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DataBases\"/>
    </mc:Choice>
  </mc:AlternateContent>
  <xr:revisionPtr revIDLastSave="0" documentId="13_ncr:1_{13312E4E-178C-4A35-AC1D-7E3A62C6196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kacias_" sheetId="2" r:id="rId1"/>
    <sheet name="Hoja1" sheetId="1" r:id="rId2"/>
  </sheets>
  <definedNames>
    <definedName name="_xlnm._FilterDatabase" localSheetId="1" hidden="1">Hoja1!$B$3:$H$3</definedName>
    <definedName name="DatosExternos_1" localSheetId="0" hidden="1">Akacias_!$A$1:$B$14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E12" i="2"/>
  <c r="E10" i="2"/>
  <c r="E8" i="2"/>
  <c r="E6" i="2"/>
  <c r="E4" i="2"/>
  <c r="E3" i="2"/>
  <c r="E2" i="2"/>
  <c r="D7" i="1" l="1"/>
  <c r="E7" i="1" s="1"/>
  <c r="D10" i="1"/>
  <c r="E10" i="1" s="1"/>
  <c r="D11" i="1"/>
  <c r="E11" i="1" s="1"/>
  <c r="D32" i="1"/>
  <c r="E32" i="1" s="1"/>
  <c r="F32" i="1" s="1"/>
  <c r="D9" i="1"/>
  <c r="E9" i="1" s="1"/>
  <c r="D13" i="1"/>
  <c r="E13" i="1" s="1"/>
  <c r="D25" i="1"/>
  <c r="E25" i="1" s="1"/>
  <c r="D26" i="1"/>
  <c r="D15" i="1"/>
  <c r="E15" i="1" s="1"/>
  <c r="G6" i="1"/>
  <c r="D6" i="1" s="1"/>
  <c r="E6" i="1" s="1"/>
  <c r="G4" i="1"/>
  <c r="D4" i="1" s="1"/>
  <c r="E4" i="1" s="1"/>
  <c r="G5" i="1"/>
  <c r="D5" i="1" s="1"/>
  <c r="G12" i="1"/>
  <c r="D12" i="1" s="1"/>
  <c r="E12" i="1" s="1"/>
  <c r="G35" i="1"/>
  <c r="D35" i="1" s="1"/>
  <c r="E35" i="1" s="1"/>
  <c r="G8" i="1"/>
  <c r="D8" i="1" s="1"/>
  <c r="E8" i="1" s="1"/>
  <c r="G9" i="1"/>
  <c r="G14" i="1"/>
  <c r="D14" i="1" s="1"/>
  <c r="E14" i="1" s="1"/>
  <c r="G16" i="1"/>
  <c r="D16" i="1" s="1"/>
  <c r="E16" i="1" s="1"/>
  <c r="G17" i="1"/>
  <c r="D17" i="1" s="1"/>
  <c r="E17" i="1" s="1"/>
  <c r="G18" i="1"/>
  <c r="D18" i="1" s="1"/>
  <c r="G20" i="1"/>
  <c r="D20" i="1" s="1"/>
  <c r="E20" i="1" s="1"/>
  <c r="G19" i="1"/>
  <c r="D19" i="1" s="1"/>
  <c r="E19" i="1" s="1"/>
  <c r="G23" i="1"/>
  <c r="D23" i="1" s="1"/>
  <c r="E23" i="1" s="1"/>
  <c r="G21" i="1"/>
  <c r="D21" i="1" s="1"/>
  <c r="E21" i="1" s="1"/>
  <c r="G22" i="1"/>
  <c r="D22" i="1" s="1"/>
  <c r="E22" i="1" s="1"/>
  <c r="G24" i="1"/>
  <c r="D24" i="1" s="1"/>
  <c r="E24" i="1" s="1"/>
  <c r="G27" i="1"/>
  <c r="D27" i="1" s="1"/>
  <c r="E27" i="1" s="1"/>
  <c r="G28" i="1"/>
  <c r="D28" i="1" s="1"/>
  <c r="E28" i="1" s="1"/>
  <c r="G29" i="1"/>
  <c r="D29" i="1" s="1"/>
  <c r="E29" i="1" s="1"/>
  <c r="G31" i="1"/>
  <c r="D31" i="1" s="1"/>
  <c r="E31" i="1" s="1"/>
  <c r="G30" i="1"/>
  <c r="D30" i="1" s="1"/>
  <c r="G33" i="1"/>
  <c r="D33" i="1" s="1"/>
  <c r="G34" i="1"/>
  <c r="D34" i="1" s="1"/>
  <c r="E34" i="1" s="1"/>
  <c r="G36" i="1"/>
  <c r="D36" i="1" s="1"/>
  <c r="E36" i="1" s="1"/>
  <c r="G37" i="1"/>
  <c r="D37" i="1" s="1"/>
  <c r="E37" i="1" s="1"/>
  <c r="F28" i="1" l="1"/>
  <c r="F27" i="1"/>
  <c r="F8" i="1"/>
  <c r="E26" i="1"/>
  <c r="F26" i="1" s="1"/>
  <c r="F37" i="1"/>
  <c r="F4" i="1"/>
  <c r="E18" i="1"/>
  <c r="F18" i="1" s="1"/>
  <c r="E5" i="1"/>
  <c r="F5" i="1" s="1"/>
  <c r="E33" i="1"/>
  <c r="F33" i="1"/>
  <c r="E30" i="1"/>
  <c r="F30" i="1" s="1"/>
  <c r="F22" i="1"/>
  <c r="F20" i="1"/>
  <c r="F14" i="1"/>
  <c r="F35" i="1"/>
  <c r="F10" i="1"/>
  <c r="F36" i="1"/>
  <c r="F31" i="1"/>
  <c r="F21" i="1"/>
  <c r="F13" i="1"/>
  <c r="F7" i="1"/>
  <c r="F34" i="1"/>
  <c r="F29" i="1"/>
  <c r="F25" i="1"/>
  <c r="F23" i="1"/>
  <c r="F17" i="1"/>
  <c r="F9" i="1"/>
  <c r="F12" i="1"/>
  <c r="F15" i="1"/>
  <c r="F24" i="1"/>
  <c r="F19" i="1"/>
  <c r="F16" i="1"/>
  <c r="F11" i="1"/>
  <c r="F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6440AB-9431-49C8-AB42-4FEC3FA31E56}" keepAlive="1" name="Consulta - Akacias_" description="Conexión a la consulta 'Akacias_' en el libro." type="5" refreshedVersion="8" background="1" saveData="1">
    <dbPr connection="Provider=Microsoft.Mashup.OleDb.1;Data Source=$Workbook$;Location=Akacias_;Extended Properties=&quot;&quot;" command="SELECT * FROM [Akacias_]"/>
  </connection>
</connections>
</file>

<file path=xl/sharedStrings.xml><?xml version="1.0" encoding="utf-8"?>
<sst xmlns="http://schemas.openxmlformats.org/spreadsheetml/2006/main" count="43" uniqueCount="42">
  <si>
    <t>RR (Mmboe)</t>
  </si>
  <si>
    <t>O (Mmboe)</t>
  </si>
  <si>
    <t>Chuchupa</t>
  </si>
  <si>
    <t>Akacias</t>
  </si>
  <si>
    <t>Apiay Este</t>
  </si>
  <si>
    <t>Apiay</t>
  </si>
  <si>
    <t>Ballena</t>
  </si>
  <si>
    <t>Castilla</t>
  </si>
  <si>
    <t>Castilla Este</t>
  </si>
  <si>
    <t>Castilla Norte</t>
  </si>
  <si>
    <t>Rubiales</t>
  </si>
  <si>
    <t>Tello</t>
  </si>
  <si>
    <t>Casabe</t>
  </si>
  <si>
    <t>Casabe Sur</t>
  </si>
  <si>
    <t>Chichimene</t>
  </si>
  <si>
    <t>Chichimene SW</t>
  </si>
  <si>
    <t>Cupiagua</t>
  </si>
  <si>
    <t>Cupiagua Liria</t>
  </si>
  <si>
    <t>Cupiagua Sur</t>
  </si>
  <si>
    <t>Cusiana Norte</t>
  </si>
  <si>
    <t>Cusiana</t>
  </si>
  <si>
    <t>Dina Terciarios</t>
  </si>
  <si>
    <t>Dina Cretaceos</t>
  </si>
  <si>
    <t>Dina Norte</t>
  </si>
  <si>
    <t>Florena</t>
  </si>
  <si>
    <t>Florena Mirador</t>
  </si>
  <si>
    <t>Gibraltar</t>
  </si>
  <si>
    <t>Infantas</t>
  </si>
  <si>
    <t>La Cira</t>
  </si>
  <si>
    <t>Orito</t>
  </si>
  <si>
    <t>Pauto Sur Recetor</t>
  </si>
  <si>
    <t>Pauto Sur</t>
  </si>
  <si>
    <t>San Francisco</t>
  </si>
  <si>
    <t>Teca</t>
  </si>
  <si>
    <t>Yarigui</t>
  </si>
  <si>
    <t>G (bcf)</t>
  </si>
  <si>
    <t>%O</t>
  </si>
  <si>
    <t>%G</t>
  </si>
  <si>
    <t>Tipo de campo</t>
  </si>
  <si>
    <t>Proyecciones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</si>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</sst>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1" applyNumberFormat="1" applyFont="1" applyBorder="1" applyAlignment="1">
      <alignment horizontal="center" vertical="center"/>
    </xf>
    <xf numFmtId="0" fontId="2" fillId="0" borderId="0" xfId="0" applyFont="1"/>
    <xf numFmtId="9" fontId="2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</cellXfs>
  <cellStyles count="3">
    <cellStyle name="Millares" xfId="1" builtinId="3"/>
    <cellStyle name="Normal" xfId="0" builtinId="0"/>
    <cellStyle name="Porcentaje" xfId="2" builtinId="5"/>
  </cellStyles>
  <dxfs count="3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F2BA87C-91B8-463F-8416-4705B7E040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916C8-6CC2-440C-BDAF-F08E7793D2FC}" name="Akacias_" displayName="Akacias_" ref="A1:B14" tableType="queryTable" totalsRowShown="0">
  <autoFilter ref="A1:B14" xr:uid="{AF9916C8-6CC2-440C-BDAF-F08E7793D2FC}"/>
  <tableColumns count="2">
    <tableColumn id="1" xr3:uid="{EABEA865-DF0F-48C1-9658-F1FC55992521}" uniqueName="1" name="Column1" queryTableFieldId="1"/>
    <tableColumn id="2" xr3:uid="{1A9FE8FA-391A-44C4-BA7A-C8B2297B9F3F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B56E-DD40-4030-8DCE-DB40BDDA7D63}">
  <dimension ref="A1:F14"/>
  <sheetViews>
    <sheetView workbookViewId="0">
      <selection activeCell="F2" sqref="F2:F14"/>
    </sheetView>
  </sheetViews>
  <sheetFormatPr baseColWidth="10" defaultRowHeight="15" x14ac:dyDescent="0.25"/>
  <cols>
    <col min="1" max="2" width="12" bestFit="1" customWidth="1"/>
  </cols>
  <sheetData>
    <row r="1" spans="1:6" x14ac:dyDescent="0.25">
      <c r="A1" t="s">
        <v>40</v>
      </c>
      <c r="B1" t="s">
        <v>41</v>
      </c>
    </row>
    <row r="2" spans="1:6" x14ac:dyDescent="0.25">
      <c r="A2">
        <v>2018.0231850117098</v>
      </c>
      <c r="B2">
        <v>8114.7540983606559</v>
      </c>
      <c r="D2" s="9">
        <v>2020</v>
      </c>
      <c r="E2" s="7">
        <f>+B4</f>
        <v>9590.163934426233</v>
      </c>
      <c r="F2">
        <v>9590.163934426233</v>
      </c>
    </row>
    <row r="3" spans="1:6" x14ac:dyDescent="0.25">
      <c r="A3">
        <v>2018.9135831381734</v>
      </c>
      <c r="B3">
        <v>19754.098360655738</v>
      </c>
      <c r="D3" s="10">
        <v>2023</v>
      </c>
      <c r="E3" s="7">
        <f>+B7</f>
        <v>19016.393442622953</v>
      </c>
      <c r="F3">
        <v>19016.393442622953</v>
      </c>
    </row>
    <row r="4" spans="1:6" x14ac:dyDescent="0.25">
      <c r="A4">
        <v>2020.027400468384</v>
      </c>
      <c r="B4">
        <v>9590.163934426233</v>
      </c>
      <c r="D4" s="10">
        <v>2025</v>
      </c>
      <c r="E4" s="7">
        <f>+B9</f>
        <v>16065.573770491805</v>
      </c>
      <c r="F4">
        <v>16065.573770491805</v>
      </c>
    </row>
    <row r="5" spans="1:6" x14ac:dyDescent="0.25">
      <c r="A5">
        <v>2021.0482435597191</v>
      </c>
      <c r="B5">
        <v>16885.245901639348</v>
      </c>
      <c r="D5" s="10">
        <v>2027</v>
      </c>
      <c r="E5" s="7"/>
    </row>
    <row r="6" spans="1:6" x14ac:dyDescent="0.25">
      <c r="A6">
        <v>2022.0573770491803</v>
      </c>
      <c r="B6">
        <v>20081.967213114756</v>
      </c>
      <c r="D6" s="10">
        <v>2030</v>
      </c>
      <c r="E6" s="7">
        <f>+B10</f>
        <v>11065.573770491806</v>
      </c>
      <c r="F6">
        <v>11065.573770491806</v>
      </c>
    </row>
    <row r="7" spans="1:6" x14ac:dyDescent="0.25">
      <c r="A7">
        <v>2023.1257611241219</v>
      </c>
      <c r="B7">
        <v>19016.393442622953</v>
      </c>
      <c r="D7" s="10">
        <v>2033</v>
      </c>
      <c r="E7" s="7"/>
    </row>
    <row r="8" spans="1:6" x14ac:dyDescent="0.25">
      <c r="A8">
        <v>2023.9777517564403</v>
      </c>
      <c r="B8">
        <v>17213.114754098362</v>
      </c>
      <c r="D8" s="10">
        <v>2035</v>
      </c>
      <c r="E8" s="7">
        <f>+B11</f>
        <v>7786.8852459016416</v>
      </c>
      <c r="F8">
        <v>7786.8852459016416</v>
      </c>
    </row>
    <row r="9" spans="1:6" x14ac:dyDescent="0.25">
      <c r="A9">
        <v>2024.9744730679158</v>
      </c>
      <c r="B9">
        <v>16065.573770491805</v>
      </c>
      <c r="D9" s="10">
        <v>2037</v>
      </c>
      <c r="E9" s="7"/>
    </row>
    <row r="10" spans="1:6" x14ac:dyDescent="0.25">
      <c r="A10">
        <v>2029.9601873536301</v>
      </c>
      <c r="B10">
        <v>11065.573770491806</v>
      </c>
      <c r="D10" s="10">
        <v>2040</v>
      </c>
      <c r="E10" s="7">
        <f>+B12</f>
        <v>5409.8360655737706</v>
      </c>
      <c r="F10">
        <v>5409.8360655737706</v>
      </c>
    </row>
    <row r="11" spans="1:6" x14ac:dyDescent="0.25">
      <c r="A11">
        <v>2035.0222482435597</v>
      </c>
      <c r="B11">
        <v>7786.8852459016416</v>
      </c>
      <c r="D11" s="10">
        <v>2043</v>
      </c>
      <c r="E11" s="7"/>
    </row>
    <row r="12" spans="1:6" x14ac:dyDescent="0.25">
      <c r="A12">
        <v>2039.9440281030445</v>
      </c>
      <c r="B12">
        <v>5409.8360655737706</v>
      </c>
      <c r="D12" s="10">
        <v>2045</v>
      </c>
      <c r="E12" s="7">
        <f>+B13</f>
        <v>3852.4590163934445</v>
      </c>
      <c r="F12">
        <v>3852.4590163934445</v>
      </c>
    </row>
    <row r="13" spans="1:6" x14ac:dyDescent="0.25">
      <c r="A13">
        <v>2045.0110070257613</v>
      </c>
      <c r="B13">
        <v>3852.4590163934445</v>
      </c>
      <c r="D13" s="10">
        <v>2047</v>
      </c>
      <c r="E13" s="7">
        <f>+B14</f>
        <v>3114.7540983606559</v>
      </c>
      <c r="F13">
        <v>3114.7540983606559</v>
      </c>
    </row>
    <row r="14" spans="1:6" x14ac:dyDescent="0.25">
      <c r="A14">
        <v>2047.9374707259954</v>
      </c>
      <c r="B14">
        <v>3114.7540983606559</v>
      </c>
      <c r="D14" s="11">
        <v>2050</v>
      </c>
      <c r="E14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7"/>
  <sheetViews>
    <sheetView showGridLines="0" tabSelected="1" topLeftCell="D1" workbookViewId="0">
      <selection activeCell="L15" sqref="L15"/>
    </sheetView>
  </sheetViews>
  <sheetFormatPr baseColWidth="10" defaultColWidth="9.140625" defaultRowHeight="15" x14ac:dyDescent="0.25"/>
  <cols>
    <col min="2" max="2" width="18.5703125" customWidth="1"/>
    <col min="3" max="3" width="20.28515625" customWidth="1"/>
    <col min="5" max="5" width="12.7109375" customWidth="1"/>
    <col min="6" max="6" width="18.28515625" customWidth="1"/>
    <col min="7" max="7" width="17" customWidth="1"/>
    <col min="8" max="8" width="10.28515625" customWidth="1"/>
  </cols>
  <sheetData>
    <row r="2" spans="2:21" ht="15.75" x14ac:dyDescent="0.25">
      <c r="I2" s="8" t="s">
        <v>39</v>
      </c>
      <c r="J2" s="8"/>
      <c r="K2" s="8"/>
      <c r="L2" s="8"/>
      <c r="M2" s="8"/>
      <c r="N2" s="8"/>
      <c r="O2" s="8"/>
      <c r="P2" s="8"/>
      <c r="Q2" s="8"/>
      <c r="R2" s="8"/>
    </row>
    <row r="3" spans="2:21" x14ac:dyDescent="0.25">
      <c r="C3" s="1" t="s">
        <v>0</v>
      </c>
      <c r="D3" s="1" t="s">
        <v>36</v>
      </c>
      <c r="E3" s="1" t="s">
        <v>37</v>
      </c>
      <c r="F3" s="1" t="s">
        <v>38</v>
      </c>
      <c r="G3" s="1" t="s">
        <v>1</v>
      </c>
      <c r="H3" s="1" t="s">
        <v>35</v>
      </c>
      <c r="I3" s="9">
        <v>2020</v>
      </c>
      <c r="J3" s="10">
        <v>2023</v>
      </c>
      <c r="K3" s="10">
        <v>2025</v>
      </c>
      <c r="L3" s="10">
        <v>2027</v>
      </c>
      <c r="M3" s="10">
        <v>2030</v>
      </c>
      <c r="N3" s="10">
        <v>2033</v>
      </c>
      <c r="O3" s="10">
        <v>2035</v>
      </c>
      <c r="P3" s="10">
        <v>2037</v>
      </c>
      <c r="Q3" s="10">
        <v>2040</v>
      </c>
      <c r="R3" s="10">
        <v>2043</v>
      </c>
      <c r="S3" s="10">
        <v>2045</v>
      </c>
      <c r="T3" s="10">
        <v>2047</v>
      </c>
      <c r="U3" s="11">
        <v>2050</v>
      </c>
    </row>
    <row r="4" spans="2:21" x14ac:dyDescent="0.25">
      <c r="B4" t="s">
        <v>3</v>
      </c>
      <c r="C4" s="1">
        <v>89.87</v>
      </c>
      <c r="D4" s="6">
        <f>+G4/C4</f>
        <v>1</v>
      </c>
      <c r="E4" s="6">
        <f>100%-D4</f>
        <v>0</v>
      </c>
      <c r="F4" s="6" t="str">
        <f>+IF(AND(D4&gt;0,E4&gt;0),"Oil and Gas",IF(D4&gt;0,"Oil","Gas"))</f>
        <v>Oil</v>
      </c>
      <c r="G4" s="3">
        <f>+C4</f>
        <v>89.87</v>
      </c>
      <c r="H4" s="5">
        <v>0</v>
      </c>
      <c r="I4" s="12">
        <v>9590.163934426233</v>
      </c>
      <c r="J4" s="13">
        <v>19016.393442622953</v>
      </c>
      <c r="K4" s="13">
        <v>16065.573770491805</v>
      </c>
      <c r="L4" s="13"/>
      <c r="M4" s="13">
        <v>11065.573770491806</v>
      </c>
      <c r="N4" s="13"/>
      <c r="O4" s="13">
        <v>7786.8852459016416</v>
      </c>
      <c r="P4" s="13"/>
      <c r="Q4" s="13">
        <v>5409.8360655737706</v>
      </c>
      <c r="R4" s="13"/>
      <c r="S4" s="13">
        <v>3852.4590163934445</v>
      </c>
      <c r="T4" s="13">
        <v>3114.7540983606559</v>
      </c>
      <c r="U4" s="14"/>
    </row>
    <row r="5" spans="2:21" x14ac:dyDescent="0.25">
      <c r="B5" t="s">
        <v>5</v>
      </c>
      <c r="C5" s="1">
        <v>2.5</v>
      </c>
      <c r="D5" s="6">
        <f>+G5/C5</f>
        <v>0.99529999999999996</v>
      </c>
      <c r="E5" s="6">
        <f>100%-D5</f>
        <v>4.7000000000000375E-3</v>
      </c>
      <c r="F5" s="6" t="str">
        <f>+IF(AND(D5&gt;0,E5&gt;0),"Oil and Gas",IF(D5&gt;0,"Oil","Gas"))</f>
        <v>Oil and Gas</v>
      </c>
      <c r="G5" s="3">
        <f>+C5*99.53%</f>
        <v>2.4882499999999999</v>
      </c>
      <c r="H5" s="5">
        <v>7.0000000000000007E-2</v>
      </c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</row>
    <row r="6" spans="2:21" x14ac:dyDescent="0.25">
      <c r="B6" t="s">
        <v>4</v>
      </c>
      <c r="C6" s="1">
        <v>1.37</v>
      </c>
      <c r="D6" s="6">
        <f>+G6/C6</f>
        <v>0.98879999999999979</v>
      </c>
      <c r="E6" s="6">
        <f>100%-D6</f>
        <v>1.120000000000021E-2</v>
      </c>
      <c r="F6" s="6" t="str">
        <f>+IF(AND(D6&gt;0,E6&gt;0),"Oil and Gas",IF(D6&gt;0,"Oil","Gas"))</f>
        <v>Oil and Gas</v>
      </c>
      <c r="G6" s="4">
        <f>+C6*98.88%</f>
        <v>1.3546559999999999</v>
      </c>
      <c r="H6" s="5">
        <v>1.5344000000000003E-2</v>
      </c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</row>
    <row r="7" spans="2:21" x14ac:dyDescent="0.25">
      <c r="B7" t="s">
        <v>6</v>
      </c>
      <c r="C7" s="1">
        <v>14.92</v>
      </c>
      <c r="D7" s="6">
        <f>+G7/C7</f>
        <v>0</v>
      </c>
      <c r="E7" s="6">
        <f>100%-D7</f>
        <v>1</v>
      </c>
      <c r="F7" s="6" t="str">
        <f>+IF(AND(D7&gt;0,E7&gt;0),"Oil and Gas",IF(D7&gt;0,"Oil","Gas"))</f>
        <v>Gas</v>
      </c>
      <c r="G7" s="3">
        <v>0</v>
      </c>
      <c r="H7" s="5">
        <v>89.54</v>
      </c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</row>
    <row r="8" spans="2:21" x14ac:dyDescent="0.25">
      <c r="B8" t="s">
        <v>12</v>
      </c>
      <c r="C8" s="1">
        <v>21.91</v>
      </c>
      <c r="D8" s="6">
        <f>+G8/C8</f>
        <v>1</v>
      </c>
      <c r="E8" s="6">
        <f>100%-D8</f>
        <v>0</v>
      </c>
      <c r="F8" s="6" t="str">
        <f>+IF(AND(D8&gt;0,E8&gt;0),"Oil and Gas",IF(D8&gt;0,"Oil","Gas"))</f>
        <v>Oil</v>
      </c>
      <c r="G8" s="3">
        <f>+C8</f>
        <v>21.91</v>
      </c>
      <c r="H8" s="5">
        <v>0</v>
      </c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2:21" x14ac:dyDescent="0.25">
      <c r="B9" t="s">
        <v>13</v>
      </c>
      <c r="C9" s="1">
        <v>8.85</v>
      </c>
      <c r="D9" s="6">
        <f>+G9/C9</f>
        <v>1</v>
      </c>
      <c r="E9" s="6">
        <f>100%-D9</f>
        <v>0</v>
      </c>
      <c r="F9" s="6" t="str">
        <f>+IF(AND(D9&gt;0,E9&gt;0),"Oil and Gas",IF(D9&gt;0,"Oil","Gas"))</f>
        <v>Oil</v>
      </c>
      <c r="G9" s="3">
        <f>+C9</f>
        <v>8.85</v>
      </c>
      <c r="H9" s="5">
        <v>0</v>
      </c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</row>
    <row r="10" spans="2:21" x14ac:dyDescent="0.25">
      <c r="B10" t="s">
        <v>7</v>
      </c>
      <c r="C10" s="1">
        <v>153.29</v>
      </c>
      <c r="D10" s="6">
        <f>+G10/C10</f>
        <v>1</v>
      </c>
      <c r="E10" s="6">
        <f>100%-D10</f>
        <v>0</v>
      </c>
      <c r="F10" s="6" t="str">
        <f>+IF(AND(D10&gt;0,E10&gt;0),"Oil and Gas",IF(D10&gt;0,"Oil","Gas"))</f>
        <v>Oil</v>
      </c>
      <c r="G10" s="3">
        <v>153.29</v>
      </c>
      <c r="H10" s="5">
        <v>0</v>
      </c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</row>
    <row r="11" spans="2:21" x14ac:dyDescent="0.25">
      <c r="B11" t="s">
        <v>8</v>
      </c>
      <c r="C11" s="1">
        <v>0.88</v>
      </c>
      <c r="D11" s="6">
        <f>+G11/C11</f>
        <v>1</v>
      </c>
      <c r="E11" s="6">
        <f>100%-D11</f>
        <v>0</v>
      </c>
      <c r="F11" s="6" t="str">
        <f>+IF(AND(D11&gt;0,E11&gt;0),"Oil and Gas",IF(D11&gt;0,"Oil","Gas"))</f>
        <v>Oil</v>
      </c>
      <c r="G11" s="3">
        <v>0.88</v>
      </c>
      <c r="H11" s="5">
        <v>0</v>
      </c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</row>
    <row r="12" spans="2:21" x14ac:dyDescent="0.25">
      <c r="B12" t="s">
        <v>9</v>
      </c>
      <c r="C12" s="1">
        <v>543.79</v>
      </c>
      <c r="D12" s="6">
        <f>+G12/C12</f>
        <v>1</v>
      </c>
      <c r="E12" s="6">
        <f>100%-D12</f>
        <v>0</v>
      </c>
      <c r="F12" s="6" t="str">
        <f>+IF(AND(D12&gt;0,E12&gt;0),"Oil and Gas",IF(D12&gt;0,"Oil","Gas"))</f>
        <v>Oil</v>
      </c>
      <c r="G12" s="3">
        <f>+C12</f>
        <v>543.79</v>
      </c>
      <c r="H12" s="5">
        <v>0</v>
      </c>
      <c r="I12" s="12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</row>
    <row r="13" spans="2:21" x14ac:dyDescent="0.25">
      <c r="B13" t="s">
        <v>14</v>
      </c>
      <c r="C13" s="1">
        <v>146.25</v>
      </c>
      <c r="D13" s="6">
        <f>+G13/C13</f>
        <v>1</v>
      </c>
      <c r="E13" s="6">
        <f>100%-D13</f>
        <v>0</v>
      </c>
      <c r="F13" s="6" t="str">
        <f>+IF(AND(D13&gt;0,E13&gt;0),"Oil and Gas",IF(D13&gt;0,"Oil","Gas"))</f>
        <v>Oil</v>
      </c>
      <c r="G13" s="3">
        <v>146.25</v>
      </c>
      <c r="H13" s="5">
        <v>0</v>
      </c>
      <c r="I13" s="12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4"/>
    </row>
    <row r="14" spans="2:21" x14ac:dyDescent="0.25">
      <c r="B14" t="s">
        <v>15</v>
      </c>
      <c r="C14" s="1">
        <v>89.99</v>
      </c>
      <c r="D14" s="6">
        <f>+G14/C14</f>
        <v>1</v>
      </c>
      <c r="E14" s="6">
        <f>100%-D14</f>
        <v>0</v>
      </c>
      <c r="F14" s="6" t="str">
        <f>+IF(AND(D14&gt;0,E14&gt;0),"Oil and Gas",IF(D14&gt;0,"Oil","Gas"))</f>
        <v>Oil</v>
      </c>
      <c r="G14" s="3">
        <f>+C14</f>
        <v>89.99</v>
      </c>
      <c r="H14" s="5">
        <v>0</v>
      </c>
      <c r="I14" s="12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4"/>
    </row>
    <row r="15" spans="2:21" x14ac:dyDescent="0.25">
      <c r="B15" t="s">
        <v>2</v>
      </c>
      <c r="C15" s="2">
        <v>28.68</v>
      </c>
      <c r="D15" s="6">
        <f>+G15/C15</f>
        <v>0</v>
      </c>
      <c r="E15" s="6">
        <f>100%-D15</f>
        <v>1</v>
      </c>
      <c r="F15" s="6" t="str">
        <f>+IF(AND(D15&gt;0,E15&gt;0),"Oil and Gas",IF(D15&gt;0,"Oil","Gas"))</f>
        <v>Gas</v>
      </c>
      <c r="G15" s="3">
        <v>0</v>
      </c>
      <c r="H15" s="5">
        <v>172.07</v>
      </c>
      <c r="I15" s="1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4"/>
    </row>
    <row r="16" spans="2:21" x14ac:dyDescent="0.25">
      <c r="B16" t="s">
        <v>16</v>
      </c>
      <c r="C16" s="1">
        <v>86.96</v>
      </c>
      <c r="D16" s="6">
        <f>+G16/C16</f>
        <v>0.68569999999999998</v>
      </c>
      <c r="E16" s="6">
        <f>100%-D16</f>
        <v>0.31430000000000002</v>
      </c>
      <c r="F16" s="6" t="str">
        <f>+IF(AND(D16&gt;0,E16&gt;0),"Oil and Gas",IF(D16&gt;0,"Oil","Gas"))</f>
        <v>Oil and Gas</v>
      </c>
      <c r="G16" s="3">
        <f>+C16*68.57%</f>
        <v>59.628471999999995</v>
      </c>
      <c r="H16" s="5">
        <v>357.74</v>
      </c>
      <c r="I16" s="12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4"/>
    </row>
    <row r="17" spans="2:21" x14ac:dyDescent="0.25">
      <c r="B17" t="s">
        <v>17</v>
      </c>
      <c r="C17" s="1">
        <v>5.73</v>
      </c>
      <c r="D17" s="6">
        <f>+G17/C17</f>
        <v>1</v>
      </c>
      <c r="E17" s="6">
        <f>100%-D17</f>
        <v>0</v>
      </c>
      <c r="F17" s="6" t="str">
        <f>+IF(AND(D17&gt;0,E17&gt;0),"Oil and Gas",IF(D17&gt;0,"Oil","Gas"))</f>
        <v>Oil</v>
      </c>
      <c r="G17" s="3">
        <f>+C17</f>
        <v>5.73</v>
      </c>
      <c r="H17" s="5">
        <v>0</v>
      </c>
      <c r="I17" s="12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4"/>
    </row>
    <row r="18" spans="2:21" x14ac:dyDescent="0.25">
      <c r="B18" t="s">
        <v>18</v>
      </c>
      <c r="C18" s="1">
        <v>89.27</v>
      </c>
      <c r="D18" s="6">
        <f>+G18/C18</f>
        <v>5.8400000000000001E-2</v>
      </c>
      <c r="E18" s="6">
        <f>100%-D18</f>
        <v>0.94159999999999999</v>
      </c>
      <c r="F18" s="6" t="str">
        <f>+IF(AND(D18&gt;0,E18&gt;0),"Oil and Gas",IF(D18&gt;0,"Oil","Gas"))</f>
        <v>Oil and Gas</v>
      </c>
      <c r="G18" s="3">
        <f>+C18*5.84%</f>
        <v>5.213368</v>
      </c>
      <c r="H18" s="5">
        <v>504.38</v>
      </c>
      <c r="I18" s="12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</row>
    <row r="19" spans="2:21" x14ac:dyDescent="0.25">
      <c r="B19" t="s">
        <v>20</v>
      </c>
      <c r="C19" s="1">
        <v>17.7</v>
      </c>
      <c r="D19" s="6">
        <f>+G19/C19</f>
        <v>8.2299999999999998E-2</v>
      </c>
      <c r="E19" s="6">
        <f>100%-D19</f>
        <v>0.91769999999999996</v>
      </c>
      <c r="F19" s="6" t="str">
        <f>+IF(AND(D19&gt;0,E19&gt;0),"Oil and Gas",IF(D19&gt;0,"Oil","Gas"))</f>
        <v>Oil and Gas</v>
      </c>
      <c r="G19" s="3">
        <f>+C19*8.23%</f>
        <v>1.4567099999999999</v>
      </c>
      <c r="H19" s="5">
        <v>97.48</v>
      </c>
      <c r="I19" s="12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4"/>
    </row>
    <row r="20" spans="2:21" x14ac:dyDescent="0.25">
      <c r="B20" t="s">
        <v>19</v>
      </c>
      <c r="C20" s="1">
        <v>10.25</v>
      </c>
      <c r="D20" s="6">
        <f>+G20/C20</f>
        <v>0.02</v>
      </c>
      <c r="E20" s="6">
        <f>100%-D20</f>
        <v>0.98</v>
      </c>
      <c r="F20" s="6" t="str">
        <f>+IF(AND(D20&gt;0,E20&gt;0),"Oil and Gas",IF(D20&gt;0,"Oil","Gas"))</f>
        <v>Oil and Gas</v>
      </c>
      <c r="G20" s="3">
        <f>+C20*2%</f>
        <v>0.20500000000000002</v>
      </c>
      <c r="H20" s="5">
        <v>60.26</v>
      </c>
      <c r="I20" s="12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4"/>
    </row>
    <row r="21" spans="2:21" x14ac:dyDescent="0.25">
      <c r="B21" t="s">
        <v>22</v>
      </c>
      <c r="C21" s="1">
        <v>1.1399999999999999</v>
      </c>
      <c r="D21" s="6">
        <f>+G21/C21</f>
        <v>0.93119999999999992</v>
      </c>
      <c r="E21" s="6">
        <f>100%-D21</f>
        <v>6.8800000000000083E-2</v>
      </c>
      <c r="F21" s="6" t="str">
        <f>+IF(AND(D21&gt;0,E21&gt;0),"Oil and Gas",IF(D21&gt;0,"Oil","Gas"))</f>
        <v>Oil and Gas</v>
      </c>
      <c r="G21" s="3">
        <f>+C21*93.12%</f>
        <v>1.0615679999999998</v>
      </c>
      <c r="H21" s="5">
        <v>0.47</v>
      </c>
      <c r="I21" s="12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4"/>
    </row>
    <row r="22" spans="2:21" x14ac:dyDescent="0.25">
      <c r="B22" t="s">
        <v>23</v>
      </c>
      <c r="C22" s="1">
        <v>1.31</v>
      </c>
      <c r="D22" s="6">
        <f>+G22/C22</f>
        <v>0.95340000000000003</v>
      </c>
      <c r="E22" s="6">
        <f>100%-D22</f>
        <v>4.6599999999999975E-2</v>
      </c>
      <c r="F22" s="6" t="str">
        <f>+IF(AND(D22&gt;0,E22&gt;0),"Oil and Gas",IF(D22&gt;0,"Oil","Gas"))</f>
        <v>Oil and Gas</v>
      </c>
      <c r="G22" s="3">
        <f>+C22*95.34%</f>
        <v>1.2489540000000001</v>
      </c>
      <c r="H22" s="5">
        <v>0.37</v>
      </c>
      <c r="I22" s="1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4"/>
    </row>
    <row r="23" spans="2:21" x14ac:dyDescent="0.25">
      <c r="B23" t="s">
        <v>21</v>
      </c>
      <c r="C23" s="1">
        <v>8.8000000000000007</v>
      </c>
      <c r="D23" s="6">
        <f>+G23/C23</f>
        <v>0.9466</v>
      </c>
      <c r="E23" s="6">
        <f>100%-D23</f>
        <v>5.3400000000000003E-2</v>
      </c>
      <c r="F23" s="6" t="str">
        <f>+IF(AND(D23&gt;0,E23&gt;0),"Oil and Gas",IF(D23&gt;0,"Oil","Gas"))</f>
        <v>Oil and Gas</v>
      </c>
      <c r="G23" s="3">
        <f>+C23*94.66%</f>
        <v>8.3300800000000006</v>
      </c>
      <c r="H23" s="5">
        <v>2.82</v>
      </c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4"/>
    </row>
    <row r="24" spans="2:21" x14ac:dyDescent="0.25">
      <c r="B24" t="s">
        <v>24</v>
      </c>
      <c r="C24" s="1">
        <v>4.72</v>
      </c>
      <c r="D24" s="6">
        <f>+G24/C24</f>
        <v>0.73699999999999999</v>
      </c>
      <c r="E24" s="6">
        <f>100%-D24</f>
        <v>0.26300000000000001</v>
      </c>
      <c r="F24" s="6" t="str">
        <f>+IF(AND(D24&gt;0,E24&gt;0),"Oil and Gas",IF(D24&gt;0,"Oil","Gas"))</f>
        <v>Oil and Gas</v>
      </c>
      <c r="G24" s="3">
        <f>+C24*73.7%</f>
        <v>3.47864</v>
      </c>
      <c r="H24" s="5">
        <v>7.45</v>
      </c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4"/>
    </row>
    <row r="25" spans="2:21" x14ac:dyDescent="0.25">
      <c r="B25" t="s">
        <v>25</v>
      </c>
      <c r="C25" s="1">
        <v>11.27</v>
      </c>
      <c r="D25" s="6">
        <f>+G25/C25</f>
        <v>1</v>
      </c>
      <c r="E25" s="6">
        <f>100%-D25</f>
        <v>0</v>
      </c>
      <c r="F25" s="6" t="str">
        <f>+IF(AND(D25&gt;0,E25&gt;0),"Oil and Gas",IF(D25&gt;0,"Oil","Gas"))</f>
        <v>Oil</v>
      </c>
      <c r="G25" s="3">
        <v>11.27</v>
      </c>
      <c r="H25" s="5">
        <v>0</v>
      </c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4"/>
    </row>
    <row r="26" spans="2:21" x14ac:dyDescent="0.25">
      <c r="B26" t="s">
        <v>26</v>
      </c>
      <c r="C26" s="1">
        <v>3.84</v>
      </c>
      <c r="D26" s="6">
        <f>+G26/C26</f>
        <v>0</v>
      </c>
      <c r="E26" s="6">
        <f>100%-D26</f>
        <v>1</v>
      </c>
      <c r="F26" s="6" t="str">
        <f>+IF(AND(D26&gt;0,E26&gt;0),"Oil and Gas",IF(D26&gt;0,"Oil","Gas"))</f>
        <v>Gas</v>
      </c>
      <c r="G26" s="3"/>
      <c r="H26" s="5">
        <v>23.03</v>
      </c>
      <c r="I26" s="12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</row>
    <row r="27" spans="2:21" x14ac:dyDescent="0.25">
      <c r="B27" t="s">
        <v>27</v>
      </c>
      <c r="C27" s="1">
        <v>14.92</v>
      </c>
      <c r="D27" s="6">
        <f>+G27/C27</f>
        <v>0.99739999999999995</v>
      </c>
      <c r="E27" s="6">
        <f>100%-D27</f>
        <v>2.6000000000000467E-3</v>
      </c>
      <c r="F27" s="6" t="str">
        <f>+IF(AND(D27&gt;0,E27&gt;0),"Oil and Gas",IF(D27&gt;0,"Oil","Gas"))</f>
        <v>Oil and Gas</v>
      </c>
      <c r="G27" s="3">
        <f>+C27*99.74%</f>
        <v>14.881207999999999</v>
      </c>
      <c r="H27" s="5">
        <v>0.24</v>
      </c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</row>
    <row r="28" spans="2:21" x14ac:dyDescent="0.25">
      <c r="B28" t="s">
        <v>28</v>
      </c>
      <c r="C28" s="1">
        <v>43.42</v>
      </c>
      <c r="D28" s="6">
        <f>+G28/C28</f>
        <v>0.93490000000000006</v>
      </c>
      <c r="E28" s="6">
        <f>100%-D28</f>
        <v>6.5099999999999936E-2</v>
      </c>
      <c r="F28" s="6" t="str">
        <f>+IF(AND(D28&gt;0,E28&gt;0),"Oil and Gas",IF(D28&gt;0,"Oil","Gas"))</f>
        <v>Oil and Gas</v>
      </c>
      <c r="G28" s="3">
        <f>+C28*93.49%</f>
        <v>40.593358000000002</v>
      </c>
      <c r="H28" s="5">
        <v>16.96</v>
      </c>
      <c r="I28" s="12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</row>
    <row r="29" spans="2:21" x14ac:dyDescent="0.25">
      <c r="B29" t="s">
        <v>29</v>
      </c>
      <c r="C29" s="1">
        <v>7.3</v>
      </c>
      <c r="D29" s="6">
        <f>+G29/C29</f>
        <v>0.89639999999999997</v>
      </c>
      <c r="E29" s="6">
        <f>100%-D29</f>
        <v>0.10360000000000003</v>
      </c>
      <c r="F29" s="6" t="str">
        <f>+IF(AND(D29&gt;0,E29&gt;0),"Oil and Gas",IF(D29&gt;0,"Oil","Gas"))</f>
        <v>Oil and Gas</v>
      </c>
      <c r="G29" s="3">
        <f>+C29*89.64%</f>
        <v>6.5437199999999995</v>
      </c>
      <c r="H29" s="5">
        <v>4.54</v>
      </c>
      <c r="I29" s="12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4"/>
    </row>
    <row r="30" spans="2:21" x14ac:dyDescent="0.25">
      <c r="B30" t="s">
        <v>31</v>
      </c>
      <c r="C30" s="1">
        <v>130.22</v>
      </c>
      <c r="D30" s="6">
        <f>+G30/C30</f>
        <v>0.63649999999999995</v>
      </c>
      <c r="E30" s="6">
        <f>100%-D30</f>
        <v>0.36350000000000005</v>
      </c>
      <c r="F30" s="6" t="str">
        <f>+IF(AND(D30&gt;0,E30&gt;0),"Oil and Gas",IF(D30&gt;0,"Oil","Gas"))</f>
        <v>Oil and Gas</v>
      </c>
      <c r="G30" s="3">
        <f>+C30*63.65%</f>
        <v>82.88503</v>
      </c>
      <c r="H30" s="5">
        <v>284</v>
      </c>
      <c r="I30" s="12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</row>
    <row r="31" spans="2:21" x14ac:dyDescent="0.25">
      <c r="B31" t="s">
        <v>30</v>
      </c>
      <c r="C31" s="1">
        <v>0.57999999999999996</v>
      </c>
      <c r="D31" s="6">
        <f>+G31/C31</f>
        <v>1</v>
      </c>
      <c r="E31" s="6">
        <f>100%-D31</f>
        <v>0</v>
      </c>
      <c r="F31" s="6" t="str">
        <f>+IF(AND(D31&gt;0,E31&gt;0),"Oil and Gas",IF(D31&gt;0,"Oil","Gas"))</f>
        <v>Oil</v>
      </c>
      <c r="G31" s="3">
        <f>+C31</f>
        <v>0.57999999999999996</v>
      </c>
      <c r="H31" s="5">
        <v>0</v>
      </c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4"/>
    </row>
    <row r="32" spans="2:21" x14ac:dyDescent="0.25">
      <c r="B32" t="s">
        <v>10</v>
      </c>
      <c r="C32" s="1">
        <v>272.89999999999998</v>
      </c>
      <c r="D32" s="6">
        <f>+G32/C32</f>
        <v>0.99776474899230505</v>
      </c>
      <c r="E32" s="6">
        <f>100%-D32</f>
        <v>2.2352510076949494E-3</v>
      </c>
      <c r="F32" s="6" t="str">
        <f>+IF(AND(D32&gt;0,E32&gt;0),"Oil and Gas",IF(D32&gt;0,"Oil","Gas"))</f>
        <v>Oil and Gas</v>
      </c>
      <c r="G32" s="3">
        <v>272.29000000000002</v>
      </c>
      <c r="H32" s="5">
        <v>0</v>
      </c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</row>
    <row r="33" spans="2:21" x14ac:dyDescent="0.25">
      <c r="B33" t="s">
        <v>32</v>
      </c>
      <c r="C33" s="1">
        <v>24.09</v>
      </c>
      <c r="D33" s="6">
        <f>+G33/C33</f>
        <v>1</v>
      </c>
      <c r="E33" s="6">
        <f>100%-D33</f>
        <v>0</v>
      </c>
      <c r="F33" s="6" t="str">
        <f>+IF(AND(D33&gt;0,E33&gt;0),"Oil and Gas",IF(D33&gt;0,"Oil","Gas"))</f>
        <v>Oil</v>
      </c>
      <c r="G33" s="3">
        <f>+C33</f>
        <v>24.09</v>
      </c>
      <c r="H33" s="5">
        <v>0</v>
      </c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4"/>
    </row>
    <row r="34" spans="2:21" x14ac:dyDescent="0.25">
      <c r="B34" t="s">
        <v>33</v>
      </c>
      <c r="C34" s="1">
        <v>5.59</v>
      </c>
      <c r="D34" s="6">
        <f>+G34/C34</f>
        <v>1</v>
      </c>
      <c r="E34" s="6">
        <f>100%-D34</f>
        <v>0</v>
      </c>
      <c r="F34" s="6" t="str">
        <f>+IF(AND(D34&gt;0,E34&gt;0),"Oil and Gas",IF(D34&gt;0,"Oil","Gas"))</f>
        <v>Oil</v>
      </c>
      <c r="G34" s="3">
        <f>+C34</f>
        <v>5.59</v>
      </c>
      <c r="H34" s="5">
        <v>0</v>
      </c>
      <c r="I34" s="12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4"/>
    </row>
    <row r="35" spans="2:21" x14ac:dyDescent="0.25">
      <c r="B35" t="s">
        <v>11</v>
      </c>
      <c r="C35" s="1">
        <v>16.52</v>
      </c>
      <c r="D35" s="6">
        <f>+G35/C35</f>
        <v>0.98069999999999991</v>
      </c>
      <c r="E35" s="6">
        <f>100%-D35</f>
        <v>1.9300000000000095E-2</v>
      </c>
      <c r="F35" s="6" t="str">
        <f>+IF(AND(D35&gt;0,E35&gt;0),"Oil and Gas",IF(D35&gt;0,"Oil","Gas"))</f>
        <v>Oil and Gas</v>
      </c>
      <c r="G35" s="3">
        <f>+C35*98.07%</f>
        <v>16.201163999999999</v>
      </c>
      <c r="H35" s="5">
        <v>1.61</v>
      </c>
      <c r="I35" s="12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4"/>
    </row>
    <row r="36" spans="2:21" x14ac:dyDescent="0.25">
      <c r="B36" t="s">
        <v>11</v>
      </c>
      <c r="C36" s="1">
        <v>16.52</v>
      </c>
      <c r="D36" s="6">
        <f>+G36/C36</f>
        <v>0.98069999999999991</v>
      </c>
      <c r="E36" s="6">
        <f>100%-D36</f>
        <v>1.9300000000000095E-2</v>
      </c>
      <c r="F36" s="6" t="str">
        <f>+IF(AND(D36&gt;0,E36&gt;0),"Oil and Gas",IF(D36&gt;0,"Oil","Gas"))</f>
        <v>Oil and Gas</v>
      </c>
      <c r="G36" s="3">
        <f>+C36*98.07%</f>
        <v>16.201163999999999</v>
      </c>
      <c r="H36" s="5">
        <v>1.91</v>
      </c>
      <c r="I36" s="12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4"/>
    </row>
    <row r="37" spans="2:21" x14ac:dyDescent="0.25">
      <c r="B37" t="s">
        <v>34</v>
      </c>
      <c r="C37" s="1">
        <v>90.73</v>
      </c>
      <c r="D37" s="6">
        <f>+G37/C37</f>
        <v>0.98150000000000004</v>
      </c>
      <c r="E37" s="6">
        <f>100%-D37</f>
        <v>1.8499999999999961E-2</v>
      </c>
      <c r="F37" s="6" t="str">
        <f>+IF(AND(D37&gt;0,E37&gt;0),"Oil and Gas",IF(D37&gt;0,"Oil","Gas"))</f>
        <v>Oil and Gas</v>
      </c>
      <c r="G37" s="3">
        <f>+C37*98.15%</f>
        <v>89.051495000000003</v>
      </c>
      <c r="H37" s="5">
        <v>10.09</v>
      </c>
      <c r="I37" s="15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7"/>
    </row>
  </sheetData>
  <autoFilter ref="B3:H3" xr:uid="{00000000-0001-0000-0000-000000000000}">
    <sortState xmlns:xlrd2="http://schemas.microsoft.com/office/spreadsheetml/2017/richdata2" ref="B4:H37">
      <sortCondition ref="B3"/>
    </sortState>
  </autoFilter>
  <mergeCells count="1">
    <mergeCell ref="I2:R2"/>
  </mergeCells>
  <conditionalFormatting sqref="F4:F37">
    <cfRule type="containsText" dxfId="2" priority="1" operator="containsText" text="Oil and Gas">
      <formula>NOT(ISERROR(SEARCH("Oil and Gas",F4)))</formula>
    </cfRule>
    <cfRule type="containsText" dxfId="1" priority="2" operator="containsText" text="Oil">
      <formula>NOT(ISERROR(SEARCH("Oil",F4)))</formula>
    </cfRule>
    <cfRule type="containsText" dxfId="0" priority="3" operator="containsText" text="Gas">
      <formula>NOT(ISERROR(SEARCH("Gas",F4)))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8 3 1 p V Q V a S H G i A A A A 9 g A A A B I A H A B D b 2 5 m a W c v U G F j a 2 F n Z S 5 4 b W w g o h g A K K A U A A A A A A A A A A A A A A A A A A A A A A A A A A A A h Y + 9 D o I w G E V f h X S n f y 6 G f J S B V a K J i X F t S o U G K I Y W y 7 s 5 + E i + g h h F 3 R z v u W e 4 9 3 6 9 Q T Z 1 b X T R g z O 9 T R H D F E X a q r 4 0 t k r R 6 E / x G m U C d l I 1 s t L R L F u X T K 5 M U e 3 9 O S E k h I D D C v d D R T i l j B y L z V 7 V u p P o I 5 v / c m y s 8 9 I q j Q Q c X m M E x 4 x R z D n H F M g C o T D 2 K / B 5 7 7 P 9 g Z C P r R 8 H L b S L 8 y 2 Q J Q J 5 f x A P U E s D B B Q A A g A I A P N 9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W l V J p x w G / Y A A A B i A Q A A E w A c A E Z v c m 1 1 b G F z L 1 N l Y 3 R p b 2 4 x L m 0 g o h g A K K A U A A A A A A A A A A A A A A A A A A A A A A A A A A A A b U / B a s M w D L 0 H 8 g / G u 6 R g A g n s s p B D S T b Y G N 1 G 0 9 M y i u N o n W l s B c s p h N J / n y G U w a g u 0 t M T 7 z 0 R K K / R s u 3 S s y K O 4 o h + p I O e r Y 9 S a U l 7 V r I B f B y x U G 9 O H 8 C G T U W n t E Y 1 G b A + e d I D p B V a H w A l v H p o d w S O 2 p f d 6 / N 6 0 9 Z A R 4 9 j W 0 k z I u 3 f H c 6 g V L A D a q 8 m q a I T X 4 n P G g Z t t A d X 8 o I L V u E w G U t l L t i j V d h r e y i z / D 7 A j w k 9 b P 0 8 Q P k 3 p p s g + r U S S 9 g 7 3 u g R m Z K m 0 7 J H H m I 3 s g t X j Z O W v t G Z R b 6 Z R 6 B k e U 2 c z 3 z Z Z s H e B 4 b Z y X T g L o J d m f w f c 1 n F k b a 3 P Y t f U E s B A i 0 A F A A C A A g A 8 3 1 p V Q V a S H G i A A A A 9 g A A A B I A A A A A A A A A A A A A A A A A A A A A A E N v b m Z p Z y 9 Q Y W N r Y W d l L n h t b F B L A Q I t A B Q A A g A I A P N 9 a V U P y u m r p A A A A O k A A A A T A A A A A A A A A A A A A A A A A O 4 A A A B b Q 2 9 u d G V u d F 9 U e X B l c 1 0 u e G 1 s U E s B A i 0 A F A A C A A g A 8 3 1 p V S a c c B v 2 A A A A Y g E A A B M A A A A A A A A A A A A A A A A A 3 w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g A A A A A A A A q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Y W N p Y X N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t h Y 2 l h c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j A 6 N D c 6 M z g u M z M z M j g 4 M l o i I C 8 + P E V u d H J 5 I F R 5 c G U 9 I k Z p b G x D b 2 x 1 b W 5 U e X B l c y I g V m F s d W U 9 I n N C U V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r Y W N p Y X N f L 0 F 1 d G 9 S Z W 1 v d m V k Q 2 9 s d W 1 u c z E u e 0 N v b H V t b j E s M H 0 m c X V v d D s s J n F 1 b 3 Q 7 U 2 V j d G l v b j E v Q W t h Y 2 l h c 1 8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a 2 F j a W F z X y 9 B d X R v U m V t b 3 Z l Z E N v b H V t b n M x L n t D b 2 x 1 b W 4 x L D B 9 J n F 1 b 3 Q 7 L C Z x d W 9 0 O 1 N l Y 3 R p b 2 4 x L 0 F r Y W N p Y X N f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r Y W N p Y X N f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Y W N p Y X N f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S 9 R l 9 4 x n Q a C z J w 5 Y m + G 3 A A A A A A I A A A A A A B B m A A A A A Q A A I A A A A B 6 d S l + u B W 6 J 1 o o m / N F h F n J k o a S 0 0 L P y H + h o d K O q t a R y A A A A A A 6 A A A A A A g A A I A A A A K m M L G T l s Y Z f / 5 P D t N U L S X L 7 q G m 3 m U K B 7 U D 3 n 0 Z 0 L t p i U A A A A B I L q O P s k k U g k r Z y 5 5 O u C s x u 8 N x y / q g q y v g f f 6 Z K + 3 Y 0 V t i i 1 n k + 0 L r h 9 L O G G 5 z K K e 6 M Y n s S m p d 0 o H S N e 8 s N U K 5 i N X P F V n n U a r P K F 9 0 Y C 6 A g Q A A A A D S d O U d F V 0 S J y j C P e N q 9 j b / z 0 E 6 7 / t Z Z F v + 9 7 C 0 / Z Y A q y i 7 s 6 W P f B w X g U i D v i K h i R Y y V 7 W 8 P W u G S B j g + S j n 8 l f s = < / D a t a M a s h u p > 
</file>

<file path=customXml/itemProps1.xml><?xml version="1.0" encoding="utf-8"?>
<ds:datastoreItem xmlns:ds="http://schemas.openxmlformats.org/officeDocument/2006/customXml" ds:itemID="{A7FBB615-89DD-426E-9CA2-9702E6C033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Akacias_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2015-06-05T18:19:34Z</dcterms:created>
  <dcterms:modified xsi:type="dcterms:W3CDTF">2022-11-09T20:51:16Z</dcterms:modified>
</cp:coreProperties>
</file>