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D38A9364-528B-4E45-AB38-C610321C29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oAlternativo" sheetId="3" r:id="rId1"/>
    <sheet name="CasoBase" sheetId="2" r:id="rId2"/>
  </sheets>
  <externalReferences>
    <externalReference r:id="rId3"/>
    <externalReference r:id="rId4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4" i="3" l="1"/>
  <c r="Q245" i="3"/>
  <c r="Q246" i="3"/>
  <c r="Q247" i="3"/>
  <c r="Q248" i="3"/>
  <c r="Q249" i="3"/>
  <c r="Q250" i="3"/>
  <c r="Q251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52" i="3"/>
  <c r="Q253" i="3"/>
  <c r="Q254" i="3"/>
  <c r="Q255" i="3"/>
  <c r="Q256" i="3"/>
  <c r="Q257" i="3"/>
  <c r="Q258" i="3"/>
  <c r="Q259" i="3"/>
  <c r="Q284" i="3"/>
  <c r="Q285" i="3"/>
  <c r="Q286" i="3"/>
  <c r="Q287" i="3"/>
  <c r="Q288" i="3"/>
  <c r="Q289" i="3"/>
  <c r="Q290" i="3"/>
  <c r="Q291" i="3"/>
  <c r="J93" i="3" l="1"/>
  <c r="T93" i="3" s="1"/>
  <c r="J71" i="3" l="1"/>
  <c r="J72" i="3" s="1"/>
  <c r="J90" i="3" s="1"/>
  <c r="T90" i="3" s="1"/>
  <c r="J81" i="3"/>
  <c r="T81" i="3" s="1"/>
  <c r="J82" i="3"/>
  <c r="T82" i="3" s="1"/>
  <c r="J83" i="3"/>
  <c r="T83" i="3" s="1"/>
  <c r="J84" i="3"/>
  <c r="T84" i="3" s="1"/>
  <c r="J85" i="3"/>
  <c r="T85" i="3" s="1"/>
  <c r="J86" i="3"/>
  <c r="T86" i="3" s="1"/>
  <c r="J87" i="3"/>
  <c r="T87" i="3" s="1"/>
  <c r="J88" i="3"/>
  <c r="T88" i="3" s="1"/>
  <c r="J89" i="3"/>
  <c r="J92" i="3"/>
  <c r="T92" i="3" s="1"/>
  <c r="N93" i="3"/>
  <c r="I93" i="3"/>
  <c r="O92" i="3"/>
  <c r="Q14" i="3" s="1"/>
  <c r="Q27" i="3" s="1"/>
  <c r="K92" i="3"/>
  <c r="M14" i="3" s="1"/>
  <c r="O88" i="3"/>
  <c r="Q13" i="3" s="1"/>
  <c r="Q26" i="3" s="1"/>
  <c r="K88" i="3"/>
  <c r="M13" i="3" s="1"/>
  <c r="M26" i="3" s="1"/>
  <c r="O86" i="3"/>
  <c r="Q11" i="3" s="1"/>
  <c r="Q24" i="3" s="1"/>
  <c r="K86" i="3"/>
  <c r="M11" i="3" s="1"/>
  <c r="O84" i="3"/>
  <c r="Q9" i="3" s="1"/>
  <c r="Q22" i="3" s="1"/>
  <c r="K84" i="3"/>
  <c r="M9" i="3" s="1"/>
  <c r="O82" i="3"/>
  <c r="Q7" i="3" s="1"/>
  <c r="Q20" i="3" s="1"/>
  <c r="K82" i="3"/>
  <c r="M7" i="3" s="1"/>
  <c r="M20" i="3" s="1"/>
  <c r="N81" i="3"/>
  <c r="P6" i="3" s="1"/>
  <c r="P19" i="3" s="1"/>
  <c r="K81" i="3"/>
  <c r="M6" i="3" s="1"/>
  <c r="M19" i="3" s="1"/>
  <c r="AO71" i="3"/>
  <c r="AN71" i="3"/>
  <c r="AM71" i="3"/>
  <c r="AL71" i="3"/>
  <c r="AK71" i="3"/>
  <c r="AJ71" i="3"/>
  <c r="P89" i="3" s="1"/>
  <c r="AI71" i="3"/>
  <c r="AH71" i="3"/>
  <c r="AG71" i="3"/>
  <c r="AF71" i="3"/>
  <c r="AE71" i="3"/>
  <c r="O89" i="3" s="1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L89" i="3" s="1"/>
  <c r="O71" i="3"/>
  <c r="N71" i="3"/>
  <c r="M71" i="3"/>
  <c r="L71" i="3"/>
  <c r="K71" i="3"/>
  <c r="J49" i="3"/>
  <c r="J48" i="3"/>
  <c r="K41" i="3"/>
  <c r="K42" i="3" s="1"/>
  <c r="L42" i="3" s="1"/>
  <c r="M42" i="3" s="1"/>
  <c r="L40" i="3"/>
  <c r="S31" i="3"/>
  <c r="R31" i="3"/>
  <c r="Q31" i="3"/>
  <c r="P31" i="3"/>
  <c r="O31" i="3"/>
  <c r="N31" i="3"/>
  <c r="M31" i="3"/>
  <c r="L31" i="3"/>
  <c r="A30" i="3"/>
  <c r="A29" i="3"/>
  <c r="M27" i="3"/>
  <c r="M24" i="3"/>
  <c r="M22" i="3"/>
  <c r="E10" i="3"/>
  <c r="L17" i="3" s="1"/>
  <c r="L30" i="3" s="1"/>
  <c r="E9" i="3"/>
  <c r="E8" i="3"/>
  <c r="C5" i="3"/>
  <c r="J81" i="2"/>
  <c r="A29" i="2"/>
  <c r="A30" i="2" s="1"/>
  <c r="C30" i="2" s="1"/>
  <c r="I93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J49" i="2"/>
  <c r="J48" i="2"/>
  <c r="K41" i="2"/>
  <c r="K42" i="2" s="1"/>
  <c r="L42" i="2" s="1"/>
  <c r="L40" i="2"/>
  <c r="S31" i="2"/>
  <c r="R31" i="2"/>
  <c r="Q31" i="2"/>
  <c r="P31" i="2"/>
  <c r="O31" i="2"/>
  <c r="N31" i="2"/>
  <c r="M31" i="2"/>
  <c r="L31" i="2"/>
  <c r="E8" i="2"/>
  <c r="E9" i="2" s="1"/>
  <c r="E10" i="2" s="1"/>
  <c r="L17" i="2" s="1"/>
  <c r="L30" i="2" s="1"/>
  <c r="C5" i="2"/>
  <c r="T89" i="3" l="1"/>
  <c r="J73" i="3"/>
  <c r="J91" i="3" s="1"/>
  <c r="T91" i="3" s="1"/>
  <c r="O73" i="3"/>
  <c r="AL73" i="3"/>
  <c r="V73" i="3"/>
  <c r="AD73" i="3"/>
  <c r="N73" i="3"/>
  <c r="K73" i="3"/>
  <c r="K91" i="3" s="1"/>
  <c r="M16" i="3" s="1"/>
  <c r="M29" i="3" s="1"/>
  <c r="S73" i="3"/>
  <c r="W73" i="3"/>
  <c r="AA73" i="3"/>
  <c r="AI73" i="3"/>
  <c r="AM73" i="3"/>
  <c r="R73" i="3"/>
  <c r="AH73" i="3"/>
  <c r="L73" i="3"/>
  <c r="T73" i="3"/>
  <c r="AB73" i="3"/>
  <c r="Q93" i="3"/>
  <c r="M93" i="3"/>
  <c r="N92" i="3"/>
  <c r="P14" i="3" s="1"/>
  <c r="P27" i="3" s="1"/>
  <c r="L14" i="3"/>
  <c r="L27" i="3" s="1"/>
  <c r="N88" i="3"/>
  <c r="P13" i="3" s="1"/>
  <c r="P26" i="3" s="1"/>
  <c r="L13" i="3"/>
  <c r="L26" i="3" s="1"/>
  <c r="N87" i="3"/>
  <c r="P12" i="3" s="1"/>
  <c r="P25" i="3" s="1"/>
  <c r="L12" i="3"/>
  <c r="L25" i="3" s="1"/>
  <c r="N86" i="3"/>
  <c r="P11" i="3" s="1"/>
  <c r="P24" i="3" s="1"/>
  <c r="L11" i="3"/>
  <c r="L24" i="3" s="1"/>
  <c r="N85" i="3"/>
  <c r="P10" i="3" s="1"/>
  <c r="P23" i="3" s="1"/>
  <c r="L10" i="3"/>
  <c r="L23" i="3" s="1"/>
  <c r="N84" i="3"/>
  <c r="P9" i="3" s="1"/>
  <c r="P22" i="3" s="1"/>
  <c r="L9" i="3"/>
  <c r="L22" i="3" s="1"/>
  <c r="N83" i="3"/>
  <c r="P8" i="3" s="1"/>
  <c r="P21" i="3" s="1"/>
  <c r="L8" i="3"/>
  <c r="L21" i="3" s="1"/>
  <c r="N82" i="3"/>
  <c r="P7" i="3" s="1"/>
  <c r="P20" i="3" s="1"/>
  <c r="P93" i="3"/>
  <c r="L93" i="3"/>
  <c r="Q92" i="3"/>
  <c r="S14" i="3" s="1"/>
  <c r="S27" i="3" s="1"/>
  <c r="M92" i="3"/>
  <c r="O14" i="3" s="1"/>
  <c r="O27" i="3" s="1"/>
  <c r="Q88" i="3"/>
  <c r="S13" i="3" s="1"/>
  <c r="S26" i="3" s="1"/>
  <c r="M88" i="3"/>
  <c r="O13" i="3" s="1"/>
  <c r="O26" i="3" s="1"/>
  <c r="Q87" i="3"/>
  <c r="S12" i="3" s="1"/>
  <c r="S25" i="3" s="1"/>
  <c r="M87" i="3"/>
  <c r="O12" i="3" s="1"/>
  <c r="O25" i="3" s="1"/>
  <c r="Q86" i="3"/>
  <c r="S11" i="3" s="1"/>
  <c r="S24" i="3" s="1"/>
  <c r="M86" i="3"/>
  <c r="O11" i="3" s="1"/>
  <c r="O24" i="3" s="1"/>
  <c r="Q85" i="3"/>
  <c r="S10" i="3" s="1"/>
  <c r="S23" i="3" s="1"/>
  <c r="M85" i="3"/>
  <c r="O10" i="3" s="1"/>
  <c r="O23" i="3" s="1"/>
  <c r="Q84" i="3"/>
  <c r="S9" i="3" s="1"/>
  <c r="S22" i="3" s="1"/>
  <c r="M84" i="3"/>
  <c r="O9" i="3" s="1"/>
  <c r="O22" i="3" s="1"/>
  <c r="Q83" i="3"/>
  <c r="S8" i="3" s="1"/>
  <c r="S21" i="3" s="1"/>
  <c r="M83" i="3"/>
  <c r="O8" i="3" s="1"/>
  <c r="O21" i="3" s="1"/>
  <c r="Q82" i="3"/>
  <c r="S7" i="3" s="1"/>
  <c r="S20" i="3" s="1"/>
  <c r="M82" i="3"/>
  <c r="O7" i="3" s="1"/>
  <c r="O20" i="3" s="1"/>
  <c r="Q81" i="3"/>
  <c r="S6" i="3" s="1"/>
  <c r="S19" i="3" s="1"/>
  <c r="M81" i="3"/>
  <c r="O6" i="3" s="1"/>
  <c r="O19" i="3" s="1"/>
  <c r="O93" i="3"/>
  <c r="K93" i="3"/>
  <c r="P92" i="3"/>
  <c r="R14" i="3" s="1"/>
  <c r="R27" i="3" s="1"/>
  <c r="L92" i="3"/>
  <c r="N14" i="3" s="1"/>
  <c r="N27" i="3" s="1"/>
  <c r="P88" i="3"/>
  <c r="R13" i="3" s="1"/>
  <c r="R26" i="3" s="1"/>
  <c r="L88" i="3"/>
  <c r="N13" i="3" s="1"/>
  <c r="N26" i="3" s="1"/>
  <c r="P87" i="3"/>
  <c r="R12" i="3" s="1"/>
  <c r="R25" i="3" s="1"/>
  <c r="L87" i="3"/>
  <c r="N12" i="3" s="1"/>
  <c r="N25" i="3" s="1"/>
  <c r="P86" i="3"/>
  <c r="R11" i="3" s="1"/>
  <c r="R24" i="3" s="1"/>
  <c r="L86" i="3"/>
  <c r="N11" i="3" s="1"/>
  <c r="N24" i="3" s="1"/>
  <c r="P85" i="3"/>
  <c r="R10" i="3" s="1"/>
  <c r="R23" i="3" s="1"/>
  <c r="L85" i="3"/>
  <c r="N10" i="3" s="1"/>
  <c r="N23" i="3" s="1"/>
  <c r="P84" i="3"/>
  <c r="R9" i="3" s="1"/>
  <c r="R22" i="3" s="1"/>
  <c r="L84" i="3"/>
  <c r="N9" i="3" s="1"/>
  <c r="N22" i="3" s="1"/>
  <c r="P83" i="3"/>
  <c r="R8" i="3" s="1"/>
  <c r="R21" i="3" s="1"/>
  <c r="L83" i="3"/>
  <c r="N8" i="3" s="1"/>
  <c r="N21" i="3" s="1"/>
  <c r="P82" i="3"/>
  <c r="R7" i="3" s="1"/>
  <c r="R20" i="3" s="1"/>
  <c r="L82" i="3"/>
  <c r="N7" i="3" s="1"/>
  <c r="N20" i="3" s="1"/>
  <c r="P81" i="3"/>
  <c r="R6" i="3" s="1"/>
  <c r="R19" i="3" s="1"/>
  <c r="L81" i="3"/>
  <c r="N6" i="3" s="1"/>
  <c r="N19" i="3" s="1"/>
  <c r="L41" i="3"/>
  <c r="M41" i="3" s="1"/>
  <c r="M73" i="3"/>
  <c r="Q73" i="3"/>
  <c r="M89" i="3"/>
  <c r="Y73" i="3"/>
  <c r="AC73" i="3"/>
  <c r="AG73" i="3"/>
  <c r="AK73" i="3"/>
  <c r="Q89" i="3"/>
  <c r="O72" i="3"/>
  <c r="W72" i="3"/>
  <c r="AE72" i="3"/>
  <c r="O90" i="3" s="1"/>
  <c r="Q15" i="3" s="1"/>
  <c r="Q28" i="3" s="1"/>
  <c r="AM72" i="3"/>
  <c r="AE73" i="3"/>
  <c r="O91" i="3" s="1"/>
  <c r="Q16" i="3" s="1"/>
  <c r="Q29" i="3" s="1"/>
  <c r="O81" i="3"/>
  <c r="Q6" i="3" s="1"/>
  <c r="Q19" i="3" s="1"/>
  <c r="K83" i="3"/>
  <c r="M8" i="3" s="1"/>
  <c r="M21" i="3" s="1"/>
  <c r="K85" i="3"/>
  <c r="M10" i="3" s="1"/>
  <c r="M23" i="3" s="1"/>
  <c r="K87" i="3"/>
  <c r="M12" i="3" s="1"/>
  <c r="M25" i="3" s="1"/>
  <c r="K89" i="3"/>
  <c r="O164" i="3" s="1" a="1"/>
  <c r="X73" i="3"/>
  <c r="AF73" i="3"/>
  <c r="AN73" i="3"/>
  <c r="C30" i="3"/>
  <c r="N89" i="3"/>
  <c r="L15" i="3"/>
  <c r="L28" i="3" s="1"/>
  <c r="R72" i="3"/>
  <c r="Z72" i="3"/>
  <c r="N90" i="3" s="1"/>
  <c r="P15" i="3" s="1"/>
  <c r="P28" i="3" s="1"/>
  <c r="AH72" i="3"/>
  <c r="Z73" i="3"/>
  <c r="N91" i="3" s="1"/>
  <c r="P16" i="3" s="1"/>
  <c r="P29" i="3" s="1"/>
  <c r="L6" i="3"/>
  <c r="L19" i="3" s="1"/>
  <c r="L7" i="3"/>
  <c r="L20" i="3" s="1"/>
  <c r="O83" i="3"/>
  <c r="Q8" i="3" s="1"/>
  <c r="Q21" i="3" s="1"/>
  <c r="O85" i="3"/>
  <c r="Q10" i="3" s="1"/>
  <c r="Q23" i="3" s="1"/>
  <c r="O87" i="3"/>
  <c r="Q12" i="3" s="1"/>
  <c r="Q25" i="3" s="1"/>
  <c r="K72" i="3"/>
  <c r="K90" i="3" s="1"/>
  <c r="M15" i="3" s="1"/>
  <c r="M28" i="3" s="1"/>
  <c r="S72" i="3"/>
  <c r="AA72" i="3"/>
  <c r="AI72" i="3"/>
  <c r="L72" i="3"/>
  <c r="P72" i="3"/>
  <c r="L90" i="3" s="1"/>
  <c r="N15" i="3" s="1"/>
  <c r="N28" i="3" s="1"/>
  <c r="T72" i="3"/>
  <c r="X72" i="3"/>
  <c r="AB72" i="3"/>
  <c r="AF72" i="3"/>
  <c r="AJ72" i="3"/>
  <c r="P90" i="3" s="1"/>
  <c r="R15" i="3" s="1"/>
  <c r="R28" i="3" s="1"/>
  <c r="AN72" i="3"/>
  <c r="P73" i="3"/>
  <c r="L91" i="3" s="1"/>
  <c r="N16" i="3" s="1"/>
  <c r="N29" i="3" s="1"/>
  <c r="AJ73" i="3"/>
  <c r="P91" i="3" s="1"/>
  <c r="R16" i="3" s="1"/>
  <c r="R29" i="3" s="1"/>
  <c r="M72" i="3"/>
  <c r="Q72" i="3"/>
  <c r="U72" i="3"/>
  <c r="M90" i="3" s="1"/>
  <c r="O15" i="3" s="1"/>
  <c r="O28" i="3" s="1"/>
  <c r="Y72" i="3"/>
  <c r="AC72" i="3"/>
  <c r="AG72" i="3"/>
  <c r="AK72" i="3"/>
  <c r="AO72" i="3"/>
  <c r="Q90" i="3" s="1"/>
  <c r="S15" i="3" s="1"/>
  <c r="S28" i="3" s="1"/>
  <c r="U73" i="3"/>
  <c r="M91" i="3" s="1"/>
  <c r="O16" i="3" s="1"/>
  <c r="O29" i="3" s="1"/>
  <c r="AO73" i="3"/>
  <c r="Q91" i="3" s="1"/>
  <c r="S16" i="3" s="1"/>
  <c r="S29" i="3" s="1"/>
  <c r="M42" i="2"/>
  <c r="AJ73" i="2" s="1"/>
  <c r="P91" i="2" s="1"/>
  <c r="R16" i="2" s="1"/>
  <c r="R29" i="2" s="1"/>
  <c r="K89" i="2"/>
  <c r="O89" i="2"/>
  <c r="S73" i="2"/>
  <c r="AA73" i="2"/>
  <c r="P73" i="2"/>
  <c r="L91" i="2" s="1"/>
  <c r="N16" i="2" s="1"/>
  <c r="N29" i="2" s="1"/>
  <c r="AI73" i="2"/>
  <c r="L41" i="2"/>
  <c r="M41" i="2" s="1"/>
  <c r="L72" i="2" s="1"/>
  <c r="P89" i="2"/>
  <c r="Q93" i="2"/>
  <c r="M93" i="2"/>
  <c r="N92" i="2"/>
  <c r="P14" i="2" s="1"/>
  <c r="P27" i="2" s="1"/>
  <c r="J92" i="2"/>
  <c r="L14" i="2" s="1"/>
  <c r="L27" i="2" s="1"/>
  <c r="N88" i="2"/>
  <c r="P13" i="2" s="1"/>
  <c r="P26" i="2" s="1"/>
  <c r="J88" i="2"/>
  <c r="L13" i="2" s="1"/>
  <c r="L26" i="2" s="1"/>
  <c r="N87" i="2"/>
  <c r="P12" i="2" s="1"/>
  <c r="P25" i="2" s="1"/>
  <c r="J87" i="2"/>
  <c r="L12" i="2" s="1"/>
  <c r="L25" i="2" s="1"/>
  <c r="N86" i="2"/>
  <c r="P11" i="2" s="1"/>
  <c r="P24" i="2" s="1"/>
  <c r="J86" i="2"/>
  <c r="L11" i="2" s="1"/>
  <c r="L24" i="2" s="1"/>
  <c r="N85" i="2"/>
  <c r="P10" i="2" s="1"/>
  <c r="P23" i="2" s="1"/>
  <c r="J85" i="2"/>
  <c r="L10" i="2" s="1"/>
  <c r="L23" i="2" s="1"/>
  <c r="N84" i="2"/>
  <c r="P9" i="2" s="1"/>
  <c r="P22" i="2" s="1"/>
  <c r="J84" i="2"/>
  <c r="L9" i="2" s="1"/>
  <c r="L22" i="2" s="1"/>
  <c r="N83" i="2"/>
  <c r="P8" i="2" s="1"/>
  <c r="P21" i="2" s="1"/>
  <c r="J83" i="2"/>
  <c r="L8" i="2" s="1"/>
  <c r="L21" i="2" s="1"/>
  <c r="N82" i="2"/>
  <c r="P7" i="2" s="1"/>
  <c r="P20" i="2" s="1"/>
  <c r="J82" i="2"/>
  <c r="L7" i="2" s="1"/>
  <c r="L20" i="2" s="1"/>
  <c r="N81" i="2"/>
  <c r="P6" i="2" s="1"/>
  <c r="P19" i="2" s="1"/>
  <c r="L6" i="2"/>
  <c r="L19" i="2" s="1"/>
  <c r="P93" i="2"/>
  <c r="L93" i="2"/>
  <c r="Q92" i="2"/>
  <c r="S14" i="2" s="1"/>
  <c r="S27" i="2" s="1"/>
  <c r="M92" i="2"/>
  <c r="O14" i="2" s="1"/>
  <c r="O27" i="2" s="1"/>
  <c r="Q88" i="2"/>
  <c r="S13" i="2" s="1"/>
  <c r="S26" i="2" s="1"/>
  <c r="M88" i="2"/>
  <c r="O13" i="2" s="1"/>
  <c r="O26" i="2" s="1"/>
  <c r="Q87" i="2"/>
  <c r="S12" i="2" s="1"/>
  <c r="S25" i="2" s="1"/>
  <c r="M87" i="2"/>
  <c r="O12" i="2" s="1"/>
  <c r="O25" i="2" s="1"/>
  <c r="Q86" i="2"/>
  <c r="S11" i="2" s="1"/>
  <c r="S24" i="2" s="1"/>
  <c r="M86" i="2"/>
  <c r="O11" i="2" s="1"/>
  <c r="O24" i="2" s="1"/>
  <c r="Q85" i="2"/>
  <c r="S10" i="2" s="1"/>
  <c r="S23" i="2" s="1"/>
  <c r="M85" i="2"/>
  <c r="O10" i="2" s="1"/>
  <c r="O23" i="2" s="1"/>
  <c r="Q84" i="2"/>
  <c r="S9" i="2" s="1"/>
  <c r="S22" i="2" s="1"/>
  <c r="M84" i="2"/>
  <c r="O9" i="2" s="1"/>
  <c r="O22" i="2" s="1"/>
  <c r="Q83" i="2"/>
  <c r="S8" i="2" s="1"/>
  <c r="S21" i="2" s="1"/>
  <c r="M83" i="2"/>
  <c r="O8" i="2" s="1"/>
  <c r="O21" i="2" s="1"/>
  <c r="Q82" i="2"/>
  <c r="S7" i="2" s="1"/>
  <c r="S20" i="2" s="1"/>
  <c r="M82" i="2"/>
  <c r="O7" i="2" s="1"/>
  <c r="O20" i="2" s="1"/>
  <c r="Q81" i="2"/>
  <c r="S6" i="2" s="1"/>
  <c r="S19" i="2" s="1"/>
  <c r="M81" i="2"/>
  <c r="O6" i="2" s="1"/>
  <c r="O19" i="2" s="1"/>
  <c r="O93" i="2"/>
  <c r="K92" i="2"/>
  <c r="M14" i="2" s="1"/>
  <c r="M27" i="2" s="1"/>
  <c r="K88" i="2"/>
  <c r="M13" i="2" s="1"/>
  <c r="M26" i="2" s="1"/>
  <c r="K87" i="2"/>
  <c r="M12" i="2" s="1"/>
  <c r="M25" i="2" s="1"/>
  <c r="K86" i="2"/>
  <c r="M11" i="2" s="1"/>
  <c r="M24" i="2" s="1"/>
  <c r="K85" i="2"/>
  <c r="M10" i="2" s="1"/>
  <c r="M23" i="2" s="1"/>
  <c r="K84" i="2"/>
  <c r="M9" i="2" s="1"/>
  <c r="M22" i="2" s="1"/>
  <c r="K83" i="2"/>
  <c r="M8" i="2" s="1"/>
  <c r="M21" i="2" s="1"/>
  <c r="K82" i="2"/>
  <c r="M7" i="2" s="1"/>
  <c r="M20" i="2" s="1"/>
  <c r="K81" i="2"/>
  <c r="M6" i="2" s="1"/>
  <c r="M19" i="2" s="1"/>
  <c r="N93" i="2"/>
  <c r="P92" i="2"/>
  <c r="R14" i="2" s="1"/>
  <c r="R27" i="2" s="1"/>
  <c r="P88" i="2"/>
  <c r="R13" i="2" s="1"/>
  <c r="R26" i="2" s="1"/>
  <c r="P87" i="2"/>
  <c r="R12" i="2" s="1"/>
  <c r="R25" i="2" s="1"/>
  <c r="P86" i="2"/>
  <c r="R11" i="2" s="1"/>
  <c r="R24" i="2" s="1"/>
  <c r="P85" i="2"/>
  <c r="R10" i="2" s="1"/>
  <c r="R23" i="2" s="1"/>
  <c r="P84" i="2"/>
  <c r="R9" i="2" s="1"/>
  <c r="R22" i="2" s="1"/>
  <c r="P83" i="2"/>
  <c r="R8" i="2" s="1"/>
  <c r="R21" i="2" s="1"/>
  <c r="P82" i="2"/>
  <c r="R7" i="2" s="1"/>
  <c r="R20" i="2" s="1"/>
  <c r="P81" i="2"/>
  <c r="R6" i="2" s="1"/>
  <c r="R19" i="2" s="1"/>
  <c r="K93" i="2"/>
  <c r="O92" i="2"/>
  <c r="Q14" i="2" s="1"/>
  <c r="Q27" i="2" s="1"/>
  <c r="O88" i="2"/>
  <c r="Q13" i="2" s="1"/>
  <c r="Q26" i="2" s="1"/>
  <c r="O87" i="2"/>
  <c r="Q12" i="2" s="1"/>
  <c r="Q25" i="2" s="1"/>
  <c r="O86" i="2"/>
  <c r="Q11" i="2" s="1"/>
  <c r="Q24" i="2" s="1"/>
  <c r="O85" i="2"/>
  <c r="Q10" i="2" s="1"/>
  <c r="Q23" i="2" s="1"/>
  <c r="O84" i="2"/>
  <c r="Q9" i="2" s="1"/>
  <c r="Q22" i="2" s="1"/>
  <c r="O83" i="2"/>
  <c r="Q8" i="2" s="1"/>
  <c r="Q21" i="2" s="1"/>
  <c r="O82" i="2"/>
  <c r="Q7" i="2" s="1"/>
  <c r="Q20" i="2" s="1"/>
  <c r="O81" i="2"/>
  <c r="Q6" i="2" s="1"/>
  <c r="Q19" i="2" s="1"/>
  <c r="J93" i="2"/>
  <c r="L92" i="2"/>
  <c r="N14" i="2" s="1"/>
  <c r="N27" i="2" s="1"/>
  <c r="L89" i="2"/>
  <c r="L88" i="2"/>
  <c r="N13" i="2" s="1"/>
  <c r="N26" i="2" s="1"/>
  <c r="L87" i="2"/>
  <c r="N12" i="2" s="1"/>
  <c r="N25" i="2" s="1"/>
  <c r="L86" i="2"/>
  <c r="N11" i="2" s="1"/>
  <c r="N24" i="2" s="1"/>
  <c r="L85" i="2"/>
  <c r="N10" i="2" s="1"/>
  <c r="N23" i="2" s="1"/>
  <c r="L84" i="2"/>
  <c r="N9" i="2" s="1"/>
  <c r="N22" i="2" s="1"/>
  <c r="L83" i="2"/>
  <c r="N8" i="2" s="1"/>
  <c r="N21" i="2" s="1"/>
  <c r="L82" i="2"/>
  <c r="N7" i="2" s="1"/>
  <c r="N20" i="2" s="1"/>
  <c r="L81" i="2"/>
  <c r="N6" i="2" s="1"/>
  <c r="N19" i="2" s="1"/>
  <c r="AJ72" i="2"/>
  <c r="P90" i="2" s="1"/>
  <c r="R15" i="2" s="1"/>
  <c r="R28" i="2" s="1"/>
  <c r="AB72" i="2"/>
  <c r="T72" i="2"/>
  <c r="L73" i="2"/>
  <c r="T73" i="2"/>
  <c r="AB73" i="2"/>
  <c r="W72" i="2"/>
  <c r="AE72" i="2"/>
  <c r="O90" i="2" s="1"/>
  <c r="Q15" i="2" s="1"/>
  <c r="Q28" i="2" s="1"/>
  <c r="AM72" i="2"/>
  <c r="M73" i="2"/>
  <c r="Q73" i="2"/>
  <c r="M89" i="2"/>
  <c r="AC73" i="2"/>
  <c r="AG73" i="2"/>
  <c r="AK73" i="2"/>
  <c r="Q89" i="2"/>
  <c r="P72" i="2"/>
  <c r="L90" i="2" s="1"/>
  <c r="N15" i="2" s="1"/>
  <c r="N28" i="2" s="1"/>
  <c r="X72" i="2"/>
  <c r="AF72" i="2"/>
  <c r="J89" i="2"/>
  <c r="N73" i="2"/>
  <c r="R73" i="2"/>
  <c r="N89" i="2"/>
  <c r="AD73" i="2"/>
  <c r="AH73" i="2"/>
  <c r="K72" i="2"/>
  <c r="K90" i="2" s="1"/>
  <c r="M15" i="2" s="1"/>
  <c r="M28" i="2" s="1"/>
  <c r="S72" i="2"/>
  <c r="AA72" i="2"/>
  <c r="K73" i="2"/>
  <c r="K91" i="2" s="1"/>
  <c r="M16" i="2" s="1"/>
  <c r="M29" i="2" s="1"/>
  <c r="M72" i="2"/>
  <c r="Q72" i="2"/>
  <c r="Y72" i="2"/>
  <c r="AC72" i="2"/>
  <c r="AG72" i="2"/>
  <c r="AO72" i="2"/>
  <c r="Q90" i="2" s="1"/>
  <c r="S15" i="2" s="1"/>
  <c r="S28" i="2" s="1"/>
  <c r="U73" i="2"/>
  <c r="M91" i="2" s="1"/>
  <c r="O16" i="2" s="1"/>
  <c r="O29" i="2" s="1"/>
  <c r="AO73" i="2"/>
  <c r="Q91" i="2" s="1"/>
  <c r="S16" i="2" s="1"/>
  <c r="S29" i="2" s="1"/>
  <c r="N72" i="2"/>
  <c r="R72" i="2"/>
  <c r="V72" i="2"/>
  <c r="AD72" i="2"/>
  <c r="AH72" i="2"/>
  <c r="AL72" i="2"/>
  <c r="J73" i="2"/>
  <c r="J91" i="2" s="1"/>
  <c r="L16" i="2" s="1"/>
  <c r="L29" i="2" s="1"/>
  <c r="Z73" i="2"/>
  <c r="N91" i="2" s="1"/>
  <c r="P16" i="2" s="1"/>
  <c r="P29" i="2" s="1"/>
  <c r="O188" i="3" l="1" a="1"/>
  <c r="O188" i="3" s="1"/>
  <c r="O284" i="3" s="1"/>
  <c r="O164" i="3"/>
  <c r="O260" i="3" s="1"/>
  <c r="O262" i="3"/>
  <c r="O266" i="3"/>
  <c r="O263" i="3"/>
  <c r="O264" i="3"/>
  <c r="O261" i="3"/>
  <c r="O265" i="3"/>
  <c r="O267" i="3"/>
  <c r="L16" i="3"/>
  <c r="L29" i="3" s="1"/>
  <c r="O180" i="3" a="1"/>
  <c r="O172" i="3" a="1"/>
  <c r="O156" i="3" a="1"/>
  <c r="O148" i="3" a="1"/>
  <c r="O140" i="3" a="1"/>
  <c r="O132" i="3" a="1"/>
  <c r="O124" i="3" a="1"/>
  <c r="O116" i="3" a="1"/>
  <c r="O108" i="3" a="1"/>
  <c r="O100" i="3" a="1"/>
  <c r="AL72" i="3"/>
  <c r="V72" i="3"/>
  <c r="AD72" i="3"/>
  <c r="N72" i="3"/>
  <c r="Z72" i="2"/>
  <c r="N90" i="2" s="1"/>
  <c r="P15" i="2" s="1"/>
  <c r="P28" i="2" s="1"/>
  <c r="J72" i="2"/>
  <c r="J90" i="2" s="1"/>
  <c r="L15" i="2" s="1"/>
  <c r="L28" i="2" s="1"/>
  <c r="AK72" i="2"/>
  <c r="U72" i="2"/>
  <c r="M90" i="2" s="1"/>
  <c r="O15" i="2" s="1"/>
  <c r="O28" i="2" s="1"/>
  <c r="AI72" i="2"/>
  <c r="AL73" i="2"/>
  <c r="V73" i="2"/>
  <c r="AN72" i="2"/>
  <c r="Y73" i="2"/>
  <c r="AE73" i="2"/>
  <c r="O91" i="2" s="1"/>
  <c r="Q16" i="2" s="1"/>
  <c r="Q29" i="2" s="1"/>
  <c r="O72" i="2"/>
  <c r="O73" i="2"/>
  <c r="AN73" i="2"/>
  <c r="X73" i="2"/>
  <c r="AM73" i="2"/>
  <c r="AF73" i="2"/>
  <c r="W73" i="2"/>
  <c r="O287" i="3" l="1"/>
  <c r="O285" i="3"/>
  <c r="O289" i="3"/>
  <c r="O286" i="3"/>
  <c r="O290" i="3"/>
  <c r="O291" i="3"/>
  <c r="O288" i="3"/>
  <c r="O278" i="3"/>
  <c r="O282" i="3"/>
  <c r="O279" i="3"/>
  <c r="O283" i="3"/>
  <c r="O277" i="3"/>
  <c r="O280" i="3"/>
  <c r="O281" i="3"/>
  <c r="O270" i="3"/>
  <c r="O274" i="3"/>
  <c r="O271" i="3"/>
  <c r="O275" i="3"/>
  <c r="O272" i="3"/>
  <c r="O273" i="3"/>
  <c r="O269" i="3"/>
  <c r="O254" i="3"/>
  <c r="O258" i="3"/>
  <c r="O257" i="3"/>
  <c r="O255" i="3"/>
  <c r="O259" i="3"/>
  <c r="O256" i="3"/>
  <c r="O253" i="3"/>
  <c r="O246" i="3"/>
  <c r="O250" i="3"/>
  <c r="O247" i="3"/>
  <c r="O251" i="3"/>
  <c r="O248" i="3"/>
  <c r="O245" i="3"/>
  <c r="O249" i="3"/>
  <c r="O240" i="3"/>
  <c r="O237" i="3"/>
  <c r="O241" i="3"/>
  <c r="O238" i="3"/>
  <c r="O242" i="3"/>
  <c r="O239" i="3"/>
  <c r="O243" i="3"/>
  <c r="O232" i="3"/>
  <c r="O229" i="3"/>
  <c r="O233" i="3"/>
  <c r="O230" i="3"/>
  <c r="O234" i="3"/>
  <c r="O231" i="3"/>
  <c r="O235" i="3"/>
  <c r="O224" i="3"/>
  <c r="O222" i="3"/>
  <c r="O226" i="3"/>
  <c r="O223" i="3"/>
  <c r="O227" i="3"/>
  <c r="O221" i="3"/>
  <c r="O225" i="3"/>
  <c r="O215" i="3"/>
  <c r="O219" i="3"/>
  <c r="O216" i="3"/>
  <c r="O213" i="3"/>
  <c r="O217" i="3"/>
  <c r="O214" i="3"/>
  <c r="O218" i="3"/>
  <c r="O206" i="3"/>
  <c r="O210" i="3"/>
  <c r="O211" i="3"/>
  <c r="O208" i="3"/>
  <c r="O205" i="3"/>
  <c r="O207" i="3"/>
  <c r="O209" i="3"/>
  <c r="O200" i="3"/>
  <c r="O197" i="3"/>
  <c r="O201" i="3"/>
  <c r="O198" i="3"/>
  <c r="O202" i="3"/>
  <c r="O199" i="3"/>
  <c r="O203" i="3"/>
  <c r="O172" i="3"/>
  <c r="O268" i="3" s="1"/>
  <c r="O180" i="3"/>
  <c r="O276" i="3" s="1"/>
  <c r="O156" i="3"/>
  <c r="O252" i="3" s="1"/>
  <c r="O148" i="3"/>
  <c r="O244" i="3" s="1"/>
  <c r="O140" i="3"/>
  <c r="O236" i="3" s="1"/>
  <c r="O132" i="3"/>
  <c r="O228" i="3" s="1"/>
  <c r="O124" i="3"/>
  <c r="O220" i="3" s="1"/>
  <c r="O116" i="3"/>
  <c r="O212" i="3" s="1"/>
  <c r="O108" i="3"/>
  <c r="O204" i="3" s="1"/>
  <c r="O100" i="3"/>
  <c r="O19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M98" authorId="0" shapeId="0" xr:uid="{6149593F-1C13-4790-A7A4-5B9F0A237E8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<sst xmlns="http://schemas.openxmlformats.org/spreadsheetml/2006/main" count="586" uniqueCount="115">
  <si>
    <t>BTU/J</t>
  </si>
  <si>
    <t>MBTU/J</t>
  </si>
  <si>
    <t>MBTU/PJ</t>
  </si>
  <si>
    <t>PJ/MBTU</t>
  </si>
  <si>
    <t>TechName</t>
  </si>
  <si>
    <t>PJ/mbtu</t>
  </si>
  <si>
    <t>MUSD/PJ</t>
  </si>
  <si>
    <t>EXP-GSL</t>
  </si>
  <si>
    <t>EXP-DSL</t>
  </si>
  <si>
    <t>EXP-KER</t>
  </si>
  <si>
    <t>EXP-LPG</t>
  </si>
  <si>
    <t>LPG</t>
  </si>
  <si>
    <t>EXP-HFO</t>
  </si>
  <si>
    <t>EXP-ETH</t>
  </si>
  <si>
    <t>EXP-BDSL</t>
  </si>
  <si>
    <t>EXP-GAS</t>
  </si>
  <si>
    <t>EXP-LOIL</t>
  </si>
  <si>
    <t>EXP-MOIL</t>
  </si>
  <si>
    <t>EXP-HOIL</t>
  </si>
  <si>
    <t>EXP-SIN</t>
  </si>
  <si>
    <t>EXP-AVG</t>
  </si>
  <si>
    <t>USD/COP promedio, 2019, investing https://es.investing.com/currencies/usd-cop-historical-data</t>
  </si>
  <si>
    <t>COP/USD</t>
  </si>
  <si>
    <t>IMP-SIN</t>
  </si>
  <si>
    <t>IMP-AVG</t>
  </si>
  <si>
    <t>cop/kwh</t>
  </si>
  <si>
    <t>USD/kwh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</si>
  <si>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</si>
  <si>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</si>
  <si>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</si>
  <si>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</si>
  <si>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</si>
  <si>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</si>
  <si>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</si>
  <si>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</si>
  <si>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</si>
  <si>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</si>
  <si>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</si>
  <si>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</si>
  <si>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</si>
  <si>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</si>
  <si>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</si>
  <si>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Costo de electricidad Colombia, industrial, ANDI</t>
  </si>
  <si>
    <t>USD2019/kwh</t>
  </si>
  <si>
    <t>USD/Gwh</t>
  </si>
  <si>
    <t>MUSD/Gwh</t>
  </si>
  <si>
    <t>Restricción de Exportación / Importación</t>
  </si>
  <si>
    <t>ELC-SIN</t>
  </si>
  <si>
    <t>Combustible liquidos UPME, 2021</t>
  </si>
  <si>
    <t>WTI, 2019</t>
  </si>
  <si>
    <t>56 usd/bl</t>
  </si>
  <si>
    <t>MBTU/b</t>
  </si>
  <si>
    <t>Descuento</t>
  </si>
  <si>
    <t>Liviano</t>
  </si>
  <si>
    <t>WTI</t>
  </si>
  <si>
    <t>Mediano</t>
  </si>
  <si>
    <t>WTI - 4,5 USD/b</t>
  </si>
  <si>
    <t>Pesado</t>
  </si>
  <si>
    <t>WTI- 9 USD/b</t>
  </si>
  <si>
    <t>HHV del WTI</t>
  </si>
  <si>
    <t>WTI - 0,7949 USD/MBTU</t>
  </si>
  <si>
    <t>WTI - 1,5899USD/MBTU</t>
  </si>
  <si>
    <t>Proyeciones para escenario de referencia, AEO - US EIA, 2019, en USD/Millon de BTU</t>
  </si>
  <si>
    <t>GSL</t>
  </si>
  <si>
    <t>DSL</t>
  </si>
  <si>
    <t>KER</t>
  </si>
  <si>
    <t>HFO</t>
  </si>
  <si>
    <t>ETH</t>
  </si>
  <si>
    <t>BDSL</t>
  </si>
  <si>
    <t>GAS</t>
  </si>
  <si>
    <t>LOIL</t>
  </si>
  <si>
    <t>MOIL</t>
  </si>
  <si>
    <t>POIL</t>
  </si>
  <si>
    <t>AVG</t>
  </si>
  <si>
    <t>Proyeciones para escenario de referencia, AEO - US EIA, 2019, en USD/PJ</t>
  </si>
  <si>
    <t>HOIL</t>
  </si>
  <si>
    <t>IMP-GSL</t>
  </si>
  <si>
    <t>IMP-DSL</t>
  </si>
  <si>
    <t>IMP-KER</t>
  </si>
  <si>
    <t>IMP-LPG</t>
  </si>
  <si>
    <t>IMP-HFO</t>
  </si>
  <si>
    <t>IMP-ETH</t>
  </si>
  <si>
    <t>IMP-BDSL</t>
  </si>
  <si>
    <t>IMP-GAS</t>
  </si>
  <si>
    <t>IMP-LOIL</t>
  </si>
  <si>
    <t>IMP-MOIL</t>
  </si>
  <si>
    <t>IMP-HOIL</t>
  </si>
  <si>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</si>
  <si>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</si>
  <si>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</si>
  <si>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</si>
  <si>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</si>
  <si>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</si>
  <si>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</si>
  <si>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</si>
  <si>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</si>
  <si>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</si>
  <si>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</si>
  <si>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</si>
  <si>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</si>
  <si>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</si>
  <si>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</si>
  <si>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COST</t>
  </si>
  <si>
    <t>EXP_GSL</t>
  </si>
  <si>
    <t>EXP_DSL</t>
  </si>
  <si>
    <t>EXP_KER</t>
  </si>
  <si>
    <t>EXP_LPG</t>
  </si>
  <si>
    <t>EXP_HFO</t>
  </si>
  <si>
    <t>EXP_ETH</t>
  </si>
  <si>
    <t>EXP_BDSL</t>
  </si>
  <si>
    <t>EXP_GAS</t>
  </si>
  <si>
    <t>EXP_LOIL</t>
  </si>
  <si>
    <t>EXP_MOIL</t>
  </si>
  <si>
    <t>EXP_AVG</t>
  </si>
  <si>
    <t>EXP_HOIL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</si>
</sst>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_-* #,##0.00000_-;\-* #,##0.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color indexed="81"/>
      <name val="Tahoma"/>
      <family val="2"/>
    </font>
    <font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0" borderId="0"/>
    <xf numFmtId="0" fontId="4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164" fontId="0" fillId="0" borderId="0" xfId="0" applyNumberFormat="1"/>
    <xf numFmtId="0" fontId="5" fillId="3" borderId="0" xfId="4" applyFont="1" applyFill="1" applyAlignment="1">
      <alignment horizontal="left"/>
    </xf>
    <xf numFmtId="0" fontId="4" fillId="3" borderId="0" xfId="3" applyFill="1"/>
    <xf numFmtId="0" fontId="6" fillId="4" borderId="1" xfId="3" applyFont="1" applyFill="1" applyBorder="1" applyAlignment="1">
      <alignment horizontal="left"/>
    </xf>
    <xf numFmtId="0" fontId="6" fillId="4" borderId="3" xfId="3" applyFont="1" applyFill="1" applyBorder="1" applyAlignment="1">
      <alignment horizontal="left"/>
    </xf>
    <xf numFmtId="0" fontId="6" fillId="4" borderId="1" xfId="3" applyFont="1" applyFill="1" applyBorder="1" applyAlignment="1">
      <alignment horizontal="center" wrapText="1"/>
    </xf>
    <xf numFmtId="0" fontId="7" fillId="2" borderId="2" xfId="2" applyFont="1" applyBorder="1" applyAlignment="1">
      <alignment horizontal="left" wrapText="1"/>
    </xf>
    <xf numFmtId="0" fontId="7" fillId="2" borderId="2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5" borderId="0" xfId="0" applyFill="1"/>
    <xf numFmtId="0" fontId="0" fillId="6" borderId="0" xfId="0" applyFill="1"/>
    <xf numFmtId="9" fontId="0" fillId="6" borderId="0" xfId="0" applyNumberFormat="1" applyFill="1"/>
    <xf numFmtId="0" fontId="2" fillId="7" borderId="0" xfId="0" applyFont="1" applyFill="1" applyAlignment="1">
      <alignment horizontal="center" vertical="center"/>
    </xf>
    <xf numFmtId="2" fontId="0" fillId="7" borderId="0" xfId="0" applyNumberFormat="1" applyFill="1"/>
    <xf numFmtId="0" fontId="2" fillId="0" borderId="0" xfId="0" applyFont="1" applyAlignment="1">
      <alignment horizontal="center" vertical="center"/>
    </xf>
    <xf numFmtId="2" fontId="0" fillId="0" borderId="0" xfId="0" applyNumberFormat="1"/>
    <xf numFmtId="164" fontId="0" fillId="6" borderId="0" xfId="0" applyNumberFormat="1" applyFill="1"/>
    <xf numFmtId="164" fontId="0" fillId="7" borderId="0" xfId="0" applyNumberForma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9" fontId="0" fillId="0" borderId="0" xfId="1" applyFont="1"/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/>
    <xf numFmtId="0" fontId="0" fillId="0" borderId="4" xfId="0" applyBorder="1"/>
    <xf numFmtId="0" fontId="9" fillId="7" borderId="0" xfId="0" applyFont="1" applyFill="1"/>
    <xf numFmtId="0" fontId="10" fillId="7" borderId="0" xfId="0" applyFont="1" applyFill="1"/>
    <xf numFmtId="9" fontId="10" fillId="7" borderId="0" xfId="1" applyFont="1" applyFill="1"/>
    <xf numFmtId="0" fontId="5" fillId="0" borderId="0" xfId="0" applyFont="1"/>
    <xf numFmtId="0" fontId="6" fillId="4" borderId="1" xfId="0" applyFont="1" applyFill="1" applyBorder="1"/>
    <xf numFmtId="0" fontId="6" fillId="9" borderId="1" xfId="0" applyFont="1" applyFill="1" applyBorder="1"/>
    <xf numFmtId="0" fontId="4" fillId="4" borderId="1" xfId="0" applyFont="1" applyFill="1" applyBorder="1"/>
    <xf numFmtId="0" fontId="4" fillId="4" borderId="5" xfId="0" applyFont="1" applyFill="1" applyBorder="1"/>
    <xf numFmtId="0" fontId="0" fillId="0" borderId="6" xfId="0" applyBorder="1"/>
    <xf numFmtId="0" fontId="0" fillId="10" borderId="0" xfId="0" applyFill="1"/>
    <xf numFmtId="0" fontId="0" fillId="10" borderId="6" xfId="0" applyFill="1" applyBorder="1"/>
    <xf numFmtId="9" fontId="11" fillId="11" borderId="0" xfId="0" applyNumberFormat="1" applyFont="1" applyFill="1"/>
    <xf numFmtId="166" fontId="0" fillId="0" borderId="0" xfId="5" applyNumberFormat="1" applyFont="1"/>
    <xf numFmtId="0" fontId="11" fillId="11" borderId="0" xfId="0" applyFont="1" applyFill="1" applyAlignment="1">
      <alignment horizontal="center" wrapText="1"/>
    </xf>
  </cellXfs>
  <cellStyles count="6">
    <cellStyle name="20% - Énfasis5" xfId="2" builtinId="46"/>
    <cellStyle name="Millares" xfId="5" builtinId="3"/>
    <cellStyle name="Normal" xfId="0" builtinId="0"/>
    <cellStyle name="Normal 10" xfId="3" xr:uid="{83D7224C-77C9-4A39-8E77-0751A3B74DF2}"/>
    <cellStyle name="Normal 4 2" xfId="4" xr:uid="{F308D234-D9E1-4CFD-817F-BD4BC6934326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Gasolina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CasoAlternativo!$J$81:$Q$81</c:f>
              <c:numCache>
                <c:formatCode>General</c:formatCode>
                <c:ptCount val="8"/>
                <c:pt idx="0">
                  <c:v>20.996442162773999</c:v>
                </c:pt>
                <c:pt idx="1">
                  <c:v>20.268611592839996</c:v>
                </c:pt>
                <c:pt idx="2">
                  <c:v>19.15508774673</c:v>
                </c:pt>
                <c:pt idx="3">
                  <c:v>20.227572064557002</c:v>
                </c:pt>
                <c:pt idx="4">
                  <c:v>21.021596278137004</c:v>
                </c:pt>
                <c:pt idx="5">
                  <c:v>22.294317363200999</c:v>
                </c:pt>
                <c:pt idx="6">
                  <c:v>23.439072727278003</c:v>
                </c:pt>
                <c:pt idx="7">
                  <c:v>23.937589400048996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3-4137-974A-A9C3943B5BC7}"/>
            </c:ext>
          </c:extLst>
        </c:ser>
        <c:ser>
          <c:idx val="1"/>
          <c:order val="1"/>
          <c:tx>
            <c:v>Diésel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CasoAlternativo!$J$82:$Q$82</c:f>
              <c:numCache>
                <c:formatCode>General</c:formatCode>
                <c:ptCount val="8"/>
                <c:pt idx="0">
                  <c:v>20.905026160941002</c:v>
                </c:pt>
                <c:pt idx="1">
                  <c:v>19.712007955223999</c:v>
                </c:pt>
                <c:pt idx="2">
                  <c:v>19.616832911168999</c:v>
                </c:pt>
                <c:pt idx="3">
                  <c:v>20.467455069087002</c:v>
                </c:pt>
                <c:pt idx="4">
                  <c:v>21.369031868925003</c:v>
                </c:pt>
                <c:pt idx="5">
                  <c:v>22.359289270733999</c:v>
                </c:pt>
                <c:pt idx="6">
                  <c:v>23.119060325751001</c:v>
                </c:pt>
                <c:pt idx="7">
                  <c:v>23.442446007980998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33-4137-974A-A9C3943B5BC7}"/>
            </c:ext>
          </c:extLst>
        </c:ser>
        <c:ser>
          <c:idx val="2"/>
          <c:order val="2"/>
          <c:tx>
            <c:v>Keroseno-Jet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CasoAlternativo!$J$83:$Q$83</c:f>
              <c:numCache>
                <c:formatCode>General</c:formatCode>
                <c:ptCount val="8"/>
                <c:pt idx="0">
                  <c:v>13.877034192216</c:v>
                </c:pt>
                <c:pt idx="1">
                  <c:v>13.180861657898999</c:v>
                </c:pt>
                <c:pt idx="2">
                  <c:v>13.350091539797999</c:v>
                </c:pt>
                <c:pt idx="3">
                  <c:v>14.200549725374998</c:v>
                </c:pt>
                <c:pt idx="4">
                  <c:v>15.335796589308</c:v>
                </c:pt>
                <c:pt idx="5">
                  <c:v>16.543342934001</c:v>
                </c:pt>
                <c:pt idx="6">
                  <c:v>17.607218230017001</c:v>
                </c:pt>
                <c:pt idx="7">
                  <c:v>18.242163681768002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33-4137-974A-A9C3943B5BC7}"/>
            </c:ext>
          </c:extLst>
        </c:ser>
        <c:ser>
          <c:idx val="3"/>
          <c:order val="3"/>
          <c:tx>
            <c:strRef>
              <c:f>CasoAlternativo!$I$84</c:f>
              <c:strCache>
                <c:ptCount val="1"/>
                <c:pt idx="0">
                  <c:v>LPG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CasoAlternativo!$J$84:$Q$84</c:f>
              <c:numCache>
                <c:formatCode>General</c:formatCode>
                <c:ptCount val="8"/>
                <c:pt idx="0">
                  <c:v>17.551115993970004</c:v>
                </c:pt>
                <c:pt idx="1">
                  <c:v>16.846269986286</c:v>
                </c:pt>
                <c:pt idx="2">
                  <c:v>18.477481999626001</c:v>
                </c:pt>
                <c:pt idx="3">
                  <c:v>20.564194959009001</c:v>
                </c:pt>
                <c:pt idx="4">
                  <c:v>21.505640733134999</c:v>
                </c:pt>
                <c:pt idx="5">
                  <c:v>22.988122250652001</c:v>
                </c:pt>
                <c:pt idx="6">
                  <c:v>24.341681699829</c:v>
                </c:pt>
                <c:pt idx="7">
                  <c:v>25.08799564908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33-4137-974A-A9C3943B5BC7}"/>
            </c:ext>
          </c:extLst>
        </c:ser>
        <c:ser>
          <c:idx val="4"/>
          <c:order val="4"/>
          <c:tx>
            <c:v>Fuel Oil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CasoAlternativo!$J$85:$Q$85</c:f>
              <c:numCache>
                <c:formatCode>General</c:formatCode>
                <c:ptCount val="8"/>
                <c:pt idx="0">
                  <c:v>9.2394916708770012</c:v>
                </c:pt>
                <c:pt idx="1">
                  <c:v>9.3714922488330004</c:v>
                </c:pt>
                <c:pt idx="2">
                  <c:v>8.7294125785230001</c:v>
                </c:pt>
                <c:pt idx="3">
                  <c:v>10.011694293666002</c:v>
                </c:pt>
                <c:pt idx="4">
                  <c:v>10.855830539853001</c:v>
                </c:pt>
                <c:pt idx="5">
                  <c:v>12.037304334510001</c:v>
                </c:pt>
                <c:pt idx="6">
                  <c:v>12.836904555501</c:v>
                </c:pt>
                <c:pt idx="7">
                  <c:v>13.911046605260999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33-4137-974A-A9C3943B5BC7}"/>
            </c:ext>
          </c:extLst>
        </c:ser>
        <c:ser>
          <c:idx val="5"/>
          <c:order val="5"/>
          <c:tx>
            <c:v>Etanol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CasoAlternativo!$J$86:$Q$86</c:f>
              <c:numCache>
                <c:formatCode>General</c:formatCode>
                <c:ptCount val="8"/>
                <c:pt idx="0">
                  <c:v>15.484369752577541</c:v>
                </c:pt>
                <c:pt idx="1">
                  <c:v>15.095843745097101</c:v>
                </c:pt>
                <c:pt idx="2">
                  <c:v>16.606094766013509</c:v>
                </c:pt>
                <c:pt idx="3">
                  <c:v>19.195360613772024</c:v>
                </c:pt>
                <c:pt idx="4">
                  <c:v>19.493995795690402</c:v>
                </c:pt>
                <c:pt idx="5">
                  <c:v>20.098201522985082</c:v>
                </c:pt>
                <c:pt idx="6">
                  <c:v>22.242595736720517</c:v>
                </c:pt>
                <c:pt idx="7">
                  <c:v>22.85054364720574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33-4137-974A-A9C3943B5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880048"/>
        <c:axId val="1546883376"/>
      </c:lineChart>
      <c:catAx>
        <c:axId val="154688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6883376"/>
        <c:crosses val="autoZero"/>
        <c:auto val="1"/>
        <c:lblAlgn val="ctr"/>
        <c:lblOffset val="100"/>
        <c:noMultiLvlLbl val="0"/>
      </c:catAx>
      <c:valAx>
        <c:axId val="154688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688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36</xdr:row>
      <xdr:rowOff>43688</xdr:rowOff>
    </xdr:from>
    <xdr:to>
      <xdr:col>22</xdr:col>
      <xdr:colOff>733502</xdr:colOff>
      <xdr:row>55</xdr:row>
      <xdr:rowOff>101332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4415D2-30B8-487D-9B94-AD5ED296A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5575" y="6920738"/>
          <a:ext cx="61246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51</xdr:row>
      <xdr:rowOff>101775</xdr:rowOff>
    </xdr:from>
    <xdr:to>
      <xdr:col>12</xdr:col>
      <xdr:colOff>207309</xdr:colOff>
      <xdr:row>55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007B5-B3A3-4D30-9A43-09F0B55F1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9836325"/>
          <a:ext cx="5915025" cy="817322"/>
        </a:xfrm>
        <a:prstGeom prst="rect">
          <a:avLst/>
        </a:prstGeom>
      </xdr:spPr>
    </xdr:pic>
    <xdr:clientData/>
  </xdr:twoCellAnchor>
  <xdr:twoCellAnchor>
    <xdr:from>
      <xdr:col>1</xdr:col>
      <xdr:colOff>605118</xdr:colOff>
      <xdr:row>64</xdr:row>
      <xdr:rowOff>55134</xdr:rowOff>
    </xdr:from>
    <xdr:to>
      <xdr:col>7</xdr:col>
      <xdr:colOff>89647</xdr:colOff>
      <xdr:row>67</xdr:row>
      <xdr:rowOff>134470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C46D374-F612-4916-6A36-8EC190E2A7E4}"/>
            </a:ext>
          </a:extLst>
        </xdr:cNvPr>
        <xdr:cNvSpPr txBox="1"/>
      </xdr:nvSpPr>
      <xdr:spPr>
        <a:xfrm>
          <a:off x="1367118" y="12852252"/>
          <a:ext cx="4291853" cy="6508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/>
            <a:t>Se agregan los datos acá</a:t>
          </a:r>
        </a:p>
      </xdr:txBody>
    </xdr:sp>
    <xdr:clientData/>
  </xdr:twoCellAnchor>
  <xdr:twoCellAnchor editAs="oneCell">
    <xdr:from>
      <xdr:col>0</xdr:col>
      <xdr:colOff>0</xdr:colOff>
      <xdr:row>131</xdr:row>
      <xdr:rowOff>119343</xdr:rowOff>
    </xdr:from>
    <xdr:to>
      <xdr:col>8</xdr:col>
      <xdr:colOff>485168</xdr:colOff>
      <xdr:row>149</xdr:row>
      <xdr:rowOff>133350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EFC99FA-FE81-D092-BEA4-2550B95AA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684443"/>
          <a:ext cx="6809768" cy="3443007"/>
        </a:xfrm>
        <a:prstGeom prst="rect">
          <a:avLst/>
        </a:prstGeom>
      </xdr:spPr>
    </xdr:pic>
    <xdr:clientData/>
  </xdr:twoCellAnchor>
  <xdr:twoCellAnchor>
    <xdr:from>
      <xdr:col>0</xdr:col>
      <xdr:colOff>280148</xdr:colOff>
      <xdr:row>83</xdr:row>
      <xdr:rowOff>44823</xdr:rowOff>
    </xdr:from>
    <xdr:to>
      <xdr:col>6</xdr:col>
      <xdr:colOff>683560</xdr:colOff>
      <xdr:row>86</xdr:row>
      <xdr:rowOff>124159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DE5D9C5-C41F-4F29-934E-92C764B9C427}"/>
            </a:ext>
          </a:extLst>
        </xdr:cNvPr>
        <xdr:cNvSpPr txBox="1"/>
      </xdr:nvSpPr>
      <xdr:spPr>
        <a:xfrm>
          <a:off x="280148" y="16483852"/>
          <a:ext cx="5210736" cy="6508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/>
            <a:t>Estos</a:t>
          </a:r>
          <a:r>
            <a:rPr lang="es-CO" sz="2800" baseline="0"/>
            <a:t> son los datos que quedan</a:t>
          </a:r>
          <a:endParaRPr lang="es-CO" sz="2800"/>
        </a:p>
      </xdr:txBody>
    </xdr:sp>
    <xdr:clientData/>
  </xdr:twoCellAnchor>
  <xdr:twoCellAnchor>
    <xdr:from>
      <xdr:col>22</xdr:col>
      <xdr:colOff>116898</xdr:colOff>
      <xdr:row>79</xdr:row>
      <xdr:rowOff>32471</xdr:rowOff>
    </xdr:from>
    <xdr:to>
      <xdr:col>28</xdr:col>
      <xdr:colOff>111702</xdr:colOff>
      <xdr:row>93</xdr:row>
      <xdr:rowOff>108671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929BA2F-3379-1953-5239-F940CA3B4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36</xdr:row>
      <xdr:rowOff>43688</xdr:rowOff>
    </xdr:from>
    <xdr:to>
      <xdr:col>22</xdr:col>
      <xdr:colOff>733502</xdr:colOff>
      <xdr:row>58</xdr:row>
      <xdr:rowOff>112538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E01644-9829-444F-9725-7EA49066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5100" y="6924100"/>
          <a:ext cx="6119049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51</xdr:row>
      <xdr:rowOff>101775</xdr:rowOff>
    </xdr:from>
    <xdr:to>
      <xdr:col>12</xdr:col>
      <xdr:colOff>666750</xdr:colOff>
      <xdr:row>55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3F38EA-2102-40BC-93C9-744CABA2A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6437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1442-5D7B-43EB-AD49-6C48C1847716}">
  <sheetPr>
    <tabColor theme="1"/>
  </sheetPr>
  <dimension ref="A1:AO291"/>
  <sheetViews>
    <sheetView showGridLines="0" tabSelected="1" topLeftCell="H66" zoomScale="85" zoomScaleNormal="85" workbookViewId="0">
      <selection activeCell="I80" sqref="I80:Q93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22.140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1:23" x14ac:dyDescent="0.25">
      <c r="A1" t="s">
        <v>21</v>
      </c>
      <c r="C1">
        <v>3299</v>
      </c>
      <c r="D1" t="s">
        <v>22</v>
      </c>
    </row>
    <row r="2" spans="1:23" x14ac:dyDescent="0.25">
      <c r="I2" s="3"/>
      <c r="J2" s="4"/>
      <c r="K2" s="4"/>
      <c r="L2" s="4"/>
      <c r="M2" s="3"/>
    </row>
    <row r="3" spans="1:23" x14ac:dyDescent="0.25">
      <c r="I3" s="5" t="s">
        <v>4</v>
      </c>
      <c r="J3" s="6" t="s">
        <v>27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</row>
    <row r="4" spans="1:23" ht="15.75" thickBot="1" x14ac:dyDescent="0.3">
      <c r="C4">
        <v>287</v>
      </c>
      <c r="D4" t="s">
        <v>25</v>
      </c>
      <c r="I4" s="8" t="s">
        <v>37</v>
      </c>
      <c r="J4" s="8" t="s">
        <v>38</v>
      </c>
      <c r="K4" s="8" t="s">
        <v>39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40</v>
      </c>
      <c r="R4" s="9" t="s">
        <v>40</v>
      </c>
      <c r="S4" s="9" t="s">
        <v>40</v>
      </c>
    </row>
    <row r="5" spans="1:23" ht="15.75" thickBot="1" x14ac:dyDescent="0.3">
      <c r="C5" s="2">
        <f>+C4/C1</f>
        <v>8.6996059411943008E-2</v>
      </c>
      <c r="D5" t="s">
        <v>26</v>
      </c>
      <c r="I5" s="8"/>
      <c r="J5" s="10"/>
      <c r="K5" s="10"/>
      <c r="L5" s="10" t="s">
        <v>41</v>
      </c>
      <c r="M5" s="10" t="s">
        <v>41</v>
      </c>
      <c r="N5" s="10" t="s">
        <v>41</v>
      </c>
      <c r="O5" s="10" t="s">
        <v>41</v>
      </c>
      <c r="P5" s="10" t="s">
        <v>41</v>
      </c>
      <c r="Q5" s="10" t="s">
        <v>41</v>
      </c>
      <c r="R5" s="10" t="s">
        <v>41</v>
      </c>
      <c r="S5" s="10" t="s">
        <v>41</v>
      </c>
    </row>
    <row r="6" spans="1:23" x14ac:dyDescent="0.25">
      <c r="I6" t="s">
        <v>7</v>
      </c>
      <c r="J6" s="11" t="s">
        <v>63</v>
      </c>
      <c r="K6" s="11"/>
      <c r="L6" s="12">
        <f>+J81</f>
        <v>20.996442162773999</v>
      </c>
      <c r="M6" s="12">
        <f t="shared" ref="M6:S13" si="0">+K81</f>
        <v>20.268611592839996</v>
      </c>
      <c r="N6" s="12">
        <f t="shared" si="0"/>
        <v>19.15508774673</v>
      </c>
      <c r="O6" s="12">
        <f t="shared" si="0"/>
        <v>20.227572064557002</v>
      </c>
      <c r="P6" s="12">
        <f t="shared" si="0"/>
        <v>21.021596278137004</v>
      </c>
      <c r="Q6" s="12">
        <f t="shared" si="0"/>
        <v>22.294317363200999</v>
      </c>
      <c r="R6" s="12">
        <f t="shared" si="0"/>
        <v>23.439072727278003</v>
      </c>
      <c r="S6" s="12">
        <f t="shared" si="0"/>
        <v>23.937589400048996</v>
      </c>
      <c r="T6" s="12"/>
      <c r="U6" s="12">
        <v>14.26</v>
      </c>
      <c r="V6" s="12"/>
      <c r="W6" s="12"/>
    </row>
    <row r="7" spans="1:23" x14ac:dyDescent="0.25">
      <c r="B7" s="13" t="s">
        <v>42</v>
      </c>
      <c r="C7" s="13"/>
      <c r="D7" s="13"/>
      <c r="E7" s="13">
        <v>0.11600000000000001</v>
      </c>
      <c r="F7" s="13" t="s">
        <v>43</v>
      </c>
      <c r="I7" t="s">
        <v>8</v>
      </c>
      <c r="J7" s="11" t="s">
        <v>64</v>
      </c>
      <c r="K7" s="11"/>
      <c r="L7" s="12">
        <f>+J82</f>
        <v>20.905026160941002</v>
      </c>
      <c r="M7" s="12">
        <f t="shared" si="0"/>
        <v>19.712007955223999</v>
      </c>
      <c r="N7" s="12">
        <f t="shared" si="0"/>
        <v>19.616832911168999</v>
      </c>
      <c r="O7" s="12">
        <f t="shared" si="0"/>
        <v>20.467455069087002</v>
      </c>
      <c r="P7" s="12">
        <f t="shared" si="0"/>
        <v>21.369031868925003</v>
      </c>
      <c r="Q7" s="12">
        <f t="shared" si="0"/>
        <v>22.359289270733999</v>
      </c>
      <c r="R7" s="12">
        <f t="shared" si="0"/>
        <v>23.119060325751001</v>
      </c>
      <c r="S7" s="12">
        <f t="shared" si="0"/>
        <v>23.442446007980998</v>
      </c>
      <c r="T7" s="12"/>
      <c r="U7" s="12">
        <v>16.96</v>
      </c>
      <c r="V7" s="12"/>
      <c r="W7" s="12"/>
    </row>
    <row r="8" spans="1:23" x14ac:dyDescent="0.25">
      <c r="E8">
        <f>+E7*1000000</f>
        <v>116000</v>
      </c>
      <c r="F8" t="s">
        <v>44</v>
      </c>
      <c r="I8" t="s">
        <v>9</v>
      </c>
      <c r="J8" s="11" t="s">
        <v>65</v>
      </c>
      <c r="K8" s="11"/>
      <c r="L8" s="12">
        <f>+J83</f>
        <v>13.877034192216</v>
      </c>
      <c r="M8" s="12">
        <f t="shared" si="0"/>
        <v>13.180861657898999</v>
      </c>
      <c r="N8" s="12">
        <f t="shared" si="0"/>
        <v>13.350091539797999</v>
      </c>
      <c r="O8" s="12">
        <f t="shared" si="0"/>
        <v>14.200549725374998</v>
      </c>
      <c r="P8" s="12">
        <f t="shared" si="0"/>
        <v>15.335796589308</v>
      </c>
      <c r="Q8" s="12">
        <f t="shared" si="0"/>
        <v>16.543342934001</v>
      </c>
      <c r="R8" s="12">
        <f t="shared" si="0"/>
        <v>17.607218230017001</v>
      </c>
      <c r="S8" s="12">
        <f t="shared" si="0"/>
        <v>18.242163681768002</v>
      </c>
      <c r="T8" s="12"/>
      <c r="U8" s="12">
        <v>11.91</v>
      </c>
      <c r="V8" s="12"/>
      <c r="W8" s="12"/>
    </row>
    <row r="9" spans="1:23" x14ac:dyDescent="0.25">
      <c r="E9">
        <f>+E8/(1000000)</f>
        <v>0.11600000000000001</v>
      </c>
      <c r="F9" t="s">
        <v>45</v>
      </c>
      <c r="I9" t="s">
        <v>10</v>
      </c>
      <c r="J9" s="11" t="s">
        <v>11</v>
      </c>
      <c r="K9" s="11"/>
      <c r="L9" s="12">
        <f>+J84</f>
        <v>17.551115993970004</v>
      </c>
      <c r="M9" s="12">
        <f t="shared" si="0"/>
        <v>16.846269986286</v>
      </c>
      <c r="N9" s="12">
        <f t="shared" si="0"/>
        <v>18.477481999626001</v>
      </c>
      <c r="O9" s="12">
        <f t="shared" si="0"/>
        <v>20.564194959009001</v>
      </c>
      <c r="P9" s="12">
        <f t="shared" si="0"/>
        <v>21.505640733134999</v>
      </c>
      <c r="Q9" s="12">
        <f t="shared" si="0"/>
        <v>22.988122250652001</v>
      </c>
      <c r="R9" s="12">
        <f t="shared" si="0"/>
        <v>24.341681699829</v>
      </c>
      <c r="S9" s="12">
        <f t="shared" si="0"/>
        <v>25.08799564908</v>
      </c>
      <c r="T9" s="12"/>
      <c r="U9" s="12">
        <v>6.34</v>
      </c>
      <c r="V9" s="12"/>
      <c r="W9" s="12"/>
    </row>
    <row r="10" spans="1:23" x14ac:dyDescent="0.25">
      <c r="E10">
        <f>+E9/0.0036</f>
        <v>32.222222222222221</v>
      </c>
      <c r="F10" t="s">
        <v>6</v>
      </c>
      <c r="I10" t="s">
        <v>12</v>
      </c>
      <c r="J10" s="11" t="s">
        <v>66</v>
      </c>
      <c r="K10" s="11"/>
      <c r="L10" s="12">
        <f t="shared" ref="L10:L13" si="1">+J85</f>
        <v>9.2394916708770012</v>
      </c>
      <c r="M10" s="12">
        <f t="shared" si="0"/>
        <v>9.3714922488330004</v>
      </c>
      <c r="N10" s="12">
        <f t="shared" si="0"/>
        <v>8.7294125785230001</v>
      </c>
      <c r="O10" s="12">
        <f t="shared" si="0"/>
        <v>10.011694293666002</v>
      </c>
      <c r="P10" s="12">
        <f t="shared" si="0"/>
        <v>10.855830539853001</v>
      </c>
      <c r="Q10" s="12">
        <f t="shared" si="0"/>
        <v>12.037304334510001</v>
      </c>
      <c r="R10" s="12">
        <f t="shared" si="0"/>
        <v>12.836904555501</v>
      </c>
      <c r="S10" s="12">
        <f t="shared" si="0"/>
        <v>13.911046605260999</v>
      </c>
      <c r="T10" s="12"/>
      <c r="U10" s="12">
        <v>8.2100000000000009</v>
      </c>
      <c r="V10" s="12"/>
      <c r="W10" s="12"/>
    </row>
    <row r="11" spans="1:23" x14ac:dyDescent="0.25">
      <c r="I11" t="s">
        <v>13</v>
      </c>
      <c r="J11" s="11" t="s">
        <v>67</v>
      </c>
      <c r="K11" s="11"/>
      <c r="L11" s="12">
        <f t="shared" si="1"/>
        <v>15.484369752577541</v>
      </c>
      <c r="M11" s="12">
        <f t="shared" si="0"/>
        <v>15.095843745097101</v>
      </c>
      <c r="N11" s="12">
        <f t="shared" si="0"/>
        <v>16.606094766013509</v>
      </c>
      <c r="O11" s="12">
        <f t="shared" si="0"/>
        <v>19.195360613772024</v>
      </c>
      <c r="P11" s="12">
        <f t="shared" si="0"/>
        <v>19.493995795690402</v>
      </c>
      <c r="Q11" s="12">
        <f t="shared" si="0"/>
        <v>20.098201522985082</v>
      </c>
      <c r="R11" s="12">
        <f t="shared" si="0"/>
        <v>22.242595736720517</v>
      </c>
      <c r="S11" s="12">
        <f t="shared" si="0"/>
        <v>22.85054364720574</v>
      </c>
      <c r="T11" s="12"/>
      <c r="U11" s="12">
        <v>26</v>
      </c>
      <c r="V11" s="12"/>
      <c r="W11" s="12"/>
    </row>
    <row r="12" spans="1:23" x14ac:dyDescent="0.25">
      <c r="I12" t="s">
        <v>14</v>
      </c>
      <c r="J12" s="11" t="s">
        <v>68</v>
      </c>
      <c r="K12" s="11"/>
      <c r="L12" s="12">
        <f t="shared" si="1"/>
        <v>27.015813128159731</v>
      </c>
      <c r="M12" s="12">
        <f t="shared" si="0"/>
        <v>25.474061558177858</v>
      </c>
      <c r="N12" s="12">
        <f t="shared" si="0"/>
        <v>25.351065720485089</v>
      </c>
      <c r="O12" s="12">
        <f t="shared" si="0"/>
        <v>26.450334818933815</v>
      </c>
      <c r="P12" s="12">
        <f t="shared" si="0"/>
        <v>27.615453205181815</v>
      </c>
      <c r="Q12" s="12">
        <f t="shared" si="0"/>
        <v>28.895174584628517</v>
      </c>
      <c r="R12" s="12">
        <f t="shared" si="0"/>
        <v>29.877035725796304</v>
      </c>
      <c r="S12" s="12">
        <f t="shared" si="0"/>
        <v>30.294950876544668</v>
      </c>
      <c r="T12" s="12"/>
      <c r="U12" s="12">
        <v>29</v>
      </c>
      <c r="V12" s="12"/>
      <c r="W12" s="12"/>
    </row>
    <row r="13" spans="1:23" x14ac:dyDescent="0.25">
      <c r="B13" s="14" t="s">
        <v>46</v>
      </c>
      <c r="C13" s="14"/>
      <c r="D13" s="14"/>
      <c r="E13" s="15">
        <v>0.05</v>
      </c>
      <c r="I13" t="s">
        <v>15</v>
      </c>
      <c r="J13" s="11" t="s">
        <v>69</v>
      </c>
      <c r="K13" s="11"/>
      <c r="L13" s="12">
        <f t="shared" si="1"/>
        <v>4.7685943344780002</v>
      </c>
      <c r="M13" s="12">
        <f t="shared" si="0"/>
        <v>4.5008085452850004</v>
      </c>
      <c r="N13" s="12">
        <f t="shared" si="0"/>
        <v>4.4508415286790006</v>
      </c>
      <c r="O13" s="12">
        <f t="shared" si="0"/>
        <v>4.6175426348219997</v>
      </c>
      <c r="P13" s="12">
        <f t="shared" si="0"/>
        <v>4.6119590448749994</v>
      </c>
      <c r="Q13" s="12">
        <f t="shared" si="0"/>
        <v>4.5693793139669996</v>
      </c>
      <c r="R13" s="12">
        <f t="shared" si="0"/>
        <v>4.4781746753250005</v>
      </c>
      <c r="S13" s="12">
        <f t="shared" si="0"/>
        <v>4.4311487348699998</v>
      </c>
      <c r="T13" s="12"/>
      <c r="U13" s="12">
        <v>5.6</v>
      </c>
      <c r="V13" s="12"/>
      <c r="W13" s="12"/>
    </row>
    <row r="14" spans="1:23" x14ac:dyDescent="0.25">
      <c r="I14" t="s">
        <v>16</v>
      </c>
      <c r="J14" s="11" t="s">
        <v>70</v>
      </c>
      <c r="K14" s="11"/>
      <c r="L14" s="12">
        <f t="shared" ref="L14:S14" si="2">+J92</f>
        <v>9.4202649837692984</v>
      </c>
      <c r="M14" s="12">
        <f t="shared" si="2"/>
        <v>9.0952086730910686</v>
      </c>
      <c r="N14" s="12">
        <f t="shared" si="2"/>
        <v>9.6563405564494822</v>
      </c>
      <c r="O14" s="12">
        <f t="shared" si="2"/>
        <v>10.345060172014255</v>
      </c>
      <c r="P14" s="12">
        <f t="shared" si="2"/>
        <v>11.440741884468556</v>
      </c>
      <c r="Q14" s="12">
        <f t="shared" si="2"/>
        <v>12.52013047891119</v>
      </c>
      <c r="R14" s="12">
        <f t="shared" si="2"/>
        <v>13.606968920228624</v>
      </c>
      <c r="S14" s="12">
        <f t="shared" si="2"/>
        <v>14.133951193094239</v>
      </c>
      <c r="T14" s="12"/>
      <c r="U14" s="12">
        <v>7.26</v>
      </c>
      <c r="V14" s="12"/>
      <c r="W14" s="12"/>
    </row>
    <row r="15" spans="1:23" x14ac:dyDescent="0.25">
      <c r="I15" t="s">
        <v>17</v>
      </c>
      <c r="J15" s="11" t="s">
        <v>71</v>
      </c>
      <c r="K15" s="11"/>
      <c r="L15" s="12">
        <f t="shared" ref="L15:S16" si="3">+J90</f>
        <v>8.6667911578505574</v>
      </c>
      <c r="M15" s="12">
        <f t="shared" si="3"/>
        <v>8.3677342667712189</v>
      </c>
      <c r="N15" s="12">
        <f t="shared" si="3"/>
        <v>8.8839843779366507</v>
      </c>
      <c r="O15" s="12">
        <f t="shared" si="3"/>
        <v>9.5176171987436362</v>
      </c>
      <c r="P15" s="12">
        <f t="shared" si="3"/>
        <v>10.525661515297232</v>
      </c>
      <c r="Q15" s="12">
        <f t="shared" si="3"/>
        <v>11.518715908386824</v>
      </c>
      <c r="R15" s="12">
        <f t="shared" si="3"/>
        <v>12.518624277148344</v>
      </c>
      <c r="S15" s="12">
        <f t="shared" si="3"/>
        <v>13.003456212416074</v>
      </c>
      <c r="T15" s="12"/>
      <c r="U15" s="12">
        <v>7.01</v>
      </c>
      <c r="V15" s="12"/>
      <c r="W15" s="12"/>
    </row>
    <row r="16" spans="1:23" x14ac:dyDescent="0.25">
      <c r="I16" t="s">
        <v>18</v>
      </c>
      <c r="J16" s="11" t="s">
        <v>75</v>
      </c>
      <c r="K16" s="11"/>
      <c r="L16" s="12">
        <f t="shared" si="3"/>
        <v>7.1598435060130807</v>
      </c>
      <c r="M16" s="12">
        <f t="shared" si="3"/>
        <v>6.9127854541315239</v>
      </c>
      <c r="N16" s="12">
        <f t="shared" si="3"/>
        <v>7.3392720209109932</v>
      </c>
      <c r="O16" s="12">
        <f t="shared" si="3"/>
        <v>7.862731252202404</v>
      </c>
      <c r="P16" s="12">
        <f t="shared" si="3"/>
        <v>8.6955007769545887</v>
      </c>
      <c r="Q16" s="12">
        <f t="shared" si="3"/>
        <v>9.5158867673380989</v>
      </c>
      <c r="R16" s="12">
        <f t="shared" si="3"/>
        <v>10.341934990987788</v>
      </c>
      <c r="S16" s="12">
        <f t="shared" si="3"/>
        <v>10.742466251059749</v>
      </c>
      <c r="T16" s="12"/>
      <c r="U16" s="12">
        <v>6.76</v>
      </c>
      <c r="V16" s="12"/>
      <c r="W16" s="12"/>
    </row>
    <row r="17" spans="1:19" x14ac:dyDescent="0.25">
      <c r="I17" t="s">
        <v>19</v>
      </c>
      <c r="J17" s="16" t="s">
        <v>47</v>
      </c>
      <c r="K17" s="11"/>
      <c r="L17" s="17">
        <f>+E10</f>
        <v>32.222222222222221</v>
      </c>
      <c r="M17" s="17"/>
      <c r="N17" s="17"/>
      <c r="O17" s="17"/>
      <c r="P17" s="17"/>
      <c r="Q17" s="17"/>
      <c r="R17" s="17"/>
      <c r="S17" s="17"/>
    </row>
    <row r="18" spans="1:19" x14ac:dyDescent="0.25">
      <c r="I18" t="s">
        <v>20</v>
      </c>
      <c r="J18" s="18" t="s">
        <v>73</v>
      </c>
      <c r="L18" s="19">
        <v>21.450884058013838</v>
      </c>
      <c r="M18" s="19">
        <v>21.173796174722664</v>
      </c>
      <c r="N18" s="19">
        <v>22.060639953463127</v>
      </c>
      <c r="O18" s="19">
        <v>24.100563154252466</v>
      </c>
      <c r="P18" s="19">
        <v>26.231573439673227</v>
      </c>
      <c r="Q18" s="19">
        <v>27.763950507910614</v>
      </c>
      <c r="R18" s="19">
        <v>29.937011777070548</v>
      </c>
      <c r="S18" s="19">
        <v>31.611998038364984</v>
      </c>
    </row>
    <row r="19" spans="1:19" x14ac:dyDescent="0.25">
      <c r="I19" t="s">
        <v>76</v>
      </c>
      <c r="J19" s="11"/>
      <c r="K19" s="11" t="s">
        <v>63</v>
      </c>
      <c r="L19" s="20">
        <f>+L6+($E$13*L6)</f>
        <v>22.046264270912697</v>
      </c>
      <c r="M19" s="20">
        <f t="shared" ref="L19:S29" si="4">+M6+($E$13*M6)</f>
        <v>21.282042172481994</v>
      </c>
      <c r="N19" s="20">
        <f t="shared" si="4"/>
        <v>20.112842134066501</v>
      </c>
      <c r="O19" s="20">
        <f t="shared" si="4"/>
        <v>21.238950667784852</v>
      </c>
      <c r="P19" s="20">
        <f t="shared" si="4"/>
        <v>22.072676092043853</v>
      </c>
      <c r="Q19" s="20">
        <f t="shared" si="4"/>
        <v>23.40903323136105</v>
      </c>
      <c r="R19" s="20">
        <f t="shared" si="4"/>
        <v>24.611026363641901</v>
      </c>
      <c r="S19" s="20">
        <f t="shared" si="4"/>
        <v>25.134468870051446</v>
      </c>
    </row>
    <row r="20" spans="1:19" x14ac:dyDescent="0.25">
      <c r="I20" t="s">
        <v>77</v>
      </c>
      <c r="J20" s="11"/>
      <c r="K20" s="11" t="s">
        <v>64</v>
      </c>
      <c r="L20" s="20">
        <f t="shared" si="4"/>
        <v>21.950277468988052</v>
      </c>
      <c r="M20" s="20">
        <f t="shared" si="4"/>
        <v>20.697608352985199</v>
      </c>
      <c r="N20" s="20">
        <f t="shared" si="4"/>
        <v>20.597674556727448</v>
      </c>
      <c r="O20" s="20">
        <f t="shared" si="4"/>
        <v>21.490827822541352</v>
      </c>
      <c r="P20" s="20">
        <f t="shared" si="4"/>
        <v>22.437483462371254</v>
      </c>
      <c r="Q20" s="20">
        <f t="shared" si="4"/>
        <v>23.4772537342707</v>
      </c>
      <c r="R20" s="20">
        <f t="shared" si="4"/>
        <v>24.275013342038552</v>
      </c>
      <c r="S20" s="20">
        <f t="shared" si="4"/>
        <v>24.614568308380047</v>
      </c>
    </row>
    <row r="21" spans="1:19" x14ac:dyDescent="0.25">
      <c r="I21" t="s">
        <v>78</v>
      </c>
      <c r="J21" s="11"/>
      <c r="K21" s="11" t="s">
        <v>65</v>
      </c>
      <c r="L21" s="20">
        <f t="shared" si="4"/>
        <v>14.5708859018268</v>
      </c>
      <c r="M21" s="20">
        <f t="shared" si="4"/>
        <v>13.83990474079395</v>
      </c>
      <c r="N21" s="20">
        <f t="shared" si="4"/>
        <v>14.0175961167879</v>
      </c>
      <c r="O21" s="20">
        <f t="shared" si="4"/>
        <v>14.910577211643748</v>
      </c>
      <c r="P21" s="20">
        <f t="shared" si="4"/>
        <v>16.102586418773399</v>
      </c>
      <c r="Q21" s="20">
        <f t="shared" si="4"/>
        <v>17.370510080701049</v>
      </c>
      <c r="R21" s="20">
        <f t="shared" si="4"/>
        <v>18.487579141517852</v>
      </c>
      <c r="S21" s="20">
        <f t="shared" si="4"/>
        <v>19.154271865856401</v>
      </c>
    </row>
    <row r="22" spans="1:19" x14ac:dyDescent="0.25">
      <c r="I22" t="s">
        <v>79</v>
      </c>
      <c r="J22" s="11"/>
      <c r="K22" s="11" t="s">
        <v>11</v>
      </c>
      <c r="L22" s="20">
        <f t="shared" si="4"/>
        <v>18.428671793668503</v>
      </c>
      <c r="M22" s="20">
        <f t="shared" si="4"/>
        <v>17.688583485600301</v>
      </c>
      <c r="N22" s="20">
        <f t="shared" si="4"/>
        <v>19.401356099607302</v>
      </c>
      <c r="O22" s="20">
        <f t="shared" si="4"/>
        <v>21.592404706959449</v>
      </c>
      <c r="P22" s="20">
        <f t="shared" si="4"/>
        <v>22.580922769791748</v>
      </c>
      <c r="Q22" s="20">
        <f t="shared" si="4"/>
        <v>24.1375283631846</v>
      </c>
      <c r="R22" s="20">
        <f t="shared" si="4"/>
        <v>25.558765784820451</v>
      </c>
      <c r="S22" s="20">
        <f t="shared" si="4"/>
        <v>26.342395431534001</v>
      </c>
    </row>
    <row r="23" spans="1:19" x14ac:dyDescent="0.25">
      <c r="I23" t="s">
        <v>80</v>
      </c>
      <c r="J23" s="11"/>
      <c r="K23" s="11" t="s">
        <v>66</v>
      </c>
      <c r="L23" s="20">
        <f t="shared" si="4"/>
        <v>9.7014662544208505</v>
      </c>
      <c r="M23" s="20">
        <f t="shared" si="4"/>
        <v>9.84006686127465</v>
      </c>
      <c r="N23" s="20">
        <f t="shared" si="4"/>
        <v>9.1658832074491503</v>
      </c>
      <c r="O23" s="20">
        <f t="shared" si="4"/>
        <v>10.512279008349303</v>
      </c>
      <c r="P23" s="20">
        <f t="shared" si="4"/>
        <v>11.39862206684565</v>
      </c>
      <c r="Q23" s="20">
        <f t="shared" si="4"/>
        <v>12.639169551235501</v>
      </c>
      <c r="R23" s="20">
        <f t="shared" si="4"/>
        <v>13.478749783276051</v>
      </c>
      <c r="S23" s="20">
        <f t="shared" si="4"/>
        <v>14.606598935524049</v>
      </c>
    </row>
    <row r="24" spans="1:19" x14ac:dyDescent="0.25">
      <c r="I24" t="s">
        <v>81</v>
      </c>
      <c r="J24" s="11"/>
      <c r="K24" s="11" t="s">
        <v>67</v>
      </c>
      <c r="L24" s="20">
        <f t="shared" si="4"/>
        <v>16.258588240206418</v>
      </c>
      <c r="M24" s="20">
        <f t="shared" si="4"/>
        <v>15.850635932351956</v>
      </c>
      <c r="N24" s="20">
        <f t="shared" si="4"/>
        <v>17.436399504314185</v>
      </c>
      <c r="O24" s="20">
        <f t="shared" si="4"/>
        <v>20.155128644460625</v>
      </c>
      <c r="P24" s="20">
        <f t="shared" si="4"/>
        <v>20.468695585474922</v>
      </c>
      <c r="Q24" s="20">
        <f t="shared" si="4"/>
        <v>21.103111599134337</v>
      </c>
      <c r="R24" s="20">
        <f t="shared" si="4"/>
        <v>23.354725523556542</v>
      </c>
      <c r="S24" s="20">
        <f t="shared" si="4"/>
        <v>23.993070829566026</v>
      </c>
    </row>
    <row r="25" spans="1:19" x14ac:dyDescent="0.25">
      <c r="I25" t="s">
        <v>82</v>
      </c>
      <c r="J25" s="11"/>
      <c r="K25" s="11" t="s">
        <v>68</v>
      </c>
      <c r="L25" s="20">
        <f t="shared" si="4"/>
        <v>28.366603784567719</v>
      </c>
      <c r="M25" s="20">
        <f t="shared" si="4"/>
        <v>26.74776463608675</v>
      </c>
      <c r="N25" s="20">
        <f t="shared" si="4"/>
        <v>26.618619006509341</v>
      </c>
      <c r="O25" s="20">
        <f t="shared" si="4"/>
        <v>27.772851559880507</v>
      </c>
      <c r="P25" s="20">
        <f t="shared" si="4"/>
        <v>28.996225865440906</v>
      </c>
      <c r="Q25" s="20">
        <f t="shared" si="4"/>
        <v>30.339933313859945</v>
      </c>
      <c r="R25" s="20">
        <f t="shared" si="4"/>
        <v>31.370887512086121</v>
      </c>
      <c r="S25" s="20">
        <f t="shared" si="4"/>
        <v>31.809698420371902</v>
      </c>
    </row>
    <row r="26" spans="1:19" x14ac:dyDescent="0.25">
      <c r="I26" t="s">
        <v>83</v>
      </c>
      <c r="J26" s="11"/>
      <c r="K26" s="11" t="s">
        <v>69</v>
      </c>
      <c r="L26" s="20">
        <f t="shared" si="4"/>
        <v>5.0070240512019</v>
      </c>
      <c r="M26" s="20">
        <f t="shared" si="4"/>
        <v>4.7258489725492501</v>
      </c>
      <c r="N26" s="20">
        <f t="shared" si="4"/>
        <v>4.6733836051129503</v>
      </c>
      <c r="O26" s="20">
        <f t="shared" si="4"/>
        <v>4.8484197665630999</v>
      </c>
      <c r="P26" s="20">
        <f t="shared" si="4"/>
        <v>4.8425569971187494</v>
      </c>
      <c r="Q26" s="20">
        <f t="shared" si="4"/>
        <v>4.7978482796653497</v>
      </c>
      <c r="R26" s="20">
        <f t="shared" si="4"/>
        <v>4.7020834090912507</v>
      </c>
      <c r="S26" s="20">
        <f t="shared" si="4"/>
        <v>4.6527061716134996</v>
      </c>
    </row>
    <row r="27" spans="1:19" x14ac:dyDescent="0.25">
      <c r="I27" t="s">
        <v>84</v>
      </c>
      <c r="J27" s="11"/>
      <c r="K27" s="11" t="s">
        <v>70</v>
      </c>
      <c r="L27" s="20">
        <f t="shared" si="4"/>
        <v>9.8912782329577631</v>
      </c>
      <c r="M27" s="20">
        <f t="shared" si="4"/>
        <v>9.5499691067456212</v>
      </c>
      <c r="N27" s="20">
        <f t="shared" si="4"/>
        <v>10.139157584271956</v>
      </c>
      <c r="O27" s="20">
        <f t="shared" si="4"/>
        <v>10.862313180614969</v>
      </c>
      <c r="P27" s="20">
        <f t="shared" si="4"/>
        <v>12.012778978691983</v>
      </c>
      <c r="Q27" s="20">
        <f t="shared" si="4"/>
        <v>13.146137002856749</v>
      </c>
      <c r="R27" s="20">
        <f t="shared" si="4"/>
        <v>14.287317366240055</v>
      </c>
      <c r="S27" s="20">
        <f t="shared" si="4"/>
        <v>14.840648752748951</v>
      </c>
    </row>
    <row r="28" spans="1:19" x14ac:dyDescent="0.25">
      <c r="A28" s="1">
        <v>9.47817E-4</v>
      </c>
      <c r="B28" s="1" t="s">
        <v>0</v>
      </c>
      <c r="C28" s="1"/>
      <c r="D28" s="1"/>
      <c r="E28" s="1"/>
      <c r="I28" t="s">
        <v>85</v>
      </c>
      <c r="J28" s="11"/>
      <c r="K28" s="11" t="s">
        <v>71</v>
      </c>
      <c r="L28" s="20">
        <f t="shared" si="4"/>
        <v>9.1001307157430844</v>
      </c>
      <c r="M28" s="20">
        <f t="shared" si="4"/>
        <v>8.7861209801097804</v>
      </c>
      <c r="N28" s="20">
        <f t="shared" si="4"/>
        <v>9.3281835968334832</v>
      </c>
      <c r="O28" s="20">
        <f t="shared" si="4"/>
        <v>9.9934980586808173</v>
      </c>
      <c r="P28" s="20">
        <f t="shared" si="4"/>
        <v>11.051944591062094</v>
      </c>
      <c r="Q28" s="20">
        <f t="shared" si="4"/>
        <v>12.094651703806164</v>
      </c>
      <c r="R28" s="20">
        <f t="shared" si="4"/>
        <v>13.144555491005761</v>
      </c>
      <c r="S28" s="20">
        <f t="shared" si="4"/>
        <v>13.653629023036878</v>
      </c>
    </row>
    <row r="29" spans="1:19" x14ac:dyDescent="0.25">
      <c r="A29" s="1">
        <f>+A28/(1000000)</f>
        <v>9.4781700000000002E-10</v>
      </c>
      <c r="B29" s="1" t="s">
        <v>1</v>
      </c>
      <c r="C29" s="1"/>
      <c r="D29" s="1"/>
      <c r="E29" s="1"/>
      <c r="I29" t="s">
        <v>86</v>
      </c>
      <c r="J29" s="11"/>
      <c r="K29" s="11" t="s">
        <v>75</v>
      </c>
      <c r="L29" s="20">
        <f t="shared" si="4"/>
        <v>7.517835681313735</v>
      </c>
      <c r="M29" s="20">
        <f t="shared" si="4"/>
        <v>7.2584247268381006</v>
      </c>
      <c r="N29" s="20">
        <f t="shared" si="4"/>
        <v>7.7062356219565427</v>
      </c>
      <c r="O29" s="20">
        <f t="shared" si="4"/>
        <v>8.2558678148125235</v>
      </c>
      <c r="P29" s="20">
        <f t="shared" si="4"/>
        <v>9.1302758158023174</v>
      </c>
      <c r="Q29" s="20">
        <f t="shared" si="4"/>
        <v>9.9916811057050037</v>
      </c>
      <c r="R29" s="20">
        <f t="shared" si="4"/>
        <v>10.859031740537178</v>
      </c>
      <c r="S29" s="20">
        <f t="shared" si="4"/>
        <v>11.279589563612737</v>
      </c>
    </row>
    <row r="30" spans="1:19" x14ac:dyDescent="0.25">
      <c r="A30" s="1">
        <f>+A29*1000000000000000</f>
        <v>947817</v>
      </c>
      <c r="B30" s="1" t="s">
        <v>2</v>
      </c>
      <c r="C30" s="1">
        <f>1/A30</f>
        <v>1.0550559865459262E-6</v>
      </c>
      <c r="D30" s="1" t="s">
        <v>3</v>
      </c>
      <c r="E30" s="1"/>
      <c r="I30" t="s">
        <v>23</v>
      </c>
      <c r="J30" s="11"/>
      <c r="K30" s="16" t="s">
        <v>47</v>
      </c>
      <c r="L30" s="21">
        <f>+L17+($E$13*L17)</f>
        <v>33.833333333333336</v>
      </c>
      <c r="M30" s="21"/>
      <c r="N30" s="21"/>
      <c r="O30" s="21"/>
      <c r="P30" s="21"/>
      <c r="Q30" s="21"/>
      <c r="R30" s="21"/>
      <c r="S30" s="21"/>
    </row>
    <row r="31" spans="1:19" x14ac:dyDescent="0.25">
      <c r="A31" s="1"/>
      <c r="B31" s="1"/>
      <c r="C31" s="1"/>
      <c r="D31" s="1"/>
      <c r="E31" s="1"/>
      <c r="I31" t="s">
        <v>24</v>
      </c>
      <c r="K31" s="22" t="s">
        <v>73</v>
      </c>
      <c r="L31" s="20">
        <f>+L18*(100%+$E$13)</f>
        <v>22.523428260914532</v>
      </c>
      <c r="M31" s="20">
        <f t="shared" ref="M31:S31" si="5">+M18*(100%+$E$13)</f>
        <v>22.232485983458798</v>
      </c>
      <c r="N31" s="20">
        <f t="shared" si="5"/>
        <v>23.163671951136283</v>
      </c>
      <c r="O31" s="20">
        <f t="shared" si="5"/>
        <v>25.305591311965092</v>
      </c>
      <c r="P31" s="20">
        <f t="shared" si="5"/>
        <v>27.543152111656891</v>
      </c>
      <c r="Q31" s="20">
        <f t="shared" si="5"/>
        <v>29.152148033306148</v>
      </c>
      <c r="R31" s="20">
        <f t="shared" si="5"/>
        <v>31.433862365924078</v>
      </c>
      <c r="S31" s="20">
        <f t="shared" si="5"/>
        <v>33.192597940283235</v>
      </c>
    </row>
    <row r="32" spans="1:19" x14ac:dyDescent="0.25">
      <c r="A32" s="1">
        <v>1.0550559999999999E-6</v>
      </c>
      <c r="B32" s="1" t="s">
        <v>5</v>
      </c>
      <c r="C32" s="1"/>
      <c r="D32" s="1"/>
      <c r="E32" s="1"/>
    </row>
    <row r="38" spans="9:13" x14ac:dyDescent="0.25">
      <c r="I38" t="s">
        <v>48</v>
      </c>
    </row>
    <row r="39" spans="9:13" ht="26.25" x14ac:dyDescent="0.4">
      <c r="J39" t="s">
        <v>49</v>
      </c>
      <c r="K39" s="23" t="s">
        <v>50</v>
      </c>
      <c r="L39" s="23" t="s">
        <v>51</v>
      </c>
      <c r="M39" s="30" t="s">
        <v>52</v>
      </c>
    </row>
    <row r="40" spans="9:13" ht="26.25" x14ac:dyDescent="0.4">
      <c r="I40" s="29" t="s">
        <v>53</v>
      </c>
      <c r="J40" s="29" t="s">
        <v>54</v>
      </c>
      <c r="K40" s="23">
        <v>56.261001999999998</v>
      </c>
      <c r="L40" s="23">
        <f>+K40/$J$46</f>
        <v>9.9388771706679382</v>
      </c>
      <c r="M40" s="30"/>
    </row>
    <row r="41" spans="9:13" ht="26.25" x14ac:dyDescent="0.4">
      <c r="I41" s="29" t="s">
        <v>55</v>
      </c>
      <c r="J41" s="29" t="s">
        <v>56</v>
      </c>
      <c r="K41" s="23">
        <f>+K40-4.5</f>
        <v>51.761001999999998</v>
      </c>
      <c r="L41" s="23">
        <f t="shared" ref="L41:L42" si="6">+K41/$J$46</f>
        <v>9.1439224830851291</v>
      </c>
      <c r="M41" s="31">
        <f>+(L41-L40)/L40</f>
        <v>-7.9984355770983381E-2</v>
      </c>
    </row>
    <row r="42" spans="9:13" ht="26.25" x14ac:dyDescent="0.4">
      <c r="I42" s="29" t="s">
        <v>57</v>
      </c>
      <c r="J42" s="29" t="s">
        <v>58</v>
      </c>
      <c r="K42" s="23">
        <f>+K41-9</f>
        <v>42.761001999999998</v>
      </c>
      <c r="L42" s="23">
        <f t="shared" si="6"/>
        <v>7.5540131079195145</v>
      </c>
      <c r="M42" s="31">
        <f>+(L42-L40)/L40</f>
        <v>-0.2399530673129498</v>
      </c>
    </row>
    <row r="46" spans="9:13" x14ac:dyDescent="0.25">
      <c r="I46" t="s">
        <v>59</v>
      </c>
      <c r="J46">
        <v>5.6607000000000003</v>
      </c>
      <c r="K46" t="s">
        <v>51</v>
      </c>
    </row>
    <row r="47" spans="9:13" x14ac:dyDescent="0.25">
      <c r="J47" t="s">
        <v>54</v>
      </c>
      <c r="K47" t="s">
        <v>54</v>
      </c>
    </row>
    <row r="48" spans="9:13" x14ac:dyDescent="0.25">
      <c r="J48">
        <f>4.5/J46</f>
        <v>0.79495468758280774</v>
      </c>
      <c r="K48" t="s">
        <v>60</v>
      </c>
    </row>
    <row r="49" spans="9:41" x14ac:dyDescent="0.25">
      <c r="J49">
        <f>9/J46</f>
        <v>1.5899093751656155</v>
      </c>
      <c r="K49" t="s">
        <v>61</v>
      </c>
    </row>
    <row r="61" spans="9:41" x14ac:dyDescent="0.25">
      <c r="I61" t="s">
        <v>62</v>
      </c>
    </row>
    <row r="62" spans="9:41" x14ac:dyDescent="0.25">
      <c r="J62">
        <v>2019</v>
      </c>
      <c r="K62">
        <v>2020</v>
      </c>
      <c r="L62">
        <v>2021</v>
      </c>
      <c r="M62">
        <v>2022</v>
      </c>
      <c r="N62">
        <v>2023</v>
      </c>
      <c r="O62">
        <v>2024</v>
      </c>
      <c r="P62">
        <v>2025</v>
      </c>
      <c r="Q62">
        <v>2026</v>
      </c>
      <c r="R62">
        <v>2027</v>
      </c>
      <c r="S62">
        <v>2028</v>
      </c>
      <c r="T62">
        <v>2029</v>
      </c>
      <c r="U62">
        <v>2030</v>
      </c>
      <c r="V62">
        <v>2031</v>
      </c>
      <c r="W62">
        <v>2032</v>
      </c>
      <c r="X62">
        <v>2033</v>
      </c>
      <c r="Y62">
        <v>2034</v>
      </c>
      <c r="Z62">
        <v>2035</v>
      </c>
      <c r="AA62">
        <v>2036</v>
      </c>
      <c r="AB62">
        <v>2037</v>
      </c>
      <c r="AC62">
        <v>2038</v>
      </c>
      <c r="AD62">
        <v>2039</v>
      </c>
      <c r="AE62">
        <v>2040</v>
      </c>
      <c r="AF62">
        <v>2041</v>
      </c>
      <c r="AG62">
        <v>2042</v>
      </c>
      <c r="AH62">
        <v>2043</v>
      </c>
      <c r="AI62">
        <v>2044</v>
      </c>
      <c r="AJ62">
        <v>2045</v>
      </c>
      <c r="AK62">
        <v>2046</v>
      </c>
      <c r="AL62">
        <v>2047</v>
      </c>
      <c r="AM62">
        <v>2048</v>
      </c>
      <c r="AN62">
        <v>2049</v>
      </c>
      <c r="AO62">
        <v>2050</v>
      </c>
    </row>
    <row r="63" spans="9:41" x14ac:dyDescent="0.25">
      <c r="I63" t="s">
        <v>63</v>
      </c>
      <c r="J63" s="27">
        <v>22.152422000000001</v>
      </c>
      <c r="K63" s="28">
        <v>21.384519999999998</v>
      </c>
      <c r="L63" s="27">
        <v>20.961931</v>
      </c>
      <c r="M63" s="28">
        <v>20.876208999999999</v>
      </c>
      <c r="N63" s="27">
        <v>20.412588</v>
      </c>
      <c r="O63" s="28">
        <v>20.241388000000001</v>
      </c>
      <c r="P63" s="27">
        <v>20.209689999999998</v>
      </c>
      <c r="Q63" s="28">
        <v>20.109604000000001</v>
      </c>
      <c r="R63" s="27">
        <v>20.269026</v>
      </c>
      <c r="S63" s="28">
        <v>20.200240999999998</v>
      </c>
      <c r="T63" s="27">
        <v>20.416218000000001</v>
      </c>
      <c r="U63" s="28">
        <v>21.341221000000001</v>
      </c>
      <c r="V63" s="27">
        <v>21.317336999999998</v>
      </c>
      <c r="W63" s="28">
        <v>21.502002999999998</v>
      </c>
      <c r="X63" s="27">
        <v>21.728617</v>
      </c>
      <c r="Y63" s="28">
        <v>22.107168000000001</v>
      </c>
      <c r="Z63" s="27">
        <v>22.178961000000001</v>
      </c>
      <c r="AA63" s="28">
        <v>22.443695000000002</v>
      </c>
      <c r="AB63" s="27">
        <v>22.850553999999999</v>
      </c>
      <c r="AC63" s="28">
        <v>22.972282</v>
      </c>
      <c r="AD63" s="27">
        <v>23.227233999999999</v>
      </c>
      <c r="AE63" s="28">
        <v>23.521753</v>
      </c>
      <c r="AF63" s="27">
        <v>23.886171000000001</v>
      </c>
      <c r="AG63" s="28">
        <v>24.186733</v>
      </c>
      <c r="AH63" s="27">
        <v>24.319704000000002</v>
      </c>
      <c r="AI63" s="28">
        <v>24.468333999999999</v>
      </c>
      <c r="AJ63" s="27">
        <v>24.729534000000001</v>
      </c>
      <c r="AK63" s="28">
        <v>24.798838</v>
      </c>
      <c r="AL63" s="27">
        <v>25.016922000000001</v>
      </c>
      <c r="AM63" s="28">
        <v>25.045645</v>
      </c>
      <c r="AN63" s="27">
        <v>25.200472000000001</v>
      </c>
      <c r="AO63" s="28">
        <v>25.255496999999998</v>
      </c>
    </row>
    <row r="64" spans="9:41" x14ac:dyDescent="0.25">
      <c r="I64" t="s">
        <v>64</v>
      </c>
      <c r="J64" s="27">
        <v>22.055973000000002</v>
      </c>
      <c r="K64" s="28">
        <v>20.797272</v>
      </c>
      <c r="L64" s="27">
        <v>20.415707000000001</v>
      </c>
      <c r="M64" s="28">
        <v>20.54138</v>
      </c>
      <c r="N64" s="27">
        <v>20.465154999999999</v>
      </c>
      <c r="O64" s="28">
        <v>20.647763999999999</v>
      </c>
      <c r="P64" s="27">
        <v>20.696857000000001</v>
      </c>
      <c r="Q64" s="28">
        <v>20.755848</v>
      </c>
      <c r="R64" s="27">
        <v>20.868565</v>
      </c>
      <c r="S64" s="28">
        <v>20.924433000000001</v>
      </c>
      <c r="T64" s="27">
        <v>21.168087</v>
      </c>
      <c r="U64" s="28">
        <v>21.594311000000001</v>
      </c>
      <c r="V64" s="27">
        <v>21.799157999999998</v>
      </c>
      <c r="W64" s="28">
        <v>21.961407000000001</v>
      </c>
      <c r="X64" s="27">
        <v>22.207581999999999</v>
      </c>
      <c r="Y64" s="28">
        <v>22.378865999999999</v>
      </c>
      <c r="Z64" s="27">
        <v>22.545525000000001</v>
      </c>
      <c r="AA64" s="28">
        <v>22.741768</v>
      </c>
      <c r="AB64" s="27">
        <v>22.944302</v>
      </c>
      <c r="AC64" s="28">
        <v>23.139502</v>
      </c>
      <c r="AD64" s="27">
        <v>23.318646999999999</v>
      </c>
      <c r="AE64" s="28">
        <v>23.590302000000001</v>
      </c>
      <c r="AF64" s="27">
        <v>23.718243000000001</v>
      </c>
      <c r="AG64" s="28">
        <v>24.026608</v>
      </c>
      <c r="AH64" s="27">
        <v>24.200126999999998</v>
      </c>
      <c r="AI64" s="28">
        <v>24.273423999999999</v>
      </c>
      <c r="AJ64" s="27">
        <v>24.391902999999999</v>
      </c>
      <c r="AK64" s="28">
        <v>24.471661000000001</v>
      </c>
      <c r="AL64" s="27">
        <v>24.504114000000001</v>
      </c>
      <c r="AM64" s="28">
        <v>24.599993000000001</v>
      </c>
      <c r="AN64" s="27">
        <v>24.710491000000001</v>
      </c>
      <c r="AO64" s="28">
        <v>24.733093</v>
      </c>
    </row>
    <row r="65" spans="9:41" x14ac:dyDescent="0.25">
      <c r="I65" t="s">
        <v>65</v>
      </c>
      <c r="J65" s="27">
        <v>14.641048</v>
      </c>
      <c r="K65" s="28">
        <v>13.906547</v>
      </c>
      <c r="L65" s="27">
        <v>13.495269</v>
      </c>
      <c r="M65" s="28">
        <v>13.616841000000001</v>
      </c>
      <c r="N65" s="27">
        <v>13.720527000000001</v>
      </c>
      <c r="O65" s="28">
        <v>13.971074</v>
      </c>
      <c r="P65" s="27">
        <v>14.085094</v>
      </c>
      <c r="Q65" s="28">
        <v>14.200037</v>
      </c>
      <c r="R65" s="27">
        <v>14.345939</v>
      </c>
      <c r="S65" s="28">
        <v>14.445936</v>
      </c>
      <c r="T65" s="27">
        <v>14.724133</v>
      </c>
      <c r="U65" s="28">
        <v>14.982374999999999</v>
      </c>
      <c r="V65" s="27">
        <v>15.276073999999999</v>
      </c>
      <c r="W65" s="28">
        <v>15.486682999999999</v>
      </c>
      <c r="X65" s="27">
        <v>15.746248</v>
      </c>
      <c r="Y65" s="28">
        <v>15.980423999999999</v>
      </c>
      <c r="Z65" s="27">
        <v>16.180123999999999</v>
      </c>
      <c r="AA65" s="28">
        <v>16.369425</v>
      </c>
      <c r="AB65" s="27">
        <v>16.671500999999999</v>
      </c>
      <c r="AC65" s="28">
        <v>16.887937999999998</v>
      </c>
      <c r="AD65" s="27">
        <v>17.112400000000001</v>
      </c>
      <c r="AE65" s="28">
        <v>17.454153000000002</v>
      </c>
      <c r="AF65" s="27">
        <v>17.624344000000001</v>
      </c>
      <c r="AG65" s="28">
        <v>18.007266999999999</v>
      </c>
      <c r="AH65" s="27">
        <v>18.236553000000001</v>
      </c>
      <c r="AI65" s="28">
        <v>18.359286999999998</v>
      </c>
      <c r="AJ65" s="27">
        <v>18.576601</v>
      </c>
      <c r="AK65" s="28">
        <v>18.759968000000001</v>
      </c>
      <c r="AL65" s="27">
        <v>18.893965000000001</v>
      </c>
      <c r="AM65" s="28">
        <v>19.048964000000002</v>
      </c>
      <c r="AN65" s="27">
        <v>19.187785999999999</v>
      </c>
      <c r="AO65" s="28">
        <v>19.246504000000002</v>
      </c>
    </row>
    <row r="66" spans="9:41" x14ac:dyDescent="0.25">
      <c r="I66" t="s">
        <v>11</v>
      </c>
      <c r="J66" s="27">
        <v>18.517410000000002</v>
      </c>
      <c r="K66" s="28">
        <v>17.773758000000001</v>
      </c>
      <c r="L66" s="27">
        <v>17.680374</v>
      </c>
      <c r="M66" s="28">
        <v>18.016275</v>
      </c>
      <c r="N66" s="27">
        <v>18.350334</v>
      </c>
      <c r="O66" s="28">
        <v>18.769069999999999</v>
      </c>
      <c r="P66" s="27">
        <v>19.494778</v>
      </c>
      <c r="Q66" s="28">
        <v>20.305278999999999</v>
      </c>
      <c r="R66" s="27">
        <v>20.872586999999999</v>
      </c>
      <c r="S66" s="28">
        <v>21.220589</v>
      </c>
      <c r="T66" s="27">
        <v>21.428730000000002</v>
      </c>
      <c r="U66" s="28">
        <v>21.696376999999998</v>
      </c>
      <c r="V66" s="27">
        <v>21.804482</v>
      </c>
      <c r="W66" s="28">
        <v>21.932158999999999</v>
      </c>
      <c r="X66" s="27">
        <v>22.117294000000001</v>
      </c>
      <c r="Y66" s="28">
        <v>22.401122999999998</v>
      </c>
      <c r="Z66" s="27">
        <v>22.689654999999998</v>
      </c>
      <c r="AA66" s="28">
        <v>22.992851000000002</v>
      </c>
      <c r="AB66" s="27">
        <v>23.277297999999998</v>
      </c>
      <c r="AC66" s="28">
        <v>23.57902</v>
      </c>
      <c r="AD66" s="27">
        <v>23.905476</v>
      </c>
      <c r="AE66" s="28">
        <v>24.253755999999999</v>
      </c>
      <c r="AF66" s="27">
        <v>24.568467999999999</v>
      </c>
      <c r="AG66" s="28">
        <v>24.919193</v>
      </c>
      <c r="AH66" s="27">
        <v>25.268927000000001</v>
      </c>
      <c r="AI66" s="28">
        <v>25.506941000000001</v>
      </c>
      <c r="AJ66" s="27">
        <v>25.681837000000002</v>
      </c>
      <c r="AK66" s="28">
        <v>25.875413999999999</v>
      </c>
      <c r="AL66" s="27">
        <v>26.036384999999999</v>
      </c>
      <c r="AM66" s="28">
        <v>26.180990000000001</v>
      </c>
      <c r="AN66" s="27">
        <v>26.321663000000001</v>
      </c>
      <c r="AO66" s="28">
        <v>26.469239999999999</v>
      </c>
    </row>
    <row r="67" spans="9:41" x14ac:dyDescent="0.25">
      <c r="I67" t="s">
        <v>66</v>
      </c>
      <c r="J67" s="28">
        <v>9.7481810000000007</v>
      </c>
      <c r="K67" s="27">
        <v>9.8874490000000002</v>
      </c>
      <c r="L67" s="28">
        <v>9.9314780000000003</v>
      </c>
      <c r="M67" s="27">
        <v>8.0240690000000008</v>
      </c>
      <c r="N67" s="28">
        <v>8.3273010000000003</v>
      </c>
      <c r="O67" s="27">
        <v>9.4737200000000001</v>
      </c>
      <c r="P67" s="28">
        <v>9.2100190000000008</v>
      </c>
      <c r="Q67" s="27">
        <v>10.559118</v>
      </c>
      <c r="R67" s="28">
        <v>10.025745000000001</v>
      </c>
      <c r="S67" s="27">
        <v>10.012544999999999</v>
      </c>
      <c r="T67" s="28">
        <v>11.052091000000001</v>
      </c>
      <c r="U67" s="27">
        <v>10.562898000000001</v>
      </c>
      <c r="V67" s="28">
        <v>10.653408000000001</v>
      </c>
      <c r="W67" s="27">
        <v>11.553229</v>
      </c>
      <c r="X67" s="28">
        <v>10.981452000000001</v>
      </c>
      <c r="Y67" s="27">
        <v>11.087434</v>
      </c>
      <c r="Z67" s="28">
        <v>11.453509</v>
      </c>
      <c r="AA67" s="27">
        <v>12.161213999999999</v>
      </c>
      <c r="AB67" s="28">
        <v>12.174564999999999</v>
      </c>
      <c r="AC67" s="27">
        <v>12.323971999999999</v>
      </c>
      <c r="AD67" s="28">
        <v>12.406103</v>
      </c>
      <c r="AE67" s="27">
        <v>12.70003</v>
      </c>
      <c r="AF67" s="28">
        <v>13.157738999999999</v>
      </c>
      <c r="AG67" s="27">
        <v>13.440591</v>
      </c>
      <c r="AH67" s="28">
        <v>13.660041</v>
      </c>
      <c r="AI67" s="27">
        <v>13.923501999999999</v>
      </c>
      <c r="AJ67" s="28">
        <v>13.543653000000001</v>
      </c>
      <c r="AK67" s="27">
        <v>14.155053000000001</v>
      </c>
      <c r="AL67" s="28">
        <v>14.372695</v>
      </c>
      <c r="AM67" s="27">
        <v>14.498084</v>
      </c>
      <c r="AN67" s="28">
        <v>14.605371999999999</v>
      </c>
      <c r="AO67" s="27">
        <v>14.676933</v>
      </c>
    </row>
    <row r="68" spans="9:41" x14ac:dyDescent="0.25">
      <c r="I68" t="s">
        <v>67</v>
      </c>
      <c r="J68">
        <v>16.336877005347596</v>
      </c>
      <c r="K68">
        <v>15.92696031522657</v>
      </c>
      <c r="L68">
        <v>16.530812271320009</v>
      </c>
      <c r="M68">
        <v>17.332275823247961</v>
      </c>
      <c r="N68">
        <v>17.138766113143824</v>
      </c>
      <c r="O68">
        <v>16.992611314382213</v>
      </c>
      <c r="P68">
        <v>17.520359696031523</v>
      </c>
      <c r="Q68">
        <v>17.6919178159302</v>
      </c>
      <c r="R68">
        <v>18.342888263439345</v>
      </c>
      <c r="S68">
        <v>19.005821559245707</v>
      </c>
      <c r="T68">
        <v>19.345757951027302</v>
      </c>
      <c r="U68">
        <v>20.252180129468055</v>
      </c>
      <c r="V68">
        <v>20.321699408950185</v>
      </c>
      <c r="W68">
        <v>20.399292428933297</v>
      </c>
      <c r="X68">
        <v>20.43553560371517</v>
      </c>
      <c r="Y68">
        <v>20.501319448353502</v>
      </c>
      <c r="Z68">
        <v>20.567256965944271</v>
      </c>
      <c r="AA68">
        <v>20.63170503799606</v>
      </c>
      <c r="AB68">
        <v>20.508802139037432</v>
      </c>
      <c r="AC68">
        <v>20.770093442161553</v>
      </c>
      <c r="AD68">
        <v>20.831692654095129</v>
      </c>
      <c r="AE68">
        <v>21.204727835631861</v>
      </c>
      <c r="AF68">
        <v>21.156935547424712</v>
      </c>
      <c r="AG68">
        <v>22.183636363636364</v>
      </c>
      <c r="AH68">
        <v>22.301290740219532</v>
      </c>
      <c r="AI68">
        <v>22.300865184351252</v>
      </c>
      <c r="AJ68">
        <v>23.467183788347874</v>
      </c>
      <c r="AK68">
        <v>23.65457022234731</v>
      </c>
      <c r="AL68">
        <v>23.863920067548552</v>
      </c>
      <c r="AM68">
        <v>23.930909653813679</v>
      </c>
      <c r="AN68">
        <v>23.988040529130313</v>
      </c>
      <c r="AO68">
        <v>24.108602870813396</v>
      </c>
    </row>
    <row r="69" spans="9:41" x14ac:dyDescent="0.25">
      <c r="I69" t="s">
        <v>68</v>
      </c>
      <c r="J69">
        <v>28.503195372270948</v>
      </c>
      <c r="K69">
        <v>26.876561148594991</v>
      </c>
      <c r="L69">
        <v>26.383460175800884</v>
      </c>
      <c r="M69">
        <v>26.545868883501942</v>
      </c>
      <c r="N69">
        <v>26.447362412386326</v>
      </c>
      <c r="O69">
        <v>26.683350187839938</v>
      </c>
      <c r="P69">
        <v>26.746793653717003</v>
      </c>
      <c r="Q69">
        <v>26.823028422330729</v>
      </c>
      <c r="R69">
        <v>26.968693937643806</v>
      </c>
      <c r="S69">
        <v>27.040892816335671</v>
      </c>
      <c r="T69">
        <v>27.355769768952328</v>
      </c>
      <c r="U69">
        <v>27.906584096860275</v>
      </c>
      <c r="V69">
        <v>28.171310303336114</v>
      </c>
      <c r="W69">
        <v>28.380986609430416</v>
      </c>
      <c r="X69">
        <v>28.699121480232481</v>
      </c>
      <c r="Y69">
        <v>28.920473823932934</v>
      </c>
      <c r="Z69">
        <v>29.135849225305954</v>
      </c>
      <c r="AA69">
        <v>29.389456380584956</v>
      </c>
      <c r="AB69">
        <v>29.651193469741145</v>
      </c>
      <c r="AC69">
        <v>29.903452743755825</v>
      </c>
      <c r="AD69">
        <v>30.134963950945156</v>
      </c>
      <c r="AE69">
        <v>30.486026927802012</v>
      </c>
      <c r="AF69">
        <v>30.651366598789263</v>
      </c>
      <c r="AG69">
        <v>31.049870343827866</v>
      </c>
      <c r="AH69">
        <v>31.274111004523316</v>
      </c>
      <c r="AI69">
        <v>31.368833586528716</v>
      </c>
      <c r="AJ69">
        <v>31.5219454027479</v>
      </c>
      <c r="AK69">
        <v>31.625017611645763</v>
      </c>
      <c r="AL69">
        <v>31.666957008262564</v>
      </c>
      <c r="AM69">
        <v>31.790862576568156</v>
      </c>
      <c r="AN69">
        <v>31.933660451875909</v>
      </c>
      <c r="AO69">
        <v>31.962869284413205</v>
      </c>
    </row>
    <row r="70" spans="9:41" x14ac:dyDescent="0.25">
      <c r="I70" t="s">
        <v>69</v>
      </c>
      <c r="J70" s="27">
        <v>5.0311339999999998</v>
      </c>
      <c r="K70" s="28">
        <v>4.7486050000000004</v>
      </c>
      <c r="L70" s="27">
        <v>4.7029699999999997</v>
      </c>
      <c r="M70" s="28">
        <v>4.5839189999999999</v>
      </c>
      <c r="N70" s="27">
        <v>4.5421519999999997</v>
      </c>
      <c r="O70" s="28">
        <v>4.5656020000000002</v>
      </c>
      <c r="P70" s="27">
        <v>4.6958869999999999</v>
      </c>
      <c r="Q70" s="28">
        <v>4.833202</v>
      </c>
      <c r="R70" s="27">
        <v>4.8928589999999996</v>
      </c>
      <c r="S70" s="28">
        <v>4.8959669999999997</v>
      </c>
      <c r="T70" s="27">
        <v>4.8531370000000003</v>
      </c>
      <c r="U70" s="28">
        <v>4.871766</v>
      </c>
      <c r="V70" s="27">
        <v>4.8515839999999999</v>
      </c>
      <c r="W70" s="28">
        <v>4.857075</v>
      </c>
      <c r="X70" s="27">
        <v>4.880789</v>
      </c>
      <c r="Y70" s="28">
        <v>4.8819869999999996</v>
      </c>
      <c r="Z70" s="27">
        <v>4.865875</v>
      </c>
      <c r="AA70" s="28">
        <v>4.857602</v>
      </c>
      <c r="AB70" s="27">
        <v>4.8735109999999997</v>
      </c>
      <c r="AC70" s="28">
        <v>4.8684269999999996</v>
      </c>
      <c r="AD70" s="27">
        <v>4.8495470000000003</v>
      </c>
      <c r="AE70" s="28">
        <v>4.820951</v>
      </c>
      <c r="AF70" s="27">
        <v>4.8130990000000002</v>
      </c>
      <c r="AG70" s="28">
        <v>4.7957590000000003</v>
      </c>
      <c r="AH70" s="27">
        <v>4.7648520000000003</v>
      </c>
      <c r="AI70" s="28">
        <v>4.7363330000000001</v>
      </c>
      <c r="AJ70" s="27">
        <v>4.7247250000000003</v>
      </c>
      <c r="AK70" s="28">
        <v>4.7143230000000003</v>
      </c>
      <c r="AL70" s="27">
        <v>4.7054999999999998</v>
      </c>
      <c r="AM70" s="28">
        <v>4.6931219999999998</v>
      </c>
      <c r="AN70" s="27">
        <v>4.6889130000000003</v>
      </c>
      <c r="AO70" s="28">
        <v>4.6751100000000001</v>
      </c>
    </row>
    <row r="71" spans="9:41" ht="16.5" customHeight="1" x14ac:dyDescent="0.25">
      <c r="I71" t="s">
        <v>70</v>
      </c>
      <c r="J71">
        <f>+J74</f>
        <v>9.9389069659747591</v>
      </c>
      <c r="K71">
        <f t="shared" ref="K71:AO71" si="7">+K74</f>
        <v>9.595954359429161</v>
      </c>
      <c r="L71">
        <f t="shared" si="7"/>
        <v>9.5020089826658634</v>
      </c>
      <c r="M71">
        <f t="shared" si="7"/>
        <v>9.6181612202146258</v>
      </c>
      <c r="N71">
        <f t="shared" si="7"/>
        <v>9.7827422425129438</v>
      </c>
      <c r="O71">
        <f t="shared" si="7"/>
        <v>9.9690791199519264</v>
      </c>
      <c r="P71">
        <f t="shared" si="7"/>
        <v>10.187979912208245</v>
      </c>
      <c r="Q71">
        <f t="shared" si="7"/>
        <v>10.266033037184663</v>
      </c>
      <c r="R71">
        <f t="shared" si="7"/>
        <v>10.449706631779536</v>
      </c>
      <c r="S71">
        <f t="shared" si="7"/>
        <v>10.533507296377413</v>
      </c>
      <c r="T71">
        <f t="shared" si="7"/>
        <v>10.811421638451645</v>
      </c>
      <c r="U71">
        <f t="shared" si="7"/>
        <v>10.914617665661467</v>
      </c>
      <c r="V71">
        <f t="shared" si="7"/>
        <v>11.171864360496313</v>
      </c>
      <c r="W71">
        <f t="shared" si="7"/>
        <v>11.294930781332129</v>
      </c>
      <c r="X71">
        <f t="shared" si="7"/>
        <v>11.534697430124137</v>
      </c>
      <c r="Y71">
        <f t="shared" si="7"/>
        <v>11.854213112310145</v>
      </c>
      <c r="Z71">
        <f t="shared" si="7"/>
        <v>12.070623215735269</v>
      </c>
      <c r="AA71">
        <f t="shared" si="7"/>
        <v>12.256545125583324</v>
      </c>
      <c r="AB71">
        <f t="shared" si="7"/>
        <v>12.556784865375125</v>
      </c>
      <c r="AC71">
        <f t="shared" si="7"/>
        <v>12.738605326709537</v>
      </c>
      <c r="AD71">
        <f t="shared" si="7"/>
        <v>12.942335511542087</v>
      </c>
      <c r="AE71">
        <f t="shared" si="7"/>
        <v>13.209438614111363</v>
      </c>
      <c r="AF71">
        <f t="shared" si="7"/>
        <v>13.449661391604849</v>
      </c>
      <c r="AG71">
        <f t="shared" si="7"/>
        <v>13.760132228897088</v>
      </c>
      <c r="AH71">
        <f t="shared" si="7"/>
        <v>14.033699215737128</v>
      </c>
      <c r="AI71">
        <f t="shared" si="7"/>
        <v>14.184555569194789</v>
      </c>
      <c r="AJ71">
        <f t="shared" si="7"/>
        <v>14.356114018031565</v>
      </c>
      <c r="AK71">
        <f t="shared" si="7"/>
        <v>14.532798173403354</v>
      </c>
      <c r="AL71">
        <f t="shared" si="7"/>
        <v>14.650206619781015</v>
      </c>
      <c r="AM71">
        <f t="shared" si="7"/>
        <v>14.692404354352973</v>
      </c>
      <c r="AN71">
        <f t="shared" si="7"/>
        <v>14.744090696521299</v>
      </c>
      <c r="AO71">
        <f t="shared" si="7"/>
        <v>14.91210981982201</v>
      </c>
    </row>
    <row r="72" spans="9:41" x14ac:dyDescent="0.25">
      <c r="I72" t="s">
        <v>71</v>
      </c>
      <c r="J72">
        <f>+J71*(100%+$M$41)</f>
        <v>9.1439498952335292</v>
      </c>
      <c r="K72">
        <f t="shared" ref="K72:AO72" si="8">+K71*(100%+$M$41)</f>
        <v>8.8284281319824593</v>
      </c>
      <c r="L72">
        <f t="shared" si="8"/>
        <v>8.7419969156572375</v>
      </c>
      <c r="M72">
        <f t="shared" si="8"/>
        <v>8.8488587913143029</v>
      </c>
      <c r="N72">
        <f t="shared" si="8"/>
        <v>9.0002759065719609</v>
      </c>
      <c r="O72">
        <f t="shared" si="8"/>
        <v>9.171708748912609</v>
      </c>
      <c r="P72">
        <f t="shared" si="8"/>
        <v>9.3731009023225482</v>
      </c>
      <c r="Q72">
        <f t="shared" si="8"/>
        <v>9.4449109983818147</v>
      </c>
      <c r="R72">
        <f t="shared" si="8"/>
        <v>9.6138935788408766</v>
      </c>
      <c r="S72">
        <f t="shared" si="8"/>
        <v>9.6909915012677121</v>
      </c>
      <c r="T72">
        <f t="shared" si="8"/>
        <v>9.9466770437316203</v>
      </c>
      <c r="U72">
        <f t="shared" si="8"/>
        <v>10.041619003186939</v>
      </c>
      <c r="V72">
        <f t="shared" si="8"/>
        <v>10.278289986861205</v>
      </c>
      <c r="W72">
        <f t="shared" si="8"/>
        <v>10.391513019309429</v>
      </c>
      <c r="X72">
        <f t="shared" si="8"/>
        <v>10.612102087162439</v>
      </c>
      <c r="Y72">
        <f t="shared" si="8"/>
        <v>10.906061513350075</v>
      </c>
      <c r="Z72">
        <f t="shared" si="8"/>
        <v>11.105162194070408</v>
      </c>
      <c r="AA72">
        <f t="shared" si="8"/>
        <v>11.276213259735556</v>
      </c>
      <c r="AB72">
        <f t="shared" si="8"/>
        <v>11.55243851736326</v>
      </c>
      <c r="AC72">
        <f t="shared" si="8"/>
        <v>11.719716186231858</v>
      </c>
      <c r="AD72">
        <f t="shared" si="8"/>
        <v>11.907151143479473</v>
      </c>
      <c r="AE72">
        <f t="shared" si="8"/>
        <v>12.152890176465315</v>
      </c>
      <c r="AF72">
        <f t="shared" si="8"/>
        <v>12.373898889859467</v>
      </c>
      <c r="AG72">
        <f t="shared" si="8"/>
        <v>12.659536917245209</v>
      </c>
      <c r="AH72">
        <f t="shared" si="8"/>
        <v>12.911222824882639</v>
      </c>
      <c r="AI72">
        <f t="shared" si="8"/>
        <v>13.050013030095029</v>
      </c>
      <c r="AJ72">
        <f t="shared" si="8"/>
        <v>13.207849486924527</v>
      </c>
      <c r="AK72">
        <f t="shared" si="8"/>
        <v>13.370401673953962</v>
      </c>
      <c r="AL72">
        <f t="shared" si="8"/>
        <v>13.478419281386033</v>
      </c>
      <c r="AM72">
        <f t="shared" si="8"/>
        <v>13.51724185734326</v>
      </c>
      <c r="AN72">
        <f t="shared" si="8"/>
        <v>13.564794100731094</v>
      </c>
      <c r="AO72">
        <f t="shared" si="8"/>
        <v>13.719374322697391</v>
      </c>
    </row>
    <row r="73" spans="9:41" x14ac:dyDescent="0.25">
      <c r="I73" t="s">
        <v>72</v>
      </c>
      <c r="J73">
        <f>+J71*(100%+$M$42)</f>
        <v>7.5540357537510729</v>
      </c>
      <c r="K73">
        <f t="shared" ref="K73:AO73" si="9">+K71*(100%+$M$42)</f>
        <v>7.2933756770890623</v>
      </c>
      <c r="L73">
        <f t="shared" si="9"/>
        <v>7.2219727816399883</v>
      </c>
      <c r="M73">
        <f t="shared" si="9"/>
        <v>7.3102539335136631</v>
      </c>
      <c r="N73">
        <f t="shared" si="9"/>
        <v>7.4353432346899986</v>
      </c>
      <c r="O73">
        <f t="shared" si="9"/>
        <v>7.5769680068339804</v>
      </c>
      <c r="P73">
        <f t="shared" si="9"/>
        <v>7.7433428825511603</v>
      </c>
      <c r="Q73">
        <f t="shared" si="9"/>
        <v>7.802666920776125</v>
      </c>
      <c r="R73">
        <f t="shared" si="9"/>
        <v>7.9422674729635636</v>
      </c>
      <c r="S73">
        <f t="shared" si="9"/>
        <v>8.0059599110483166</v>
      </c>
      <c r="T73">
        <f t="shared" si="9"/>
        <v>8.2171878542915753</v>
      </c>
      <c r="U73">
        <f t="shared" si="9"/>
        <v>8.2956216782378913</v>
      </c>
      <c r="V73">
        <f t="shared" si="9"/>
        <v>8.4911412395909966</v>
      </c>
      <c r="W73">
        <f t="shared" si="9"/>
        <v>8.5846774952640317</v>
      </c>
      <c r="X73">
        <f t="shared" si="9"/>
        <v>8.7669114012390512</v>
      </c>
      <c r="Y73">
        <f t="shared" si="9"/>
        <v>9.0097583154299379</v>
      </c>
      <c r="Z73">
        <f t="shared" si="9"/>
        <v>9.1742401507406903</v>
      </c>
      <c r="AA73">
        <f t="shared" si="9"/>
        <v>9.3155495280400231</v>
      </c>
      <c r="AB73">
        <f t="shared" si="9"/>
        <v>9.5437458213395381</v>
      </c>
      <c r="AC73">
        <f t="shared" si="9"/>
        <v>9.681937905276504</v>
      </c>
      <c r="AD73">
        <f t="shared" si="9"/>
        <v>9.8367824073542494</v>
      </c>
      <c r="AE73">
        <f t="shared" si="9"/>
        <v>10.039793301173221</v>
      </c>
      <c r="AF73">
        <f t="shared" si="9"/>
        <v>10.222373886368709</v>
      </c>
      <c r="AG73">
        <f t="shared" si="9"/>
        <v>10.458346293941457</v>
      </c>
      <c r="AH73">
        <f t="shared" si="9"/>
        <v>10.666270043173666</v>
      </c>
      <c r="AI73">
        <f t="shared" si="9"/>
        <v>10.780927951895515</v>
      </c>
      <c r="AJ73">
        <f t="shared" si="9"/>
        <v>10.911320424710455</v>
      </c>
      <c r="AK73">
        <f t="shared" si="9"/>
        <v>11.045608675055185</v>
      </c>
      <c r="AL73">
        <f t="shared" si="9"/>
        <v>11.134844604596079</v>
      </c>
      <c r="AM73">
        <f t="shared" si="9"/>
        <v>11.166916863323838</v>
      </c>
      <c r="AN73">
        <f t="shared" si="9"/>
        <v>11.206200909150688</v>
      </c>
      <c r="AO73">
        <f t="shared" si="9"/>
        <v>11.333903328448161</v>
      </c>
    </row>
    <row r="74" spans="9:41" x14ac:dyDescent="0.25">
      <c r="I74" t="s">
        <v>54</v>
      </c>
      <c r="J74">
        <v>9.9389069659747591</v>
      </c>
      <c r="K74">
        <v>9.595954359429161</v>
      </c>
      <c r="L74">
        <v>9.5020089826658634</v>
      </c>
      <c r="M74">
        <v>9.6181612202146258</v>
      </c>
      <c r="N74">
        <v>9.7827422425129438</v>
      </c>
      <c r="O74">
        <v>9.9690791199519264</v>
      </c>
      <c r="P74">
        <v>10.187979912208245</v>
      </c>
      <c r="Q74">
        <v>10.266033037184663</v>
      </c>
      <c r="R74">
        <v>10.449706631779536</v>
      </c>
      <c r="S74">
        <v>10.533507296377413</v>
      </c>
      <c r="T74">
        <v>10.811421638451645</v>
      </c>
      <c r="U74">
        <v>10.914617665661467</v>
      </c>
      <c r="V74">
        <v>11.171864360496313</v>
      </c>
      <c r="W74">
        <v>11.294930781332129</v>
      </c>
      <c r="X74">
        <v>11.534697430124137</v>
      </c>
      <c r="Y74">
        <v>11.854213112310145</v>
      </c>
      <c r="Z74">
        <v>12.070623215735269</v>
      </c>
      <c r="AA74">
        <v>12.256545125583324</v>
      </c>
      <c r="AB74">
        <v>12.556784865375125</v>
      </c>
      <c r="AC74">
        <v>12.738605326709537</v>
      </c>
      <c r="AD74">
        <v>12.942335511542087</v>
      </c>
      <c r="AE74">
        <v>13.209438614111363</v>
      </c>
      <c r="AF74">
        <v>13.449661391604849</v>
      </c>
      <c r="AG74">
        <v>13.760132228897088</v>
      </c>
      <c r="AH74">
        <v>14.033699215737128</v>
      </c>
      <c r="AI74">
        <v>14.184555569194789</v>
      </c>
      <c r="AJ74">
        <v>14.356114018031565</v>
      </c>
      <c r="AK74">
        <v>14.532798173403354</v>
      </c>
      <c r="AL74">
        <v>14.650206619781015</v>
      </c>
      <c r="AM74">
        <v>14.692404354352973</v>
      </c>
      <c r="AN74">
        <v>14.744090696521299</v>
      </c>
      <c r="AO74">
        <v>14.91210981982201</v>
      </c>
    </row>
    <row r="75" spans="9:41" x14ac:dyDescent="0.25">
      <c r="I75" t="s">
        <v>73</v>
      </c>
      <c r="J75">
        <v>23.460253544887529</v>
      </c>
      <c r="K75">
        <v>22.339540412044375</v>
      </c>
      <c r="L75">
        <v>20.591292863523819</v>
      </c>
      <c r="M75">
        <v>20.776789325728785</v>
      </c>
      <c r="N75">
        <v>20.934995048923135</v>
      </c>
      <c r="O75">
        <v>21.317283586711994</v>
      </c>
      <c r="P75">
        <v>21.491257089003721</v>
      </c>
      <c r="Q75">
        <v>21.666638919155609</v>
      </c>
      <c r="R75">
        <v>21.88925847652596</v>
      </c>
      <c r="S75">
        <v>22.041835465726678</v>
      </c>
      <c r="T75">
        <v>22.466312806693633</v>
      </c>
      <c r="U75">
        <v>22.860342496036033</v>
      </c>
      <c r="V75">
        <v>23.308473031464715</v>
      </c>
      <c r="W75">
        <v>23.629823543165806</v>
      </c>
      <c r="X75">
        <v>24.025871886634953</v>
      </c>
      <c r="Y75">
        <v>24.383181296147914</v>
      </c>
      <c r="Z75">
        <v>24.687886684743404</v>
      </c>
      <c r="AA75">
        <v>24.976725116223204</v>
      </c>
      <c r="AB75">
        <v>25.437637409489962</v>
      </c>
      <c r="AC75">
        <v>25.767880374895284</v>
      </c>
      <c r="AD75">
        <v>26.110368011024086</v>
      </c>
      <c r="AE75">
        <v>26.631820092489665</v>
      </c>
      <c r="AF75">
        <v>26.89150018658308</v>
      </c>
      <c r="AG75">
        <v>27.475770099037518</v>
      </c>
      <c r="AH75">
        <v>27.825618269941408</v>
      </c>
      <c r="AI75">
        <v>28.012887729950815</v>
      </c>
      <c r="AJ75">
        <v>28.344468835695636</v>
      </c>
      <c r="AK75">
        <v>28.624253077010557</v>
      </c>
      <c r="AL75">
        <v>28.828707798871505</v>
      </c>
      <c r="AM75">
        <v>29.0652077013598</v>
      </c>
      <c r="AN75">
        <v>29.277024483811491</v>
      </c>
      <c r="AO75">
        <v>29.366617328115705</v>
      </c>
    </row>
    <row r="79" spans="9:41" x14ac:dyDescent="0.25">
      <c r="I79" t="s">
        <v>74</v>
      </c>
    </row>
    <row r="80" spans="9:41" x14ac:dyDescent="0.25">
      <c r="J80">
        <v>2019</v>
      </c>
      <c r="K80">
        <v>2020</v>
      </c>
      <c r="L80">
        <v>2025</v>
      </c>
      <c r="M80">
        <v>2030</v>
      </c>
      <c r="N80">
        <v>2035</v>
      </c>
      <c r="O80">
        <v>2040</v>
      </c>
      <c r="P80">
        <v>2045</v>
      </c>
      <c r="Q80">
        <v>2050</v>
      </c>
    </row>
    <row r="81" spans="9:20" x14ac:dyDescent="0.25">
      <c r="I81" t="s">
        <v>63</v>
      </c>
      <c r="J81" s="25">
        <f t="shared" ref="J81:K93" si="10">+J63*$A$30/1000000</f>
        <v>20.996442162773999</v>
      </c>
      <c r="K81" s="25">
        <f t="shared" si="10"/>
        <v>20.268611592839996</v>
      </c>
      <c r="L81" s="25">
        <f t="shared" ref="L81:L93" si="11">+P63*$A$30/1000000</f>
        <v>19.15508774673</v>
      </c>
      <c r="M81" s="25">
        <f t="shared" ref="M81:M93" si="12">+U63*$A$30/1000000</f>
        <v>20.227572064557002</v>
      </c>
      <c r="N81" s="25">
        <f t="shared" ref="N81:N93" si="13">+Z63*$A$30/1000000</f>
        <v>21.021596278137004</v>
      </c>
      <c r="O81" s="25">
        <f t="shared" ref="O81:O93" si="14">+AE63*$A$30/1000000</f>
        <v>22.294317363200999</v>
      </c>
      <c r="P81" s="25">
        <f t="shared" ref="P81:P93" si="15">+AJ63*$A$30/1000000</f>
        <v>23.439072727278003</v>
      </c>
      <c r="Q81" s="25">
        <f t="shared" ref="Q81:Q93" si="16">+AO63*$A$30/1000000</f>
        <v>23.937589400048996</v>
      </c>
      <c r="T81" s="41">
        <f>+J81-CasoBase!J81</f>
        <v>-3.791267999986303E-6</v>
      </c>
    </row>
    <row r="82" spans="9:20" x14ac:dyDescent="0.25">
      <c r="I82" t="s">
        <v>64</v>
      </c>
      <c r="J82" s="25">
        <f t="shared" si="10"/>
        <v>20.905026160941002</v>
      </c>
      <c r="K82" s="25">
        <f t="shared" si="10"/>
        <v>19.712007955223999</v>
      </c>
      <c r="L82" s="25">
        <f t="shared" si="11"/>
        <v>19.616832911168999</v>
      </c>
      <c r="M82" s="25">
        <f t="shared" si="12"/>
        <v>20.467455069087002</v>
      </c>
      <c r="N82" s="25">
        <f t="shared" si="13"/>
        <v>21.369031868925003</v>
      </c>
      <c r="O82" s="25">
        <f t="shared" si="14"/>
        <v>22.359289270733999</v>
      </c>
      <c r="P82" s="25">
        <f t="shared" si="15"/>
        <v>23.119060325751001</v>
      </c>
      <c r="Q82" s="25">
        <f t="shared" si="16"/>
        <v>23.442446007980998</v>
      </c>
      <c r="T82" s="41">
        <f>+J82-CasoBase!J82</f>
        <v>0</v>
      </c>
    </row>
    <row r="83" spans="9:20" x14ac:dyDescent="0.25">
      <c r="I83" t="s">
        <v>65</v>
      </c>
      <c r="J83" s="25">
        <f t="shared" si="10"/>
        <v>13.877034192216</v>
      </c>
      <c r="K83" s="25">
        <f t="shared" si="10"/>
        <v>13.180861657898999</v>
      </c>
      <c r="L83" s="25">
        <f t="shared" si="11"/>
        <v>13.350091539797999</v>
      </c>
      <c r="M83" s="25">
        <f t="shared" si="12"/>
        <v>14.200549725374998</v>
      </c>
      <c r="N83" s="25">
        <f t="shared" si="13"/>
        <v>15.335796589308</v>
      </c>
      <c r="O83" s="25">
        <f t="shared" si="14"/>
        <v>16.543342934001</v>
      </c>
      <c r="P83" s="25">
        <f t="shared" si="15"/>
        <v>17.607218230017001</v>
      </c>
      <c r="Q83" s="25">
        <f t="shared" si="16"/>
        <v>18.242163681768002</v>
      </c>
      <c r="T83" s="41">
        <f>+J83-CasoBase!J83</f>
        <v>0</v>
      </c>
    </row>
    <row r="84" spans="9:20" x14ac:dyDescent="0.25">
      <c r="I84" t="s">
        <v>11</v>
      </c>
      <c r="J84" s="25">
        <f t="shared" si="10"/>
        <v>17.551115993970004</v>
      </c>
      <c r="K84" s="25">
        <f t="shared" si="10"/>
        <v>16.846269986286</v>
      </c>
      <c r="L84" s="25">
        <f t="shared" si="11"/>
        <v>18.477481999626001</v>
      </c>
      <c r="M84" s="25">
        <f t="shared" si="12"/>
        <v>20.564194959009001</v>
      </c>
      <c r="N84" s="25">
        <f t="shared" si="13"/>
        <v>21.505640733134999</v>
      </c>
      <c r="O84" s="25">
        <f t="shared" si="14"/>
        <v>22.988122250652001</v>
      </c>
      <c r="P84" s="25">
        <f t="shared" si="15"/>
        <v>24.341681699829</v>
      </c>
      <c r="Q84" s="25">
        <f t="shared" si="16"/>
        <v>25.08799564908</v>
      </c>
      <c r="T84" s="41">
        <f>+J84-CasoBase!J84</f>
        <v>6.8242824003306168E-5</v>
      </c>
    </row>
    <row r="85" spans="9:20" x14ac:dyDescent="0.25">
      <c r="I85" t="s">
        <v>66</v>
      </c>
      <c r="J85" s="25">
        <f t="shared" si="10"/>
        <v>9.2394916708770012</v>
      </c>
      <c r="K85" s="25">
        <f t="shared" si="10"/>
        <v>9.3714922488330004</v>
      </c>
      <c r="L85" s="25">
        <f t="shared" si="11"/>
        <v>8.7294125785230001</v>
      </c>
      <c r="M85" s="25">
        <f t="shared" si="12"/>
        <v>10.011694293666002</v>
      </c>
      <c r="N85" s="25">
        <f t="shared" si="13"/>
        <v>10.855830539853001</v>
      </c>
      <c r="O85" s="25">
        <f t="shared" si="14"/>
        <v>12.037304334510001</v>
      </c>
      <c r="P85" s="25">
        <f t="shared" si="15"/>
        <v>12.836904555501</v>
      </c>
      <c r="Q85" s="25">
        <f t="shared" si="16"/>
        <v>13.911046605260999</v>
      </c>
      <c r="T85" s="41">
        <f>+J85-CasoBase!J85</f>
        <v>-2.0150589419980491E-3</v>
      </c>
    </row>
    <row r="86" spans="9:20" x14ac:dyDescent="0.25">
      <c r="I86" t="s">
        <v>67</v>
      </c>
      <c r="J86" s="25">
        <f t="shared" si="10"/>
        <v>15.484369752577541</v>
      </c>
      <c r="K86" s="25">
        <f t="shared" si="10"/>
        <v>15.095843745097101</v>
      </c>
      <c r="L86" s="25">
        <f t="shared" si="11"/>
        <v>16.606094766013509</v>
      </c>
      <c r="M86" s="25">
        <f t="shared" si="12"/>
        <v>19.195360613772024</v>
      </c>
      <c r="N86" s="25">
        <f t="shared" si="13"/>
        <v>19.493995795690402</v>
      </c>
      <c r="O86" s="25">
        <f t="shared" si="14"/>
        <v>20.098201522985082</v>
      </c>
      <c r="P86" s="25">
        <f t="shared" si="15"/>
        <v>22.242595736720517</v>
      </c>
      <c r="Q86" s="25">
        <f t="shared" si="16"/>
        <v>22.85054364720574</v>
      </c>
      <c r="T86" s="41">
        <f>+J86-CasoBase!J86</f>
        <v>0</v>
      </c>
    </row>
    <row r="87" spans="9:20" x14ac:dyDescent="0.25">
      <c r="I87" t="s">
        <v>68</v>
      </c>
      <c r="J87" s="25">
        <f t="shared" si="10"/>
        <v>27.015813128159731</v>
      </c>
      <c r="K87" s="25">
        <f t="shared" si="10"/>
        <v>25.474061558177858</v>
      </c>
      <c r="L87" s="25">
        <f t="shared" si="11"/>
        <v>25.351065720485089</v>
      </c>
      <c r="M87" s="25">
        <f t="shared" si="12"/>
        <v>26.450334818933815</v>
      </c>
      <c r="N87" s="25">
        <f t="shared" si="13"/>
        <v>27.615453205181815</v>
      </c>
      <c r="O87" s="25">
        <f t="shared" si="14"/>
        <v>28.895174584628517</v>
      </c>
      <c r="P87" s="25">
        <f t="shared" si="15"/>
        <v>29.877035725796304</v>
      </c>
      <c r="Q87" s="25">
        <f t="shared" si="16"/>
        <v>30.294950876544668</v>
      </c>
      <c r="T87" s="41">
        <f>+J87-CasoBase!J87</f>
        <v>0</v>
      </c>
    </row>
    <row r="88" spans="9:20" x14ac:dyDescent="0.25">
      <c r="I88" t="s">
        <v>69</v>
      </c>
      <c r="J88" s="25">
        <f t="shared" si="10"/>
        <v>4.7685943344780002</v>
      </c>
      <c r="K88" s="25">
        <f t="shared" si="10"/>
        <v>4.5008085452850004</v>
      </c>
      <c r="L88" s="25">
        <f t="shared" si="11"/>
        <v>4.4508415286790006</v>
      </c>
      <c r="M88" s="25">
        <f t="shared" si="12"/>
        <v>4.6175426348219997</v>
      </c>
      <c r="N88" s="25">
        <f t="shared" si="13"/>
        <v>4.6119590448749994</v>
      </c>
      <c r="O88" s="25">
        <f t="shared" si="14"/>
        <v>4.5693793139669996</v>
      </c>
      <c r="P88" s="25">
        <f t="shared" si="15"/>
        <v>4.4781746753250005</v>
      </c>
      <c r="Q88" s="25">
        <f t="shared" si="16"/>
        <v>4.4311487348699998</v>
      </c>
      <c r="T88" s="41">
        <f>+J88-CasoBase!J88</f>
        <v>-5.3267315399985193E-4</v>
      </c>
    </row>
    <row r="89" spans="9:20" x14ac:dyDescent="0.25">
      <c r="I89" t="s">
        <v>70</v>
      </c>
      <c r="J89" s="25">
        <f t="shared" si="10"/>
        <v>9.4202649837692984</v>
      </c>
      <c r="K89" s="25">
        <f t="shared" si="10"/>
        <v>9.0952086730910686</v>
      </c>
      <c r="L89" s="25">
        <f t="shared" si="11"/>
        <v>9.6563405564494822</v>
      </c>
      <c r="M89" s="25">
        <f t="shared" si="12"/>
        <v>10.345060172014255</v>
      </c>
      <c r="N89" s="25">
        <f t="shared" si="13"/>
        <v>11.440741884468556</v>
      </c>
      <c r="O89" s="25">
        <f t="shared" si="14"/>
        <v>12.52013047891119</v>
      </c>
      <c r="P89" s="25">
        <f t="shared" si="15"/>
        <v>13.606968920228624</v>
      </c>
      <c r="Q89" s="25">
        <f t="shared" si="16"/>
        <v>14.133951193094239</v>
      </c>
      <c r="T89" s="41">
        <f>+J89-CasoBase!J89</f>
        <v>0</v>
      </c>
    </row>
    <row r="90" spans="9:20" x14ac:dyDescent="0.25">
      <c r="I90" t="s">
        <v>71</v>
      </c>
      <c r="J90" s="25">
        <f t="shared" si="10"/>
        <v>8.6667911578505574</v>
      </c>
      <c r="K90" s="25">
        <f t="shared" si="10"/>
        <v>8.3677342667712189</v>
      </c>
      <c r="L90" s="25">
        <f t="shared" si="11"/>
        <v>8.8839843779366507</v>
      </c>
      <c r="M90" s="25">
        <f t="shared" si="12"/>
        <v>9.5176171987436362</v>
      </c>
      <c r="N90" s="25">
        <f t="shared" si="13"/>
        <v>10.525661515297232</v>
      </c>
      <c r="O90" s="25">
        <f t="shared" si="14"/>
        <v>11.518715908386824</v>
      </c>
      <c r="P90" s="25">
        <f t="shared" si="15"/>
        <v>12.518624277148344</v>
      </c>
      <c r="Q90" s="25">
        <f t="shared" si="16"/>
        <v>13.003456212416074</v>
      </c>
      <c r="T90" s="41">
        <f>+J90-CasoBase!J90</f>
        <v>0</v>
      </c>
    </row>
    <row r="91" spans="9:20" x14ac:dyDescent="0.25">
      <c r="I91" t="s">
        <v>72</v>
      </c>
      <c r="J91" s="25">
        <f t="shared" si="10"/>
        <v>7.1598435060130807</v>
      </c>
      <c r="K91" s="25">
        <f t="shared" si="10"/>
        <v>6.9127854541315239</v>
      </c>
      <c r="L91" s="25">
        <f t="shared" si="11"/>
        <v>7.3392720209109932</v>
      </c>
      <c r="M91" s="25">
        <f t="shared" si="12"/>
        <v>7.862731252202404</v>
      </c>
      <c r="N91" s="25">
        <f t="shared" si="13"/>
        <v>8.6955007769545887</v>
      </c>
      <c r="O91" s="25">
        <f t="shared" si="14"/>
        <v>9.5158867673380989</v>
      </c>
      <c r="P91" s="25">
        <f t="shared" si="15"/>
        <v>10.341934990987788</v>
      </c>
      <c r="Q91" s="25">
        <f t="shared" si="16"/>
        <v>10.742466251059749</v>
      </c>
      <c r="T91" s="41">
        <f>+J91-CasoBase!J91</f>
        <v>0</v>
      </c>
    </row>
    <row r="92" spans="9:20" x14ac:dyDescent="0.25">
      <c r="I92" t="s">
        <v>54</v>
      </c>
      <c r="J92" s="25">
        <f t="shared" si="10"/>
        <v>9.4202649837692984</v>
      </c>
      <c r="K92" s="25">
        <f t="shared" si="10"/>
        <v>9.0952086730910686</v>
      </c>
      <c r="L92" s="25">
        <f t="shared" si="11"/>
        <v>9.6563405564494822</v>
      </c>
      <c r="M92" s="25">
        <f t="shared" si="12"/>
        <v>10.345060172014255</v>
      </c>
      <c r="N92" s="25">
        <f t="shared" si="13"/>
        <v>11.440741884468556</v>
      </c>
      <c r="O92" s="25">
        <f t="shared" si="14"/>
        <v>12.52013047891119</v>
      </c>
      <c r="P92" s="25">
        <f t="shared" si="15"/>
        <v>13.606968920228624</v>
      </c>
      <c r="Q92" s="25">
        <f t="shared" si="16"/>
        <v>14.133951193094239</v>
      </c>
      <c r="T92" s="41">
        <f>+J92-CasoBase!J92</f>
        <v>0</v>
      </c>
    </row>
    <row r="93" spans="9:20" x14ac:dyDescent="0.25">
      <c r="I93" t="str">
        <f>+I75</f>
        <v>AVG</v>
      </c>
      <c r="J93" s="25">
        <f t="shared" si="10"/>
        <v>22.236027134154664</v>
      </c>
      <c r="K93" s="25">
        <f t="shared" si="10"/>
        <v>21.173796174722664</v>
      </c>
      <c r="L93" s="25">
        <f t="shared" si="11"/>
        <v>20.369778820328239</v>
      </c>
      <c r="M93" s="25">
        <f t="shared" si="12"/>
        <v>21.667421243565386</v>
      </c>
      <c r="N93" s="25">
        <f t="shared" si="13"/>
        <v>23.39959869387344</v>
      </c>
      <c r="O93" s="25">
        <f t="shared" si="14"/>
        <v>25.242091824603278</v>
      </c>
      <c r="P93" s="25">
        <f t="shared" si="15"/>
        <v>26.865369418442533</v>
      </c>
      <c r="Q93" s="25">
        <f t="shared" si="16"/>
        <v>27.834179136082643</v>
      </c>
      <c r="T93" s="41">
        <f>+J93-CasoBase!J93</f>
        <v>0.78514307614082668</v>
      </c>
    </row>
    <row r="98" spans="2:22" x14ac:dyDescent="0.25">
      <c r="M98" s="32" t="s">
        <v>87</v>
      </c>
    </row>
    <row r="99" spans="2:22" ht="23.25" x14ac:dyDescent="0.35">
      <c r="B99" s="42" t="s">
        <v>46</v>
      </c>
      <c r="C99" s="42"/>
      <c r="D99" s="42"/>
      <c r="E99" s="40">
        <v>0.05</v>
      </c>
      <c r="I99" s="33" t="s">
        <v>88</v>
      </c>
      <c r="J99" s="33" t="s">
        <v>89</v>
      </c>
      <c r="K99" s="33" t="s">
        <v>90</v>
      </c>
      <c r="L99" s="33" t="s">
        <v>91</v>
      </c>
      <c r="M99" s="33" t="s">
        <v>92</v>
      </c>
      <c r="N99" s="34" t="s">
        <v>93</v>
      </c>
      <c r="O99" s="34" t="s">
        <v>94</v>
      </c>
      <c r="P99" s="35" t="s">
        <v>95</v>
      </c>
      <c r="Q99" s="36" t="s">
        <v>96</v>
      </c>
      <c r="R99" s="35" t="s">
        <v>97</v>
      </c>
      <c r="S99" s="35" t="s">
        <v>98</v>
      </c>
      <c r="T99" s="35" t="s">
        <v>99</v>
      </c>
      <c r="U99" s="35" t="s">
        <v>100</v>
      </c>
      <c r="V99" s="36" t="s">
        <v>101</v>
      </c>
    </row>
    <row r="100" spans="2:22" x14ac:dyDescent="0.25">
      <c r="B100" s="42"/>
      <c r="C100" s="42"/>
      <c r="D100" s="42"/>
      <c r="K100" t="s">
        <v>102</v>
      </c>
      <c r="L100">
        <v>2019</v>
      </c>
      <c r="O100" cm="1">
        <f t="array" ref="O100:O107">+TRANSPOSE(J81:Q81)</f>
        <v>20.996442162773999</v>
      </c>
      <c r="Q100" t="s">
        <v>103</v>
      </c>
    </row>
    <row r="101" spans="2:22" x14ac:dyDescent="0.25">
      <c r="B101" s="42"/>
      <c r="C101" s="42"/>
      <c r="D101" s="42"/>
      <c r="K101" t="s">
        <v>102</v>
      </c>
      <c r="L101">
        <v>2020</v>
      </c>
      <c r="O101">
        <v>20.268611592839996</v>
      </c>
      <c r="Q101" t="s">
        <v>103</v>
      </c>
    </row>
    <row r="102" spans="2:22" x14ac:dyDescent="0.25">
      <c r="K102" t="s">
        <v>102</v>
      </c>
      <c r="L102">
        <v>2025</v>
      </c>
      <c r="O102">
        <v>19.15508774673</v>
      </c>
      <c r="Q102" t="s">
        <v>103</v>
      </c>
    </row>
    <row r="103" spans="2:22" x14ac:dyDescent="0.25">
      <c r="K103" t="s">
        <v>102</v>
      </c>
      <c r="L103">
        <v>2030</v>
      </c>
      <c r="O103">
        <v>20.227572064557002</v>
      </c>
      <c r="Q103" t="s">
        <v>103</v>
      </c>
    </row>
    <row r="104" spans="2:22" x14ac:dyDescent="0.25">
      <c r="K104" t="s">
        <v>102</v>
      </c>
      <c r="L104">
        <v>2035</v>
      </c>
      <c r="O104">
        <v>21.021596278137004</v>
      </c>
      <c r="Q104" t="s">
        <v>103</v>
      </c>
    </row>
    <row r="105" spans="2:22" x14ac:dyDescent="0.25">
      <c r="K105" t="s">
        <v>102</v>
      </c>
      <c r="L105">
        <v>2040</v>
      </c>
      <c r="O105">
        <v>22.294317363200999</v>
      </c>
      <c r="Q105" t="s">
        <v>103</v>
      </c>
    </row>
    <row r="106" spans="2:22" x14ac:dyDescent="0.25">
      <c r="K106" t="s">
        <v>102</v>
      </c>
      <c r="L106">
        <v>2045</v>
      </c>
      <c r="O106">
        <v>23.439072727278003</v>
      </c>
      <c r="Q106" t="s">
        <v>103</v>
      </c>
    </row>
    <row r="107" spans="2:22" x14ac:dyDescent="0.25">
      <c r="K107" s="37" t="s">
        <v>102</v>
      </c>
      <c r="L107" s="37">
        <v>2050</v>
      </c>
      <c r="M107" s="37"/>
      <c r="N107" s="37"/>
      <c r="O107" s="37">
        <v>23.937589400048996</v>
      </c>
      <c r="P107" s="37"/>
      <c r="Q107" s="37" t="s">
        <v>103</v>
      </c>
      <c r="R107" s="37"/>
    </row>
    <row r="108" spans="2:22" x14ac:dyDescent="0.25">
      <c r="K108" t="s">
        <v>102</v>
      </c>
      <c r="L108">
        <v>2019</v>
      </c>
      <c r="O108" cm="1">
        <f t="array" ref="O108:O115">+TRANSPOSE(J82:Q82)</f>
        <v>20.905026160941002</v>
      </c>
      <c r="Q108" t="s">
        <v>104</v>
      </c>
    </row>
    <row r="109" spans="2:22" x14ac:dyDescent="0.25">
      <c r="K109" t="s">
        <v>102</v>
      </c>
      <c r="L109">
        <v>2020</v>
      </c>
      <c r="O109">
        <v>19.712007955223999</v>
      </c>
      <c r="Q109" t="s">
        <v>104</v>
      </c>
    </row>
    <row r="110" spans="2:22" x14ac:dyDescent="0.25">
      <c r="K110" t="s">
        <v>102</v>
      </c>
      <c r="L110">
        <v>2025</v>
      </c>
      <c r="O110">
        <v>19.616832911168999</v>
      </c>
      <c r="Q110" t="s">
        <v>104</v>
      </c>
    </row>
    <row r="111" spans="2:22" x14ac:dyDescent="0.25">
      <c r="K111" t="s">
        <v>102</v>
      </c>
      <c r="L111">
        <v>2030</v>
      </c>
      <c r="O111">
        <v>20.467455069087002</v>
      </c>
      <c r="Q111" t="s">
        <v>104</v>
      </c>
    </row>
    <row r="112" spans="2:22" x14ac:dyDescent="0.25">
      <c r="K112" t="s">
        <v>102</v>
      </c>
      <c r="L112">
        <v>2035</v>
      </c>
      <c r="O112">
        <v>21.369031868925003</v>
      </c>
      <c r="Q112" t="s">
        <v>104</v>
      </c>
    </row>
    <row r="113" spans="11:18" x14ac:dyDescent="0.25">
      <c r="K113" t="s">
        <v>102</v>
      </c>
      <c r="L113">
        <v>2040</v>
      </c>
      <c r="O113">
        <v>22.359289270733999</v>
      </c>
      <c r="Q113" t="s">
        <v>104</v>
      </c>
    </row>
    <row r="114" spans="11:18" x14ac:dyDescent="0.25">
      <c r="K114" t="s">
        <v>102</v>
      </c>
      <c r="L114">
        <v>2045</v>
      </c>
      <c r="O114">
        <v>23.119060325751001</v>
      </c>
      <c r="Q114" t="s">
        <v>104</v>
      </c>
    </row>
    <row r="115" spans="11:18" x14ac:dyDescent="0.25">
      <c r="K115" s="37" t="s">
        <v>102</v>
      </c>
      <c r="L115" s="37">
        <v>2050</v>
      </c>
      <c r="M115" s="37"/>
      <c r="N115" s="37"/>
      <c r="O115" s="37">
        <v>23.442446007980998</v>
      </c>
      <c r="P115" s="37"/>
      <c r="Q115" s="37" t="s">
        <v>104</v>
      </c>
      <c r="R115" s="37"/>
    </row>
    <row r="116" spans="11:18" x14ac:dyDescent="0.25">
      <c r="K116" t="s">
        <v>102</v>
      </c>
      <c r="L116">
        <v>2019</v>
      </c>
      <c r="O116" cm="1">
        <f t="array" ref="O116:O123">+TRANSPOSE(J83:Q83)</f>
        <v>13.877034192216</v>
      </c>
      <c r="Q116" t="s">
        <v>105</v>
      </c>
    </row>
    <row r="117" spans="11:18" x14ac:dyDescent="0.25">
      <c r="K117" t="s">
        <v>102</v>
      </c>
      <c r="L117">
        <v>2020</v>
      </c>
      <c r="O117">
        <v>13.180861657898999</v>
      </c>
      <c r="Q117" t="s">
        <v>105</v>
      </c>
    </row>
    <row r="118" spans="11:18" x14ac:dyDescent="0.25">
      <c r="K118" t="s">
        <v>102</v>
      </c>
      <c r="L118">
        <v>2025</v>
      </c>
      <c r="O118">
        <v>13.350091539797999</v>
      </c>
      <c r="Q118" t="s">
        <v>105</v>
      </c>
    </row>
    <row r="119" spans="11:18" x14ac:dyDescent="0.25">
      <c r="K119" t="s">
        <v>102</v>
      </c>
      <c r="L119">
        <v>2030</v>
      </c>
      <c r="O119">
        <v>14.200549725374998</v>
      </c>
      <c r="Q119" t="s">
        <v>105</v>
      </c>
    </row>
    <row r="120" spans="11:18" x14ac:dyDescent="0.25">
      <c r="K120" t="s">
        <v>102</v>
      </c>
      <c r="L120">
        <v>2035</v>
      </c>
      <c r="O120">
        <v>15.335796589308</v>
      </c>
      <c r="Q120" t="s">
        <v>105</v>
      </c>
    </row>
    <row r="121" spans="11:18" x14ac:dyDescent="0.25">
      <c r="K121" t="s">
        <v>102</v>
      </c>
      <c r="L121">
        <v>2040</v>
      </c>
      <c r="O121">
        <v>16.543342934001</v>
      </c>
      <c r="Q121" t="s">
        <v>105</v>
      </c>
    </row>
    <row r="122" spans="11:18" x14ac:dyDescent="0.25">
      <c r="K122" t="s">
        <v>102</v>
      </c>
      <c r="L122">
        <v>2045</v>
      </c>
      <c r="O122">
        <v>17.607218230017001</v>
      </c>
      <c r="Q122" t="s">
        <v>105</v>
      </c>
    </row>
    <row r="123" spans="11:18" x14ac:dyDescent="0.25">
      <c r="K123" s="37" t="s">
        <v>102</v>
      </c>
      <c r="L123" s="37">
        <v>2050</v>
      </c>
      <c r="M123" s="37"/>
      <c r="N123" s="37"/>
      <c r="O123" s="37">
        <v>18.242163681768002</v>
      </c>
      <c r="P123" s="37"/>
      <c r="Q123" s="37" t="s">
        <v>105</v>
      </c>
      <c r="R123" s="37"/>
    </row>
    <row r="124" spans="11:18" x14ac:dyDescent="0.25">
      <c r="K124" t="s">
        <v>102</v>
      </c>
      <c r="L124">
        <v>2019</v>
      </c>
      <c r="O124" cm="1">
        <f t="array" ref="O124:O131">+TRANSPOSE(J84:Q84)</f>
        <v>17.551115993970004</v>
      </c>
      <c r="Q124" t="s">
        <v>106</v>
      </c>
    </row>
    <row r="125" spans="11:18" x14ac:dyDescent="0.25">
      <c r="K125" t="s">
        <v>102</v>
      </c>
      <c r="L125">
        <v>2020</v>
      </c>
      <c r="O125">
        <v>16.846269986286</v>
      </c>
      <c r="Q125" t="s">
        <v>106</v>
      </c>
    </row>
    <row r="126" spans="11:18" x14ac:dyDescent="0.25">
      <c r="K126" t="s">
        <v>102</v>
      </c>
      <c r="L126">
        <v>2025</v>
      </c>
      <c r="O126">
        <v>18.477481999626001</v>
      </c>
      <c r="Q126" t="s">
        <v>106</v>
      </c>
    </row>
    <row r="127" spans="11:18" x14ac:dyDescent="0.25">
      <c r="K127" t="s">
        <v>102</v>
      </c>
      <c r="L127">
        <v>2030</v>
      </c>
      <c r="O127">
        <v>20.564194959009001</v>
      </c>
      <c r="Q127" t="s">
        <v>106</v>
      </c>
    </row>
    <row r="128" spans="11:18" x14ac:dyDescent="0.25">
      <c r="K128" t="s">
        <v>102</v>
      </c>
      <c r="L128">
        <v>2035</v>
      </c>
      <c r="O128">
        <v>21.505640733134999</v>
      </c>
      <c r="Q128" t="s">
        <v>106</v>
      </c>
    </row>
    <row r="129" spans="11:18" x14ac:dyDescent="0.25">
      <c r="K129" t="s">
        <v>102</v>
      </c>
      <c r="L129">
        <v>2040</v>
      </c>
      <c r="O129">
        <v>22.988122250652001</v>
      </c>
      <c r="Q129" t="s">
        <v>106</v>
      </c>
    </row>
    <row r="130" spans="11:18" x14ac:dyDescent="0.25">
      <c r="K130" t="s">
        <v>102</v>
      </c>
      <c r="L130">
        <v>2045</v>
      </c>
      <c r="O130">
        <v>24.341681699829</v>
      </c>
      <c r="Q130" t="s">
        <v>106</v>
      </c>
    </row>
    <row r="131" spans="11:18" x14ac:dyDescent="0.25">
      <c r="K131" s="37" t="s">
        <v>102</v>
      </c>
      <c r="L131" s="37">
        <v>2050</v>
      </c>
      <c r="M131" s="37"/>
      <c r="N131" s="37"/>
      <c r="O131" s="37">
        <v>25.08799564908</v>
      </c>
      <c r="P131" s="37"/>
      <c r="Q131" s="37" t="s">
        <v>106</v>
      </c>
      <c r="R131" s="37"/>
    </row>
    <row r="132" spans="11:18" x14ac:dyDescent="0.25">
      <c r="K132" t="s">
        <v>102</v>
      </c>
      <c r="L132">
        <v>2019</v>
      </c>
      <c r="O132" cm="1">
        <f t="array" ref="O132:O139">+TRANSPOSE(J85:Q85)</f>
        <v>9.2394916708770012</v>
      </c>
      <c r="Q132" t="s">
        <v>107</v>
      </c>
    </row>
    <row r="133" spans="11:18" x14ac:dyDescent="0.25">
      <c r="K133" t="s">
        <v>102</v>
      </c>
      <c r="L133">
        <v>2020</v>
      </c>
      <c r="O133">
        <v>9.3714922488330004</v>
      </c>
      <c r="Q133" t="s">
        <v>107</v>
      </c>
    </row>
    <row r="134" spans="11:18" x14ac:dyDescent="0.25">
      <c r="K134" t="s">
        <v>102</v>
      </c>
      <c r="L134">
        <v>2025</v>
      </c>
      <c r="O134">
        <v>8.7294125785230001</v>
      </c>
      <c r="Q134" t="s">
        <v>107</v>
      </c>
    </row>
    <row r="135" spans="11:18" x14ac:dyDescent="0.25">
      <c r="K135" t="s">
        <v>102</v>
      </c>
      <c r="L135">
        <v>2030</v>
      </c>
      <c r="O135">
        <v>10.011694293666002</v>
      </c>
      <c r="Q135" t="s">
        <v>107</v>
      </c>
    </row>
    <row r="136" spans="11:18" x14ac:dyDescent="0.25">
      <c r="K136" t="s">
        <v>102</v>
      </c>
      <c r="L136">
        <v>2035</v>
      </c>
      <c r="O136">
        <v>10.855830539853001</v>
      </c>
      <c r="Q136" t="s">
        <v>107</v>
      </c>
    </row>
    <row r="137" spans="11:18" x14ac:dyDescent="0.25">
      <c r="K137" t="s">
        <v>102</v>
      </c>
      <c r="L137">
        <v>2040</v>
      </c>
      <c r="O137">
        <v>12.037304334510001</v>
      </c>
      <c r="Q137" t="s">
        <v>107</v>
      </c>
    </row>
    <row r="138" spans="11:18" x14ac:dyDescent="0.25">
      <c r="K138" t="s">
        <v>102</v>
      </c>
      <c r="L138">
        <v>2045</v>
      </c>
      <c r="O138">
        <v>12.836904555501</v>
      </c>
      <c r="Q138" t="s">
        <v>107</v>
      </c>
    </row>
    <row r="139" spans="11:18" x14ac:dyDescent="0.25">
      <c r="K139" s="37" t="s">
        <v>102</v>
      </c>
      <c r="L139" s="37">
        <v>2050</v>
      </c>
      <c r="M139" s="37"/>
      <c r="N139" s="37"/>
      <c r="O139" s="37">
        <v>13.911046605260999</v>
      </c>
      <c r="P139" s="37"/>
      <c r="Q139" s="37" t="s">
        <v>107</v>
      </c>
      <c r="R139" s="37"/>
    </row>
    <row r="140" spans="11:18" x14ac:dyDescent="0.25">
      <c r="K140" t="s">
        <v>102</v>
      </c>
      <c r="L140">
        <v>2019</v>
      </c>
      <c r="O140" cm="1">
        <f t="array" ref="O140:O147">+TRANSPOSE(J86:Q86)</f>
        <v>15.484369752577541</v>
      </c>
      <c r="Q140" t="s">
        <v>108</v>
      </c>
    </row>
    <row r="141" spans="11:18" x14ac:dyDescent="0.25">
      <c r="K141" t="s">
        <v>102</v>
      </c>
      <c r="L141">
        <v>2020</v>
      </c>
      <c r="O141">
        <v>15.095843745097101</v>
      </c>
      <c r="Q141" t="s">
        <v>108</v>
      </c>
    </row>
    <row r="142" spans="11:18" x14ac:dyDescent="0.25">
      <c r="K142" t="s">
        <v>102</v>
      </c>
      <c r="L142">
        <v>2025</v>
      </c>
      <c r="O142">
        <v>16.606094766013509</v>
      </c>
      <c r="Q142" t="s">
        <v>108</v>
      </c>
    </row>
    <row r="143" spans="11:18" x14ac:dyDescent="0.25">
      <c r="K143" t="s">
        <v>102</v>
      </c>
      <c r="L143">
        <v>2030</v>
      </c>
      <c r="O143">
        <v>19.195360613772024</v>
      </c>
      <c r="Q143" t="s">
        <v>108</v>
      </c>
    </row>
    <row r="144" spans="11:18" x14ac:dyDescent="0.25">
      <c r="K144" t="s">
        <v>102</v>
      </c>
      <c r="L144">
        <v>2035</v>
      </c>
      <c r="O144">
        <v>19.493995795690402</v>
      </c>
      <c r="Q144" t="s">
        <v>108</v>
      </c>
    </row>
    <row r="145" spans="11:18" x14ac:dyDescent="0.25">
      <c r="K145" t="s">
        <v>102</v>
      </c>
      <c r="L145">
        <v>2040</v>
      </c>
      <c r="O145">
        <v>20.098201522985082</v>
      </c>
      <c r="Q145" t="s">
        <v>108</v>
      </c>
    </row>
    <row r="146" spans="11:18" x14ac:dyDescent="0.25">
      <c r="K146" t="s">
        <v>102</v>
      </c>
      <c r="L146">
        <v>2045</v>
      </c>
      <c r="O146">
        <v>22.242595736720517</v>
      </c>
      <c r="Q146" t="s">
        <v>108</v>
      </c>
    </row>
    <row r="147" spans="11:18" x14ac:dyDescent="0.25">
      <c r="K147" s="37" t="s">
        <v>102</v>
      </c>
      <c r="L147" s="37">
        <v>2050</v>
      </c>
      <c r="M147" s="37"/>
      <c r="N147" s="37"/>
      <c r="O147" s="37">
        <v>22.85054364720574</v>
      </c>
      <c r="P147" s="37"/>
      <c r="Q147" s="37" t="s">
        <v>108</v>
      </c>
      <c r="R147" s="37"/>
    </row>
    <row r="148" spans="11:18" x14ac:dyDescent="0.25">
      <c r="K148" t="s">
        <v>102</v>
      </c>
      <c r="L148">
        <v>2019</v>
      </c>
      <c r="O148" cm="1">
        <f t="array" ref="O148:O155">+TRANSPOSE(J87:Q87)</f>
        <v>27.015813128159731</v>
      </c>
      <c r="Q148" t="s">
        <v>109</v>
      </c>
    </row>
    <row r="149" spans="11:18" x14ac:dyDescent="0.25">
      <c r="K149" t="s">
        <v>102</v>
      </c>
      <c r="L149">
        <v>2020</v>
      </c>
      <c r="O149">
        <v>25.474061558177858</v>
      </c>
      <c r="Q149" t="s">
        <v>109</v>
      </c>
    </row>
    <row r="150" spans="11:18" x14ac:dyDescent="0.25">
      <c r="K150" t="s">
        <v>102</v>
      </c>
      <c r="L150">
        <v>2025</v>
      </c>
      <c r="O150">
        <v>25.351065720485089</v>
      </c>
      <c r="Q150" t="s">
        <v>109</v>
      </c>
    </row>
    <row r="151" spans="11:18" x14ac:dyDescent="0.25">
      <c r="K151" t="s">
        <v>102</v>
      </c>
      <c r="L151">
        <v>2030</v>
      </c>
      <c r="O151">
        <v>26.450334818933815</v>
      </c>
      <c r="Q151" t="s">
        <v>109</v>
      </c>
    </row>
    <row r="152" spans="11:18" x14ac:dyDescent="0.25">
      <c r="K152" t="s">
        <v>102</v>
      </c>
      <c r="L152">
        <v>2035</v>
      </c>
      <c r="O152">
        <v>27.615453205181815</v>
      </c>
      <c r="Q152" t="s">
        <v>109</v>
      </c>
    </row>
    <row r="153" spans="11:18" x14ac:dyDescent="0.25">
      <c r="K153" t="s">
        <v>102</v>
      </c>
      <c r="L153">
        <v>2040</v>
      </c>
      <c r="O153">
        <v>28.895174584628517</v>
      </c>
      <c r="Q153" t="s">
        <v>109</v>
      </c>
    </row>
    <row r="154" spans="11:18" x14ac:dyDescent="0.25">
      <c r="K154" t="s">
        <v>102</v>
      </c>
      <c r="L154">
        <v>2045</v>
      </c>
      <c r="O154">
        <v>29.877035725796304</v>
      </c>
      <c r="Q154" t="s">
        <v>109</v>
      </c>
    </row>
    <row r="155" spans="11:18" x14ac:dyDescent="0.25">
      <c r="K155" s="37" t="s">
        <v>102</v>
      </c>
      <c r="L155" s="37">
        <v>2050</v>
      </c>
      <c r="M155" s="37"/>
      <c r="N155" s="37"/>
      <c r="O155" s="37">
        <v>30.294950876544668</v>
      </c>
      <c r="P155" s="37"/>
      <c r="Q155" s="37" t="s">
        <v>109</v>
      </c>
      <c r="R155" s="37"/>
    </row>
    <row r="156" spans="11:18" x14ac:dyDescent="0.25">
      <c r="K156" t="s">
        <v>102</v>
      </c>
      <c r="L156">
        <v>2019</v>
      </c>
      <c r="O156" cm="1">
        <f t="array" ref="O156:O163">+TRANSPOSE(J88:Q88)</f>
        <v>4.7685943344780002</v>
      </c>
      <c r="Q156" t="s">
        <v>110</v>
      </c>
    </row>
    <row r="157" spans="11:18" x14ac:dyDescent="0.25">
      <c r="K157" t="s">
        <v>102</v>
      </c>
      <c r="L157">
        <v>2020</v>
      </c>
      <c r="O157">
        <v>4.5008085452850004</v>
      </c>
      <c r="Q157" t="s">
        <v>110</v>
      </c>
    </row>
    <row r="158" spans="11:18" x14ac:dyDescent="0.25">
      <c r="K158" t="s">
        <v>102</v>
      </c>
      <c r="L158">
        <v>2025</v>
      </c>
      <c r="O158">
        <v>4.4508415286790006</v>
      </c>
      <c r="Q158" t="s">
        <v>110</v>
      </c>
    </row>
    <row r="159" spans="11:18" x14ac:dyDescent="0.25">
      <c r="K159" t="s">
        <v>102</v>
      </c>
      <c r="L159">
        <v>2030</v>
      </c>
      <c r="O159">
        <v>4.6175426348219997</v>
      </c>
      <c r="Q159" t="s">
        <v>110</v>
      </c>
    </row>
    <row r="160" spans="11:18" x14ac:dyDescent="0.25">
      <c r="K160" t="s">
        <v>102</v>
      </c>
      <c r="L160">
        <v>2035</v>
      </c>
      <c r="O160">
        <v>4.6119590448749994</v>
      </c>
      <c r="Q160" t="s">
        <v>110</v>
      </c>
    </row>
    <row r="161" spans="11:18" x14ac:dyDescent="0.25">
      <c r="K161" t="s">
        <v>102</v>
      </c>
      <c r="L161">
        <v>2040</v>
      </c>
      <c r="O161">
        <v>4.5693793139669996</v>
      </c>
      <c r="Q161" t="s">
        <v>110</v>
      </c>
    </row>
    <row r="162" spans="11:18" x14ac:dyDescent="0.25">
      <c r="K162" t="s">
        <v>102</v>
      </c>
      <c r="L162">
        <v>2045</v>
      </c>
      <c r="O162">
        <v>4.4781746753250005</v>
      </c>
      <c r="Q162" t="s">
        <v>110</v>
      </c>
    </row>
    <row r="163" spans="11:18" x14ac:dyDescent="0.25">
      <c r="K163" s="37" t="s">
        <v>102</v>
      </c>
      <c r="L163" s="37">
        <v>2050</v>
      </c>
      <c r="M163" s="37"/>
      <c r="N163" s="37"/>
      <c r="O163" s="37">
        <v>4.4311487348699998</v>
      </c>
      <c r="P163" s="37"/>
      <c r="Q163" s="37" t="s">
        <v>110</v>
      </c>
      <c r="R163" s="37"/>
    </row>
    <row r="164" spans="11:18" x14ac:dyDescent="0.25">
      <c r="K164" t="s">
        <v>102</v>
      </c>
      <c r="L164">
        <v>2019</v>
      </c>
      <c r="O164" cm="1">
        <f t="array" ref="O164:O171">+TRANSPOSE(J89:Q89)</f>
        <v>9.4202649837692984</v>
      </c>
      <c r="Q164" t="s">
        <v>111</v>
      </c>
    </row>
    <row r="165" spans="11:18" x14ac:dyDescent="0.25">
      <c r="K165" t="s">
        <v>102</v>
      </c>
      <c r="L165">
        <v>2020</v>
      </c>
      <c r="O165">
        <v>9.0952086730910686</v>
      </c>
      <c r="Q165" t="s">
        <v>111</v>
      </c>
    </row>
    <row r="166" spans="11:18" x14ac:dyDescent="0.25">
      <c r="K166" t="s">
        <v>102</v>
      </c>
      <c r="L166">
        <v>2025</v>
      </c>
      <c r="O166">
        <v>9.6563405564494822</v>
      </c>
      <c r="Q166" t="s">
        <v>111</v>
      </c>
    </row>
    <row r="167" spans="11:18" x14ac:dyDescent="0.25">
      <c r="K167" t="s">
        <v>102</v>
      </c>
      <c r="L167">
        <v>2030</v>
      </c>
      <c r="O167">
        <v>10.345060172014255</v>
      </c>
      <c r="Q167" t="s">
        <v>111</v>
      </c>
    </row>
    <row r="168" spans="11:18" x14ac:dyDescent="0.25">
      <c r="K168" t="s">
        <v>102</v>
      </c>
      <c r="L168">
        <v>2035</v>
      </c>
      <c r="O168">
        <v>11.440741884468556</v>
      </c>
      <c r="Q168" t="s">
        <v>111</v>
      </c>
    </row>
    <row r="169" spans="11:18" x14ac:dyDescent="0.25">
      <c r="K169" t="s">
        <v>102</v>
      </c>
      <c r="L169">
        <v>2040</v>
      </c>
      <c r="O169">
        <v>12.52013047891119</v>
      </c>
      <c r="Q169" t="s">
        <v>111</v>
      </c>
    </row>
    <row r="170" spans="11:18" x14ac:dyDescent="0.25">
      <c r="K170" t="s">
        <v>102</v>
      </c>
      <c r="L170">
        <v>2045</v>
      </c>
      <c r="O170">
        <v>13.606968920228624</v>
      </c>
      <c r="Q170" t="s">
        <v>111</v>
      </c>
    </row>
    <row r="171" spans="11:18" x14ac:dyDescent="0.25">
      <c r="K171" s="37" t="s">
        <v>102</v>
      </c>
      <c r="L171" s="37">
        <v>2050</v>
      </c>
      <c r="M171" s="37"/>
      <c r="N171" s="37"/>
      <c r="O171" s="37">
        <v>14.133951193094239</v>
      </c>
      <c r="P171" s="37"/>
      <c r="Q171" s="37" t="s">
        <v>111</v>
      </c>
      <c r="R171" s="37"/>
    </row>
    <row r="172" spans="11:18" x14ac:dyDescent="0.25">
      <c r="K172" t="s">
        <v>102</v>
      </c>
      <c r="L172">
        <v>2019</v>
      </c>
      <c r="O172" cm="1">
        <f t="array" ref="O172:O179">+TRANSPOSE(J90:Q90)</f>
        <v>8.6667911578505574</v>
      </c>
      <c r="Q172" t="s">
        <v>112</v>
      </c>
    </row>
    <row r="173" spans="11:18" x14ac:dyDescent="0.25">
      <c r="K173" t="s">
        <v>102</v>
      </c>
      <c r="L173">
        <v>2020</v>
      </c>
      <c r="O173">
        <v>8.3677342667712189</v>
      </c>
      <c r="Q173" t="s">
        <v>112</v>
      </c>
    </row>
    <row r="174" spans="11:18" x14ac:dyDescent="0.25">
      <c r="K174" t="s">
        <v>102</v>
      </c>
      <c r="L174">
        <v>2025</v>
      </c>
      <c r="O174">
        <v>8.8839843779366507</v>
      </c>
      <c r="Q174" t="s">
        <v>112</v>
      </c>
    </row>
    <row r="175" spans="11:18" x14ac:dyDescent="0.25">
      <c r="K175" t="s">
        <v>102</v>
      </c>
      <c r="L175">
        <v>2030</v>
      </c>
      <c r="O175">
        <v>9.5176171987436362</v>
      </c>
      <c r="Q175" t="s">
        <v>112</v>
      </c>
    </row>
    <row r="176" spans="11:18" x14ac:dyDescent="0.25">
      <c r="K176" t="s">
        <v>102</v>
      </c>
      <c r="L176">
        <v>2035</v>
      </c>
      <c r="O176">
        <v>10.525661515297232</v>
      </c>
      <c r="Q176" t="s">
        <v>112</v>
      </c>
    </row>
    <row r="177" spans="11:18" x14ac:dyDescent="0.25">
      <c r="K177" t="s">
        <v>102</v>
      </c>
      <c r="L177">
        <v>2040</v>
      </c>
      <c r="O177">
        <v>11.518715908386824</v>
      </c>
      <c r="Q177" t="s">
        <v>112</v>
      </c>
    </row>
    <row r="178" spans="11:18" x14ac:dyDescent="0.25">
      <c r="K178" t="s">
        <v>102</v>
      </c>
      <c r="L178">
        <v>2045</v>
      </c>
      <c r="O178">
        <v>12.518624277148344</v>
      </c>
      <c r="Q178" t="s">
        <v>112</v>
      </c>
    </row>
    <row r="179" spans="11:18" x14ac:dyDescent="0.25">
      <c r="K179" s="37" t="s">
        <v>102</v>
      </c>
      <c r="L179" s="37">
        <v>2050</v>
      </c>
      <c r="M179" s="37"/>
      <c r="N179" s="37"/>
      <c r="O179" s="37">
        <v>13.003456212416074</v>
      </c>
      <c r="P179" s="37"/>
      <c r="Q179" s="37" t="s">
        <v>112</v>
      </c>
      <c r="R179" s="37"/>
    </row>
    <row r="180" spans="11:18" x14ac:dyDescent="0.25">
      <c r="K180" t="s">
        <v>102</v>
      </c>
      <c r="L180">
        <v>2019</v>
      </c>
      <c r="O180" cm="1">
        <f t="array" ref="O180:O187">+TRANSPOSE(J91:Q91)</f>
        <v>7.1598435060130807</v>
      </c>
      <c r="Q180" t="s">
        <v>114</v>
      </c>
    </row>
    <row r="181" spans="11:18" x14ac:dyDescent="0.25">
      <c r="K181" t="s">
        <v>102</v>
      </c>
      <c r="L181">
        <v>2020</v>
      </c>
      <c r="O181">
        <v>6.9127854541315239</v>
      </c>
      <c r="Q181" t="s">
        <v>114</v>
      </c>
    </row>
    <row r="182" spans="11:18" x14ac:dyDescent="0.25">
      <c r="K182" t="s">
        <v>102</v>
      </c>
      <c r="L182">
        <v>2025</v>
      </c>
      <c r="O182">
        <v>7.3392720209109932</v>
      </c>
      <c r="Q182" t="s">
        <v>114</v>
      </c>
    </row>
    <row r="183" spans="11:18" x14ac:dyDescent="0.25">
      <c r="K183" t="s">
        <v>102</v>
      </c>
      <c r="L183">
        <v>2030</v>
      </c>
      <c r="O183">
        <v>7.862731252202404</v>
      </c>
      <c r="Q183" t="s">
        <v>114</v>
      </c>
    </row>
    <row r="184" spans="11:18" x14ac:dyDescent="0.25">
      <c r="K184" t="s">
        <v>102</v>
      </c>
      <c r="L184">
        <v>2035</v>
      </c>
      <c r="O184">
        <v>8.6955007769545887</v>
      </c>
      <c r="Q184" t="s">
        <v>114</v>
      </c>
    </row>
    <row r="185" spans="11:18" x14ac:dyDescent="0.25">
      <c r="K185" t="s">
        <v>102</v>
      </c>
      <c r="L185">
        <v>2040</v>
      </c>
      <c r="O185">
        <v>9.5158867673380989</v>
      </c>
      <c r="Q185" t="s">
        <v>114</v>
      </c>
    </row>
    <row r="186" spans="11:18" x14ac:dyDescent="0.25">
      <c r="K186" t="s">
        <v>102</v>
      </c>
      <c r="L186">
        <v>2045</v>
      </c>
      <c r="O186">
        <v>10.341934990987788</v>
      </c>
      <c r="Q186" t="s">
        <v>114</v>
      </c>
    </row>
    <row r="187" spans="11:18" x14ac:dyDescent="0.25">
      <c r="K187" s="37" t="s">
        <v>102</v>
      </c>
      <c r="L187" s="37">
        <v>2050</v>
      </c>
      <c r="M187" s="37"/>
      <c r="N187" s="37"/>
      <c r="O187" s="37">
        <v>10.742466251059749</v>
      </c>
      <c r="P187" s="37"/>
      <c r="Q187" s="37" t="s">
        <v>114</v>
      </c>
      <c r="R187" s="37"/>
    </row>
    <row r="188" spans="11:18" x14ac:dyDescent="0.25">
      <c r="K188" t="s">
        <v>102</v>
      </c>
      <c r="L188">
        <v>2019</v>
      </c>
      <c r="O188" cm="1">
        <f t="array" ref="O188:O195">+TRANSPOSE(J93:Q93)</f>
        <v>22.236027134154664</v>
      </c>
      <c r="Q188" t="s">
        <v>113</v>
      </c>
    </row>
    <row r="189" spans="11:18" x14ac:dyDescent="0.25">
      <c r="K189" t="s">
        <v>102</v>
      </c>
      <c r="L189">
        <v>2020</v>
      </c>
      <c r="O189">
        <v>21.173796174722664</v>
      </c>
      <c r="Q189" t="s">
        <v>113</v>
      </c>
    </row>
    <row r="190" spans="11:18" x14ac:dyDescent="0.25">
      <c r="K190" t="s">
        <v>102</v>
      </c>
      <c r="L190">
        <v>2025</v>
      </c>
      <c r="O190">
        <v>20.369778820328239</v>
      </c>
      <c r="Q190" t="s">
        <v>113</v>
      </c>
    </row>
    <row r="191" spans="11:18" x14ac:dyDescent="0.25">
      <c r="K191" t="s">
        <v>102</v>
      </c>
      <c r="L191">
        <v>2030</v>
      </c>
      <c r="O191">
        <v>21.667421243565386</v>
      </c>
      <c r="Q191" t="s">
        <v>113</v>
      </c>
    </row>
    <row r="192" spans="11:18" x14ac:dyDescent="0.25">
      <c r="K192" t="s">
        <v>102</v>
      </c>
      <c r="L192">
        <v>2035</v>
      </c>
      <c r="O192">
        <v>23.39959869387344</v>
      </c>
      <c r="Q192" t="s">
        <v>113</v>
      </c>
    </row>
    <row r="193" spans="11:18" x14ac:dyDescent="0.25">
      <c r="K193" t="s">
        <v>102</v>
      </c>
      <c r="L193">
        <v>2040</v>
      </c>
      <c r="O193">
        <v>25.242091824603278</v>
      </c>
      <c r="Q193" t="s">
        <v>113</v>
      </c>
    </row>
    <row r="194" spans="11:18" x14ac:dyDescent="0.25">
      <c r="K194" t="s">
        <v>102</v>
      </c>
      <c r="L194">
        <v>2045</v>
      </c>
      <c r="O194">
        <v>26.865369418442533</v>
      </c>
      <c r="Q194" t="s">
        <v>113</v>
      </c>
    </row>
    <row r="195" spans="11:18" x14ac:dyDescent="0.25">
      <c r="K195" s="37" t="s">
        <v>102</v>
      </c>
      <c r="L195" s="37">
        <v>2050</v>
      </c>
      <c r="M195" s="37"/>
      <c r="N195" s="37"/>
      <c r="O195" s="37">
        <v>27.834179136082643</v>
      </c>
      <c r="P195" s="37"/>
      <c r="Q195" s="37" t="s">
        <v>113</v>
      </c>
      <c r="R195" s="37"/>
    </row>
    <row r="196" spans="11:18" x14ac:dyDescent="0.25">
      <c r="K196" s="38" t="s">
        <v>102</v>
      </c>
      <c r="L196" s="38">
        <v>2019</v>
      </c>
      <c r="M196" s="38"/>
      <c r="N196" s="38"/>
      <c r="O196" s="38">
        <f>+O100+(O100*$E$99)</f>
        <v>22.046264270912697</v>
      </c>
      <c r="P196" s="38"/>
      <c r="Q196" s="38" t="str">
        <f t="shared" ref="Q196:Q227" si="17">"IMP_"&amp;RIGHT(Q100,3)</f>
        <v>IMP_GSL</v>
      </c>
      <c r="R196" s="38"/>
    </row>
    <row r="197" spans="11:18" x14ac:dyDescent="0.25">
      <c r="K197" s="38" t="s">
        <v>102</v>
      </c>
      <c r="L197" s="38">
        <v>2020</v>
      </c>
      <c r="M197" s="38"/>
      <c r="N197" s="38"/>
      <c r="O197" s="38">
        <f t="shared" ref="O197:O227" si="18">+O101+(O101*$E$99)</f>
        <v>21.282042172481994</v>
      </c>
      <c r="P197" s="38"/>
      <c r="Q197" s="38" t="str">
        <f t="shared" si="17"/>
        <v>IMP_GSL</v>
      </c>
      <c r="R197" s="38"/>
    </row>
    <row r="198" spans="11:18" x14ac:dyDescent="0.25">
      <c r="K198" s="38" t="s">
        <v>102</v>
      </c>
      <c r="L198" s="38">
        <v>2025</v>
      </c>
      <c r="M198" s="38"/>
      <c r="N198" s="38"/>
      <c r="O198" s="38">
        <f t="shared" si="18"/>
        <v>20.112842134066501</v>
      </c>
      <c r="P198" s="38"/>
      <c r="Q198" s="38" t="str">
        <f t="shared" si="17"/>
        <v>IMP_GSL</v>
      </c>
      <c r="R198" s="38"/>
    </row>
    <row r="199" spans="11:18" x14ac:dyDescent="0.25">
      <c r="K199" s="38" t="s">
        <v>102</v>
      </c>
      <c r="L199" s="38">
        <v>2030</v>
      </c>
      <c r="M199" s="38"/>
      <c r="N199" s="38"/>
      <c r="O199" s="38">
        <f t="shared" si="18"/>
        <v>21.238950667784852</v>
      </c>
      <c r="P199" s="38"/>
      <c r="Q199" s="38" t="str">
        <f t="shared" si="17"/>
        <v>IMP_GSL</v>
      </c>
      <c r="R199" s="38"/>
    </row>
    <row r="200" spans="11:18" x14ac:dyDescent="0.25">
      <c r="K200" s="38" t="s">
        <v>102</v>
      </c>
      <c r="L200" s="38">
        <v>2035</v>
      </c>
      <c r="M200" s="38"/>
      <c r="N200" s="38"/>
      <c r="O200" s="38">
        <f t="shared" si="18"/>
        <v>22.072676092043853</v>
      </c>
      <c r="P200" s="38"/>
      <c r="Q200" s="38" t="str">
        <f t="shared" si="17"/>
        <v>IMP_GSL</v>
      </c>
      <c r="R200" s="38"/>
    </row>
    <row r="201" spans="11:18" x14ac:dyDescent="0.25">
      <c r="K201" s="38" t="s">
        <v>102</v>
      </c>
      <c r="L201" s="38">
        <v>2040</v>
      </c>
      <c r="M201" s="38"/>
      <c r="N201" s="38"/>
      <c r="O201" s="38">
        <f t="shared" si="18"/>
        <v>23.40903323136105</v>
      </c>
      <c r="P201" s="38"/>
      <c r="Q201" s="38" t="str">
        <f t="shared" si="17"/>
        <v>IMP_GSL</v>
      </c>
      <c r="R201" s="38"/>
    </row>
    <row r="202" spans="11:18" x14ac:dyDescent="0.25">
      <c r="K202" s="38" t="s">
        <v>102</v>
      </c>
      <c r="L202" s="38">
        <v>2045</v>
      </c>
      <c r="M202" s="38"/>
      <c r="N202" s="38"/>
      <c r="O202" s="38">
        <f t="shared" si="18"/>
        <v>24.611026363641901</v>
      </c>
      <c r="P202" s="38"/>
      <c r="Q202" s="38" t="str">
        <f t="shared" si="17"/>
        <v>IMP_GSL</v>
      </c>
      <c r="R202" s="38"/>
    </row>
    <row r="203" spans="11:18" x14ac:dyDescent="0.25">
      <c r="K203" s="39" t="s">
        <v>102</v>
      </c>
      <c r="L203" s="39">
        <v>2050</v>
      </c>
      <c r="M203" s="39"/>
      <c r="N203" s="39"/>
      <c r="O203" s="39">
        <f t="shared" si="18"/>
        <v>25.134468870051446</v>
      </c>
      <c r="P203" s="39"/>
      <c r="Q203" s="39" t="str">
        <f t="shared" si="17"/>
        <v>IMP_GSL</v>
      </c>
      <c r="R203" s="39"/>
    </row>
    <row r="204" spans="11:18" x14ac:dyDescent="0.25">
      <c r="K204" s="38" t="s">
        <v>102</v>
      </c>
      <c r="L204" s="38">
        <v>2019</v>
      </c>
      <c r="M204" s="38"/>
      <c r="N204" s="38"/>
      <c r="O204" s="38">
        <f t="shared" si="18"/>
        <v>21.950277468988052</v>
      </c>
      <c r="P204" s="38"/>
      <c r="Q204" s="38" t="str">
        <f t="shared" si="17"/>
        <v>IMP_DSL</v>
      </c>
      <c r="R204" s="38"/>
    </row>
    <row r="205" spans="11:18" x14ac:dyDescent="0.25">
      <c r="K205" s="38" t="s">
        <v>102</v>
      </c>
      <c r="L205" s="38">
        <v>2020</v>
      </c>
      <c r="M205" s="38"/>
      <c r="N205" s="38"/>
      <c r="O205" s="38">
        <f t="shared" si="18"/>
        <v>20.697608352985199</v>
      </c>
      <c r="P205" s="38"/>
      <c r="Q205" s="38" t="str">
        <f t="shared" si="17"/>
        <v>IMP_DSL</v>
      </c>
      <c r="R205" s="38"/>
    </row>
    <row r="206" spans="11:18" x14ac:dyDescent="0.25">
      <c r="K206" s="38" t="s">
        <v>102</v>
      </c>
      <c r="L206" s="38">
        <v>2025</v>
      </c>
      <c r="M206" s="38"/>
      <c r="N206" s="38"/>
      <c r="O206" s="38">
        <f t="shared" si="18"/>
        <v>20.597674556727448</v>
      </c>
      <c r="P206" s="38"/>
      <c r="Q206" s="38" t="str">
        <f t="shared" si="17"/>
        <v>IMP_DSL</v>
      </c>
      <c r="R206" s="38"/>
    </row>
    <row r="207" spans="11:18" x14ac:dyDescent="0.25">
      <c r="K207" s="38" t="s">
        <v>102</v>
      </c>
      <c r="L207" s="38">
        <v>2030</v>
      </c>
      <c r="M207" s="38"/>
      <c r="N207" s="38"/>
      <c r="O207" s="38">
        <f t="shared" si="18"/>
        <v>21.490827822541352</v>
      </c>
      <c r="P207" s="38"/>
      <c r="Q207" s="38" t="str">
        <f t="shared" si="17"/>
        <v>IMP_DSL</v>
      </c>
      <c r="R207" s="38"/>
    </row>
    <row r="208" spans="11:18" x14ac:dyDescent="0.25">
      <c r="K208" s="38" t="s">
        <v>102</v>
      </c>
      <c r="L208" s="38">
        <v>2035</v>
      </c>
      <c r="M208" s="38"/>
      <c r="N208" s="38"/>
      <c r="O208" s="38">
        <f t="shared" si="18"/>
        <v>22.437483462371254</v>
      </c>
      <c r="P208" s="38"/>
      <c r="Q208" s="38" t="str">
        <f t="shared" si="17"/>
        <v>IMP_DSL</v>
      </c>
      <c r="R208" s="38"/>
    </row>
    <row r="209" spans="11:18" x14ac:dyDescent="0.25">
      <c r="K209" s="38" t="s">
        <v>102</v>
      </c>
      <c r="L209" s="38">
        <v>2040</v>
      </c>
      <c r="M209" s="38"/>
      <c r="N209" s="38"/>
      <c r="O209" s="38">
        <f t="shared" si="18"/>
        <v>23.4772537342707</v>
      </c>
      <c r="P209" s="38"/>
      <c r="Q209" s="38" t="str">
        <f t="shared" si="17"/>
        <v>IMP_DSL</v>
      </c>
      <c r="R209" s="38"/>
    </row>
    <row r="210" spans="11:18" x14ac:dyDescent="0.25">
      <c r="K210" s="38" t="s">
        <v>102</v>
      </c>
      <c r="L210" s="38">
        <v>2045</v>
      </c>
      <c r="M210" s="38"/>
      <c r="N210" s="38"/>
      <c r="O210" s="38">
        <f t="shared" si="18"/>
        <v>24.275013342038552</v>
      </c>
      <c r="P210" s="38"/>
      <c r="Q210" s="38" t="str">
        <f t="shared" si="17"/>
        <v>IMP_DSL</v>
      </c>
      <c r="R210" s="38"/>
    </row>
    <row r="211" spans="11:18" x14ac:dyDescent="0.25">
      <c r="K211" s="39" t="s">
        <v>102</v>
      </c>
      <c r="L211" s="39">
        <v>2050</v>
      </c>
      <c r="M211" s="39"/>
      <c r="N211" s="39"/>
      <c r="O211" s="39">
        <f t="shared" si="18"/>
        <v>24.614568308380047</v>
      </c>
      <c r="P211" s="39"/>
      <c r="Q211" s="39" t="str">
        <f t="shared" si="17"/>
        <v>IMP_DSL</v>
      </c>
      <c r="R211" s="39"/>
    </row>
    <row r="212" spans="11:18" x14ac:dyDescent="0.25">
      <c r="K212" s="38" t="s">
        <v>102</v>
      </c>
      <c r="L212" s="38">
        <v>2019</v>
      </c>
      <c r="M212" s="38"/>
      <c r="N212" s="38"/>
      <c r="O212" s="38">
        <f t="shared" si="18"/>
        <v>14.5708859018268</v>
      </c>
      <c r="P212" s="38"/>
      <c r="Q212" s="38" t="str">
        <f t="shared" si="17"/>
        <v>IMP_KER</v>
      </c>
      <c r="R212" s="38"/>
    </row>
    <row r="213" spans="11:18" x14ac:dyDescent="0.25">
      <c r="K213" s="38" t="s">
        <v>102</v>
      </c>
      <c r="L213" s="38">
        <v>2020</v>
      </c>
      <c r="M213" s="38"/>
      <c r="N213" s="38"/>
      <c r="O213" s="38">
        <f t="shared" si="18"/>
        <v>13.83990474079395</v>
      </c>
      <c r="P213" s="38"/>
      <c r="Q213" s="38" t="str">
        <f t="shared" si="17"/>
        <v>IMP_KER</v>
      </c>
      <c r="R213" s="38"/>
    </row>
    <row r="214" spans="11:18" x14ac:dyDescent="0.25">
      <c r="K214" s="38" t="s">
        <v>102</v>
      </c>
      <c r="L214" s="38">
        <v>2025</v>
      </c>
      <c r="M214" s="38"/>
      <c r="N214" s="38"/>
      <c r="O214" s="38">
        <f t="shared" si="18"/>
        <v>14.0175961167879</v>
      </c>
      <c r="P214" s="38"/>
      <c r="Q214" s="38" t="str">
        <f t="shared" si="17"/>
        <v>IMP_KER</v>
      </c>
      <c r="R214" s="38"/>
    </row>
    <row r="215" spans="11:18" x14ac:dyDescent="0.25">
      <c r="K215" s="38" t="s">
        <v>102</v>
      </c>
      <c r="L215" s="38">
        <v>2030</v>
      </c>
      <c r="M215" s="38"/>
      <c r="N215" s="38"/>
      <c r="O215" s="38">
        <f t="shared" si="18"/>
        <v>14.910577211643748</v>
      </c>
      <c r="P215" s="38"/>
      <c r="Q215" s="38" t="str">
        <f t="shared" si="17"/>
        <v>IMP_KER</v>
      </c>
      <c r="R215" s="38"/>
    </row>
    <row r="216" spans="11:18" x14ac:dyDescent="0.25">
      <c r="K216" s="38" t="s">
        <v>102</v>
      </c>
      <c r="L216" s="38">
        <v>2035</v>
      </c>
      <c r="M216" s="38"/>
      <c r="N216" s="38"/>
      <c r="O216" s="38">
        <f t="shared" si="18"/>
        <v>16.102586418773399</v>
      </c>
      <c r="P216" s="38"/>
      <c r="Q216" s="38" t="str">
        <f t="shared" si="17"/>
        <v>IMP_KER</v>
      </c>
      <c r="R216" s="38"/>
    </row>
    <row r="217" spans="11:18" x14ac:dyDescent="0.25">
      <c r="K217" s="38" t="s">
        <v>102</v>
      </c>
      <c r="L217" s="38">
        <v>2040</v>
      </c>
      <c r="M217" s="38"/>
      <c r="N217" s="38"/>
      <c r="O217" s="38">
        <f t="shared" si="18"/>
        <v>17.370510080701049</v>
      </c>
      <c r="P217" s="38"/>
      <c r="Q217" s="38" t="str">
        <f t="shared" si="17"/>
        <v>IMP_KER</v>
      </c>
      <c r="R217" s="38"/>
    </row>
    <row r="218" spans="11:18" x14ac:dyDescent="0.25">
      <c r="K218" s="38" t="s">
        <v>102</v>
      </c>
      <c r="L218" s="38">
        <v>2045</v>
      </c>
      <c r="M218" s="38"/>
      <c r="N218" s="38"/>
      <c r="O218" s="38">
        <f t="shared" si="18"/>
        <v>18.487579141517852</v>
      </c>
      <c r="P218" s="38"/>
      <c r="Q218" s="38" t="str">
        <f t="shared" si="17"/>
        <v>IMP_KER</v>
      </c>
      <c r="R218" s="38"/>
    </row>
    <row r="219" spans="11:18" x14ac:dyDescent="0.25">
      <c r="K219" s="39" t="s">
        <v>102</v>
      </c>
      <c r="L219" s="39">
        <v>2050</v>
      </c>
      <c r="M219" s="39"/>
      <c r="N219" s="39"/>
      <c r="O219" s="39">
        <f t="shared" si="18"/>
        <v>19.154271865856401</v>
      </c>
      <c r="P219" s="39"/>
      <c r="Q219" s="39" t="str">
        <f t="shared" si="17"/>
        <v>IMP_KER</v>
      </c>
      <c r="R219" s="39"/>
    </row>
    <row r="220" spans="11:18" x14ac:dyDescent="0.25">
      <c r="K220" s="38" t="s">
        <v>102</v>
      </c>
      <c r="L220" s="38">
        <v>2019</v>
      </c>
      <c r="M220" s="38"/>
      <c r="N220" s="38"/>
      <c r="O220" s="38">
        <f t="shared" si="18"/>
        <v>18.428671793668503</v>
      </c>
      <c r="P220" s="38"/>
      <c r="Q220" s="38" t="str">
        <f t="shared" si="17"/>
        <v>IMP_LPG</v>
      </c>
      <c r="R220" s="38"/>
    </row>
    <row r="221" spans="11:18" x14ac:dyDescent="0.25">
      <c r="K221" s="38" t="s">
        <v>102</v>
      </c>
      <c r="L221" s="38">
        <v>2020</v>
      </c>
      <c r="M221" s="38"/>
      <c r="N221" s="38"/>
      <c r="O221" s="38">
        <f t="shared" si="18"/>
        <v>17.688583485600301</v>
      </c>
      <c r="P221" s="38"/>
      <c r="Q221" s="38" t="str">
        <f t="shared" si="17"/>
        <v>IMP_LPG</v>
      </c>
      <c r="R221" s="38"/>
    </row>
    <row r="222" spans="11:18" x14ac:dyDescent="0.25">
      <c r="K222" s="38" t="s">
        <v>102</v>
      </c>
      <c r="L222" s="38">
        <v>2025</v>
      </c>
      <c r="M222" s="38"/>
      <c r="N222" s="38"/>
      <c r="O222" s="38">
        <f t="shared" si="18"/>
        <v>19.401356099607302</v>
      </c>
      <c r="P222" s="38"/>
      <c r="Q222" s="38" t="str">
        <f t="shared" si="17"/>
        <v>IMP_LPG</v>
      </c>
      <c r="R222" s="38"/>
    </row>
    <row r="223" spans="11:18" x14ac:dyDescent="0.25">
      <c r="K223" s="38" t="s">
        <v>102</v>
      </c>
      <c r="L223" s="38">
        <v>2030</v>
      </c>
      <c r="M223" s="38"/>
      <c r="N223" s="38"/>
      <c r="O223" s="38">
        <f t="shared" si="18"/>
        <v>21.592404706959449</v>
      </c>
      <c r="P223" s="38"/>
      <c r="Q223" s="38" t="str">
        <f t="shared" si="17"/>
        <v>IMP_LPG</v>
      </c>
      <c r="R223" s="38"/>
    </row>
    <row r="224" spans="11:18" x14ac:dyDescent="0.25">
      <c r="K224" s="38" t="s">
        <v>102</v>
      </c>
      <c r="L224" s="38">
        <v>2035</v>
      </c>
      <c r="M224" s="38"/>
      <c r="N224" s="38"/>
      <c r="O224" s="38">
        <f t="shared" si="18"/>
        <v>22.580922769791748</v>
      </c>
      <c r="P224" s="38"/>
      <c r="Q224" s="38" t="str">
        <f t="shared" si="17"/>
        <v>IMP_LPG</v>
      </c>
      <c r="R224" s="38"/>
    </row>
    <row r="225" spans="11:18" x14ac:dyDescent="0.25">
      <c r="K225" s="38" t="s">
        <v>102</v>
      </c>
      <c r="L225" s="38">
        <v>2040</v>
      </c>
      <c r="M225" s="38"/>
      <c r="N225" s="38"/>
      <c r="O225" s="38">
        <f t="shared" si="18"/>
        <v>24.1375283631846</v>
      </c>
      <c r="P225" s="38"/>
      <c r="Q225" s="38" t="str">
        <f t="shared" si="17"/>
        <v>IMP_LPG</v>
      </c>
      <c r="R225" s="38"/>
    </row>
    <row r="226" spans="11:18" x14ac:dyDescent="0.25">
      <c r="K226" s="38" t="s">
        <v>102</v>
      </c>
      <c r="L226" s="38">
        <v>2045</v>
      </c>
      <c r="M226" s="38"/>
      <c r="N226" s="38"/>
      <c r="O226" s="38">
        <f t="shared" si="18"/>
        <v>25.558765784820451</v>
      </c>
      <c r="P226" s="38"/>
      <c r="Q226" s="38" t="str">
        <f t="shared" si="17"/>
        <v>IMP_LPG</v>
      </c>
      <c r="R226" s="38"/>
    </row>
    <row r="227" spans="11:18" x14ac:dyDescent="0.25">
      <c r="K227" s="39" t="s">
        <v>102</v>
      </c>
      <c r="L227" s="39">
        <v>2050</v>
      </c>
      <c r="M227" s="39"/>
      <c r="N227" s="39"/>
      <c r="O227" s="39">
        <f t="shared" si="18"/>
        <v>26.342395431534001</v>
      </c>
      <c r="P227" s="39"/>
      <c r="Q227" s="39" t="str">
        <f t="shared" si="17"/>
        <v>IMP_LPG</v>
      </c>
      <c r="R227" s="39"/>
    </row>
    <row r="228" spans="11:18" x14ac:dyDescent="0.25">
      <c r="K228" s="38" t="s">
        <v>102</v>
      </c>
      <c r="L228" s="38">
        <v>2019</v>
      </c>
      <c r="M228" s="38"/>
      <c r="N228" s="38"/>
      <c r="O228" s="38">
        <f t="shared" ref="O228:O259" si="19">+O132+(O132*$E$99)</f>
        <v>9.7014662544208505</v>
      </c>
      <c r="P228" s="38"/>
      <c r="Q228" s="38" t="str">
        <f t="shared" ref="Q228:Q259" si="20">"IMP_"&amp;RIGHT(Q132,3)</f>
        <v>IMP_HFO</v>
      </c>
      <c r="R228" s="38"/>
    </row>
    <row r="229" spans="11:18" x14ac:dyDescent="0.25">
      <c r="K229" s="38" t="s">
        <v>102</v>
      </c>
      <c r="L229" s="38">
        <v>2020</v>
      </c>
      <c r="M229" s="38"/>
      <c r="N229" s="38"/>
      <c r="O229" s="38">
        <f t="shared" si="19"/>
        <v>9.84006686127465</v>
      </c>
      <c r="P229" s="38"/>
      <c r="Q229" s="38" t="str">
        <f t="shared" si="20"/>
        <v>IMP_HFO</v>
      </c>
      <c r="R229" s="38"/>
    </row>
    <row r="230" spans="11:18" x14ac:dyDescent="0.25">
      <c r="K230" s="38" t="s">
        <v>102</v>
      </c>
      <c r="L230" s="38">
        <v>2025</v>
      </c>
      <c r="M230" s="38"/>
      <c r="N230" s="38"/>
      <c r="O230" s="38">
        <f t="shared" si="19"/>
        <v>9.1658832074491503</v>
      </c>
      <c r="P230" s="38"/>
      <c r="Q230" s="38" t="str">
        <f t="shared" si="20"/>
        <v>IMP_HFO</v>
      </c>
      <c r="R230" s="38"/>
    </row>
    <row r="231" spans="11:18" x14ac:dyDescent="0.25">
      <c r="K231" s="38" t="s">
        <v>102</v>
      </c>
      <c r="L231" s="38">
        <v>2030</v>
      </c>
      <c r="M231" s="38"/>
      <c r="N231" s="38"/>
      <c r="O231" s="38">
        <f t="shared" si="19"/>
        <v>10.512279008349303</v>
      </c>
      <c r="P231" s="38"/>
      <c r="Q231" s="38" t="str">
        <f t="shared" si="20"/>
        <v>IMP_HFO</v>
      </c>
      <c r="R231" s="38"/>
    </row>
    <row r="232" spans="11:18" x14ac:dyDescent="0.25">
      <c r="K232" s="38" t="s">
        <v>102</v>
      </c>
      <c r="L232" s="38">
        <v>2035</v>
      </c>
      <c r="M232" s="38"/>
      <c r="N232" s="38"/>
      <c r="O232" s="38">
        <f t="shared" si="19"/>
        <v>11.39862206684565</v>
      </c>
      <c r="P232" s="38"/>
      <c r="Q232" s="38" t="str">
        <f t="shared" si="20"/>
        <v>IMP_HFO</v>
      </c>
      <c r="R232" s="38"/>
    </row>
    <row r="233" spans="11:18" x14ac:dyDescent="0.25">
      <c r="K233" s="38" t="s">
        <v>102</v>
      </c>
      <c r="L233" s="38">
        <v>2040</v>
      </c>
      <c r="M233" s="38"/>
      <c r="N233" s="38"/>
      <c r="O233" s="38">
        <f t="shared" si="19"/>
        <v>12.639169551235501</v>
      </c>
      <c r="P233" s="38"/>
      <c r="Q233" s="38" t="str">
        <f t="shared" si="20"/>
        <v>IMP_HFO</v>
      </c>
      <c r="R233" s="38"/>
    </row>
    <row r="234" spans="11:18" x14ac:dyDescent="0.25">
      <c r="K234" s="38" t="s">
        <v>102</v>
      </c>
      <c r="L234" s="38">
        <v>2045</v>
      </c>
      <c r="M234" s="38"/>
      <c r="N234" s="38"/>
      <c r="O234" s="38">
        <f t="shared" si="19"/>
        <v>13.478749783276051</v>
      </c>
      <c r="P234" s="38"/>
      <c r="Q234" s="38" t="str">
        <f t="shared" si="20"/>
        <v>IMP_HFO</v>
      </c>
      <c r="R234" s="38"/>
    </row>
    <row r="235" spans="11:18" x14ac:dyDescent="0.25">
      <c r="K235" s="39" t="s">
        <v>102</v>
      </c>
      <c r="L235" s="39">
        <v>2050</v>
      </c>
      <c r="M235" s="39"/>
      <c r="N235" s="39"/>
      <c r="O235" s="39">
        <f t="shared" si="19"/>
        <v>14.606598935524049</v>
      </c>
      <c r="P235" s="39"/>
      <c r="Q235" s="39" t="str">
        <f t="shared" si="20"/>
        <v>IMP_HFO</v>
      </c>
      <c r="R235" s="39"/>
    </row>
    <row r="236" spans="11:18" x14ac:dyDescent="0.25">
      <c r="K236" s="38" t="s">
        <v>102</v>
      </c>
      <c r="L236" s="38">
        <v>2019</v>
      </c>
      <c r="M236" s="38"/>
      <c r="N236" s="38"/>
      <c r="O236" s="38">
        <f t="shared" si="19"/>
        <v>16.258588240206418</v>
      </c>
      <c r="P236" s="38"/>
      <c r="Q236" s="38" t="str">
        <f t="shared" si="20"/>
        <v>IMP_ETH</v>
      </c>
      <c r="R236" s="38"/>
    </row>
    <row r="237" spans="11:18" x14ac:dyDescent="0.25">
      <c r="K237" s="38" t="s">
        <v>102</v>
      </c>
      <c r="L237" s="38">
        <v>2020</v>
      </c>
      <c r="M237" s="38"/>
      <c r="N237" s="38"/>
      <c r="O237" s="38">
        <f t="shared" si="19"/>
        <v>15.850635932351956</v>
      </c>
      <c r="P237" s="38"/>
      <c r="Q237" s="38" t="str">
        <f t="shared" si="20"/>
        <v>IMP_ETH</v>
      </c>
      <c r="R237" s="38"/>
    </row>
    <row r="238" spans="11:18" x14ac:dyDescent="0.25">
      <c r="K238" s="38" t="s">
        <v>102</v>
      </c>
      <c r="L238" s="38">
        <v>2025</v>
      </c>
      <c r="M238" s="38"/>
      <c r="N238" s="38"/>
      <c r="O238" s="38">
        <f t="shared" si="19"/>
        <v>17.436399504314185</v>
      </c>
      <c r="P238" s="38"/>
      <c r="Q238" s="38" t="str">
        <f t="shared" si="20"/>
        <v>IMP_ETH</v>
      </c>
      <c r="R238" s="38"/>
    </row>
    <row r="239" spans="11:18" x14ac:dyDescent="0.25">
      <c r="K239" s="38" t="s">
        <v>102</v>
      </c>
      <c r="L239" s="38">
        <v>2030</v>
      </c>
      <c r="M239" s="38"/>
      <c r="N239" s="38"/>
      <c r="O239" s="38">
        <f t="shared" si="19"/>
        <v>20.155128644460625</v>
      </c>
      <c r="P239" s="38"/>
      <c r="Q239" s="38" t="str">
        <f t="shared" si="20"/>
        <v>IMP_ETH</v>
      </c>
      <c r="R239" s="38"/>
    </row>
    <row r="240" spans="11:18" x14ac:dyDescent="0.25">
      <c r="K240" s="38" t="s">
        <v>102</v>
      </c>
      <c r="L240" s="38">
        <v>2035</v>
      </c>
      <c r="M240" s="38"/>
      <c r="N240" s="38"/>
      <c r="O240" s="38">
        <f t="shared" si="19"/>
        <v>20.468695585474922</v>
      </c>
      <c r="P240" s="38"/>
      <c r="Q240" s="38" t="str">
        <f t="shared" si="20"/>
        <v>IMP_ETH</v>
      </c>
      <c r="R240" s="38"/>
    </row>
    <row r="241" spans="11:18" x14ac:dyDescent="0.25">
      <c r="K241" s="38" t="s">
        <v>102</v>
      </c>
      <c r="L241" s="38">
        <v>2040</v>
      </c>
      <c r="M241" s="38"/>
      <c r="N241" s="38"/>
      <c r="O241" s="38">
        <f t="shared" si="19"/>
        <v>21.103111599134337</v>
      </c>
      <c r="P241" s="38"/>
      <c r="Q241" s="38" t="str">
        <f t="shared" si="20"/>
        <v>IMP_ETH</v>
      </c>
      <c r="R241" s="38"/>
    </row>
    <row r="242" spans="11:18" x14ac:dyDescent="0.25">
      <c r="K242" s="38" t="s">
        <v>102</v>
      </c>
      <c r="L242" s="38">
        <v>2045</v>
      </c>
      <c r="M242" s="38"/>
      <c r="N242" s="38"/>
      <c r="O242" s="38">
        <f t="shared" si="19"/>
        <v>23.354725523556542</v>
      </c>
      <c r="P242" s="38"/>
      <c r="Q242" s="38" t="str">
        <f t="shared" si="20"/>
        <v>IMP_ETH</v>
      </c>
      <c r="R242" s="38"/>
    </row>
    <row r="243" spans="11:18" x14ac:dyDescent="0.25">
      <c r="K243" s="39" t="s">
        <v>102</v>
      </c>
      <c r="L243" s="39">
        <v>2050</v>
      </c>
      <c r="M243" s="39"/>
      <c r="N243" s="39"/>
      <c r="O243" s="39">
        <f t="shared" si="19"/>
        <v>23.993070829566026</v>
      </c>
      <c r="P243" s="39"/>
      <c r="Q243" s="39" t="str">
        <f t="shared" si="20"/>
        <v>IMP_ETH</v>
      </c>
      <c r="R243" s="39"/>
    </row>
    <row r="244" spans="11:18" x14ac:dyDescent="0.25">
      <c r="K244" s="38" t="s">
        <v>102</v>
      </c>
      <c r="L244" s="38">
        <v>2019</v>
      </c>
      <c r="M244" s="38"/>
      <c r="N244" s="38"/>
      <c r="O244" s="38">
        <f t="shared" si="19"/>
        <v>28.366603784567719</v>
      </c>
      <c r="P244" s="38"/>
      <c r="Q244" s="38" t="str">
        <f t="shared" ref="Q244:Q251" si="21">"IMP_"&amp;RIGHT(Q148,4)</f>
        <v>IMP_BDSL</v>
      </c>
      <c r="R244" s="38"/>
    </row>
    <row r="245" spans="11:18" x14ac:dyDescent="0.25">
      <c r="K245" s="38" t="s">
        <v>102</v>
      </c>
      <c r="L245" s="38">
        <v>2020</v>
      </c>
      <c r="M245" s="38"/>
      <c r="N245" s="38"/>
      <c r="O245" s="38">
        <f t="shared" si="19"/>
        <v>26.74776463608675</v>
      </c>
      <c r="P245" s="38"/>
      <c r="Q245" s="38" t="str">
        <f t="shared" si="21"/>
        <v>IMP_BDSL</v>
      </c>
      <c r="R245" s="38"/>
    </row>
    <row r="246" spans="11:18" x14ac:dyDescent="0.25">
      <c r="K246" s="38" t="s">
        <v>102</v>
      </c>
      <c r="L246" s="38">
        <v>2025</v>
      </c>
      <c r="M246" s="38"/>
      <c r="N246" s="38"/>
      <c r="O246" s="38">
        <f t="shared" si="19"/>
        <v>26.618619006509341</v>
      </c>
      <c r="P246" s="38"/>
      <c r="Q246" s="38" t="str">
        <f t="shared" si="21"/>
        <v>IMP_BDSL</v>
      </c>
      <c r="R246" s="38"/>
    </row>
    <row r="247" spans="11:18" x14ac:dyDescent="0.25">
      <c r="K247" s="38" t="s">
        <v>102</v>
      </c>
      <c r="L247" s="38">
        <v>2030</v>
      </c>
      <c r="M247" s="38"/>
      <c r="N247" s="38"/>
      <c r="O247" s="38">
        <f t="shared" si="19"/>
        <v>27.772851559880507</v>
      </c>
      <c r="P247" s="38"/>
      <c r="Q247" s="38" t="str">
        <f t="shared" si="21"/>
        <v>IMP_BDSL</v>
      </c>
      <c r="R247" s="38"/>
    </row>
    <row r="248" spans="11:18" x14ac:dyDescent="0.25">
      <c r="K248" s="38" t="s">
        <v>102</v>
      </c>
      <c r="L248" s="38">
        <v>2035</v>
      </c>
      <c r="M248" s="38"/>
      <c r="N248" s="38"/>
      <c r="O248" s="38">
        <f t="shared" si="19"/>
        <v>28.996225865440906</v>
      </c>
      <c r="P248" s="38"/>
      <c r="Q248" s="38" t="str">
        <f t="shared" si="21"/>
        <v>IMP_BDSL</v>
      </c>
      <c r="R248" s="38"/>
    </row>
    <row r="249" spans="11:18" x14ac:dyDescent="0.25">
      <c r="K249" s="38" t="s">
        <v>102</v>
      </c>
      <c r="L249" s="38">
        <v>2040</v>
      </c>
      <c r="M249" s="38"/>
      <c r="N249" s="38"/>
      <c r="O249" s="38">
        <f t="shared" si="19"/>
        <v>30.339933313859945</v>
      </c>
      <c r="P249" s="38"/>
      <c r="Q249" s="38" t="str">
        <f t="shared" si="21"/>
        <v>IMP_BDSL</v>
      </c>
      <c r="R249" s="38"/>
    </row>
    <row r="250" spans="11:18" x14ac:dyDescent="0.25">
      <c r="K250" s="38" t="s">
        <v>102</v>
      </c>
      <c r="L250" s="38">
        <v>2045</v>
      </c>
      <c r="M250" s="38"/>
      <c r="N250" s="38"/>
      <c r="O250" s="38">
        <f t="shared" si="19"/>
        <v>31.370887512086121</v>
      </c>
      <c r="P250" s="38"/>
      <c r="Q250" s="38" t="str">
        <f t="shared" si="21"/>
        <v>IMP_BDSL</v>
      </c>
      <c r="R250" s="38"/>
    </row>
    <row r="251" spans="11:18" x14ac:dyDescent="0.25">
      <c r="K251" s="39" t="s">
        <v>102</v>
      </c>
      <c r="L251" s="39">
        <v>2050</v>
      </c>
      <c r="M251" s="39"/>
      <c r="N251" s="39"/>
      <c r="O251" s="39">
        <f t="shared" si="19"/>
        <v>31.809698420371902</v>
      </c>
      <c r="P251" s="39"/>
      <c r="Q251" s="39" t="str">
        <f t="shared" si="21"/>
        <v>IMP_BDSL</v>
      </c>
      <c r="R251" s="39"/>
    </row>
    <row r="252" spans="11:18" x14ac:dyDescent="0.25">
      <c r="K252" s="38" t="s">
        <v>102</v>
      </c>
      <c r="L252" s="38">
        <v>2019</v>
      </c>
      <c r="M252" s="38"/>
      <c r="N252" s="38"/>
      <c r="O252" s="38">
        <f t="shared" si="19"/>
        <v>5.0070240512019</v>
      </c>
      <c r="P252" s="38"/>
      <c r="Q252" s="38" t="str">
        <f t="shared" si="20"/>
        <v>IMP_GAS</v>
      </c>
      <c r="R252" s="38"/>
    </row>
    <row r="253" spans="11:18" x14ac:dyDescent="0.25">
      <c r="K253" s="38" t="s">
        <v>102</v>
      </c>
      <c r="L253" s="38">
        <v>2020</v>
      </c>
      <c r="M253" s="38"/>
      <c r="N253" s="38"/>
      <c r="O253" s="38">
        <f t="shared" si="19"/>
        <v>4.7258489725492501</v>
      </c>
      <c r="P253" s="38"/>
      <c r="Q253" s="38" t="str">
        <f t="shared" si="20"/>
        <v>IMP_GAS</v>
      </c>
      <c r="R253" s="38"/>
    </row>
    <row r="254" spans="11:18" x14ac:dyDescent="0.25">
      <c r="K254" s="38" t="s">
        <v>102</v>
      </c>
      <c r="L254" s="38">
        <v>2025</v>
      </c>
      <c r="M254" s="38"/>
      <c r="N254" s="38"/>
      <c r="O254" s="38">
        <f t="shared" si="19"/>
        <v>4.6733836051129503</v>
      </c>
      <c r="P254" s="38"/>
      <c r="Q254" s="38" t="str">
        <f t="shared" si="20"/>
        <v>IMP_GAS</v>
      </c>
      <c r="R254" s="38"/>
    </row>
    <row r="255" spans="11:18" x14ac:dyDescent="0.25">
      <c r="K255" s="38" t="s">
        <v>102</v>
      </c>
      <c r="L255" s="38">
        <v>2030</v>
      </c>
      <c r="M255" s="38"/>
      <c r="N255" s="38"/>
      <c r="O255" s="38">
        <f t="shared" si="19"/>
        <v>4.8484197665630999</v>
      </c>
      <c r="P255" s="38"/>
      <c r="Q255" s="38" t="str">
        <f t="shared" si="20"/>
        <v>IMP_GAS</v>
      </c>
      <c r="R255" s="38"/>
    </row>
    <row r="256" spans="11:18" x14ac:dyDescent="0.25">
      <c r="K256" s="38" t="s">
        <v>102</v>
      </c>
      <c r="L256" s="38">
        <v>2035</v>
      </c>
      <c r="M256" s="38"/>
      <c r="N256" s="38"/>
      <c r="O256" s="38">
        <f t="shared" si="19"/>
        <v>4.8425569971187494</v>
      </c>
      <c r="P256" s="38"/>
      <c r="Q256" s="38" t="str">
        <f t="shared" si="20"/>
        <v>IMP_GAS</v>
      </c>
      <c r="R256" s="38"/>
    </row>
    <row r="257" spans="11:18" x14ac:dyDescent="0.25">
      <c r="K257" s="38" t="s">
        <v>102</v>
      </c>
      <c r="L257" s="38">
        <v>2040</v>
      </c>
      <c r="M257" s="38"/>
      <c r="N257" s="38"/>
      <c r="O257" s="38">
        <f t="shared" si="19"/>
        <v>4.7978482796653497</v>
      </c>
      <c r="P257" s="38"/>
      <c r="Q257" s="38" t="str">
        <f t="shared" si="20"/>
        <v>IMP_GAS</v>
      </c>
      <c r="R257" s="38"/>
    </row>
    <row r="258" spans="11:18" x14ac:dyDescent="0.25">
      <c r="K258" s="38" t="s">
        <v>102</v>
      </c>
      <c r="L258" s="38">
        <v>2045</v>
      </c>
      <c r="M258" s="38"/>
      <c r="N258" s="38"/>
      <c r="O258" s="38">
        <f t="shared" si="19"/>
        <v>4.7020834090912507</v>
      </c>
      <c r="P258" s="38"/>
      <c r="Q258" s="38" t="str">
        <f t="shared" si="20"/>
        <v>IMP_GAS</v>
      </c>
      <c r="R258" s="38"/>
    </row>
    <row r="259" spans="11:18" x14ac:dyDescent="0.25">
      <c r="K259" s="39" t="s">
        <v>102</v>
      </c>
      <c r="L259" s="39">
        <v>2050</v>
      </c>
      <c r="M259" s="39"/>
      <c r="N259" s="39"/>
      <c r="O259" s="39">
        <f t="shared" si="19"/>
        <v>4.6527061716134996</v>
      </c>
      <c r="P259" s="39"/>
      <c r="Q259" s="39" t="str">
        <f t="shared" si="20"/>
        <v>IMP_GAS</v>
      </c>
      <c r="R259" s="39"/>
    </row>
    <row r="260" spans="11:18" x14ac:dyDescent="0.25">
      <c r="K260" s="38" t="s">
        <v>102</v>
      </c>
      <c r="L260" s="38">
        <v>2019</v>
      </c>
      <c r="M260" s="38"/>
      <c r="N260" s="38"/>
      <c r="O260" s="38">
        <f>+O164+(O164*$E$99)</f>
        <v>9.8912782329577631</v>
      </c>
      <c r="P260" s="38"/>
      <c r="Q260" s="38" t="str">
        <f t="shared" ref="Q260:Q283" si="22">"IMP_"&amp;RIGHT(Q164,4)</f>
        <v>IMP_LOIL</v>
      </c>
      <c r="R260" s="38"/>
    </row>
    <row r="261" spans="11:18" x14ac:dyDescent="0.25">
      <c r="K261" s="38" t="s">
        <v>102</v>
      </c>
      <c r="L261" s="38">
        <v>2020</v>
      </c>
      <c r="M261" s="38"/>
      <c r="N261" s="38"/>
      <c r="O261" s="38">
        <f t="shared" ref="O261:O291" si="23">+O165+(O165*$E$99)</f>
        <v>9.5499691067456212</v>
      </c>
      <c r="P261" s="38"/>
      <c r="Q261" s="38" t="str">
        <f t="shared" si="22"/>
        <v>IMP_LOIL</v>
      </c>
      <c r="R261" s="38"/>
    </row>
    <row r="262" spans="11:18" x14ac:dyDescent="0.25">
      <c r="K262" s="38" t="s">
        <v>102</v>
      </c>
      <c r="L262" s="38">
        <v>2025</v>
      </c>
      <c r="M262" s="38"/>
      <c r="N262" s="38"/>
      <c r="O262" s="38">
        <f t="shared" si="23"/>
        <v>10.139157584271956</v>
      </c>
      <c r="P262" s="38"/>
      <c r="Q262" s="38" t="str">
        <f t="shared" si="22"/>
        <v>IMP_LOIL</v>
      </c>
      <c r="R262" s="38"/>
    </row>
    <row r="263" spans="11:18" x14ac:dyDescent="0.25">
      <c r="K263" s="38" t="s">
        <v>102</v>
      </c>
      <c r="L263" s="38">
        <v>2030</v>
      </c>
      <c r="M263" s="38"/>
      <c r="N263" s="38"/>
      <c r="O263" s="38">
        <f t="shared" si="23"/>
        <v>10.862313180614969</v>
      </c>
      <c r="P263" s="38"/>
      <c r="Q263" s="38" t="str">
        <f t="shared" si="22"/>
        <v>IMP_LOIL</v>
      </c>
      <c r="R263" s="38"/>
    </row>
    <row r="264" spans="11:18" x14ac:dyDescent="0.25">
      <c r="K264" s="38" t="s">
        <v>102</v>
      </c>
      <c r="L264" s="38">
        <v>2035</v>
      </c>
      <c r="M264" s="38"/>
      <c r="N264" s="38"/>
      <c r="O264" s="38">
        <f t="shared" si="23"/>
        <v>12.012778978691983</v>
      </c>
      <c r="P264" s="38"/>
      <c r="Q264" s="38" t="str">
        <f t="shared" si="22"/>
        <v>IMP_LOIL</v>
      </c>
      <c r="R264" s="38"/>
    </row>
    <row r="265" spans="11:18" x14ac:dyDescent="0.25">
      <c r="K265" s="38" t="s">
        <v>102</v>
      </c>
      <c r="L265" s="38">
        <v>2040</v>
      </c>
      <c r="M265" s="38"/>
      <c r="N265" s="38"/>
      <c r="O265" s="38">
        <f t="shared" si="23"/>
        <v>13.146137002856749</v>
      </c>
      <c r="P265" s="38"/>
      <c r="Q265" s="38" t="str">
        <f t="shared" si="22"/>
        <v>IMP_LOIL</v>
      </c>
      <c r="R265" s="38"/>
    </row>
    <row r="266" spans="11:18" x14ac:dyDescent="0.25">
      <c r="K266" s="38" t="s">
        <v>102</v>
      </c>
      <c r="L266" s="38">
        <v>2045</v>
      </c>
      <c r="M266" s="38"/>
      <c r="N266" s="38"/>
      <c r="O266" s="38">
        <f t="shared" si="23"/>
        <v>14.287317366240055</v>
      </c>
      <c r="P266" s="38"/>
      <c r="Q266" s="38" t="str">
        <f t="shared" si="22"/>
        <v>IMP_LOIL</v>
      </c>
      <c r="R266" s="38"/>
    </row>
    <row r="267" spans="11:18" x14ac:dyDescent="0.25">
      <c r="K267" s="39" t="s">
        <v>102</v>
      </c>
      <c r="L267" s="39">
        <v>2050</v>
      </c>
      <c r="M267" s="39"/>
      <c r="N267" s="39"/>
      <c r="O267" s="39">
        <f t="shared" si="23"/>
        <v>14.840648752748951</v>
      </c>
      <c r="P267" s="39"/>
      <c r="Q267" s="39" t="str">
        <f t="shared" si="22"/>
        <v>IMP_LOIL</v>
      </c>
      <c r="R267" s="39"/>
    </row>
    <row r="268" spans="11:18" x14ac:dyDescent="0.25">
      <c r="K268" s="38" t="s">
        <v>102</v>
      </c>
      <c r="L268" s="38">
        <v>2019</v>
      </c>
      <c r="M268" s="38"/>
      <c r="N268" s="38"/>
      <c r="O268" s="38">
        <f t="shared" si="23"/>
        <v>9.1001307157430844</v>
      </c>
      <c r="P268" s="38"/>
      <c r="Q268" s="38" t="str">
        <f t="shared" si="22"/>
        <v>IMP_MOIL</v>
      </c>
      <c r="R268" s="38"/>
    </row>
    <row r="269" spans="11:18" x14ac:dyDescent="0.25">
      <c r="K269" s="38" t="s">
        <v>102</v>
      </c>
      <c r="L269" s="38">
        <v>2020</v>
      </c>
      <c r="M269" s="38"/>
      <c r="N269" s="38"/>
      <c r="O269" s="38">
        <f t="shared" si="23"/>
        <v>8.7861209801097804</v>
      </c>
      <c r="P269" s="38"/>
      <c r="Q269" s="38" t="str">
        <f t="shared" si="22"/>
        <v>IMP_MOIL</v>
      </c>
      <c r="R269" s="38"/>
    </row>
    <row r="270" spans="11:18" x14ac:dyDescent="0.25">
      <c r="K270" s="38" t="s">
        <v>102</v>
      </c>
      <c r="L270" s="38">
        <v>2025</v>
      </c>
      <c r="M270" s="38"/>
      <c r="N270" s="38"/>
      <c r="O270" s="38">
        <f t="shared" si="23"/>
        <v>9.3281835968334832</v>
      </c>
      <c r="P270" s="38"/>
      <c r="Q270" s="38" t="str">
        <f t="shared" si="22"/>
        <v>IMP_MOIL</v>
      </c>
      <c r="R270" s="38"/>
    </row>
    <row r="271" spans="11:18" x14ac:dyDescent="0.25">
      <c r="K271" s="38" t="s">
        <v>102</v>
      </c>
      <c r="L271" s="38">
        <v>2030</v>
      </c>
      <c r="M271" s="38"/>
      <c r="N271" s="38"/>
      <c r="O271" s="38">
        <f t="shared" si="23"/>
        <v>9.9934980586808173</v>
      </c>
      <c r="P271" s="38"/>
      <c r="Q271" s="38" t="str">
        <f t="shared" si="22"/>
        <v>IMP_MOIL</v>
      </c>
      <c r="R271" s="38"/>
    </row>
    <row r="272" spans="11:18" x14ac:dyDescent="0.25">
      <c r="K272" s="38" t="s">
        <v>102</v>
      </c>
      <c r="L272" s="38">
        <v>2035</v>
      </c>
      <c r="M272" s="38"/>
      <c r="N272" s="38"/>
      <c r="O272" s="38">
        <f t="shared" si="23"/>
        <v>11.051944591062094</v>
      </c>
      <c r="P272" s="38"/>
      <c r="Q272" s="38" t="str">
        <f t="shared" si="22"/>
        <v>IMP_MOIL</v>
      </c>
      <c r="R272" s="38"/>
    </row>
    <row r="273" spans="11:18" x14ac:dyDescent="0.25">
      <c r="K273" s="38" t="s">
        <v>102</v>
      </c>
      <c r="L273" s="38">
        <v>2040</v>
      </c>
      <c r="M273" s="38"/>
      <c r="N273" s="38"/>
      <c r="O273" s="38">
        <f t="shared" si="23"/>
        <v>12.094651703806164</v>
      </c>
      <c r="P273" s="38"/>
      <c r="Q273" s="38" t="str">
        <f t="shared" si="22"/>
        <v>IMP_MOIL</v>
      </c>
      <c r="R273" s="38"/>
    </row>
    <row r="274" spans="11:18" x14ac:dyDescent="0.25">
      <c r="K274" s="38" t="s">
        <v>102</v>
      </c>
      <c r="L274" s="38">
        <v>2045</v>
      </c>
      <c r="M274" s="38"/>
      <c r="N274" s="38"/>
      <c r="O274" s="38">
        <f t="shared" si="23"/>
        <v>13.144555491005761</v>
      </c>
      <c r="P274" s="38"/>
      <c r="Q274" s="38" t="str">
        <f t="shared" si="22"/>
        <v>IMP_MOIL</v>
      </c>
      <c r="R274" s="38"/>
    </row>
    <row r="275" spans="11:18" x14ac:dyDescent="0.25">
      <c r="K275" s="39" t="s">
        <v>102</v>
      </c>
      <c r="L275" s="39">
        <v>2050</v>
      </c>
      <c r="M275" s="39"/>
      <c r="N275" s="39"/>
      <c r="O275" s="39">
        <f t="shared" si="23"/>
        <v>13.653629023036878</v>
      </c>
      <c r="P275" s="39"/>
      <c r="Q275" s="39" t="str">
        <f t="shared" si="22"/>
        <v>IMP_MOIL</v>
      </c>
      <c r="R275" s="39"/>
    </row>
    <row r="276" spans="11:18" x14ac:dyDescent="0.25">
      <c r="K276" s="38" t="s">
        <v>102</v>
      </c>
      <c r="L276" s="38">
        <v>2019</v>
      </c>
      <c r="M276" s="38"/>
      <c r="N276" s="38"/>
      <c r="O276" s="38">
        <f t="shared" si="23"/>
        <v>7.517835681313735</v>
      </c>
      <c r="P276" s="38"/>
      <c r="Q276" s="38" t="str">
        <f t="shared" si="22"/>
        <v>IMP_HOIL</v>
      </c>
      <c r="R276" s="38"/>
    </row>
    <row r="277" spans="11:18" x14ac:dyDescent="0.25">
      <c r="K277" s="38" t="s">
        <v>102</v>
      </c>
      <c r="L277" s="38">
        <v>2020</v>
      </c>
      <c r="M277" s="38"/>
      <c r="N277" s="38"/>
      <c r="O277" s="38">
        <f t="shared" si="23"/>
        <v>7.2584247268381006</v>
      </c>
      <c r="P277" s="38"/>
      <c r="Q277" s="38" t="str">
        <f t="shared" si="22"/>
        <v>IMP_HOIL</v>
      </c>
      <c r="R277" s="38"/>
    </row>
    <row r="278" spans="11:18" x14ac:dyDescent="0.25">
      <c r="K278" s="38" t="s">
        <v>102</v>
      </c>
      <c r="L278" s="38">
        <v>2025</v>
      </c>
      <c r="M278" s="38"/>
      <c r="N278" s="38"/>
      <c r="O278" s="38">
        <f t="shared" si="23"/>
        <v>7.7062356219565427</v>
      </c>
      <c r="P278" s="38"/>
      <c r="Q278" s="38" t="str">
        <f t="shared" si="22"/>
        <v>IMP_HOIL</v>
      </c>
      <c r="R278" s="38"/>
    </row>
    <row r="279" spans="11:18" x14ac:dyDescent="0.25">
      <c r="K279" s="38" t="s">
        <v>102</v>
      </c>
      <c r="L279" s="38">
        <v>2030</v>
      </c>
      <c r="M279" s="38"/>
      <c r="N279" s="38"/>
      <c r="O279" s="38">
        <f t="shared" si="23"/>
        <v>8.2558678148125235</v>
      </c>
      <c r="P279" s="38"/>
      <c r="Q279" s="38" t="str">
        <f t="shared" si="22"/>
        <v>IMP_HOIL</v>
      </c>
      <c r="R279" s="38"/>
    </row>
    <row r="280" spans="11:18" x14ac:dyDescent="0.25">
      <c r="K280" s="38" t="s">
        <v>102</v>
      </c>
      <c r="L280" s="38">
        <v>2035</v>
      </c>
      <c r="M280" s="38"/>
      <c r="N280" s="38"/>
      <c r="O280" s="38">
        <f t="shared" si="23"/>
        <v>9.1302758158023174</v>
      </c>
      <c r="P280" s="38"/>
      <c r="Q280" s="38" t="str">
        <f t="shared" si="22"/>
        <v>IMP_HOIL</v>
      </c>
      <c r="R280" s="38"/>
    </row>
    <row r="281" spans="11:18" x14ac:dyDescent="0.25">
      <c r="K281" s="38" t="s">
        <v>102</v>
      </c>
      <c r="L281" s="38">
        <v>2040</v>
      </c>
      <c r="M281" s="38"/>
      <c r="N281" s="38"/>
      <c r="O281" s="38">
        <f t="shared" si="23"/>
        <v>9.9916811057050037</v>
      </c>
      <c r="P281" s="38"/>
      <c r="Q281" s="38" t="str">
        <f t="shared" si="22"/>
        <v>IMP_HOIL</v>
      </c>
      <c r="R281" s="38"/>
    </row>
    <row r="282" spans="11:18" x14ac:dyDescent="0.25">
      <c r="K282" s="38" t="s">
        <v>102</v>
      </c>
      <c r="L282" s="38">
        <v>2045</v>
      </c>
      <c r="M282" s="38"/>
      <c r="N282" s="38"/>
      <c r="O282" s="38">
        <f t="shared" si="23"/>
        <v>10.859031740537178</v>
      </c>
      <c r="P282" s="38"/>
      <c r="Q282" s="38" t="str">
        <f t="shared" si="22"/>
        <v>IMP_HOIL</v>
      </c>
      <c r="R282" s="38"/>
    </row>
    <row r="283" spans="11:18" x14ac:dyDescent="0.25">
      <c r="K283" s="39" t="s">
        <v>102</v>
      </c>
      <c r="L283" s="39">
        <v>2050</v>
      </c>
      <c r="M283" s="39"/>
      <c r="N283" s="39"/>
      <c r="O283" s="39">
        <f t="shared" si="23"/>
        <v>11.279589563612737</v>
      </c>
      <c r="P283" s="39"/>
      <c r="Q283" s="39" t="str">
        <f t="shared" si="22"/>
        <v>IMP_HOIL</v>
      </c>
      <c r="R283" s="39"/>
    </row>
    <row r="284" spans="11:18" x14ac:dyDescent="0.25">
      <c r="K284" s="38" t="s">
        <v>102</v>
      </c>
      <c r="L284" s="38">
        <v>2019</v>
      </c>
      <c r="M284" s="38"/>
      <c r="N284" s="38"/>
      <c r="O284" s="38">
        <f t="shared" si="23"/>
        <v>23.347828490862398</v>
      </c>
      <c r="P284" s="38"/>
      <c r="Q284" s="38" t="str">
        <f t="shared" ref="Q284:Q291" si="24">"IMP_"&amp;RIGHT(Q188,3)</f>
        <v>IMP_AVG</v>
      </c>
      <c r="R284" s="38"/>
    </row>
    <row r="285" spans="11:18" x14ac:dyDescent="0.25">
      <c r="K285" s="38" t="s">
        <v>102</v>
      </c>
      <c r="L285" s="38">
        <v>2020</v>
      </c>
      <c r="M285" s="38"/>
      <c r="N285" s="38"/>
      <c r="O285" s="38">
        <f t="shared" si="23"/>
        <v>22.232485983458798</v>
      </c>
      <c r="P285" s="38"/>
      <c r="Q285" s="38" t="str">
        <f t="shared" si="24"/>
        <v>IMP_AVG</v>
      </c>
      <c r="R285" s="38"/>
    </row>
    <row r="286" spans="11:18" x14ac:dyDescent="0.25">
      <c r="K286" s="38" t="s">
        <v>102</v>
      </c>
      <c r="L286" s="38">
        <v>2025</v>
      </c>
      <c r="M286" s="38"/>
      <c r="N286" s="38"/>
      <c r="O286" s="38">
        <f t="shared" si="23"/>
        <v>21.38826776134465</v>
      </c>
      <c r="P286" s="38"/>
      <c r="Q286" s="38" t="str">
        <f t="shared" si="24"/>
        <v>IMP_AVG</v>
      </c>
      <c r="R286" s="38"/>
    </row>
    <row r="287" spans="11:18" x14ac:dyDescent="0.25">
      <c r="K287" s="38" t="s">
        <v>102</v>
      </c>
      <c r="L287" s="38">
        <v>2030</v>
      </c>
      <c r="M287" s="38"/>
      <c r="N287" s="38"/>
      <c r="O287" s="38">
        <f t="shared" si="23"/>
        <v>22.750792305743655</v>
      </c>
      <c r="P287" s="38"/>
      <c r="Q287" s="38" t="str">
        <f t="shared" si="24"/>
        <v>IMP_AVG</v>
      </c>
      <c r="R287" s="38"/>
    </row>
    <row r="288" spans="11:18" x14ac:dyDescent="0.25">
      <c r="K288" s="38" t="s">
        <v>102</v>
      </c>
      <c r="L288" s="38">
        <v>2035</v>
      </c>
      <c r="M288" s="38"/>
      <c r="N288" s="38"/>
      <c r="O288" s="38">
        <f t="shared" si="23"/>
        <v>24.569578628567111</v>
      </c>
      <c r="P288" s="38"/>
      <c r="Q288" s="38" t="str">
        <f t="shared" si="24"/>
        <v>IMP_AVG</v>
      </c>
      <c r="R288" s="38"/>
    </row>
    <row r="289" spans="11:18" x14ac:dyDescent="0.25">
      <c r="K289" s="38" t="s">
        <v>102</v>
      </c>
      <c r="L289" s="38">
        <v>2040</v>
      </c>
      <c r="M289" s="38"/>
      <c r="N289" s="38"/>
      <c r="O289" s="38">
        <f t="shared" si="23"/>
        <v>26.504196415833441</v>
      </c>
      <c r="P289" s="38"/>
      <c r="Q289" s="38" t="str">
        <f t="shared" si="24"/>
        <v>IMP_AVG</v>
      </c>
      <c r="R289" s="38"/>
    </row>
    <row r="290" spans="11:18" x14ac:dyDescent="0.25">
      <c r="K290" s="38" t="s">
        <v>102</v>
      </c>
      <c r="L290" s="38">
        <v>2045</v>
      </c>
      <c r="M290" s="38"/>
      <c r="N290" s="38"/>
      <c r="O290" s="38">
        <f t="shared" si="23"/>
        <v>28.20863788936466</v>
      </c>
      <c r="P290" s="38"/>
      <c r="Q290" s="38" t="str">
        <f t="shared" si="24"/>
        <v>IMP_AVG</v>
      </c>
      <c r="R290" s="38"/>
    </row>
    <row r="291" spans="11:18" x14ac:dyDescent="0.25">
      <c r="K291" s="39" t="s">
        <v>102</v>
      </c>
      <c r="L291" s="39">
        <v>2050</v>
      </c>
      <c r="M291" s="39"/>
      <c r="N291" s="39"/>
      <c r="O291" s="39">
        <f t="shared" si="23"/>
        <v>29.225888092886777</v>
      </c>
      <c r="P291" s="39"/>
      <c r="Q291" s="39" t="str">
        <f t="shared" si="24"/>
        <v>IMP_AVG</v>
      </c>
      <c r="R291" s="39"/>
    </row>
  </sheetData>
  <mergeCells count="1">
    <mergeCell ref="B99:D10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EA96-9EA7-4B64-8C08-96EE952FDDB8}">
  <dimension ref="A1:AO93"/>
  <sheetViews>
    <sheetView showGridLines="0" zoomScale="85" zoomScaleNormal="85" workbookViewId="0">
      <selection activeCell="J89" sqref="J89:Q89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1:23" x14ac:dyDescent="0.25">
      <c r="A1" t="s">
        <v>21</v>
      </c>
      <c r="C1">
        <v>3299</v>
      </c>
      <c r="D1" t="s">
        <v>22</v>
      </c>
    </row>
    <row r="2" spans="1:23" x14ac:dyDescent="0.25">
      <c r="I2" s="3"/>
      <c r="J2" s="4"/>
      <c r="K2" s="4"/>
      <c r="L2" s="4"/>
      <c r="M2" s="3"/>
    </row>
    <row r="3" spans="1:23" x14ac:dyDescent="0.25">
      <c r="I3" s="5" t="s">
        <v>4</v>
      </c>
      <c r="J3" s="6" t="s">
        <v>27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</row>
    <row r="4" spans="1:23" ht="15.75" thickBot="1" x14ac:dyDescent="0.3">
      <c r="C4">
        <v>287</v>
      </c>
      <c r="D4" t="s">
        <v>25</v>
      </c>
      <c r="I4" s="8" t="s">
        <v>37</v>
      </c>
      <c r="J4" s="8" t="s">
        <v>38</v>
      </c>
      <c r="K4" s="8" t="s">
        <v>39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40</v>
      </c>
      <c r="R4" s="9" t="s">
        <v>40</v>
      </c>
      <c r="S4" s="9" t="s">
        <v>40</v>
      </c>
    </row>
    <row r="5" spans="1:23" ht="15.75" thickBot="1" x14ac:dyDescent="0.3">
      <c r="C5" s="2">
        <f>+C4/C1</f>
        <v>8.6996059411943008E-2</v>
      </c>
      <c r="D5" t="s">
        <v>26</v>
      </c>
      <c r="I5" s="8"/>
      <c r="J5" s="10"/>
      <c r="K5" s="10"/>
      <c r="L5" s="10" t="s">
        <v>41</v>
      </c>
      <c r="M5" s="10" t="s">
        <v>41</v>
      </c>
      <c r="N5" s="10" t="s">
        <v>41</v>
      </c>
      <c r="O5" s="10" t="s">
        <v>41</v>
      </c>
      <c r="P5" s="10" t="s">
        <v>41</v>
      </c>
      <c r="Q5" s="10" t="s">
        <v>41</v>
      </c>
      <c r="R5" s="10" t="s">
        <v>41</v>
      </c>
      <c r="S5" s="10" t="s">
        <v>41</v>
      </c>
    </row>
    <row r="6" spans="1:23" x14ac:dyDescent="0.25">
      <c r="I6" t="s">
        <v>7</v>
      </c>
      <c r="J6" s="11" t="s">
        <v>63</v>
      </c>
      <c r="K6" s="11"/>
      <c r="L6" s="12">
        <f>+J81</f>
        <v>20.996445954041999</v>
      </c>
      <c r="M6" s="12">
        <f t="shared" ref="M6:S13" si="0">+K81</f>
        <v>20.795929580790002</v>
      </c>
      <c r="N6" s="12">
        <f t="shared" si="0"/>
        <v>20.716882590807003</v>
      </c>
      <c r="O6" s="12">
        <f t="shared" si="0"/>
        <v>22.202066334591002</v>
      </c>
      <c r="P6" s="12">
        <f t="shared" si="0"/>
        <v>23.568165402677998</v>
      </c>
      <c r="Q6" s="12">
        <f t="shared" si="0"/>
        <v>24.597135442035</v>
      </c>
      <c r="R6" s="12">
        <f t="shared" si="0"/>
        <v>25.886116327734001</v>
      </c>
      <c r="S6" s="12">
        <f t="shared" si="0"/>
        <v>27.153960894333</v>
      </c>
      <c r="T6" s="12"/>
      <c r="U6" s="12">
        <v>14.26</v>
      </c>
      <c r="V6" s="12"/>
      <c r="W6" s="12"/>
    </row>
    <row r="7" spans="1:23" x14ac:dyDescent="0.25">
      <c r="B7" s="13" t="s">
        <v>42</v>
      </c>
      <c r="C7" s="13"/>
      <c r="D7" s="13"/>
      <c r="E7" s="13">
        <v>0.11600000000000001</v>
      </c>
      <c r="F7" s="13" t="s">
        <v>43</v>
      </c>
      <c r="I7" t="s">
        <v>8</v>
      </c>
      <c r="J7" s="11" t="s">
        <v>64</v>
      </c>
      <c r="K7" s="11"/>
      <c r="L7" s="12">
        <f>+J82</f>
        <v>20.905026160941002</v>
      </c>
      <c r="M7" s="12">
        <f t="shared" si="0"/>
        <v>20.219447377232999</v>
      </c>
      <c r="N7" s="12">
        <f t="shared" si="0"/>
        <v>20.630671999937999</v>
      </c>
      <c r="O7" s="12">
        <f t="shared" si="0"/>
        <v>21.930071290101001</v>
      </c>
      <c r="P7" s="12">
        <f t="shared" si="0"/>
        <v>23.082531458571001</v>
      </c>
      <c r="Q7" s="12">
        <f t="shared" si="0"/>
        <v>23.875429665555</v>
      </c>
      <c r="R7" s="12">
        <f t="shared" si="0"/>
        <v>25.090517790116998</v>
      </c>
      <c r="S7" s="12">
        <f t="shared" si="0"/>
        <v>25.880965890156002</v>
      </c>
      <c r="T7" s="12"/>
      <c r="U7" s="12">
        <v>16.96</v>
      </c>
      <c r="V7" s="12"/>
      <c r="W7" s="12"/>
    </row>
    <row r="8" spans="1:23" x14ac:dyDescent="0.25">
      <c r="E8">
        <f>+E7*1000000</f>
        <v>116000</v>
      </c>
      <c r="F8" t="s">
        <v>44</v>
      </c>
      <c r="I8" t="s">
        <v>9</v>
      </c>
      <c r="J8" s="11" t="s">
        <v>65</v>
      </c>
      <c r="K8" s="11"/>
      <c r="L8" s="12">
        <f>+J83</f>
        <v>13.877034192216</v>
      </c>
      <c r="M8" s="12">
        <f t="shared" si="0"/>
        <v>13.695434350650002</v>
      </c>
      <c r="N8" s="12">
        <f t="shared" si="0"/>
        <v>14.458260219857999</v>
      </c>
      <c r="O8" s="12">
        <f t="shared" si="0"/>
        <v>15.795199697939999</v>
      </c>
      <c r="P8" s="12">
        <f t="shared" si="0"/>
        <v>17.191836481949998</v>
      </c>
      <c r="Q8" s="12">
        <f t="shared" si="0"/>
        <v>18.196136740431001</v>
      </c>
      <c r="R8" s="12">
        <f t="shared" si="0"/>
        <v>19.62033319935</v>
      </c>
      <c r="S8" s="12">
        <f t="shared" si="0"/>
        <v>20.718097692200999</v>
      </c>
      <c r="T8" s="12"/>
      <c r="U8" s="12">
        <v>11.91</v>
      </c>
      <c r="V8" s="12"/>
      <c r="W8" s="12"/>
    </row>
    <row r="9" spans="1:23" x14ac:dyDescent="0.25">
      <c r="E9">
        <f>+E8/(1000000)</f>
        <v>0.11600000000000001</v>
      </c>
      <c r="F9" t="s">
        <v>45</v>
      </c>
      <c r="I9" t="s">
        <v>10</v>
      </c>
      <c r="J9" s="11" t="s">
        <v>11</v>
      </c>
      <c r="K9" s="11"/>
      <c r="L9" s="12">
        <f>+J84</f>
        <v>17.551047751146001</v>
      </c>
      <c r="M9" s="12">
        <f t="shared" si="0"/>
        <v>16.867144707893999</v>
      </c>
      <c r="N9" s="12">
        <f t="shared" si="0"/>
        <v>19.872932116751997</v>
      </c>
      <c r="O9" s="12">
        <f t="shared" si="0"/>
        <v>22.022557377326997</v>
      </c>
      <c r="P9" s="12">
        <f t="shared" si="0"/>
        <v>22.891725470484001</v>
      </c>
      <c r="Q9" s="12">
        <f t="shared" si="0"/>
        <v>24.412499742618003</v>
      </c>
      <c r="R9" s="12">
        <f t="shared" si="0"/>
        <v>25.877700660591003</v>
      </c>
      <c r="S9" s="12">
        <f t="shared" si="0"/>
        <v>27.425805235919999</v>
      </c>
      <c r="T9" s="12"/>
      <c r="U9" s="12">
        <v>6.34</v>
      </c>
      <c r="V9" s="12"/>
      <c r="W9" s="12"/>
    </row>
    <row r="10" spans="1:23" x14ac:dyDescent="0.25">
      <c r="E10">
        <f>+E9/0.0036</f>
        <v>32.222222222222221</v>
      </c>
      <c r="F10" t="s">
        <v>6</v>
      </c>
      <c r="I10" t="s">
        <v>12</v>
      </c>
      <c r="J10" s="11" t="s">
        <v>66</v>
      </c>
      <c r="K10" s="11"/>
      <c r="L10" s="12">
        <f t="shared" ref="L10:L13" si="1">+J85</f>
        <v>9.2415067298189992</v>
      </c>
      <c r="M10" s="12">
        <f t="shared" si="0"/>
        <v>9.6605963379900004</v>
      </c>
      <c r="N10" s="12">
        <f t="shared" si="0"/>
        <v>9.3615136314569991</v>
      </c>
      <c r="O10" s="12">
        <f t="shared" si="0"/>
        <v>10.777456499940001</v>
      </c>
      <c r="P10" s="12">
        <f t="shared" si="0"/>
        <v>12.03505800822</v>
      </c>
      <c r="Q10" s="12">
        <f t="shared" si="0"/>
        <v>13.376972577735</v>
      </c>
      <c r="R10" s="12">
        <f t="shared" si="0"/>
        <v>14.299692331392</v>
      </c>
      <c r="S10" s="12">
        <f t="shared" si="0"/>
        <v>15.089726235401999</v>
      </c>
      <c r="T10" s="12"/>
      <c r="U10" s="12">
        <v>8.2100000000000009</v>
      </c>
      <c r="V10" s="12"/>
      <c r="W10" s="12"/>
    </row>
    <row r="11" spans="1:23" x14ac:dyDescent="0.25">
      <c r="I11" t="s">
        <v>13</v>
      </c>
      <c r="J11" s="11" t="s">
        <v>67</v>
      </c>
      <c r="K11" s="11"/>
      <c r="L11" s="12">
        <f t="shared" si="1"/>
        <v>15.484369752577541</v>
      </c>
      <c r="M11" s="12">
        <f t="shared" si="0"/>
        <v>15.076841521470868</v>
      </c>
      <c r="N11" s="12">
        <f t="shared" si="0"/>
        <v>16.842423718223472</v>
      </c>
      <c r="O11" s="12">
        <f t="shared" si="0"/>
        <v>19.600166238545455</v>
      </c>
      <c r="P11" s="12">
        <f t="shared" si="0"/>
        <v>19.747825616593868</v>
      </c>
      <c r="Q11" s="12">
        <f t="shared" si="0"/>
        <v>20.304548193105546</v>
      </c>
      <c r="R11" s="12">
        <f t="shared" si="0"/>
        <v>21.409220503499576</v>
      </c>
      <c r="S11" s="12">
        <f t="shared" si="0"/>
        <v>24.151142776321418</v>
      </c>
      <c r="T11" s="12"/>
      <c r="U11" s="12">
        <v>26</v>
      </c>
      <c r="V11" s="12"/>
      <c r="W11" s="12"/>
    </row>
    <row r="12" spans="1:23" x14ac:dyDescent="0.25">
      <c r="I12" t="s">
        <v>14</v>
      </c>
      <c r="J12" s="11" t="s">
        <v>68</v>
      </c>
      <c r="K12" s="11"/>
      <c r="L12" s="12">
        <f t="shared" si="1"/>
        <v>27.015813128159731</v>
      </c>
      <c r="M12" s="12">
        <f t="shared" si="0"/>
        <v>26.129831538723028</v>
      </c>
      <c r="N12" s="12">
        <f t="shared" si="0"/>
        <v>26.661261993541277</v>
      </c>
      <c r="O12" s="12">
        <f t="shared" si="0"/>
        <v>28.340491100056148</v>
      </c>
      <c r="P12" s="12">
        <f t="shared" si="0"/>
        <v>29.829829037705093</v>
      </c>
      <c r="Q12" s="12">
        <f t="shared" si="0"/>
        <v>30.854500790068418</v>
      </c>
      <c r="R12" s="12">
        <f t="shared" si="0"/>
        <v>32.424773577803386</v>
      </c>
      <c r="S12" s="12">
        <f t="shared" si="0"/>
        <v>33.446279027916688</v>
      </c>
      <c r="T12" s="12"/>
      <c r="U12" s="12">
        <v>29</v>
      </c>
      <c r="V12" s="12"/>
      <c r="W12" s="12"/>
    </row>
    <row r="13" spans="1:23" x14ac:dyDescent="0.25">
      <c r="B13" s="14" t="s">
        <v>46</v>
      </c>
      <c r="C13" s="14"/>
      <c r="D13" s="14"/>
      <c r="E13" s="15">
        <v>0.05</v>
      </c>
      <c r="I13" t="s">
        <v>15</v>
      </c>
      <c r="J13" s="11" t="s">
        <v>69</v>
      </c>
      <c r="K13" s="11"/>
      <c r="L13" s="12">
        <f t="shared" si="1"/>
        <v>4.769127007632</v>
      </c>
      <c r="M13" s="12">
        <f t="shared" si="0"/>
        <v>4.5122894526059998</v>
      </c>
      <c r="N13" s="12">
        <f t="shared" si="0"/>
        <v>4.9274484636779992</v>
      </c>
      <c r="O13" s="12">
        <f t="shared" si="0"/>
        <v>5.3827086642029993</v>
      </c>
      <c r="P13" s="12">
        <f t="shared" si="0"/>
        <v>5.4401245746119997</v>
      </c>
      <c r="Q13" s="12">
        <f t="shared" si="0"/>
        <v>5.4800854871490001</v>
      </c>
      <c r="R13" s="12">
        <f t="shared" si="0"/>
        <v>5.5431115263809998</v>
      </c>
      <c r="S13" s="12">
        <f t="shared" si="0"/>
        <v>5.7037579775280003</v>
      </c>
      <c r="T13" s="12"/>
      <c r="U13" s="12">
        <v>5.6</v>
      </c>
      <c r="V13" s="12"/>
      <c r="W13" s="12"/>
    </row>
    <row r="14" spans="1:23" x14ac:dyDescent="0.25">
      <c r="I14" t="s">
        <v>16</v>
      </c>
      <c r="J14" s="11" t="s">
        <v>70</v>
      </c>
      <c r="K14" s="11"/>
      <c r="L14" s="12">
        <f t="shared" ref="L14:S14" si="2">+J92</f>
        <v>9.4202649837693002</v>
      </c>
      <c r="M14" s="12">
        <f t="shared" si="2"/>
        <v>8.8971488688237894</v>
      </c>
      <c r="N14" s="12">
        <f t="shared" si="2"/>
        <v>10.809495075642701</v>
      </c>
      <c r="O14" s="12">
        <f t="shared" si="2"/>
        <v>11.944874310089356</v>
      </c>
      <c r="P14" s="12">
        <f t="shared" si="2"/>
        <v>13.287214218828185</v>
      </c>
      <c r="Q14" s="12">
        <f t="shared" si="2"/>
        <v>14.355702223711937</v>
      </c>
      <c r="R14" s="12">
        <f t="shared" si="2"/>
        <v>15.630732976072419</v>
      </c>
      <c r="S14" s="12">
        <f t="shared" si="2"/>
        <v>16.864994934098721</v>
      </c>
      <c r="T14" s="12"/>
      <c r="U14" s="12">
        <v>7.26</v>
      </c>
      <c r="V14" s="12"/>
      <c r="W14" s="12"/>
    </row>
    <row r="15" spans="1:23" x14ac:dyDescent="0.25">
      <c r="I15" t="s">
        <v>17</v>
      </c>
      <c r="J15" s="11" t="s">
        <v>71</v>
      </c>
      <c r="K15" s="11"/>
      <c r="L15" s="12">
        <f t="shared" ref="L15:S16" si="3">+J90</f>
        <v>8.6667911578505592</v>
      </c>
      <c r="M15" s="12">
        <f t="shared" si="3"/>
        <v>8.1855161483523844</v>
      </c>
      <c r="N15" s="12">
        <f t="shared" si="3"/>
        <v>9.9449045758078007</v>
      </c>
      <c r="O15" s="12">
        <f t="shared" si="3"/>
        <v>10.989471233631489</v>
      </c>
      <c r="P15" s="12">
        <f t="shared" si="3"/>
        <v>12.224444949544161</v>
      </c>
      <c r="Q15" s="12">
        <f t="shared" si="3"/>
        <v>13.207470629708267</v>
      </c>
      <c r="R15" s="12">
        <f t="shared" si="3"/>
        <v>14.380518868753001</v>
      </c>
      <c r="S15" s="12">
        <f t="shared" si="3"/>
        <v>15.516059179213938</v>
      </c>
      <c r="T15" s="12"/>
      <c r="U15" s="12">
        <v>7.01</v>
      </c>
      <c r="V15" s="12"/>
      <c r="W15" s="12"/>
    </row>
    <row r="16" spans="1:23" x14ac:dyDescent="0.25">
      <c r="I16" t="s">
        <v>18</v>
      </c>
      <c r="J16" s="11" t="s">
        <v>75</v>
      </c>
      <c r="K16" s="11"/>
      <c r="L16" s="12">
        <f t="shared" si="3"/>
        <v>7.1598435060130816</v>
      </c>
      <c r="M16" s="12">
        <f t="shared" si="3"/>
        <v>6.7622507074095797</v>
      </c>
      <c r="N16" s="12">
        <f t="shared" si="3"/>
        <v>8.215723576138009</v>
      </c>
      <c r="O16" s="12">
        <f t="shared" si="3"/>
        <v>9.0786650807157603</v>
      </c>
      <c r="P16" s="12">
        <f t="shared" si="3"/>
        <v>10.098906410976124</v>
      </c>
      <c r="Q16" s="12">
        <f t="shared" si="3"/>
        <v>10.911007441700926</v>
      </c>
      <c r="R16" s="12">
        <f t="shared" si="3"/>
        <v>11.88009065411417</v>
      </c>
      <c r="S16" s="12">
        <f t="shared" si="3"/>
        <v>12.818187669444375</v>
      </c>
      <c r="T16" s="12"/>
      <c r="U16" s="12">
        <v>6.76</v>
      </c>
      <c r="V16" s="12"/>
      <c r="W16" s="12"/>
    </row>
    <row r="17" spans="1:19" x14ac:dyDescent="0.25">
      <c r="I17" t="s">
        <v>19</v>
      </c>
      <c r="J17" s="16" t="s">
        <v>47</v>
      </c>
      <c r="K17" s="11"/>
      <c r="L17" s="17">
        <f>+E10</f>
        <v>32.222222222222221</v>
      </c>
      <c r="M17" s="17"/>
      <c r="N17" s="17"/>
      <c r="O17" s="17"/>
      <c r="P17" s="17"/>
      <c r="Q17" s="17"/>
      <c r="R17" s="17"/>
      <c r="S17" s="17"/>
    </row>
    <row r="18" spans="1:19" x14ac:dyDescent="0.25">
      <c r="I18" t="s">
        <v>20</v>
      </c>
      <c r="J18" s="18" t="s">
        <v>73</v>
      </c>
      <c r="L18" s="19">
        <v>21.450884058013838</v>
      </c>
      <c r="M18" s="19">
        <v>21.173796174722664</v>
      </c>
      <c r="N18" s="19">
        <v>22.060639953463127</v>
      </c>
      <c r="O18" s="19">
        <v>24.100563154252466</v>
      </c>
      <c r="P18" s="19">
        <v>26.231573439673227</v>
      </c>
      <c r="Q18" s="19">
        <v>27.763950507910614</v>
      </c>
      <c r="R18" s="19">
        <v>29.937011777070548</v>
      </c>
      <c r="S18" s="19">
        <v>31.611998038364984</v>
      </c>
    </row>
    <row r="19" spans="1:19" x14ac:dyDescent="0.25">
      <c r="I19" t="s">
        <v>76</v>
      </c>
      <c r="J19" s="11"/>
      <c r="K19" s="11" t="s">
        <v>63</v>
      </c>
      <c r="L19" s="20">
        <f t="shared" ref="L19:S29" si="4">+L6+($E$13*L6)</f>
        <v>22.046268251744099</v>
      </c>
      <c r="M19" s="20">
        <f t="shared" si="4"/>
        <v>21.835726059829501</v>
      </c>
      <c r="N19" s="20">
        <f t="shared" si="4"/>
        <v>21.752726720347354</v>
      </c>
      <c r="O19" s="20">
        <f t="shared" si="4"/>
        <v>23.312169651320552</v>
      </c>
      <c r="P19" s="20">
        <f t="shared" si="4"/>
        <v>24.746573672811898</v>
      </c>
      <c r="Q19" s="20">
        <f t="shared" si="4"/>
        <v>25.826992214136752</v>
      </c>
      <c r="R19" s="20">
        <f t="shared" si="4"/>
        <v>27.180422144120701</v>
      </c>
      <c r="S19" s="20">
        <f t="shared" si="4"/>
        <v>28.511658939049649</v>
      </c>
    </row>
    <row r="20" spans="1:19" x14ac:dyDescent="0.25">
      <c r="I20" t="s">
        <v>77</v>
      </c>
      <c r="J20" s="11"/>
      <c r="K20" s="11" t="s">
        <v>64</v>
      </c>
      <c r="L20" s="20">
        <f t="shared" si="4"/>
        <v>21.950277468988052</v>
      </c>
      <c r="M20" s="20">
        <f t="shared" si="4"/>
        <v>21.23041974609465</v>
      </c>
      <c r="N20" s="20">
        <f t="shared" si="4"/>
        <v>21.6622055999349</v>
      </c>
      <c r="O20" s="20">
        <f t="shared" si="4"/>
        <v>23.02657485460605</v>
      </c>
      <c r="P20" s="20">
        <f t="shared" si="4"/>
        <v>24.236658031499552</v>
      </c>
      <c r="Q20" s="20">
        <f t="shared" si="4"/>
        <v>25.06920114883275</v>
      </c>
      <c r="R20" s="20">
        <f t="shared" si="4"/>
        <v>26.345043679622847</v>
      </c>
      <c r="S20" s="20">
        <f t="shared" si="4"/>
        <v>27.175014184663802</v>
      </c>
    </row>
    <row r="21" spans="1:19" x14ac:dyDescent="0.25">
      <c r="I21" t="s">
        <v>78</v>
      </c>
      <c r="J21" s="11"/>
      <c r="K21" s="11" t="s">
        <v>65</v>
      </c>
      <c r="L21" s="20">
        <f t="shared" si="4"/>
        <v>14.5708859018268</v>
      </c>
      <c r="M21" s="20">
        <f t="shared" si="4"/>
        <v>14.380206068182503</v>
      </c>
      <c r="N21" s="20">
        <f t="shared" si="4"/>
        <v>15.181173230850899</v>
      </c>
      <c r="O21" s="20">
        <f t="shared" si="4"/>
        <v>16.584959682836999</v>
      </c>
      <c r="P21" s="20">
        <f t="shared" si="4"/>
        <v>18.051428306047498</v>
      </c>
      <c r="Q21" s="20">
        <f t="shared" si="4"/>
        <v>19.10594357745255</v>
      </c>
      <c r="R21" s="20">
        <f t="shared" si="4"/>
        <v>20.601349859317502</v>
      </c>
      <c r="S21" s="20">
        <f t="shared" si="4"/>
        <v>21.75400257681105</v>
      </c>
    </row>
    <row r="22" spans="1:19" x14ac:dyDescent="0.25">
      <c r="I22" t="s">
        <v>79</v>
      </c>
      <c r="J22" s="11"/>
      <c r="K22" s="11" t="s">
        <v>11</v>
      </c>
      <c r="L22" s="20">
        <f t="shared" si="4"/>
        <v>18.428600138703302</v>
      </c>
      <c r="M22" s="20">
        <f t="shared" si="4"/>
        <v>17.710501943288698</v>
      </c>
      <c r="N22" s="20">
        <f t="shared" si="4"/>
        <v>20.866578722589598</v>
      </c>
      <c r="O22" s="20">
        <f t="shared" si="4"/>
        <v>23.123685246193347</v>
      </c>
      <c r="P22" s="20">
        <f t="shared" si="4"/>
        <v>24.036311744008202</v>
      </c>
      <c r="Q22" s="20">
        <f t="shared" si="4"/>
        <v>25.633124729748904</v>
      </c>
      <c r="R22" s="20">
        <f t="shared" si="4"/>
        <v>27.171585693620553</v>
      </c>
      <c r="S22" s="20">
        <f t="shared" si="4"/>
        <v>28.797095497716001</v>
      </c>
    </row>
    <row r="23" spans="1:19" x14ac:dyDescent="0.25">
      <c r="I23" t="s">
        <v>80</v>
      </c>
      <c r="J23" s="11"/>
      <c r="K23" s="11" t="s">
        <v>66</v>
      </c>
      <c r="L23" s="20">
        <f t="shared" si="4"/>
        <v>9.7035820663099486</v>
      </c>
      <c r="M23" s="20">
        <f t="shared" si="4"/>
        <v>10.1436261548895</v>
      </c>
      <c r="N23" s="20">
        <f t="shared" si="4"/>
        <v>9.8295893130298495</v>
      </c>
      <c r="O23" s="20">
        <f t="shared" si="4"/>
        <v>11.316329324937001</v>
      </c>
      <c r="P23" s="20">
        <f t="shared" si="4"/>
        <v>12.636810908631</v>
      </c>
      <c r="Q23" s="20">
        <f t="shared" si="4"/>
        <v>14.045821206621749</v>
      </c>
      <c r="R23" s="20">
        <f t="shared" si="4"/>
        <v>15.0146769479616</v>
      </c>
      <c r="S23" s="20">
        <f t="shared" si="4"/>
        <v>15.844212547172098</v>
      </c>
    </row>
    <row r="24" spans="1:19" x14ac:dyDescent="0.25">
      <c r="I24" t="s">
        <v>81</v>
      </c>
      <c r="J24" s="11"/>
      <c r="K24" s="11" t="s">
        <v>67</v>
      </c>
      <c r="L24" s="20">
        <f t="shared" si="4"/>
        <v>16.258588240206418</v>
      </c>
      <c r="M24" s="20">
        <f t="shared" si="4"/>
        <v>15.830683597544411</v>
      </c>
      <c r="N24" s="20">
        <f t="shared" si="4"/>
        <v>17.684544904134647</v>
      </c>
      <c r="O24" s="20">
        <f t="shared" si="4"/>
        <v>20.580174550472726</v>
      </c>
      <c r="P24" s="20">
        <f t="shared" si="4"/>
        <v>20.735216897423562</v>
      </c>
      <c r="Q24" s="20">
        <f t="shared" si="4"/>
        <v>21.319775602760824</v>
      </c>
      <c r="R24" s="20">
        <f t="shared" si="4"/>
        <v>22.479681528674554</v>
      </c>
      <c r="S24" s="20">
        <f t="shared" si="4"/>
        <v>25.358699915137489</v>
      </c>
    </row>
    <row r="25" spans="1:19" x14ac:dyDescent="0.25">
      <c r="I25" t="s">
        <v>82</v>
      </c>
      <c r="J25" s="11"/>
      <c r="K25" s="11" t="s">
        <v>68</v>
      </c>
      <c r="L25" s="20">
        <f t="shared" si="4"/>
        <v>28.366603784567719</v>
      </c>
      <c r="M25" s="20">
        <f t="shared" si="4"/>
        <v>27.436323115659178</v>
      </c>
      <c r="N25" s="20">
        <f t="shared" si="4"/>
        <v>27.994325093218343</v>
      </c>
      <c r="O25" s="20">
        <f t="shared" si="4"/>
        <v>29.757515655058956</v>
      </c>
      <c r="P25" s="20">
        <f t="shared" si="4"/>
        <v>31.321320489590349</v>
      </c>
      <c r="Q25" s="20">
        <f t="shared" si="4"/>
        <v>32.397225829571838</v>
      </c>
      <c r="R25" s="20">
        <f t="shared" si="4"/>
        <v>34.046012256693558</v>
      </c>
      <c r="S25" s="20">
        <f t="shared" si="4"/>
        <v>35.118592979312524</v>
      </c>
    </row>
    <row r="26" spans="1:19" x14ac:dyDescent="0.25">
      <c r="I26" t="s">
        <v>83</v>
      </c>
      <c r="J26" s="11"/>
      <c r="K26" s="11" t="s">
        <v>69</v>
      </c>
      <c r="L26" s="20">
        <f t="shared" si="4"/>
        <v>5.0075833580136004</v>
      </c>
      <c r="M26" s="20">
        <f t="shared" si="4"/>
        <v>4.7379039252362993</v>
      </c>
      <c r="N26" s="20">
        <f t="shared" si="4"/>
        <v>5.1738208868618987</v>
      </c>
      <c r="O26" s="20">
        <f t="shared" si="4"/>
        <v>5.6518440974131492</v>
      </c>
      <c r="P26" s="20">
        <f t="shared" si="4"/>
        <v>5.7121308033425997</v>
      </c>
      <c r="Q26" s="20">
        <f t="shared" si="4"/>
        <v>5.7540897615064504</v>
      </c>
      <c r="R26" s="20">
        <f t="shared" si="4"/>
        <v>5.8202671027000497</v>
      </c>
      <c r="S26" s="20">
        <f t="shared" si="4"/>
        <v>5.9889458764043999</v>
      </c>
    </row>
    <row r="27" spans="1:19" x14ac:dyDescent="0.25">
      <c r="I27" t="s">
        <v>84</v>
      </c>
      <c r="J27" s="11"/>
      <c r="K27" s="11" t="s">
        <v>70</v>
      </c>
      <c r="L27" s="20">
        <f t="shared" si="4"/>
        <v>9.8912782329577649</v>
      </c>
      <c r="M27" s="20">
        <f t="shared" si="4"/>
        <v>9.3420063122649797</v>
      </c>
      <c r="N27" s="20">
        <f t="shared" si="4"/>
        <v>11.349969829424836</v>
      </c>
      <c r="O27" s="20">
        <f t="shared" si="4"/>
        <v>12.542118025593822</v>
      </c>
      <c r="P27" s="20">
        <f t="shared" si="4"/>
        <v>13.951574929769594</v>
      </c>
      <c r="Q27" s="20">
        <f t="shared" si="4"/>
        <v>15.073487334897534</v>
      </c>
      <c r="R27" s="20">
        <f t="shared" si="4"/>
        <v>16.412269624876039</v>
      </c>
      <c r="S27" s="20">
        <f t="shared" si="4"/>
        <v>17.708244680803656</v>
      </c>
    </row>
    <row r="28" spans="1:19" x14ac:dyDescent="0.25">
      <c r="A28" s="1">
        <v>9.47817E-4</v>
      </c>
      <c r="B28" s="1" t="s">
        <v>0</v>
      </c>
      <c r="C28" s="1"/>
      <c r="D28" s="1"/>
      <c r="E28" s="1"/>
      <c r="I28" t="s">
        <v>85</v>
      </c>
      <c r="J28" s="11"/>
      <c r="K28" s="11" t="s">
        <v>71</v>
      </c>
      <c r="L28" s="20">
        <f t="shared" si="4"/>
        <v>9.100130715743088</v>
      </c>
      <c r="M28" s="20">
        <f t="shared" si="4"/>
        <v>8.5947919557700043</v>
      </c>
      <c r="N28" s="20">
        <f t="shared" si="4"/>
        <v>10.442149804598191</v>
      </c>
      <c r="O28" s="20">
        <f t="shared" si="4"/>
        <v>11.538944795313064</v>
      </c>
      <c r="P28" s="20">
        <f t="shared" si="4"/>
        <v>12.835667197021369</v>
      </c>
      <c r="Q28" s="20">
        <f t="shared" si="4"/>
        <v>13.86784416119368</v>
      </c>
      <c r="R28" s="20">
        <f t="shared" si="4"/>
        <v>15.099544812190651</v>
      </c>
      <c r="S28" s="20">
        <f t="shared" si="4"/>
        <v>16.291862138174636</v>
      </c>
    </row>
    <row r="29" spans="1:19" x14ac:dyDescent="0.25">
      <c r="A29" s="1">
        <f>+A28/(1000000)</f>
        <v>9.4781700000000002E-10</v>
      </c>
      <c r="B29" s="1" t="s">
        <v>1</v>
      </c>
      <c r="C29" s="1"/>
      <c r="D29" s="1"/>
      <c r="E29" s="1"/>
      <c r="I29" t="s">
        <v>86</v>
      </c>
      <c r="J29" s="11"/>
      <c r="K29" s="11" t="s">
        <v>75</v>
      </c>
      <c r="L29" s="20">
        <f t="shared" si="4"/>
        <v>7.5178356813137359</v>
      </c>
      <c r="M29" s="20">
        <f t="shared" si="4"/>
        <v>7.1003632427800589</v>
      </c>
      <c r="N29" s="20">
        <f t="shared" si="4"/>
        <v>8.6265097549449088</v>
      </c>
      <c r="O29" s="20">
        <f t="shared" si="4"/>
        <v>9.5325983347515475</v>
      </c>
      <c r="P29" s="20">
        <f t="shared" si="4"/>
        <v>10.60385173152493</v>
      </c>
      <c r="Q29" s="20">
        <f t="shared" si="4"/>
        <v>11.456557813785972</v>
      </c>
      <c r="R29" s="20">
        <f t="shared" si="4"/>
        <v>12.474095186819879</v>
      </c>
      <c r="S29" s="20">
        <f t="shared" si="4"/>
        <v>13.459097052916594</v>
      </c>
    </row>
    <row r="30" spans="1:19" x14ac:dyDescent="0.25">
      <c r="A30" s="1">
        <f>+A29*1000000000000000</f>
        <v>947817</v>
      </c>
      <c r="B30" s="1" t="s">
        <v>2</v>
      </c>
      <c r="C30" s="1">
        <f>1/A30</f>
        <v>1.0550559865459262E-6</v>
      </c>
      <c r="D30" s="1" t="s">
        <v>3</v>
      </c>
      <c r="E30" s="1"/>
      <c r="I30" t="s">
        <v>23</v>
      </c>
      <c r="J30" s="11"/>
      <c r="K30" s="16" t="s">
        <v>47</v>
      </c>
      <c r="L30" s="21">
        <f>+L17+($E$13*L17)</f>
        <v>33.833333333333336</v>
      </c>
      <c r="M30" s="21"/>
      <c r="N30" s="21"/>
      <c r="O30" s="21"/>
      <c r="P30" s="21"/>
      <c r="Q30" s="21"/>
      <c r="R30" s="21"/>
      <c r="S30" s="21"/>
    </row>
    <row r="31" spans="1:19" x14ac:dyDescent="0.25">
      <c r="A31" s="1"/>
      <c r="B31" s="1"/>
      <c r="C31" s="1"/>
      <c r="D31" s="1"/>
      <c r="E31" s="1"/>
      <c r="I31" t="s">
        <v>24</v>
      </c>
      <c r="K31" s="22" t="s">
        <v>73</v>
      </c>
      <c r="L31" s="20">
        <f>+L18*(100%+$E$13)</f>
        <v>22.523428260914532</v>
      </c>
      <c r="M31" s="20">
        <f t="shared" ref="M31:S31" si="5">+M18*(100%+$E$13)</f>
        <v>22.232485983458798</v>
      </c>
      <c r="N31" s="20">
        <f t="shared" si="5"/>
        <v>23.163671951136283</v>
      </c>
      <c r="O31" s="20">
        <f t="shared" si="5"/>
        <v>25.305591311965092</v>
      </c>
      <c r="P31" s="20">
        <f t="shared" si="5"/>
        <v>27.543152111656891</v>
      </c>
      <c r="Q31" s="20">
        <f t="shared" si="5"/>
        <v>29.152148033306148</v>
      </c>
      <c r="R31" s="20">
        <f t="shared" si="5"/>
        <v>31.433862365924078</v>
      </c>
      <c r="S31" s="20">
        <f t="shared" si="5"/>
        <v>33.192597940283235</v>
      </c>
    </row>
    <row r="32" spans="1:19" x14ac:dyDescent="0.25">
      <c r="A32" s="1">
        <v>1.0550559999999999E-6</v>
      </c>
      <c r="B32" s="1" t="s">
        <v>5</v>
      </c>
      <c r="C32" s="1"/>
      <c r="D32" s="1"/>
      <c r="E32" s="1"/>
    </row>
    <row r="38" spans="9:13" x14ac:dyDescent="0.25">
      <c r="I38" t="s">
        <v>48</v>
      </c>
    </row>
    <row r="39" spans="9:13" x14ac:dyDescent="0.25">
      <c r="J39" t="s">
        <v>49</v>
      </c>
      <c r="K39" s="23" t="s">
        <v>50</v>
      </c>
      <c r="L39" s="23" t="s">
        <v>51</v>
      </c>
      <c r="M39" t="s">
        <v>52</v>
      </c>
    </row>
    <row r="40" spans="9:13" x14ac:dyDescent="0.25">
      <c r="I40" t="s">
        <v>53</v>
      </c>
      <c r="J40" t="s">
        <v>54</v>
      </c>
      <c r="K40" s="23">
        <v>56.261001999999998</v>
      </c>
      <c r="L40" s="23">
        <f>+K40/$J$46</f>
        <v>9.9388771706679382</v>
      </c>
    </row>
    <row r="41" spans="9:13" x14ac:dyDescent="0.25">
      <c r="I41" t="s">
        <v>55</v>
      </c>
      <c r="J41" t="s">
        <v>56</v>
      </c>
      <c r="K41" s="23">
        <f>+K40-4.5</f>
        <v>51.761001999999998</v>
      </c>
      <c r="L41" s="23">
        <f t="shared" ref="L41:L42" si="6">+K41/$J$46</f>
        <v>9.1439224830851291</v>
      </c>
      <c r="M41" s="24">
        <f>+(L41-L40)/L40</f>
        <v>-7.9984355770983381E-2</v>
      </c>
    </row>
    <row r="42" spans="9:13" x14ac:dyDescent="0.25">
      <c r="I42" t="s">
        <v>57</v>
      </c>
      <c r="J42" t="s">
        <v>58</v>
      </c>
      <c r="K42" s="23">
        <f>+K41-9</f>
        <v>42.761001999999998</v>
      </c>
      <c r="L42" s="23">
        <f t="shared" si="6"/>
        <v>7.5540131079195145</v>
      </c>
      <c r="M42" s="24">
        <f>+(L42-L40)/L40</f>
        <v>-0.2399530673129498</v>
      </c>
    </row>
    <row r="46" spans="9:13" x14ac:dyDescent="0.25">
      <c r="I46" t="s">
        <v>59</v>
      </c>
      <c r="J46">
        <v>5.6607000000000003</v>
      </c>
      <c r="K46" t="s">
        <v>51</v>
      </c>
    </row>
    <row r="47" spans="9:13" x14ac:dyDescent="0.25">
      <c r="J47" t="s">
        <v>54</v>
      </c>
      <c r="K47" t="s">
        <v>54</v>
      </c>
    </row>
    <row r="48" spans="9:13" x14ac:dyDescent="0.25">
      <c r="J48">
        <f>4.5/J46</f>
        <v>0.79495468758280774</v>
      </c>
      <c r="K48" t="s">
        <v>60</v>
      </c>
    </row>
    <row r="49" spans="9:41" x14ac:dyDescent="0.25">
      <c r="J49">
        <f>9/J46</f>
        <v>1.5899093751656155</v>
      </c>
      <c r="K49" t="s">
        <v>61</v>
      </c>
    </row>
    <row r="61" spans="9:41" x14ac:dyDescent="0.25">
      <c r="I61" t="s">
        <v>62</v>
      </c>
    </row>
    <row r="62" spans="9:41" x14ac:dyDescent="0.25">
      <c r="J62">
        <v>2019</v>
      </c>
      <c r="K62">
        <v>2020</v>
      </c>
      <c r="L62">
        <v>2021</v>
      </c>
      <c r="M62">
        <v>2022</v>
      </c>
      <c r="N62">
        <v>2023</v>
      </c>
      <c r="O62">
        <v>2024</v>
      </c>
      <c r="P62">
        <v>2025</v>
      </c>
      <c r="Q62">
        <v>2026</v>
      </c>
      <c r="R62">
        <v>2027</v>
      </c>
      <c r="S62">
        <v>2028</v>
      </c>
      <c r="T62">
        <v>2029</v>
      </c>
      <c r="U62">
        <v>2030</v>
      </c>
      <c r="V62">
        <v>2031</v>
      </c>
      <c r="W62">
        <v>2032</v>
      </c>
      <c r="X62">
        <v>2033</v>
      </c>
      <c r="Y62">
        <v>2034</v>
      </c>
      <c r="Z62">
        <v>2035</v>
      </c>
      <c r="AA62">
        <v>2036</v>
      </c>
      <c r="AB62">
        <v>2037</v>
      </c>
      <c r="AC62">
        <v>2038</v>
      </c>
      <c r="AD62">
        <v>2039</v>
      </c>
      <c r="AE62">
        <v>2040</v>
      </c>
      <c r="AF62">
        <v>2041</v>
      </c>
      <c r="AG62">
        <v>2042</v>
      </c>
      <c r="AH62">
        <v>2043</v>
      </c>
      <c r="AI62">
        <v>2044</v>
      </c>
      <c r="AJ62">
        <v>2045</v>
      </c>
      <c r="AK62">
        <v>2046</v>
      </c>
      <c r="AL62">
        <v>2047</v>
      </c>
      <c r="AM62">
        <v>2048</v>
      </c>
      <c r="AN62">
        <v>2049</v>
      </c>
      <c r="AO62">
        <v>2050</v>
      </c>
    </row>
    <row r="63" spans="9:41" x14ac:dyDescent="0.25">
      <c r="I63" t="s">
        <v>63</v>
      </c>
      <c r="J63" s="25">
        <v>22.152425999999998</v>
      </c>
      <c r="K63" s="26">
        <v>21.94087</v>
      </c>
      <c r="L63" s="25">
        <v>21.968945999999999</v>
      </c>
      <c r="M63" s="26">
        <v>21.978165000000001</v>
      </c>
      <c r="N63" s="25">
        <v>21.894269999999999</v>
      </c>
      <c r="O63" s="26">
        <v>21.607965</v>
      </c>
      <c r="P63" s="25">
        <v>21.857471</v>
      </c>
      <c r="Q63" s="26">
        <v>22.043116000000001</v>
      </c>
      <c r="R63" s="25">
        <v>22.312280999999999</v>
      </c>
      <c r="S63" s="26">
        <v>22.424955000000001</v>
      </c>
      <c r="T63" s="25">
        <v>22.720831</v>
      </c>
      <c r="U63" s="26">
        <v>23.424423000000001</v>
      </c>
      <c r="V63" s="25">
        <v>23.588041</v>
      </c>
      <c r="W63" s="26">
        <v>23.796983999999998</v>
      </c>
      <c r="X63" s="25">
        <v>24.220589</v>
      </c>
      <c r="Y63" s="26">
        <v>24.608730000000001</v>
      </c>
      <c r="Z63" s="25">
        <v>24.865734</v>
      </c>
      <c r="AA63" s="26">
        <v>25.162941</v>
      </c>
      <c r="AB63" s="25">
        <v>25.240604000000001</v>
      </c>
      <c r="AC63" s="26">
        <v>25.517137999999999</v>
      </c>
      <c r="AD63" s="25">
        <v>25.858951999999999</v>
      </c>
      <c r="AE63" s="26">
        <v>25.951355</v>
      </c>
      <c r="AF63" s="25">
        <v>26.136623</v>
      </c>
      <c r="AG63" s="26">
        <v>26.539719000000002</v>
      </c>
      <c r="AH63" s="25">
        <v>26.75515</v>
      </c>
      <c r="AI63" s="26">
        <v>26.964805999999999</v>
      </c>
      <c r="AJ63" s="25">
        <v>27.311302000000001</v>
      </c>
      <c r="AK63" s="26">
        <v>27.396849</v>
      </c>
      <c r="AL63" s="25">
        <v>27.872745999999999</v>
      </c>
      <c r="AM63" s="26">
        <v>28.194441000000001</v>
      </c>
      <c r="AN63" s="25">
        <v>28.439672000000002</v>
      </c>
      <c r="AO63" s="26">
        <v>28.648949000000002</v>
      </c>
    </row>
    <row r="64" spans="9:41" x14ac:dyDescent="0.25">
      <c r="I64" t="s">
        <v>64</v>
      </c>
      <c r="J64" s="25">
        <v>22.055973000000002</v>
      </c>
      <c r="K64" s="26">
        <v>21.332649</v>
      </c>
      <c r="L64" s="25">
        <v>21.307634</v>
      </c>
      <c r="M64" s="26">
        <v>21.509706000000001</v>
      </c>
      <c r="N64" s="25">
        <v>21.507311000000001</v>
      </c>
      <c r="O64" s="26">
        <v>21.769124999999999</v>
      </c>
      <c r="P64" s="25">
        <v>21.766514000000001</v>
      </c>
      <c r="Q64" s="26">
        <v>22.167186999999998</v>
      </c>
      <c r="R64" s="25">
        <v>22.215661999999998</v>
      </c>
      <c r="S64" s="26">
        <v>22.559709999999999</v>
      </c>
      <c r="T64" s="25">
        <v>22.7668</v>
      </c>
      <c r="U64" s="26">
        <v>23.137453000000001</v>
      </c>
      <c r="V64" s="25">
        <v>23.400127000000001</v>
      </c>
      <c r="W64" s="26">
        <v>23.565245000000001</v>
      </c>
      <c r="X64" s="25">
        <v>23.939878</v>
      </c>
      <c r="Y64" s="26">
        <v>24.132757000000002</v>
      </c>
      <c r="Z64" s="25">
        <v>24.353363000000002</v>
      </c>
      <c r="AA64" s="26">
        <v>24.599989000000001</v>
      </c>
      <c r="AB64" s="25">
        <v>24.760366000000001</v>
      </c>
      <c r="AC64" s="26">
        <v>24.966681000000001</v>
      </c>
      <c r="AD64" s="25">
        <v>25.188585</v>
      </c>
      <c r="AE64" s="26">
        <v>25.189914999999999</v>
      </c>
      <c r="AF64" s="25">
        <v>25.361546000000001</v>
      </c>
      <c r="AG64" s="26">
        <v>25.739941000000002</v>
      </c>
      <c r="AH64" s="25">
        <v>25.903061000000001</v>
      </c>
      <c r="AI64" s="26">
        <v>26.101400000000002</v>
      </c>
      <c r="AJ64" s="25">
        <v>26.471900999999999</v>
      </c>
      <c r="AK64" s="26">
        <v>26.487107999999999</v>
      </c>
      <c r="AL64" s="25">
        <v>26.746400999999999</v>
      </c>
      <c r="AM64" s="26">
        <v>26.985009999999999</v>
      </c>
      <c r="AN64" s="25">
        <v>27.152633999999999</v>
      </c>
      <c r="AO64" s="26">
        <v>27.305868</v>
      </c>
    </row>
    <row r="65" spans="9:41" x14ac:dyDescent="0.25">
      <c r="I65" t="s">
        <v>65</v>
      </c>
      <c r="J65" s="25">
        <v>14.641048</v>
      </c>
      <c r="K65" s="26">
        <v>14.449450000000001</v>
      </c>
      <c r="L65" s="25">
        <v>14.469915</v>
      </c>
      <c r="M65" s="26">
        <v>14.677915</v>
      </c>
      <c r="N65" s="25">
        <v>14.784328</v>
      </c>
      <c r="O65" s="26">
        <v>15.181978000000001</v>
      </c>
      <c r="P65" s="25">
        <v>15.254274000000001</v>
      </c>
      <c r="Q65" s="26">
        <v>15.71048</v>
      </c>
      <c r="R65" s="25">
        <v>15.739540999999999</v>
      </c>
      <c r="S65" s="26">
        <v>16.214652999999998</v>
      </c>
      <c r="T65" s="25">
        <v>16.425370999999998</v>
      </c>
      <c r="U65" s="26">
        <v>16.664819999999999</v>
      </c>
      <c r="V65" s="25">
        <v>17.012841999999999</v>
      </c>
      <c r="W65" s="26">
        <v>17.187419999999999</v>
      </c>
      <c r="X65" s="25">
        <v>17.583839000000001</v>
      </c>
      <c r="Y65" s="26">
        <v>17.868292</v>
      </c>
      <c r="Z65" s="25">
        <v>18.138349999999999</v>
      </c>
      <c r="AA65" s="26">
        <v>18.383088999999998</v>
      </c>
      <c r="AB65" s="25">
        <v>18.624289999999998</v>
      </c>
      <c r="AC65" s="26">
        <v>18.83005</v>
      </c>
      <c r="AD65" s="25">
        <v>19.106794000000001</v>
      </c>
      <c r="AE65" s="26">
        <v>19.197942999999999</v>
      </c>
      <c r="AF65" s="25">
        <v>19.450199000000001</v>
      </c>
      <c r="AG65" s="26">
        <v>19.834574</v>
      </c>
      <c r="AH65" s="25">
        <v>20.040814999999998</v>
      </c>
      <c r="AI65" s="26">
        <v>20.276285000000001</v>
      </c>
      <c r="AJ65" s="25">
        <v>20.70055</v>
      </c>
      <c r="AK65" s="26">
        <v>20.752966000000001</v>
      </c>
      <c r="AL65" s="25">
        <v>21.175343999999999</v>
      </c>
      <c r="AM65" s="26">
        <v>21.518598999999998</v>
      </c>
      <c r="AN65" s="25">
        <v>21.766680000000001</v>
      </c>
      <c r="AO65" s="26">
        <v>21.858753</v>
      </c>
    </row>
    <row r="66" spans="9:41" x14ac:dyDescent="0.25">
      <c r="I66" t="s">
        <v>11</v>
      </c>
      <c r="J66" s="25">
        <v>18.517337999999999</v>
      </c>
      <c r="K66" s="26">
        <v>17.795781999999999</v>
      </c>
      <c r="L66" s="25">
        <v>18.164116</v>
      </c>
      <c r="M66" s="26">
        <v>18.891821</v>
      </c>
      <c r="N66" s="25">
        <v>19.477640000000001</v>
      </c>
      <c r="O66" s="26">
        <v>20.115549000000001</v>
      </c>
      <c r="P66" s="25">
        <v>20.967055999999999</v>
      </c>
      <c r="Q66" s="26">
        <v>21.841379</v>
      </c>
      <c r="R66" s="25">
        <v>22.424021</v>
      </c>
      <c r="S66" s="26">
        <v>22.825673999999999</v>
      </c>
      <c r="T66" s="25">
        <v>23.067326999999999</v>
      </c>
      <c r="U66" s="26">
        <v>23.235030999999999</v>
      </c>
      <c r="V66" s="25">
        <v>23.271035999999999</v>
      </c>
      <c r="W66" s="26">
        <v>23.351419</v>
      </c>
      <c r="X66" s="25">
        <v>23.62575</v>
      </c>
      <c r="Y66" s="26">
        <v>23.87743</v>
      </c>
      <c r="Z66" s="25">
        <v>24.152052000000001</v>
      </c>
      <c r="AA66" s="26">
        <v>24.470886</v>
      </c>
      <c r="AB66" s="25">
        <v>24.818118999999999</v>
      </c>
      <c r="AC66" s="26">
        <v>25.156732999999999</v>
      </c>
      <c r="AD66" s="25">
        <v>25.476082000000002</v>
      </c>
      <c r="AE66" s="26">
        <v>25.756554000000001</v>
      </c>
      <c r="AF66" s="25">
        <v>26.017603000000001</v>
      </c>
      <c r="AG66" s="26">
        <v>26.396612000000001</v>
      </c>
      <c r="AH66" s="25">
        <v>26.704369</v>
      </c>
      <c r="AI66" s="26">
        <v>27.004362</v>
      </c>
      <c r="AJ66" s="25">
        <v>27.302423000000001</v>
      </c>
      <c r="AK66" s="26">
        <v>27.590530000000001</v>
      </c>
      <c r="AL66" s="25">
        <v>27.952341000000001</v>
      </c>
      <c r="AM66" s="26">
        <v>28.331855999999998</v>
      </c>
      <c r="AN66" s="25">
        <v>28.642916</v>
      </c>
      <c r="AO66" s="26">
        <v>28.935759999999998</v>
      </c>
    </row>
    <row r="67" spans="9:41" x14ac:dyDescent="0.25">
      <c r="I67" t="s">
        <v>66</v>
      </c>
      <c r="J67" s="25">
        <v>9.7503069999999994</v>
      </c>
      <c r="K67" s="26">
        <v>10.19247</v>
      </c>
      <c r="L67" s="25">
        <v>10.271381</v>
      </c>
      <c r="M67" s="26">
        <v>10.173702</v>
      </c>
      <c r="N67" s="25">
        <v>9.1834290000000003</v>
      </c>
      <c r="O67" s="26">
        <v>9.5545159999999996</v>
      </c>
      <c r="P67" s="25">
        <v>9.8769209999999994</v>
      </c>
      <c r="Q67" s="26">
        <v>10.457724000000001</v>
      </c>
      <c r="R67" s="25">
        <v>11.210336</v>
      </c>
      <c r="S67" s="26">
        <v>11.536975999999999</v>
      </c>
      <c r="T67" s="25">
        <v>11.842731000000001</v>
      </c>
      <c r="U67" s="26">
        <v>11.37082</v>
      </c>
      <c r="V67" s="25">
        <v>11.605115</v>
      </c>
      <c r="W67" s="26">
        <v>11.676685000000001</v>
      </c>
      <c r="X67" s="25">
        <v>11.933399</v>
      </c>
      <c r="Y67" s="26">
        <v>12.064242</v>
      </c>
      <c r="Z67" s="25">
        <v>12.697660000000001</v>
      </c>
      <c r="AA67" s="26">
        <v>13.116432</v>
      </c>
      <c r="AB67" s="25">
        <v>13.224297</v>
      </c>
      <c r="AC67" s="26">
        <v>13.736769000000001</v>
      </c>
      <c r="AD67" s="25">
        <v>13.914393</v>
      </c>
      <c r="AE67" s="26">
        <v>14.113455</v>
      </c>
      <c r="AF67" s="25">
        <v>14.229108</v>
      </c>
      <c r="AG67" s="26">
        <v>14.283981000000001</v>
      </c>
      <c r="AH67" s="25">
        <v>14.843826</v>
      </c>
      <c r="AI67" s="26">
        <v>15.073577</v>
      </c>
      <c r="AJ67" s="25">
        <v>15.086976</v>
      </c>
      <c r="AK67" s="26">
        <v>15.677839000000001</v>
      </c>
      <c r="AL67" s="25">
        <v>15.942997</v>
      </c>
      <c r="AM67" s="26">
        <v>16.146730000000002</v>
      </c>
      <c r="AN67" s="25">
        <v>16.344221000000001</v>
      </c>
      <c r="AO67" s="26">
        <v>15.920506</v>
      </c>
    </row>
    <row r="68" spans="9:41" x14ac:dyDescent="0.25">
      <c r="I68" t="s">
        <v>67</v>
      </c>
      <c r="J68">
        <v>16.336877005347596</v>
      </c>
      <c r="K68">
        <v>15.906911905432029</v>
      </c>
      <c r="L68">
        <v>16.583545735997749</v>
      </c>
      <c r="M68">
        <v>17.425744441317196</v>
      </c>
      <c r="N68">
        <v>17.265841823810863</v>
      </c>
      <c r="O68">
        <v>17.183804109203489</v>
      </c>
      <c r="P68">
        <v>17.76969997185477</v>
      </c>
      <c r="Q68">
        <v>17.949379116239797</v>
      </c>
      <c r="R68">
        <v>18.489267661131436</v>
      </c>
      <c r="S68">
        <v>19.181316070925977</v>
      </c>
      <c r="T68">
        <v>19.59553560371517</v>
      </c>
      <c r="U68">
        <v>20.679272727272728</v>
      </c>
      <c r="V68">
        <v>20.745623979735434</v>
      </c>
      <c r="W68">
        <v>20.815344216155363</v>
      </c>
      <c r="X68">
        <v>20.860866873065014</v>
      </c>
      <c r="Y68">
        <v>20.756759358288768</v>
      </c>
      <c r="Z68">
        <v>20.835061638052352</v>
      </c>
      <c r="AA68">
        <v>20.885974669293553</v>
      </c>
      <c r="AB68">
        <v>20.979112299465239</v>
      </c>
      <c r="AC68">
        <v>21.052343371798479</v>
      </c>
      <c r="AD68">
        <v>21.330976076555025</v>
      </c>
      <c r="AE68">
        <v>21.42243512524627</v>
      </c>
      <c r="AF68">
        <v>21.491599774838164</v>
      </c>
      <c r="AG68">
        <v>21.928314663664509</v>
      </c>
      <c r="AH68">
        <v>22.202857303687022</v>
      </c>
      <c r="AI68">
        <v>22.659845201238387</v>
      </c>
      <c r="AJ68">
        <v>22.587926259499014</v>
      </c>
      <c r="AK68">
        <v>22.963514776245425</v>
      </c>
      <c r="AL68">
        <v>23.469701660568532</v>
      </c>
      <c r="AM68">
        <v>23.726725584013508</v>
      </c>
      <c r="AN68">
        <v>24.321664508865748</v>
      </c>
      <c r="AO68">
        <v>25.480807768083309</v>
      </c>
    </row>
    <row r="69" spans="9:41" x14ac:dyDescent="0.25">
      <c r="I69" t="s">
        <v>68</v>
      </c>
      <c r="J69">
        <v>28.503195372270948</v>
      </c>
      <c r="K69">
        <v>27.56843519236628</v>
      </c>
      <c r="L69">
        <v>27.536108011323876</v>
      </c>
      <c r="M69">
        <v>27.797248052403248</v>
      </c>
      <c r="N69">
        <v>27.794152965511518</v>
      </c>
      <c r="O69">
        <v>28.132498301407413</v>
      </c>
      <c r="P69">
        <v>28.129124075155097</v>
      </c>
      <c r="Q69">
        <v>28.646918542866576</v>
      </c>
      <c r="R69">
        <v>28.709563360017508</v>
      </c>
      <c r="S69">
        <v>29.154180668963214</v>
      </c>
      <c r="T69">
        <v>29.421805530928889</v>
      </c>
      <c r="U69">
        <v>29.90080479676578</v>
      </c>
      <c r="V69">
        <v>30.240261520856617</v>
      </c>
      <c r="W69">
        <v>30.453645469661708</v>
      </c>
      <c r="X69">
        <v>30.937788136679849</v>
      </c>
      <c r="Y69">
        <v>31.187047954880036</v>
      </c>
      <c r="Z69">
        <v>31.472139703872259</v>
      </c>
      <c r="AA69">
        <v>31.79085740732074</v>
      </c>
      <c r="AB69">
        <v>31.99811450562326</v>
      </c>
      <c r="AC69">
        <v>32.264737825901626</v>
      </c>
      <c r="AD69">
        <v>32.551506995681095</v>
      </c>
      <c r="AE69">
        <v>32.553225770447689</v>
      </c>
      <c r="AF69">
        <v>32.775026546361701</v>
      </c>
      <c r="AG69">
        <v>33.264030890576777</v>
      </c>
      <c r="AH69">
        <v>33.474832800296412</v>
      </c>
      <c r="AI69">
        <v>33.731148641222632</v>
      </c>
      <c r="AJ69">
        <v>34.209951475657626</v>
      </c>
      <c r="AK69">
        <v>34.229603662030271</v>
      </c>
      <c r="AL69">
        <v>34.564691079740761</v>
      </c>
      <c r="AM69">
        <v>34.873048319051037</v>
      </c>
      <c r="AN69">
        <v>35.089670801363731</v>
      </c>
      <c r="AO69">
        <v>35.287696916088954</v>
      </c>
    </row>
    <row r="70" spans="9:41" x14ac:dyDescent="0.25">
      <c r="I70" t="s">
        <v>69</v>
      </c>
      <c r="J70" s="25">
        <v>5.0316960000000002</v>
      </c>
      <c r="K70" s="26">
        <v>4.7607179999999998</v>
      </c>
      <c r="L70" s="25">
        <v>4.8476780000000002</v>
      </c>
      <c r="M70" s="26">
        <v>4.8332069999999998</v>
      </c>
      <c r="N70" s="25">
        <v>4.8686489999999996</v>
      </c>
      <c r="O70" s="26">
        <v>4.9797479999999998</v>
      </c>
      <c r="P70" s="25">
        <v>5.198734</v>
      </c>
      <c r="Q70" s="26">
        <v>5.4027200000000004</v>
      </c>
      <c r="R70" s="25">
        <v>5.5522840000000002</v>
      </c>
      <c r="S70" s="26">
        <v>5.6320800000000002</v>
      </c>
      <c r="T70" s="25">
        <v>5.6439170000000001</v>
      </c>
      <c r="U70" s="26">
        <v>5.6790589999999996</v>
      </c>
      <c r="V70" s="25">
        <v>5.6373389999999999</v>
      </c>
      <c r="W70" s="26">
        <v>5.6477459999999997</v>
      </c>
      <c r="X70" s="25">
        <v>5.7140750000000002</v>
      </c>
      <c r="Y70" s="26">
        <v>5.7420039999999997</v>
      </c>
      <c r="Z70" s="25">
        <v>5.739636</v>
      </c>
      <c r="AA70" s="26">
        <v>5.7297529999999997</v>
      </c>
      <c r="AB70" s="25">
        <v>5.7619749999999996</v>
      </c>
      <c r="AC70" s="26">
        <v>5.7804820000000001</v>
      </c>
      <c r="AD70" s="25">
        <v>5.7848649999999999</v>
      </c>
      <c r="AE70" s="26">
        <v>5.7817970000000001</v>
      </c>
      <c r="AF70" s="25">
        <v>5.7831630000000001</v>
      </c>
      <c r="AG70" s="26">
        <v>5.7969949999999999</v>
      </c>
      <c r="AH70" s="25">
        <v>5.8079429999999999</v>
      </c>
      <c r="AI70" s="26">
        <v>5.8250010000000003</v>
      </c>
      <c r="AJ70" s="25">
        <v>5.848293</v>
      </c>
      <c r="AK70" s="26">
        <v>5.8874190000000004</v>
      </c>
      <c r="AL70" s="25">
        <v>5.9310219999999996</v>
      </c>
      <c r="AM70" s="26">
        <v>5.9516270000000002</v>
      </c>
      <c r="AN70" s="25">
        <v>5.9727379999999997</v>
      </c>
      <c r="AO70" s="26">
        <v>6.0177839999999998</v>
      </c>
    </row>
    <row r="71" spans="9:41" ht="16.5" customHeight="1" x14ac:dyDescent="0.25">
      <c r="I71" t="s">
        <v>70</v>
      </c>
      <c r="J71">
        <f t="shared" ref="J71:AO71" si="7">+J74</f>
        <v>9.9389069659747609</v>
      </c>
      <c r="K71">
        <f t="shared" si="7"/>
        <v>9.3869901772428523</v>
      </c>
      <c r="L71">
        <f t="shared" si="7"/>
        <v>10.287079260646848</v>
      </c>
      <c r="M71">
        <f t="shared" si="7"/>
        <v>10.535673289409495</v>
      </c>
      <c r="N71">
        <f t="shared" si="7"/>
        <v>10.74174170797278</v>
      </c>
      <c r="O71">
        <f t="shared" si="7"/>
        <v>11.129993971580372</v>
      </c>
      <c r="P71">
        <f t="shared" si="7"/>
        <v>11.404622491095539</v>
      </c>
      <c r="Q71">
        <f t="shared" si="7"/>
        <v>11.693615001593368</v>
      </c>
      <c r="R71">
        <f t="shared" si="7"/>
        <v>11.97288183063062</v>
      </c>
      <c r="S71">
        <f t="shared" si="7"/>
        <v>12.106750658115047</v>
      </c>
      <c r="T71">
        <f t="shared" si="7"/>
        <v>12.377995487022886</v>
      </c>
      <c r="U71">
        <f t="shared" si="7"/>
        <v>12.602511149398413</v>
      </c>
      <c r="V71">
        <f t="shared" si="7"/>
        <v>12.89947849257279</v>
      </c>
      <c r="W71">
        <f t="shared" si="7"/>
        <v>13.05019617018589</v>
      </c>
      <c r="X71">
        <f t="shared" si="7"/>
        <v>13.528408425775462</v>
      </c>
      <c r="Y71">
        <f t="shared" si="7"/>
        <v>13.746138157938017</v>
      </c>
      <c r="Z71">
        <f t="shared" si="7"/>
        <v>14.018754906092827</v>
      </c>
      <c r="AA71">
        <f t="shared" si="7"/>
        <v>14.383410900612422</v>
      </c>
      <c r="AB71">
        <f t="shared" si="7"/>
        <v>14.451363477705129</v>
      </c>
      <c r="AC71">
        <f t="shared" si="7"/>
        <v>14.722348267322275</v>
      </c>
      <c r="AD71">
        <f t="shared" si="7"/>
        <v>14.97849385828558</v>
      </c>
      <c r="AE71">
        <f t="shared" si="7"/>
        <v>15.146069572197943</v>
      </c>
      <c r="AF71">
        <f t="shared" si="7"/>
        <v>15.324567642948036</v>
      </c>
      <c r="AG71">
        <f t="shared" si="7"/>
        <v>15.726956186501802</v>
      </c>
      <c r="AH71">
        <f t="shared" si="7"/>
        <v>15.920432485064548</v>
      </c>
      <c r="AI71">
        <f t="shared" si="7"/>
        <v>16.14669086999627</v>
      </c>
      <c r="AJ71">
        <f t="shared" si="7"/>
        <v>16.491298400506025</v>
      </c>
      <c r="AK71">
        <f t="shared" si="7"/>
        <v>16.614746224078669</v>
      </c>
      <c r="AL71">
        <f t="shared" si="7"/>
        <v>17.032564177747016</v>
      </c>
      <c r="AM71">
        <f t="shared" si="7"/>
        <v>17.354044993811897</v>
      </c>
      <c r="AN71">
        <f t="shared" si="7"/>
        <v>17.615031873336019</v>
      </c>
      <c r="AO71">
        <f t="shared" si="7"/>
        <v>17.793513868287572</v>
      </c>
    </row>
    <row r="72" spans="9:41" x14ac:dyDescent="0.25">
      <c r="I72" t="s">
        <v>71</v>
      </c>
      <c r="J72">
        <f>+J71*(100%+$M$41)</f>
        <v>9.143949895233531</v>
      </c>
      <c r="K72">
        <f t="shared" ref="K72:AO72" si="8">+K71*(100%+$M$41)</f>
        <v>8.6361778152875335</v>
      </c>
      <c r="L72">
        <f t="shared" si="8"/>
        <v>9.4642738532189661</v>
      </c>
      <c r="M72">
        <f t="shared" si="8"/>
        <v>9.6929842487425191</v>
      </c>
      <c r="N72">
        <f t="shared" si="8"/>
        <v>9.8825704176022739</v>
      </c>
      <c r="O72">
        <f t="shared" si="8"/>
        <v>10.239768574028588</v>
      </c>
      <c r="P72">
        <f t="shared" si="8"/>
        <v>10.492431108333994</v>
      </c>
      <c r="Q72">
        <f t="shared" si="8"/>
        <v>10.758308739057016</v>
      </c>
      <c r="R72">
        <f t="shared" si="8"/>
        <v>11.015238590685517</v>
      </c>
      <c r="S72">
        <f t="shared" si="8"/>
        <v>11.138400006245785</v>
      </c>
      <c r="T72">
        <f t="shared" si="8"/>
        <v>11.387949492257221</v>
      </c>
      <c r="U72">
        <f t="shared" si="8"/>
        <v>11.594507414017146</v>
      </c>
      <c r="V72">
        <f t="shared" si="8"/>
        <v>11.8677220155627</v>
      </c>
      <c r="W72">
        <f t="shared" si="8"/>
        <v>12.006384636828617</v>
      </c>
      <c r="X72">
        <f t="shared" si="8"/>
        <v>12.446347393233069</v>
      </c>
      <c r="Y72">
        <f t="shared" si="8"/>
        <v>12.646662153036411</v>
      </c>
      <c r="Z72">
        <f t="shared" si="8"/>
        <v>12.897473826217679</v>
      </c>
      <c r="AA72">
        <f t="shared" si="8"/>
        <v>13.232963045937597</v>
      </c>
      <c r="AB72">
        <f t="shared" si="8"/>
        <v>13.295480479928566</v>
      </c>
      <c r="AC72">
        <f t="shared" si="8"/>
        <v>13.544790725724448</v>
      </c>
      <c r="AD72">
        <f t="shared" si="8"/>
        <v>13.780448676610977</v>
      </c>
      <c r="AE72">
        <f t="shared" si="8"/>
        <v>13.934620955003197</v>
      </c>
      <c r="AF72">
        <f t="shared" si="8"/>
        <v>14.098841972557979</v>
      </c>
      <c r="AG72">
        <f t="shared" si="8"/>
        <v>14.469045727685973</v>
      </c>
      <c r="AH72">
        <f t="shared" si="8"/>
        <v>14.647046949151225</v>
      </c>
      <c r="AI72">
        <f t="shared" si="8"/>
        <v>14.855208202926399</v>
      </c>
      <c r="AJ72">
        <f t="shared" si="8"/>
        <v>15.172252522114501</v>
      </c>
      <c r="AK72">
        <f t="shared" si="8"/>
        <v>15.285826451047358</v>
      </c>
      <c r="AL72">
        <f t="shared" si="8"/>
        <v>15.670225504861991</v>
      </c>
      <c r="AM72">
        <f t="shared" si="8"/>
        <v>15.965992884961192</v>
      </c>
      <c r="AN72">
        <f t="shared" si="8"/>
        <v>16.206104897061898</v>
      </c>
      <c r="AO72">
        <f t="shared" si="8"/>
        <v>16.370311124630533</v>
      </c>
    </row>
    <row r="73" spans="9:41" x14ac:dyDescent="0.25">
      <c r="I73" t="s">
        <v>72</v>
      </c>
      <c r="J73">
        <f>+J71*(100%+$M$42)</f>
        <v>7.5540357537510738</v>
      </c>
      <c r="K73">
        <f t="shared" ref="K73:AO73" si="9">+K71*(100%+$M$42)</f>
        <v>7.1345530913769002</v>
      </c>
      <c r="L73">
        <f t="shared" si="9"/>
        <v>7.8186630383632059</v>
      </c>
      <c r="M73">
        <f t="shared" si="9"/>
        <v>8.0076061674085715</v>
      </c>
      <c r="N73">
        <f t="shared" si="9"/>
        <v>8.1642278368612686</v>
      </c>
      <c r="O73">
        <f t="shared" si="9"/>
        <v>8.4593177789250227</v>
      </c>
      <c r="P73">
        <f t="shared" si="9"/>
        <v>8.668048342810911</v>
      </c>
      <c r="Q73">
        <f t="shared" si="9"/>
        <v>8.8876962139843165</v>
      </c>
      <c r="R73">
        <f t="shared" si="9"/>
        <v>9.0999521107953179</v>
      </c>
      <c r="S73">
        <f t="shared" si="9"/>
        <v>9.2016987025072687</v>
      </c>
      <c r="T73">
        <f t="shared" si="9"/>
        <v>9.4078575027258964</v>
      </c>
      <c r="U73">
        <f t="shared" si="9"/>
        <v>9.5784999432546165</v>
      </c>
      <c r="V73">
        <f t="shared" si="9"/>
        <v>9.8042090615425241</v>
      </c>
      <c r="W73">
        <f t="shared" si="9"/>
        <v>9.9187615701140768</v>
      </c>
      <c r="X73">
        <f t="shared" si="9"/>
        <v>10.282225328148286</v>
      </c>
      <c r="Y73">
        <f t="shared" si="9"/>
        <v>10.447710143233209</v>
      </c>
      <c r="Z73">
        <f t="shared" si="9"/>
        <v>10.65491166646739</v>
      </c>
      <c r="AA73">
        <f t="shared" si="9"/>
        <v>10.932067336587954</v>
      </c>
      <c r="AB73">
        <f t="shared" si="9"/>
        <v>10.983714484375447</v>
      </c>
      <c r="AC73">
        <f t="shared" si="9"/>
        <v>11.189675642528805</v>
      </c>
      <c r="AD73">
        <f t="shared" si="9"/>
        <v>11.384358313261776</v>
      </c>
      <c r="AE73">
        <f t="shared" si="9"/>
        <v>11.511723720613711</v>
      </c>
      <c r="AF73">
        <f t="shared" si="9"/>
        <v>11.647390631777874</v>
      </c>
      <c r="AG73">
        <f t="shared" si="9"/>
        <v>11.953224810054323</v>
      </c>
      <c r="AH73">
        <f t="shared" si="9"/>
        <v>12.100275877324583</v>
      </c>
      <c r="AI73">
        <f t="shared" si="9"/>
        <v>12.272242868786664</v>
      </c>
      <c r="AJ73">
        <f t="shared" si="9"/>
        <v>12.534160765331462</v>
      </c>
      <c r="AK73">
        <f t="shared" si="9"/>
        <v>12.627986904984743</v>
      </c>
      <c r="AL73">
        <f t="shared" si="9"/>
        <v>12.945548159091949</v>
      </c>
      <c r="AM73">
        <f t="shared" si="9"/>
        <v>13.189888667259792</v>
      </c>
      <c r="AN73">
        <f t="shared" si="9"/>
        <v>13.388250944513667</v>
      </c>
      <c r="AO73">
        <f t="shared" si="9"/>
        <v>13.52390563731646</v>
      </c>
    </row>
    <row r="74" spans="9:41" x14ac:dyDescent="0.25">
      <c r="I74" t="s">
        <v>54</v>
      </c>
      <c r="J74">
        <v>9.9389069659747609</v>
      </c>
      <c r="K74">
        <v>9.3869901772428523</v>
      </c>
      <c r="L74">
        <v>10.287079260646848</v>
      </c>
      <c r="M74">
        <v>10.535673289409495</v>
      </c>
      <c r="N74">
        <v>10.74174170797278</v>
      </c>
      <c r="O74">
        <v>11.129993971580372</v>
      </c>
      <c r="P74">
        <v>11.404622491095539</v>
      </c>
      <c r="Q74">
        <v>11.693615001593368</v>
      </c>
      <c r="R74">
        <v>11.97288183063062</v>
      </c>
      <c r="S74">
        <v>12.106750658115047</v>
      </c>
      <c r="T74">
        <v>12.377995487022886</v>
      </c>
      <c r="U74">
        <v>12.602511149398413</v>
      </c>
      <c r="V74">
        <v>12.89947849257279</v>
      </c>
      <c r="W74">
        <v>13.05019617018589</v>
      </c>
      <c r="X74">
        <v>13.528408425775462</v>
      </c>
      <c r="Y74">
        <v>13.746138157938017</v>
      </c>
      <c r="Z74">
        <v>14.018754906092827</v>
      </c>
      <c r="AA74">
        <v>14.383410900612422</v>
      </c>
      <c r="AB74">
        <v>14.451363477705129</v>
      </c>
      <c r="AC74">
        <v>14.722348267322275</v>
      </c>
      <c r="AD74">
        <v>14.97849385828558</v>
      </c>
      <c r="AE74">
        <v>15.146069572197943</v>
      </c>
      <c r="AF74">
        <v>15.324567642948036</v>
      </c>
      <c r="AG74">
        <v>15.726956186501802</v>
      </c>
      <c r="AH74">
        <v>15.920432485064548</v>
      </c>
      <c r="AI74">
        <v>16.14669086999627</v>
      </c>
      <c r="AJ74">
        <v>16.491298400506025</v>
      </c>
      <c r="AK74">
        <v>16.614746224078669</v>
      </c>
      <c r="AL74">
        <v>17.032564177747016</v>
      </c>
      <c r="AM74">
        <v>17.354044993811897</v>
      </c>
      <c r="AN74">
        <v>17.615031873336019</v>
      </c>
      <c r="AO74">
        <v>17.793513868287572</v>
      </c>
    </row>
    <row r="75" spans="9:41" x14ac:dyDescent="0.25">
      <c r="I75" t="s">
        <v>73</v>
      </c>
      <c r="J75">
        <v>22.631883642110068</v>
      </c>
      <c r="K75">
        <v>22.339540412044375</v>
      </c>
      <c r="L75">
        <v>22.078422999593137</v>
      </c>
      <c r="M75">
        <v>22.39579265822039</v>
      </c>
      <c r="N75">
        <v>22.558159280737229</v>
      </c>
      <c r="O75">
        <v>23.164899880511875</v>
      </c>
      <c r="P75">
        <v>23.275210249935512</v>
      </c>
      <c r="Q75">
        <v>23.971296511876403</v>
      </c>
      <c r="R75">
        <v>24.015638240959891</v>
      </c>
      <c r="S75">
        <v>24.740571573891199</v>
      </c>
      <c r="T75">
        <v>25.062088399499931</v>
      </c>
      <c r="U75">
        <v>25.42744343502223</v>
      </c>
      <c r="V75">
        <v>25.958460854900952</v>
      </c>
      <c r="W75">
        <v>26.224834702323204</v>
      </c>
      <c r="X75">
        <v>26.829697023012422</v>
      </c>
      <c r="Y75">
        <v>27.263719866788854</v>
      </c>
      <c r="Z75">
        <v>27.675778594046346</v>
      </c>
      <c r="AA75">
        <v>28.049205194444301</v>
      </c>
      <c r="AB75">
        <v>28.417233459014266</v>
      </c>
      <c r="AC75">
        <v>28.731185290548609</v>
      </c>
      <c r="AD75">
        <v>29.153445621352176</v>
      </c>
      <c r="AE75">
        <v>29.292522193535898</v>
      </c>
      <c r="AF75">
        <v>29.677418350298769</v>
      </c>
      <c r="AG75">
        <v>30.263903747100933</v>
      </c>
      <c r="AH75">
        <v>30.578589495970853</v>
      </c>
      <c r="AI75">
        <v>30.937873310956238</v>
      </c>
      <c r="AJ75">
        <v>31.585223494694176</v>
      </c>
      <c r="AK75">
        <v>31.665200648668247</v>
      </c>
      <c r="AL75">
        <v>32.309671618243542</v>
      </c>
      <c r="AM75">
        <v>32.833415474840166</v>
      </c>
      <c r="AN75">
        <v>33.211941351195492</v>
      </c>
      <c r="AO75">
        <v>33.352427777055048</v>
      </c>
    </row>
    <row r="79" spans="9:41" x14ac:dyDescent="0.25">
      <c r="I79" t="s">
        <v>74</v>
      </c>
    </row>
    <row r="80" spans="9:41" x14ac:dyDescent="0.25">
      <c r="J80">
        <v>2019</v>
      </c>
      <c r="K80">
        <v>2020</v>
      </c>
      <c r="L80">
        <v>2025</v>
      </c>
      <c r="M80">
        <v>2030</v>
      </c>
      <c r="N80">
        <v>2035</v>
      </c>
      <c r="O80">
        <v>2040</v>
      </c>
      <c r="P80">
        <v>2045</v>
      </c>
      <c r="Q80">
        <v>2050</v>
      </c>
    </row>
    <row r="81" spans="9:17" x14ac:dyDescent="0.25">
      <c r="I81" t="s">
        <v>63</v>
      </c>
      <c r="J81" s="25">
        <f t="shared" ref="J81:K93" si="10">+J63*$A$30/1000000</f>
        <v>20.996445954041999</v>
      </c>
      <c r="K81" s="25">
        <f t="shared" si="10"/>
        <v>20.795929580790002</v>
      </c>
      <c r="L81" s="25">
        <f t="shared" ref="L81:L93" si="11">+P63*$A$30/1000000</f>
        <v>20.716882590807003</v>
      </c>
      <c r="M81" s="25">
        <f t="shared" ref="M81:M93" si="12">+U63*$A$30/1000000</f>
        <v>22.202066334591002</v>
      </c>
      <c r="N81" s="25">
        <f t="shared" ref="N81:N93" si="13">+Z63*$A$30/1000000</f>
        <v>23.568165402677998</v>
      </c>
      <c r="O81" s="25">
        <f t="shared" ref="O81:O93" si="14">+AE63*$A$30/1000000</f>
        <v>24.597135442035</v>
      </c>
      <c r="P81" s="25">
        <f t="shared" ref="P81:P93" si="15">+AJ63*$A$30/1000000</f>
        <v>25.886116327734001</v>
      </c>
      <c r="Q81" s="25">
        <f t="shared" ref="Q81:Q93" si="16">+AO63*$A$30/1000000</f>
        <v>27.153960894333</v>
      </c>
    </row>
    <row r="82" spans="9:17" x14ac:dyDescent="0.25">
      <c r="I82" t="s">
        <v>64</v>
      </c>
      <c r="J82" s="25">
        <f t="shared" si="10"/>
        <v>20.905026160941002</v>
      </c>
      <c r="K82" s="25">
        <f t="shared" si="10"/>
        <v>20.219447377232999</v>
      </c>
      <c r="L82" s="25">
        <f t="shared" si="11"/>
        <v>20.630671999937999</v>
      </c>
      <c r="M82" s="25">
        <f t="shared" si="12"/>
        <v>21.930071290101001</v>
      </c>
      <c r="N82" s="25">
        <f t="shared" si="13"/>
        <v>23.082531458571001</v>
      </c>
      <c r="O82" s="25">
        <f t="shared" si="14"/>
        <v>23.875429665555</v>
      </c>
      <c r="P82" s="25">
        <f t="shared" si="15"/>
        <v>25.090517790116998</v>
      </c>
      <c r="Q82" s="25">
        <f t="shared" si="16"/>
        <v>25.880965890156002</v>
      </c>
    </row>
    <row r="83" spans="9:17" x14ac:dyDescent="0.25">
      <c r="I83" t="s">
        <v>65</v>
      </c>
      <c r="J83" s="25">
        <f t="shared" si="10"/>
        <v>13.877034192216</v>
      </c>
      <c r="K83" s="25">
        <f t="shared" si="10"/>
        <v>13.695434350650002</v>
      </c>
      <c r="L83" s="25">
        <f t="shared" si="11"/>
        <v>14.458260219857999</v>
      </c>
      <c r="M83" s="25">
        <f t="shared" si="12"/>
        <v>15.795199697939999</v>
      </c>
      <c r="N83" s="25">
        <f t="shared" si="13"/>
        <v>17.191836481949998</v>
      </c>
      <c r="O83" s="25">
        <f t="shared" si="14"/>
        <v>18.196136740431001</v>
      </c>
      <c r="P83" s="25">
        <f t="shared" si="15"/>
        <v>19.62033319935</v>
      </c>
      <c r="Q83" s="25">
        <f t="shared" si="16"/>
        <v>20.718097692200999</v>
      </c>
    </row>
    <row r="84" spans="9:17" x14ac:dyDescent="0.25">
      <c r="I84" t="s">
        <v>11</v>
      </c>
      <c r="J84" s="25">
        <f t="shared" si="10"/>
        <v>17.551047751146001</v>
      </c>
      <c r="K84" s="25">
        <f t="shared" si="10"/>
        <v>16.867144707893999</v>
      </c>
      <c r="L84" s="25">
        <f t="shared" si="11"/>
        <v>19.872932116751997</v>
      </c>
      <c r="M84" s="25">
        <f t="shared" si="12"/>
        <v>22.022557377326997</v>
      </c>
      <c r="N84" s="25">
        <f t="shared" si="13"/>
        <v>22.891725470484001</v>
      </c>
      <c r="O84" s="25">
        <f t="shared" si="14"/>
        <v>24.412499742618003</v>
      </c>
      <c r="P84" s="25">
        <f t="shared" si="15"/>
        <v>25.877700660591003</v>
      </c>
      <c r="Q84" s="25">
        <f t="shared" si="16"/>
        <v>27.425805235919999</v>
      </c>
    </row>
    <row r="85" spans="9:17" x14ac:dyDescent="0.25">
      <c r="I85" t="s">
        <v>66</v>
      </c>
      <c r="J85" s="25">
        <f t="shared" si="10"/>
        <v>9.2415067298189992</v>
      </c>
      <c r="K85" s="25">
        <f t="shared" si="10"/>
        <v>9.6605963379900004</v>
      </c>
      <c r="L85" s="25">
        <f t="shared" si="11"/>
        <v>9.3615136314569991</v>
      </c>
      <c r="M85" s="25">
        <f t="shared" si="12"/>
        <v>10.777456499940001</v>
      </c>
      <c r="N85" s="25">
        <f t="shared" si="13"/>
        <v>12.03505800822</v>
      </c>
      <c r="O85" s="25">
        <f t="shared" si="14"/>
        <v>13.376972577735</v>
      </c>
      <c r="P85" s="25">
        <f t="shared" si="15"/>
        <v>14.299692331392</v>
      </c>
      <c r="Q85" s="25">
        <f t="shared" si="16"/>
        <v>15.089726235401999</v>
      </c>
    </row>
    <row r="86" spans="9:17" x14ac:dyDescent="0.25">
      <c r="I86" t="s">
        <v>67</v>
      </c>
      <c r="J86" s="25">
        <f t="shared" si="10"/>
        <v>15.484369752577541</v>
      </c>
      <c r="K86" s="25">
        <f t="shared" si="10"/>
        <v>15.076841521470868</v>
      </c>
      <c r="L86" s="25">
        <f t="shared" si="11"/>
        <v>16.842423718223472</v>
      </c>
      <c r="M86" s="25">
        <f t="shared" si="12"/>
        <v>19.600166238545455</v>
      </c>
      <c r="N86" s="25">
        <f t="shared" si="13"/>
        <v>19.747825616593868</v>
      </c>
      <c r="O86" s="25">
        <f t="shared" si="14"/>
        <v>20.304548193105546</v>
      </c>
      <c r="P86" s="25">
        <f t="shared" si="15"/>
        <v>21.409220503499576</v>
      </c>
      <c r="Q86" s="25">
        <f t="shared" si="16"/>
        <v>24.151142776321418</v>
      </c>
    </row>
    <row r="87" spans="9:17" x14ac:dyDescent="0.25">
      <c r="I87" t="s">
        <v>68</v>
      </c>
      <c r="J87" s="25">
        <f t="shared" si="10"/>
        <v>27.015813128159731</v>
      </c>
      <c r="K87" s="25">
        <f t="shared" si="10"/>
        <v>26.129831538723028</v>
      </c>
      <c r="L87" s="25">
        <f t="shared" si="11"/>
        <v>26.661261993541277</v>
      </c>
      <c r="M87" s="25">
        <f t="shared" si="12"/>
        <v>28.340491100056148</v>
      </c>
      <c r="N87" s="25">
        <f t="shared" si="13"/>
        <v>29.829829037705093</v>
      </c>
      <c r="O87" s="25">
        <f t="shared" si="14"/>
        <v>30.854500790068418</v>
      </c>
      <c r="P87" s="25">
        <f t="shared" si="15"/>
        <v>32.424773577803386</v>
      </c>
      <c r="Q87" s="25">
        <f t="shared" si="16"/>
        <v>33.446279027916688</v>
      </c>
    </row>
    <row r="88" spans="9:17" x14ac:dyDescent="0.25">
      <c r="I88" t="s">
        <v>69</v>
      </c>
      <c r="J88" s="25">
        <f t="shared" si="10"/>
        <v>4.769127007632</v>
      </c>
      <c r="K88" s="25">
        <f t="shared" si="10"/>
        <v>4.5122894526059998</v>
      </c>
      <c r="L88" s="25">
        <f t="shared" si="11"/>
        <v>4.9274484636779992</v>
      </c>
      <c r="M88" s="25">
        <f t="shared" si="12"/>
        <v>5.3827086642029993</v>
      </c>
      <c r="N88" s="25">
        <f t="shared" si="13"/>
        <v>5.4401245746119997</v>
      </c>
      <c r="O88" s="25">
        <f t="shared" si="14"/>
        <v>5.4800854871490001</v>
      </c>
      <c r="P88" s="25">
        <f t="shared" si="15"/>
        <v>5.5431115263809998</v>
      </c>
      <c r="Q88" s="25">
        <f t="shared" si="16"/>
        <v>5.7037579775280003</v>
      </c>
    </row>
    <row r="89" spans="9:17" x14ac:dyDescent="0.25">
      <c r="I89" t="s">
        <v>70</v>
      </c>
      <c r="J89" s="25">
        <f t="shared" si="10"/>
        <v>9.4202649837693002</v>
      </c>
      <c r="K89" s="25">
        <f t="shared" si="10"/>
        <v>8.8971488688237894</v>
      </c>
      <c r="L89" s="25">
        <f t="shared" si="11"/>
        <v>10.809495075642701</v>
      </c>
      <c r="M89" s="25">
        <f t="shared" si="12"/>
        <v>11.944874310089356</v>
      </c>
      <c r="N89" s="25">
        <f t="shared" si="13"/>
        <v>13.287214218828185</v>
      </c>
      <c r="O89" s="25">
        <f t="shared" si="14"/>
        <v>14.355702223711937</v>
      </c>
      <c r="P89" s="25">
        <f t="shared" si="15"/>
        <v>15.630732976072419</v>
      </c>
      <c r="Q89" s="25">
        <f t="shared" si="16"/>
        <v>16.864994934098721</v>
      </c>
    </row>
    <row r="90" spans="9:17" x14ac:dyDescent="0.25">
      <c r="I90" t="s">
        <v>71</v>
      </c>
      <c r="J90" s="25">
        <f t="shared" si="10"/>
        <v>8.6667911578505592</v>
      </c>
      <c r="K90" s="25">
        <f t="shared" si="10"/>
        <v>8.1855161483523844</v>
      </c>
      <c r="L90" s="25">
        <f t="shared" si="11"/>
        <v>9.9449045758078007</v>
      </c>
      <c r="M90" s="25">
        <f t="shared" si="12"/>
        <v>10.989471233631489</v>
      </c>
      <c r="N90" s="25">
        <f t="shared" si="13"/>
        <v>12.224444949544161</v>
      </c>
      <c r="O90" s="25">
        <f t="shared" si="14"/>
        <v>13.207470629708267</v>
      </c>
      <c r="P90" s="25">
        <f t="shared" si="15"/>
        <v>14.380518868753001</v>
      </c>
      <c r="Q90" s="25">
        <f t="shared" si="16"/>
        <v>15.516059179213938</v>
      </c>
    </row>
    <row r="91" spans="9:17" x14ac:dyDescent="0.25">
      <c r="I91" t="s">
        <v>72</v>
      </c>
      <c r="J91" s="25">
        <f t="shared" si="10"/>
        <v>7.1598435060130816</v>
      </c>
      <c r="K91" s="25">
        <f t="shared" si="10"/>
        <v>6.7622507074095797</v>
      </c>
      <c r="L91" s="25">
        <f t="shared" si="11"/>
        <v>8.215723576138009</v>
      </c>
      <c r="M91" s="25">
        <f t="shared" si="12"/>
        <v>9.0786650807157603</v>
      </c>
      <c r="N91" s="25">
        <f t="shared" si="13"/>
        <v>10.098906410976124</v>
      </c>
      <c r="O91" s="25">
        <f t="shared" si="14"/>
        <v>10.911007441700926</v>
      </c>
      <c r="P91" s="25">
        <f t="shared" si="15"/>
        <v>11.88009065411417</v>
      </c>
      <c r="Q91" s="25">
        <f t="shared" si="16"/>
        <v>12.818187669444375</v>
      </c>
    </row>
    <row r="92" spans="9:17" x14ac:dyDescent="0.25">
      <c r="I92" t="s">
        <v>54</v>
      </c>
      <c r="J92" s="25">
        <f t="shared" si="10"/>
        <v>9.4202649837693002</v>
      </c>
      <c r="K92" s="25">
        <f t="shared" si="10"/>
        <v>8.8971488688237894</v>
      </c>
      <c r="L92" s="25">
        <f t="shared" si="11"/>
        <v>10.809495075642701</v>
      </c>
      <c r="M92" s="25">
        <f t="shared" si="12"/>
        <v>11.944874310089356</v>
      </c>
      <c r="N92" s="25">
        <f t="shared" si="13"/>
        <v>13.287214218828185</v>
      </c>
      <c r="O92" s="25">
        <f t="shared" si="14"/>
        <v>14.355702223711937</v>
      </c>
      <c r="P92" s="25">
        <f t="shared" si="15"/>
        <v>15.630732976072419</v>
      </c>
      <c r="Q92" s="25">
        <f t="shared" si="16"/>
        <v>16.864994934098721</v>
      </c>
    </row>
    <row r="93" spans="9:17" x14ac:dyDescent="0.25">
      <c r="I93" t="str">
        <f>+I75</f>
        <v>AVG</v>
      </c>
      <c r="J93" s="25">
        <f t="shared" si="10"/>
        <v>21.450884058013838</v>
      </c>
      <c r="K93" s="25">
        <f t="shared" si="10"/>
        <v>21.173796174722664</v>
      </c>
      <c r="L93" s="25">
        <f t="shared" si="11"/>
        <v>22.060639953463127</v>
      </c>
      <c r="M93" s="25">
        <f t="shared" si="12"/>
        <v>24.100563154252466</v>
      </c>
      <c r="N93" s="25">
        <f t="shared" si="13"/>
        <v>26.231573439673227</v>
      </c>
      <c r="O93" s="25">
        <f t="shared" si="14"/>
        <v>27.763950507910614</v>
      </c>
      <c r="P93" s="25">
        <f t="shared" si="15"/>
        <v>29.937011777070548</v>
      </c>
      <c r="Q93" s="25">
        <f t="shared" si="16"/>
        <v>31.611998038364984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CasoAlternativo</vt:lpstr>
      <vt:lpstr>CasoBase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2022-11-19T03:08:53Z</dcterms:modified>
</cp:coreProperties>
</file>