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84346\Desktop\19522208_NguyenHuuThang\10 Nodes\"/>
    </mc:Choice>
  </mc:AlternateContent>
  <xr:revisionPtr revIDLastSave="0" documentId="13_ncr:1_{C000CF1A-3E0A-4C77-8FA1-F67E1FF7CE2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Đồ thị &amp; Ma trận kề" sheetId="13" r:id="rId1"/>
    <sheet name="Closeness centrality" sheetId="3" r:id="rId2"/>
    <sheet name="Betweeness Centrality" sheetId="9" r:id="rId3"/>
    <sheet name="KMean-Full" sheetId="7" r:id="rId4"/>
    <sheet name="PageRank" sheetId="15" r:id="rId5"/>
    <sheet name="EigenVector" sheetId="16" r:id="rId6"/>
  </sheets>
  <definedNames>
    <definedName name="_xlnm._FilterDatabase" localSheetId="3" hidden="1">'KMean-Full'!$A$1:$AB$53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4" i="16" l="1" a="1"/>
  <c r="P74" i="16" s="1"/>
  <c r="P33" i="16" a="1"/>
  <c r="P33" i="16" s="1"/>
  <c r="P11" i="16" a="1"/>
  <c r="P11" i="16" s="1"/>
  <c r="P3" i="16" a="1"/>
  <c r="P3" i="16" s="1"/>
  <c r="P9" i="16" l="1" a="1"/>
  <c r="P9" i="16" s="1"/>
  <c r="P4" i="16" a="1"/>
  <c r="P4" i="16" s="1"/>
  <c r="P5" i="16" a="1"/>
  <c r="P5" i="16" s="1"/>
  <c r="P6" i="16" a="1"/>
  <c r="P6" i="16" s="1"/>
  <c r="P7" i="16" a="1"/>
  <c r="P7" i="16" s="1"/>
  <c r="P8" i="16" a="1"/>
  <c r="P8" i="16" s="1"/>
  <c r="P10" i="16" a="1"/>
  <c r="P10" i="16" s="1"/>
  <c r="P12" i="16" a="1"/>
  <c r="P12" i="16" s="1"/>
  <c r="P14" i="16" l="1"/>
  <c r="R10" i="16" s="1"/>
  <c r="T10" i="16" l="1"/>
  <c r="N24" i="16"/>
  <c r="R4" i="16"/>
  <c r="R5" i="16"/>
  <c r="R7" i="16"/>
  <c r="R3" i="16"/>
  <c r="R12" i="16"/>
  <c r="R6" i="16"/>
  <c r="R8" i="16"/>
  <c r="R9" i="16"/>
  <c r="R11" i="16"/>
  <c r="N20" i="16" l="1"/>
  <c r="T6" i="16"/>
  <c r="T12" i="16"/>
  <c r="N26" i="16"/>
  <c r="N17" i="16"/>
  <c r="T3" i="16"/>
  <c r="T7" i="16"/>
  <c r="N21" i="16"/>
  <c r="N19" i="16"/>
  <c r="T5" i="16"/>
  <c r="T11" i="16"/>
  <c r="N25" i="16"/>
  <c r="T4" i="16"/>
  <c r="N18" i="16"/>
  <c r="N23" i="16"/>
  <c r="T9" i="16"/>
  <c r="T8" i="16"/>
  <c r="N22" i="16"/>
  <c r="V7" i="16" l="1"/>
  <c r="P18" i="16" a="1"/>
  <c r="P18" i="16" s="1"/>
  <c r="P26" i="16" a="1"/>
  <c r="P26" i="16" s="1"/>
  <c r="P20" i="16" a="1"/>
  <c r="P20" i="16" s="1"/>
  <c r="P23" i="16" a="1"/>
  <c r="P23" i="16" s="1"/>
  <c r="P25" i="16" a="1"/>
  <c r="P25" i="16" s="1"/>
  <c r="P17" i="16" a="1"/>
  <c r="P17" i="16" s="1"/>
  <c r="P19" i="16" a="1"/>
  <c r="P19" i="16" s="1"/>
  <c r="P22" i="16" a="1"/>
  <c r="P22" i="16" s="1"/>
  <c r="P21" i="16" a="1"/>
  <c r="P21" i="16" s="1"/>
  <c r="P24" i="16" a="1"/>
  <c r="P24" i="16" s="1"/>
  <c r="P28" i="16" l="1"/>
  <c r="R19" i="16" s="1"/>
  <c r="R18" i="16" l="1"/>
  <c r="T18" i="16" s="1"/>
  <c r="R26" i="16"/>
  <c r="N40" i="16" s="1"/>
  <c r="R20" i="16"/>
  <c r="T20" i="16" s="1"/>
  <c r="R23" i="16"/>
  <c r="N37" i="16" s="1"/>
  <c r="R21" i="16"/>
  <c r="T21" i="16" s="1"/>
  <c r="R25" i="16"/>
  <c r="T25" i="16" s="1"/>
  <c r="R22" i="16"/>
  <c r="T22" i="16" s="1"/>
  <c r="R17" i="16"/>
  <c r="N31" i="16" s="1"/>
  <c r="T19" i="16"/>
  <c r="N33" i="16"/>
  <c r="N32" i="16"/>
  <c r="R24" i="16"/>
  <c r="T23" i="16" l="1"/>
  <c r="T26" i="16"/>
  <c r="N34" i="16"/>
  <c r="P38" i="16" s="1" a="1"/>
  <c r="P38" i="16" s="1"/>
  <c r="N36" i="16"/>
  <c r="N39" i="16"/>
  <c r="T17" i="16"/>
  <c r="N35" i="16"/>
  <c r="P32" i="16" a="1"/>
  <c r="P32" i="16" s="1"/>
  <c r="T24" i="16"/>
  <c r="N38" i="16"/>
  <c r="P34" i="16" l="1" a="1"/>
  <c r="P34" i="16" s="1"/>
  <c r="P40" i="16" a="1"/>
  <c r="P40" i="16" s="1"/>
  <c r="P39" i="16" a="1"/>
  <c r="P39" i="16" s="1"/>
  <c r="V21" i="16"/>
  <c r="P36" i="16" a="1"/>
  <c r="P36" i="16" s="1"/>
  <c r="P35" i="16" a="1"/>
  <c r="P35" i="16" s="1"/>
  <c r="P31" i="16" a="1"/>
  <c r="P31" i="16" s="1"/>
  <c r="P37" i="16" a="1"/>
  <c r="P37" i="16" s="1"/>
  <c r="P42" i="16" l="1"/>
  <c r="R35" i="16" s="1"/>
  <c r="R33" i="16" l="1"/>
  <c r="N47" i="16" s="1"/>
  <c r="R37" i="16"/>
  <c r="T37" i="16" s="1"/>
  <c r="R36" i="16"/>
  <c r="T36" i="16" s="1"/>
  <c r="T35" i="16"/>
  <c r="N49" i="16"/>
  <c r="R39" i="16"/>
  <c r="R34" i="16"/>
  <c r="R40" i="16"/>
  <c r="R38" i="16"/>
  <c r="R32" i="16"/>
  <c r="R31" i="16"/>
  <c r="N50" i="16" l="1"/>
  <c r="T33" i="16"/>
  <c r="N51" i="16"/>
  <c r="T31" i="16"/>
  <c r="N45" i="16"/>
  <c r="T32" i="16"/>
  <c r="N46" i="16"/>
  <c r="T38" i="16"/>
  <c r="N52" i="16"/>
  <c r="T40" i="16"/>
  <c r="N54" i="16"/>
  <c r="T34" i="16"/>
  <c r="N48" i="16"/>
  <c r="T39" i="16"/>
  <c r="N53" i="16"/>
  <c r="P46" i="16" l="1" a="1"/>
  <c r="P46" i="16" s="1"/>
  <c r="P54" i="16" a="1"/>
  <c r="P54" i="16" s="1"/>
  <c r="P48" i="16" a="1"/>
  <c r="P48" i="16" s="1"/>
  <c r="P51" i="16" a="1"/>
  <c r="P51" i="16" s="1"/>
  <c r="P50" i="16" a="1"/>
  <c r="P50" i="16" s="1"/>
  <c r="P45" i="16" a="1"/>
  <c r="P45" i="16" s="1"/>
  <c r="P53" i="16" a="1"/>
  <c r="P53" i="16" s="1"/>
  <c r="P47" i="16" a="1"/>
  <c r="P47" i="16" s="1"/>
  <c r="P49" i="16" a="1"/>
  <c r="P49" i="16" s="1"/>
  <c r="P52" i="16" a="1"/>
  <c r="P52" i="16" s="1"/>
  <c r="V35" i="16"/>
  <c r="P56" i="16" l="1"/>
  <c r="R53" i="16" s="1"/>
  <c r="R46" i="16" l="1"/>
  <c r="N60" i="16" s="1"/>
  <c r="R47" i="16"/>
  <c r="N61" i="16" s="1"/>
  <c r="R54" i="16"/>
  <c r="T54" i="16" s="1"/>
  <c r="R48" i="16"/>
  <c r="T48" i="16" s="1"/>
  <c r="R51" i="16"/>
  <c r="T51" i="16" s="1"/>
  <c r="R50" i="16"/>
  <c r="N64" i="16" s="1"/>
  <c r="T53" i="16"/>
  <c r="N67" i="16"/>
  <c r="T46" i="16"/>
  <c r="R49" i="16"/>
  <c r="R45" i="16"/>
  <c r="R52" i="16"/>
  <c r="N65" i="16" l="1"/>
  <c r="N62" i="16"/>
  <c r="T47" i="16"/>
  <c r="T50" i="16"/>
  <c r="N68" i="16"/>
  <c r="T45" i="16"/>
  <c r="N59" i="16"/>
  <c r="T49" i="16"/>
  <c r="N63" i="16"/>
  <c r="T52" i="16"/>
  <c r="N66" i="16"/>
  <c r="P60" i="16" l="1" a="1"/>
  <c r="P60" i="16" s="1"/>
  <c r="P63" i="16" a="1"/>
  <c r="P63" i="16" s="1"/>
  <c r="P66" i="16" a="1"/>
  <c r="P66" i="16" s="1"/>
  <c r="P68" i="16" a="1"/>
  <c r="P68" i="16" s="1"/>
  <c r="P61" i="16" a="1"/>
  <c r="P61" i="16" s="1"/>
  <c r="P59" i="16" a="1"/>
  <c r="P59" i="16" s="1"/>
  <c r="P67" i="16" a="1"/>
  <c r="P67" i="16" s="1"/>
  <c r="P62" i="16" a="1"/>
  <c r="P62" i="16" s="1"/>
  <c r="P65" i="16" a="1"/>
  <c r="P65" i="16" s="1"/>
  <c r="P64" i="16" a="1"/>
  <c r="P64" i="16" s="1"/>
  <c r="V49" i="16"/>
  <c r="P70" i="16" l="1"/>
  <c r="R67" i="16" s="1"/>
  <c r="T67" i="16" l="1"/>
  <c r="N82" i="16"/>
  <c r="R59" i="16"/>
  <c r="R63" i="16"/>
  <c r="R66" i="16"/>
  <c r="R68" i="16"/>
  <c r="R60" i="16"/>
  <c r="R61" i="16"/>
  <c r="R65" i="16"/>
  <c r="R62" i="16"/>
  <c r="R64" i="16"/>
  <c r="T68" i="16" l="1"/>
  <c r="N83" i="16"/>
  <c r="T59" i="16"/>
  <c r="N74" i="16"/>
  <c r="T60" i="16"/>
  <c r="N75" i="16"/>
  <c r="T61" i="16"/>
  <c r="N76" i="16"/>
  <c r="T66" i="16"/>
  <c r="N81" i="16"/>
  <c r="T63" i="16"/>
  <c r="N78" i="16"/>
  <c r="T64" i="16"/>
  <c r="N79" i="16"/>
  <c r="T62" i="16"/>
  <c r="N77" i="16"/>
  <c r="T65" i="16"/>
  <c r="N80" i="16"/>
  <c r="K5" i="15"/>
  <c r="J5" i="15"/>
  <c r="I5" i="15"/>
  <c r="H5" i="15"/>
  <c r="G5" i="15"/>
  <c r="E5" i="15"/>
  <c r="B6" i="15" s="1"/>
  <c r="F5" i="15"/>
  <c r="D5" i="15"/>
  <c r="C5" i="15"/>
  <c r="B5" i="15"/>
  <c r="V63" i="16" l="1"/>
  <c r="P83" i="16" a="1"/>
  <c r="P83" i="16" s="1"/>
  <c r="R83" i="16" s="1"/>
  <c r="T83" i="16" s="1"/>
  <c r="P80" i="16" a="1"/>
  <c r="P80" i="16" s="1"/>
  <c r="R80" i="16" s="1"/>
  <c r="T80" i="16" s="1"/>
  <c r="P77" i="16" a="1"/>
  <c r="P77" i="16" s="1"/>
  <c r="R77" i="16" s="1"/>
  <c r="T77" i="16" s="1"/>
  <c r="P76" i="16" a="1"/>
  <c r="P76" i="16" s="1"/>
  <c r="R76" i="16" s="1"/>
  <c r="T76" i="16" s="1"/>
  <c r="P79" i="16" a="1"/>
  <c r="P79" i="16" s="1"/>
  <c r="R79" i="16" s="1"/>
  <c r="T79" i="16" s="1"/>
  <c r="P81" i="16" a="1"/>
  <c r="P81" i="16" s="1"/>
  <c r="R81" i="16" s="1"/>
  <c r="T81" i="16" s="1"/>
  <c r="P78" i="16" a="1"/>
  <c r="P78" i="16" s="1"/>
  <c r="R78" i="16" s="1"/>
  <c r="T78" i="16" s="1"/>
  <c r="P82" i="16" a="1"/>
  <c r="P82" i="16" s="1"/>
  <c r="R82" i="16" s="1"/>
  <c r="T82" i="16" s="1"/>
  <c r="P75" i="16" a="1"/>
  <c r="P75" i="16" s="1"/>
  <c r="R75" i="16" s="1"/>
  <c r="T75" i="16" s="1"/>
  <c r="J6" i="15"/>
  <c r="K6" i="15"/>
  <c r="C6" i="15"/>
  <c r="G6" i="15"/>
  <c r="F6" i="15"/>
  <c r="H6" i="15"/>
  <c r="E6" i="15"/>
  <c r="D6" i="15"/>
  <c r="I6" i="15"/>
  <c r="L16" i="3"/>
  <c r="L15" i="3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6" i="7"/>
  <c r="U61" i="7"/>
  <c r="T61" i="7"/>
  <c r="U60" i="7"/>
  <c r="T60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B21" i="7" s="1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B3" i="7"/>
  <c r="AA3" i="7"/>
  <c r="AB2" i="7"/>
  <c r="AA2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6" i="7"/>
  <c r="X6" i="7"/>
  <c r="Y3" i="7"/>
  <c r="S61" i="7"/>
  <c r="X3" i="7"/>
  <c r="R61" i="7"/>
  <c r="Y2" i="7"/>
  <c r="S60" i="7"/>
  <c r="X2" i="7"/>
  <c r="R60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6" i="7"/>
  <c r="V3" i="7"/>
  <c r="Q61" i="7"/>
  <c r="U3" i="7"/>
  <c r="P61" i="7"/>
  <c r="V2" i="7"/>
  <c r="Q60" i="7"/>
  <c r="U2" i="7"/>
  <c r="P60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6" i="7"/>
  <c r="S3" i="7"/>
  <c r="O61" i="7"/>
  <c r="R3" i="7"/>
  <c r="N61" i="7"/>
  <c r="S2" i="7"/>
  <c r="O60" i="7"/>
  <c r="R2" i="7"/>
  <c r="N60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6" i="7"/>
  <c r="P3" i="7"/>
  <c r="M61" i="7"/>
  <c r="O3" i="7"/>
  <c r="L61" i="7"/>
  <c r="P2" i="7"/>
  <c r="M60" i="7"/>
  <c r="O2" i="7"/>
  <c r="L60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6" i="7"/>
  <c r="M3" i="7"/>
  <c r="K61" i="7"/>
  <c r="L3" i="7"/>
  <c r="J61" i="7"/>
  <c r="M2" i="7"/>
  <c r="K60" i="7"/>
  <c r="L2" i="7"/>
  <c r="J60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6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I2" i="7"/>
  <c r="J3" i="7"/>
  <c r="I61" i="7"/>
  <c r="I3" i="7"/>
  <c r="H61" i="7"/>
  <c r="J2" i="7"/>
  <c r="I60" i="7"/>
  <c r="H60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6" i="7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22" i="9"/>
  <c r="I21" i="9"/>
  <c r="I19" i="9"/>
  <c r="I18" i="9"/>
  <c r="I11" i="9"/>
  <c r="I12" i="9"/>
  <c r="I13" i="9"/>
  <c r="I8" i="9"/>
  <c r="I10" i="9"/>
  <c r="I5" i="9"/>
  <c r="I6" i="9"/>
  <c r="I14" i="9"/>
  <c r="I20" i="9"/>
  <c r="P85" i="16" l="1"/>
  <c r="R74" i="16"/>
  <c r="T74" i="16" s="1"/>
  <c r="V78" i="16" s="1"/>
  <c r="G7" i="15"/>
  <c r="E7" i="15"/>
  <c r="I7" i="15"/>
  <c r="K7" i="15"/>
  <c r="F7" i="15"/>
  <c r="B7" i="15"/>
  <c r="H7" i="15"/>
  <c r="J7" i="15"/>
  <c r="C7" i="15"/>
  <c r="D7" i="15"/>
  <c r="AB19" i="7"/>
  <c r="AB29" i="7"/>
  <c r="AB38" i="7"/>
  <c r="AB22" i="7"/>
  <c r="AB14" i="7"/>
  <c r="AB53" i="7"/>
  <c r="AB45" i="7"/>
  <c r="AB13" i="7"/>
  <c r="AB7" i="7"/>
  <c r="AB28" i="7"/>
  <c r="AB16" i="7"/>
  <c r="AB47" i="7"/>
  <c r="AB39" i="7"/>
  <c r="AB31" i="7"/>
  <c r="AB23" i="7"/>
  <c r="AB15" i="7"/>
  <c r="AB34" i="7"/>
  <c r="AB18" i="7"/>
  <c r="AB10" i="7"/>
  <c r="AB33" i="7"/>
  <c r="AB49" i="7"/>
  <c r="AB41" i="7"/>
  <c r="AB25" i="7"/>
  <c r="AB17" i="7"/>
  <c r="AB9" i="7"/>
  <c r="AB48" i="7"/>
  <c r="AB40" i="7"/>
  <c r="AB32" i="7"/>
  <c r="AB24" i="7"/>
  <c r="AB8" i="7"/>
  <c r="AB42" i="7"/>
  <c r="AB36" i="7"/>
  <c r="AB51" i="7"/>
  <c r="AB27" i="7"/>
  <c r="AB11" i="7"/>
  <c r="AB52" i="7"/>
  <c r="AB12" i="7"/>
  <c r="AB50" i="7"/>
  <c r="AB26" i="7"/>
  <c r="AB44" i="7"/>
  <c r="AB20" i="7"/>
  <c r="AB37" i="7"/>
  <c r="AB6" i="7"/>
  <c r="AB30" i="7"/>
  <c r="AB46" i="7"/>
  <c r="AB43" i="7"/>
  <c r="AB35" i="7"/>
  <c r="S7" i="7"/>
  <c r="S15" i="7"/>
  <c r="S23" i="7"/>
  <c r="S28" i="7"/>
  <c r="S31" i="7"/>
  <c r="S39" i="7"/>
  <c r="S44" i="7"/>
  <c r="S47" i="7"/>
  <c r="S20" i="7"/>
  <c r="P45" i="7"/>
  <c r="P53" i="7"/>
  <c r="P11" i="7"/>
  <c r="P19" i="7"/>
  <c r="P27" i="7"/>
  <c r="J10" i="7"/>
  <c r="J18" i="7"/>
  <c r="J26" i="7"/>
  <c r="L24" i="3"/>
  <c r="L23" i="3"/>
  <c r="L22" i="3"/>
  <c r="L21" i="3"/>
  <c r="L20" i="3"/>
  <c r="L19" i="3"/>
  <c r="L18" i="3"/>
  <c r="L17" i="3"/>
  <c r="K8" i="15" l="1"/>
  <c r="B8" i="15"/>
  <c r="C8" i="15"/>
  <c r="F8" i="15"/>
  <c r="D8" i="15"/>
  <c r="H8" i="15"/>
  <c r="I8" i="15"/>
  <c r="G8" i="15"/>
  <c r="E8" i="15"/>
  <c r="J8" i="15"/>
  <c r="S36" i="7"/>
  <c r="J52" i="7"/>
  <c r="S12" i="7"/>
  <c r="S53" i="7"/>
  <c r="S45" i="7"/>
  <c r="S37" i="7"/>
  <c r="S29" i="7"/>
  <c r="S21" i="7"/>
  <c r="S13" i="7"/>
  <c r="J44" i="7"/>
  <c r="J36" i="7"/>
  <c r="M24" i="7"/>
  <c r="M16" i="7"/>
  <c r="M8" i="7"/>
  <c r="M50" i="7"/>
  <c r="M42" i="7"/>
  <c r="M34" i="7"/>
  <c r="P6" i="7"/>
  <c r="P22" i="7"/>
  <c r="P14" i="7"/>
  <c r="P48" i="7"/>
  <c r="P40" i="7"/>
  <c r="P32" i="7"/>
  <c r="S48" i="7"/>
  <c r="S40" i="7"/>
  <c r="S32" i="7"/>
  <c r="S24" i="7"/>
  <c r="S16" i="7"/>
  <c r="S8" i="7"/>
  <c r="S42" i="7"/>
  <c r="S6" i="7"/>
  <c r="S33" i="7"/>
  <c r="S25" i="7"/>
  <c r="S17" i="7"/>
  <c r="S9" i="7"/>
  <c r="M6" i="7"/>
  <c r="P28" i="7"/>
  <c r="P20" i="7"/>
  <c r="P12" i="7"/>
  <c r="P46" i="7"/>
  <c r="P38" i="7"/>
  <c r="P30" i="7"/>
  <c r="G14" i="7"/>
  <c r="G48" i="7"/>
  <c r="G40" i="7"/>
  <c r="G32" i="7"/>
  <c r="J8" i="7"/>
  <c r="P29" i="7"/>
  <c r="P21" i="7"/>
  <c r="P13" i="7"/>
  <c r="P47" i="7"/>
  <c r="P39" i="7"/>
  <c r="P31" i="7"/>
  <c r="S49" i="7"/>
  <c r="S41" i="7"/>
  <c r="S51" i="7"/>
  <c r="S43" i="7"/>
  <c r="S35" i="7"/>
  <c r="S27" i="7"/>
  <c r="S19" i="7"/>
  <c r="S11" i="7"/>
  <c r="S50" i="7"/>
  <c r="S34" i="7"/>
  <c r="S26" i="7"/>
  <c r="S18" i="7"/>
  <c r="S10" i="7"/>
  <c r="S46" i="7"/>
  <c r="S38" i="7"/>
  <c r="S30" i="7"/>
  <c r="S22" i="7"/>
  <c r="S14" i="7"/>
  <c r="S52" i="7"/>
  <c r="P37" i="7"/>
  <c r="J53" i="7"/>
  <c r="J45" i="7"/>
  <c r="J37" i="7"/>
  <c r="M25" i="7"/>
  <c r="M17" i="7"/>
  <c r="M9" i="7"/>
  <c r="M51" i="7"/>
  <c r="M43" i="7"/>
  <c r="M35" i="7"/>
  <c r="P23" i="7"/>
  <c r="P15" i="7"/>
  <c r="P7" i="7"/>
  <c r="P49" i="7"/>
  <c r="P41" i="7"/>
  <c r="P33" i="7"/>
  <c r="P26" i="7"/>
  <c r="P18" i="7"/>
  <c r="P10" i="7"/>
  <c r="P52" i="7"/>
  <c r="P44" i="7"/>
  <c r="P36" i="7"/>
  <c r="M45" i="7"/>
  <c r="P25" i="7"/>
  <c r="P17" i="7"/>
  <c r="P9" i="7"/>
  <c r="P51" i="7"/>
  <c r="P43" i="7"/>
  <c r="P35" i="7"/>
  <c r="J6" i="7"/>
  <c r="M18" i="7"/>
  <c r="M44" i="7"/>
  <c r="P24" i="7"/>
  <c r="P16" i="7"/>
  <c r="P8" i="7"/>
  <c r="P50" i="7"/>
  <c r="P42" i="7"/>
  <c r="P34" i="7"/>
  <c r="M29" i="7"/>
  <c r="M21" i="7"/>
  <c r="M13" i="7"/>
  <c r="M47" i="7"/>
  <c r="M39" i="7"/>
  <c r="M31" i="7"/>
  <c r="J24" i="7"/>
  <c r="J16" i="7"/>
  <c r="M28" i="7"/>
  <c r="M20" i="7"/>
  <c r="M12" i="7"/>
  <c r="M46" i="7"/>
  <c r="M38" i="7"/>
  <c r="M30" i="7"/>
  <c r="J7" i="7"/>
  <c r="J23" i="7"/>
  <c r="J15" i="7"/>
  <c r="M27" i="7"/>
  <c r="M19" i="7"/>
  <c r="M11" i="7"/>
  <c r="M53" i="7"/>
  <c r="M37" i="7"/>
  <c r="M26" i="7"/>
  <c r="M10" i="7"/>
  <c r="M52" i="7"/>
  <c r="M36" i="7"/>
  <c r="M23" i="7"/>
  <c r="M15" i="7"/>
  <c r="M7" i="7"/>
  <c r="M49" i="7"/>
  <c r="M41" i="7"/>
  <c r="M33" i="7"/>
  <c r="M22" i="7"/>
  <c r="M14" i="7"/>
  <c r="M48" i="7"/>
  <c r="M40" i="7"/>
  <c r="M32" i="7"/>
  <c r="J51" i="7"/>
  <c r="J43" i="7"/>
  <c r="J35" i="7"/>
  <c r="G6" i="7"/>
  <c r="J50" i="7"/>
  <c r="J42" i="7"/>
  <c r="J34" i="7"/>
  <c r="G15" i="7"/>
  <c r="G7" i="7"/>
  <c r="G49" i="7"/>
  <c r="G41" i="7"/>
  <c r="G33" i="7"/>
  <c r="J25" i="7"/>
  <c r="J17" i="7"/>
  <c r="J9" i="7"/>
  <c r="J49" i="7"/>
  <c r="J41" i="7"/>
  <c r="J33" i="7"/>
  <c r="J28" i="7"/>
  <c r="J20" i="7"/>
  <c r="J12" i="7"/>
  <c r="J48" i="7"/>
  <c r="J40" i="7"/>
  <c r="J32" i="7"/>
  <c r="G12" i="7"/>
  <c r="G46" i="7"/>
  <c r="G38" i="7"/>
  <c r="G30" i="7"/>
  <c r="J22" i="7"/>
  <c r="J14" i="7"/>
  <c r="J46" i="7"/>
  <c r="J38" i="7"/>
  <c r="J30" i="7"/>
  <c r="J27" i="7"/>
  <c r="J19" i="7"/>
  <c r="J11" i="7"/>
  <c r="J47" i="7"/>
  <c r="J39" i="7"/>
  <c r="J31" i="7"/>
  <c r="G11" i="7"/>
  <c r="J29" i="7"/>
  <c r="J21" i="7"/>
  <c r="J13" i="7"/>
  <c r="G18" i="7"/>
  <c r="G29" i="7"/>
  <c r="G21" i="7"/>
  <c r="G10" i="7"/>
  <c r="G52" i="7"/>
  <c r="G44" i="7"/>
  <c r="G36" i="7"/>
  <c r="G25" i="7"/>
  <c r="G26" i="7"/>
  <c r="G17" i="7"/>
  <c r="G13" i="7"/>
  <c r="G47" i="7"/>
  <c r="G39" i="7"/>
  <c r="G31" i="7"/>
  <c r="G23" i="7"/>
  <c r="G28" i="7"/>
  <c r="G20" i="7"/>
  <c r="G8" i="7"/>
  <c r="G50" i="7"/>
  <c r="G42" i="7"/>
  <c r="G34" i="7"/>
  <c r="G9" i="7"/>
  <c r="G24" i="7"/>
  <c r="G16" i="7"/>
  <c r="G22" i="7"/>
  <c r="G53" i="7"/>
  <c r="G45" i="7"/>
  <c r="G37" i="7"/>
  <c r="G51" i="7"/>
  <c r="G43" i="7"/>
  <c r="G35" i="7"/>
  <c r="G27" i="7"/>
  <c r="G19" i="7"/>
  <c r="F9" i="15" l="1"/>
  <c r="K9" i="15"/>
  <c r="C9" i="15"/>
  <c r="J9" i="15"/>
  <c r="E9" i="15"/>
  <c r="I9" i="15"/>
  <c r="H9" i="15"/>
  <c r="B9" i="15"/>
  <c r="D9" i="15"/>
  <c r="G9" i="15"/>
  <c r="Y45" i="7"/>
  <c r="Y22" i="7"/>
  <c r="Y33" i="7"/>
  <c r="Y27" i="7"/>
  <c r="Y25" i="7"/>
  <c r="Y38" i="7"/>
  <c r="Y32" i="7"/>
  <c r="Y13" i="7"/>
  <c r="Y26" i="7"/>
  <c r="Y35" i="7"/>
  <c r="Y46" i="7"/>
  <c r="Y49" i="7"/>
  <c r="Y6" i="7"/>
  <c r="Y44" i="7"/>
  <c r="Y34" i="7"/>
  <c r="Y30" i="7"/>
  <c r="V16" i="7"/>
  <c r="V14" i="7"/>
  <c r="V37" i="7"/>
  <c r="V39" i="7"/>
  <c r="V46" i="7"/>
  <c r="V18" i="7"/>
  <c r="V47" i="7"/>
  <c r="V30" i="7"/>
  <c r="V43" i="7"/>
  <c r="V32" i="7"/>
  <c r="V44" i="7"/>
  <c r="V11" i="7"/>
  <c r="V25" i="7"/>
  <c r="V31" i="7"/>
  <c r="V17" i="7"/>
  <c r="V48" i="7"/>
  <c r="V53" i="7"/>
  <c r="V7" i="7"/>
  <c r="V40" i="7"/>
  <c r="V26" i="7"/>
  <c r="V28" i="7"/>
  <c r="V34" i="7"/>
  <c r="V27" i="7"/>
  <c r="V49" i="7"/>
  <c r="V20" i="7"/>
  <c r="V19" i="7"/>
  <c r="V15" i="7"/>
  <c r="V24" i="7"/>
  <c r="V52" i="7"/>
  <c r="V10" i="7"/>
  <c r="V50" i="7"/>
  <c r="V41" i="7"/>
  <c r="V12" i="7"/>
  <c r="V21" i="7"/>
  <c r="V45" i="7"/>
  <c r="V36" i="7"/>
  <c r="V9" i="7"/>
  <c r="V13" i="7"/>
  <c r="V8" i="7"/>
  <c r="V29" i="7"/>
  <c r="V23" i="7"/>
  <c r="V42" i="7"/>
  <c r="V33" i="7"/>
  <c r="V35" i="7"/>
  <c r="V51" i="7"/>
  <c r="G10" i="15" l="1"/>
  <c r="I10" i="15"/>
  <c r="J10" i="15"/>
  <c r="B10" i="15"/>
  <c r="F10" i="15"/>
  <c r="H10" i="15"/>
  <c r="E10" i="15"/>
  <c r="K10" i="15"/>
  <c r="D10" i="15"/>
  <c r="C10" i="15"/>
  <c r="Y14" i="7"/>
  <c r="Y39" i="7"/>
  <c r="Y53" i="7"/>
  <c r="Y43" i="7"/>
  <c r="Y47" i="7"/>
  <c r="Y20" i="7"/>
  <c r="Y7" i="7"/>
  <c r="Y9" i="7"/>
  <c r="Y40" i="7"/>
  <c r="Y23" i="7"/>
  <c r="Y41" i="7"/>
  <c r="Y52" i="7"/>
  <c r="Y17" i="7"/>
  <c r="Y19" i="7"/>
  <c r="Y16" i="7"/>
  <c r="Y8" i="7"/>
  <c r="Y51" i="7"/>
  <c r="Y11" i="7"/>
  <c r="Y48" i="7"/>
  <c r="Y31" i="7"/>
  <c r="Y18" i="7"/>
  <c r="Y42" i="7"/>
  <c r="Y21" i="7"/>
  <c r="Y12" i="7"/>
  <c r="Y36" i="7"/>
  <c r="Y28" i="7"/>
  <c r="Y37" i="7"/>
  <c r="Y10" i="7"/>
  <c r="Y15" i="7"/>
  <c r="Y50" i="7"/>
  <c r="Y24" i="7"/>
  <c r="Y29" i="7"/>
  <c r="V6" i="7"/>
  <c r="V22" i="7"/>
  <c r="V38" i="7"/>
  <c r="B11" i="15" l="1"/>
  <c r="C11" i="15"/>
  <c r="F11" i="15"/>
  <c r="H11" i="15"/>
  <c r="D11" i="15"/>
  <c r="K11" i="15"/>
  <c r="G11" i="15"/>
  <c r="I11" i="15"/>
  <c r="E11" i="15"/>
  <c r="J11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<sst xmlns="http://schemas.openxmlformats.org/spreadsheetml/2006/main" count="688" uniqueCount="204">
  <si>
    <t>Ký hiệu đỉnh</t>
  </si>
  <si>
    <t>Closeness centrality</t>
  </si>
  <si>
    <t xml:space="preserve">Company	</t>
  </si>
  <si>
    <t xml:space="preserve">Body Style	</t>
  </si>
  <si>
    <t>Distance to c0</t>
  </si>
  <si>
    <t>Distance to c1</t>
  </si>
  <si>
    <t>Cluster after loop 1</t>
  </si>
  <si>
    <t>c0</t>
  </si>
  <si>
    <t>c1</t>
  </si>
  <si>
    <t>Cluster after loop 2</t>
  </si>
  <si>
    <t>Cluster after loop 3</t>
  </si>
  <si>
    <t>Lần 3:  c0(1.86, 2.21), c1(7.3, 2)</t>
  </si>
  <si>
    <t>Cluster after loop 4</t>
  </si>
  <si>
    <t>Lần 4:  c0(1.45, 2.09), c1(6.77, 2.15)</t>
  </si>
  <si>
    <t>Lần 2:  c0(0.4286, 17), c1(5.3409, 11)</t>
  </si>
  <si>
    <t>STT</t>
  </si>
  <si>
    <t>Đỉnh 1</t>
  </si>
  <si>
    <t>Đỉnh 2</t>
  </si>
  <si>
    <t>Node Betweeness</t>
  </si>
  <si>
    <t>Edge Betweeness</t>
  </si>
  <si>
    <r>
      <t>E</t>
    </r>
    <r>
      <rPr>
        <b/>
        <vertAlign val="subscript"/>
        <sz val="12"/>
        <color theme="1"/>
        <rFont val="Calibri (Body)"/>
      </rPr>
      <t>max</t>
    </r>
    <r>
      <rPr>
        <b/>
        <sz val="12"/>
        <color theme="1"/>
        <rFont val="Calibri"/>
        <family val="2"/>
        <scheme val="minor"/>
      </rPr>
      <t xml:space="preserve"> (Số cạnh tối đa) C</t>
    </r>
    <r>
      <rPr>
        <b/>
        <vertAlign val="subscript"/>
        <sz val="12"/>
        <color theme="1"/>
        <rFont val="Calibri (Body)"/>
      </rPr>
      <t>N</t>
    </r>
    <r>
      <rPr>
        <b/>
        <vertAlign val="super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N(N-1)/2 = 10(10-1)/2 = 45</t>
    </r>
  </si>
  <si>
    <t>Node</t>
  </si>
  <si>
    <t>Result</t>
  </si>
  <si>
    <t>(0)/45</t>
  </si>
  <si>
    <t>Edge</t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</si>
  <si>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(AD)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</si>
  <si>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(AF)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</si>
  <si>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(BI)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</si>
  <si>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(DI)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</si>
  <si>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(DF)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</si>
  <si>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(DH)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</si>
  <si>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(FI)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</si>
  <si>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(FH)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</si>
  <si>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(GI)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</si>
  <si>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(HI) </t>
    </r>
  </si>
  <si>
    <t>Cluster after loop 5</t>
  </si>
  <si>
    <t>IQOO</t>
  </si>
  <si>
    <t>HTC</t>
  </si>
  <si>
    <t>Google Pixel</t>
  </si>
  <si>
    <t>POCO</t>
  </si>
  <si>
    <t>Apple</t>
  </si>
  <si>
    <t>Xiaomi</t>
  </si>
  <si>
    <t>realme</t>
  </si>
  <si>
    <t>vivo</t>
  </si>
  <si>
    <t>OPPO</t>
  </si>
  <si>
    <t>Lenovo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</si>
  <si>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</si>
  <si>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</si>
  <si>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</si>
  <si>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</si>
  <si>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</si>
  <si>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</si>
  <si>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</si>
  <si>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</si>
  <si>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</si>
  <si>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</si>
  <si>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(H,I)</t>
  </si>
  <si>
    <t>(G,I)</t>
  </si>
  <si>
    <t>(F,I)</t>
  </si>
  <si>
    <t>(F,H)</t>
  </si>
  <si>
    <t>(E,I)</t>
  </si>
  <si>
    <t>(E,F)</t>
  </si>
  <si>
    <t xml:space="preserve">(D,I) </t>
  </si>
  <si>
    <t>(D,H)</t>
  </si>
  <si>
    <t>(1)/45</t>
  </si>
  <si>
    <t>(D,F)</t>
  </si>
  <si>
    <t>(C,I)</t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</si>
  <si>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(AI) </t>
    </r>
  </si>
  <si>
    <t xml:space="preserve">(B,I) </t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</si>
  <si>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(I)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</si>
  <si>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(H)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</si>
  <si>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(G)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</si>
  <si>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>(F)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</si>
  <si>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(E) </t>
    </r>
  </si>
  <si>
    <t xml:space="preserve">(A,I) </t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</si>
  <si>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>(D)</t>
    </r>
  </si>
  <si>
    <t>(A,H)</t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</si>
  <si>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(C)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</si>
  <si>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(B) </t>
    </r>
  </si>
  <si>
    <t>(A,F)</t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</si>
  <si>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(A) </t>
    </r>
  </si>
  <si>
    <t>(A,D)</t>
  </si>
  <si>
    <t xml:space="preserve">CB(K) </t>
  </si>
  <si>
    <t>(E,K)</t>
  </si>
  <si>
    <t>(F,K)</t>
  </si>
  <si>
    <t>(I,K)</t>
  </si>
  <si>
    <t>D, F, H, G, I</t>
  </si>
  <si>
    <t>(0.25+0.25+0.25+0.25)/45</t>
  </si>
  <si>
    <t>(A,D), (D,B) or (A,F), (F,B) or (A,H), (H,B) 
or (A,G), (G,B) or (A,I), (I,B)</t>
  </si>
  <si>
    <t>(A,D), (D,C) or (A,F), (F,C) or (A,H), (H,C) 
or (A,G), (G,C) or (A,I), (I,C)</t>
  </si>
  <si>
    <t>(A,D), (D,E) or (A,F), (F,E) or (A,H), (H,E) 
or (A,G), (G,E) or (A,I), (I,E)</t>
  </si>
  <si>
    <t>(A,G)</t>
  </si>
  <si>
    <t>(A,D), (D,K) or (A,F), (F,K) or (A,H), (H,K) 
or (A,G), (G,K) or (A,I), (I,K)</t>
  </si>
  <si>
    <t>(B,C)</t>
  </si>
  <si>
    <t>(B,D)</t>
  </si>
  <si>
    <t>(B,E)</t>
  </si>
  <si>
    <t>(B,F)</t>
  </si>
  <si>
    <t xml:space="preserve">(B,G) </t>
  </si>
  <si>
    <t>(B,H)</t>
  </si>
  <si>
    <t>(B,K)</t>
  </si>
  <si>
    <t>(C,D)</t>
  </si>
  <si>
    <t>(C,E)</t>
  </si>
  <si>
    <t>(C,F)</t>
  </si>
  <si>
    <t>(C,G)</t>
  </si>
  <si>
    <t>(C,H)</t>
  </si>
  <si>
    <t>(C,K)</t>
  </si>
  <si>
    <t>(D,E)</t>
  </si>
  <si>
    <t>(D,G)</t>
  </si>
  <si>
    <t>(D,K)</t>
  </si>
  <si>
    <t>(E,G)</t>
  </si>
  <si>
    <t>(E,H)</t>
  </si>
  <si>
    <t>(F,G)</t>
  </si>
  <si>
    <t>(G,H)</t>
  </si>
  <si>
    <t>(G,K)</t>
  </si>
  <si>
    <t>(H,K)</t>
  </si>
  <si>
    <t>(1+0.25+0.25+0.25+0.25)/45</t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</si>
  <si>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(AG)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</si>
  <si>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(AB)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</si>
  <si>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(AC)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</si>
  <si>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(AE)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</si>
  <si>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(AK)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</si>
  <si>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(BC)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</si>
  <si>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(BD)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</si>
  <si>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(BE)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</si>
  <si>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(BF)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</si>
  <si>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(BG)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</si>
  <si>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(BH)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</si>
  <si>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(BK)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</si>
  <si>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(CD)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</si>
  <si>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(CE)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</si>
  <si>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(CF)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</si>
  <si>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(CG)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</si>
  <si>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(CH)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</si>
  <si>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(CI)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</si>
  <si>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(CK)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</si>
  <si>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(DE)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</si>
  <si>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(DG)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</si>
  <si>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(DK)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</si>
  <si>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(EF)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</si>
  <si>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(EG)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</si>
  <si>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(EH)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</si>
  <si>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(EI)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</si>
  <si>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(EK)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</si>
  <si>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(FG)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</si>
  <si>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(FK)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</si>
  <si>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(GH)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</si>
  <si>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(GK)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</si>
  <si>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(HK) </t>
    </r>
  </si>
  <si>
    <r>
      <t>C</t>
    </r>
    <r>
      <rPr>
        <vertAlign val="sub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(IK) </t>
    </r>
  </si>
  <si>
    <t>4GB</t>
  </si>
  <si>
    <t>6GB</t>
  </si>
  <si>
    <t>3GB</t>
  </si>
  <si>
    <t>8GB</t>
  </si>
  <si>
    <t>2GB</t>
  </si>
  <si>
    <t>12GB</t>
  </si>
  <si>
    <t>1GB</t>
  </si>
  <si>
    <t>256MB</t>
  </si>
  <si>
    <t>0.5GB</t>
  </si>
  <si>
    <t>Lần 1:  c0(5, 5), c1(5, 1)</t>
  </si>
  <si>
    <t>Toạ độ trung tâm cụm:  
[[4.43478261 2.52173913]
 [5.76       7.24      ]]</t>
  </si>
  <si>
    <t>Do có sai số trong tính toán</t>
  </si>
  <si>
    <t>Không có sự thay đổi sau 8 lần tính</t>
  </si>
  <si>
    <t>Bảng viết tắt tên node</t>
  </si>
  <si>
    <t>Ma trận kề</t>
  </si>
  <si>
    <t>Đồ thị 1 phía</t>
  </si>
  <si>
    <t>Nhãn hiệu</t>
  </si>
  <si>
    <t>K = 2, Khởi tạo tâm ban đầu c0(5,5), c1(5,1)</t>
  </si>
  <si>
    <t xml:space="preserve">NumbericBrand	</t>
  </si>
  <si>
    <t>NumbericMemory</t>
  </si>
  <si>
    <t>Sau lần 1</t>
  </si>
  <si>
    <t>Sau lần 2</t>
  </si>
  <si>
    <t>Sau lần 3</t>
  </si>
  <si>
    <t>Sau lần 4</t>
  </si>
  <si>
    <t>Sau lần 5</t>
  </si>
  <si>
    <t>Sau lần 6</t>
  </si>
  <si>
    <t>Sau lần 7</t>
  </si>
  <si>
    <t>Cluster after loop 6</t>
  </si>
  <si>
    <t>Cluster after loop 7</t>
  </si>
  <si>
    <t>Cluster after loop 8</t>
  </si>
  <si>
    <t>J</t>
  </si>
  <si>
    <t>Tổng</t>
  </si>
  <si>
    <t>Các đỉnh xung quanh</t>
  </si>
  <si>
    <t>Đỉnh</t>
  </si>
  <si>
    <t>Lần lặp</t>
  </si>
  <si>
    <t>PageRank</t>
  </si>
  <si>
    <t>D,F,G,H,I</t>
  </si>
  <si>
    <t>C,D,E,F,G,H,I,K</t>
  </si>
  <si>
    <t>B,D,E,F,G,H,I,K</t>
  </si>
  <si>
    <t>A,B,C,E,F,G,H,I,K</t>
  </si>
  <si>
    <t>B,C,D,F,G,H,I,K</t>
  </si>
  <si>
    <t>A,B,C,D,E,G,H,I,K</t>
  </si>
  <si>
    <t>A,B,C,D,E,F,H,I,K</t>
  </si>
  <si>
    <t>A,B,C,D,E,F,G,I,K</t>
  </si>
  <si>
    <t>A,B,C,D,E,F,G,H,K</t>
  </si>
  <si>
    <t>B,C,D,E,F,G,H,I</t>
  </si>
  <si>
    <t>=</t>
  </si>
  <si>
    <t>X</t>
  </si>
  <si>
    <t>Lần 5</t>
  </si>
  <si>
    <t>Lần 4</t>
  </si>
  <si>
    <t>Lần 3</t>
  </si>
  <si>
    <t>Lần 2</t>
  </si>
  <si>
    <t>Lần 1</t>
  </si>
  <si>
    <t>EigenVector</t>
  </si>
  <si>
    <t>Lần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</si>
</sst>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 (Body)"/>
    </font>
    <font>
      <b/>
      <vertAlign val="superscript"/>
      <sz val="12"/>
      <color theme="1"/>
      <name val="Calibri (Body)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vertAlign val="subscript"/>
      <sz val="12"/>
      <color theme="1"/>
      <name val="Calibri (Body)"/>
    </font>
    <font>
      <sz val="8"/>
      <name val="Calibri"/>
      <family val="2"/>
      <scheme val="minor"/>
    </font>
    <font>
      <sz val="10"/>
      <color rgb="FF212121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/>
    <xf numFmtId="0" fontId="5" fillId="0" borderId="5" xfId="0" applyFont="1" applyBorder="1"/>
    <xf numFmtId="0" fontId="7" fillId="3" borderId="5" xfId="0" applyFont="1" applyFill="1" applyBorder="1" applyAlignment="1">
      <alignment horizontal="left"/>
    </xf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5" fillId="4" borderId="5" xfId="0" applyFont="1" applyFill="1" applyBorder="1"/>
    <xf numFmtId="0" fontId="5" fillId="5" borderId="5" xfId="0" applyFont="1" applyFill="1" applyBorder="1"/>
    <xf numFmtId="0" fontId="5" fillId="6" borderId="5" xfId="0" applyFont="1" applyFill="1" applyBorder="1"/>
    <xf numFmtId="0" fontId="5" fillId="7" borderId="5" xfId="0" applyFont="1" applyFill="1" applyBorder="1"/>
    <xf numFmtId="0" fontId="6" fillId="7" borderId="0" xfId="0" applyFont="1" applyFill="1"/>
    <xf numFmtId="0" fontId="6" fillId="8" borderId="0" xfId="0" applyFont="1" applyFill="1"/>
    <xf numFmtId="0" fontId="9" fillId="0" borderId="0" xfId="1" applyFont="1" applyAlignment="1">
      <alignment horizontal="center"/>
    </xf>
    <xf numFmtId="0" fontId="9" fillId="0" borderId="0" xfId="1" applyFont="1" applyAlignment="1">
      <alignment horizontal="left"/>
    </xf>
    <xf numFmtId="0" fontId="8" fillId="0" borderId="0" xfId="0" applyFont="1"/>
    <xf numFmtId="0" fontId="9" fillId="0" borderId="0" xfId="0" applyFont="1"/>
    <xf numFmtId="0" fontId="8" fillId="0" borderId="1" xfId="1" applyBorder="1"/>
    <xf numFmtId="0" fontId="8" fillId="0" borderId="0" xfId="1"/>
    <xf numFmtId="0" fontId="13" fillId="0" borderId="0" xfId="1" applyFont="1" applyAlignment="1">
      <alignment horizontal="left"/>
    </xf>
    <xf numFmtId="0" fontId="8" fillId="0" borderId="1" xfId="1" applyBorder="1" applyAlignment="1">
      <alignment horizontal="left"/>
    </xf>
    <xf numFmtId="17" fontId="8" fillId="0" borderId="1" xfId="1" applyNumberFormat="1" applyBorder="1" applyAlignment="1">
      <alignment horizontal="left"/>
    </xf>
    <xf numFmtId="0" fontId="16" fillId="9" borderId="6" xfId="0" applyFont="1" applyFill="1" applyBorder="1" applyAlignment="1">
      <alignment vertical="center" wrapText="1"/>
    </xf>
    <xf numFmtId="0" fontId="16" fillId="9" borderId="6" xfId="0" applyFont="1" applyFill="1" applyBorder="1" applyAlignment="1">
      <alignment horizontal="right" vertical="center"/>
    </xf>
    <xf numFmtId="0" fontId="6" fillId="10" borderId="0" xfId="0" applyFont="1" applyFill="1"/>
    <xf numFmtId="0" fontId="6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2" borderId="1" xfId="1" applyFill="1" applyBorder="1"/>
    <xf numFmtId="0" fontId="13" fillId="0" borderId="0" xfId="0" applyFont="1" applyAlignment="1">
      <alignment horizontal="center" vertical="center"/>
    </xf>
    <xf numFmtId="0" fontId="12" fillId="2" borderId="1" xfId="1" applyFont="1" applyFill="1" applyBorder="1" applyAlignment="1">
      <alignment horizontal="left"/>
    </xf>
    <xf numFmtId="0" fontId="8" fillId="2" borderId="1" xfId="1" applyFill="1" applyBorder="1" applyAlignment="1">
      <alignment horizontal="center"/>
    </xf>
    <xf numFmtId="0" fontId="8" fillId="2" borderId="1" xfId="1" applyFill="1" applyBorder="1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64" fontId="8" fillId="0" borderId="1" xfId="0" applyNumberFormat="1" applyFont="1" applyBorder="1"/>
    <xf numFmtId="0" fontId="8" fillId="0" borderId="1" xfId="0" applyFont="1" applyBorder="1" applyAlignment="1">
      <alignment vertical="center"/>
    </xf>
    <xf numFmtId="0" fontId="9" fillId="0" borderId="0" xfId="0" quotePrefix="1" applyFont="1" applyAlignment="1">
      <alignment horizontal="center" vertical="center"/>
    </xf>
    <xf numFmtId="164" fontId="8" fillId="0" borderId="0" xfId="0" applyNumberFormat="1" applyFont="1"/>
    <xf numFmtId="0" fontId="8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3" fillId="2" borderId="0" xfId="0" applyFont="1" applyFill="1"/>
    <xf numFmtId="0" fontId="8" fillId="2" borderId="0" xfId="0" applyFont="1" applyFill="1"/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/>
    <xf numFmtId="0" fontId="2" fillId="7" borderId="0" xfId="0" applyFont="1" applyFill="1"/>
    <xf numFmtId="0" fontId="4" fillId="7" borderId="1" xfId="0" applyFont="1" applyFill="1" applyBorder="1" applyAlignment="1">
      <alignment horizontal="right" vertical="center" wrapText="1"/>
    </xf>
    <xf numFmtId="0" fontId="4" fillId="7" borderId="0" xfId="0" applyFont="1" applyFill="1"/>
    <xf numFmtId="0" fontId="9" fillId="7" borderId="1" xfId="1" applyFont="1" applyFill="1" applyBorder="1" applyAlignment="1">
      <alignment horizontal="left"/>
    </xf>
    <xf numFmtId="0" fontId="9" fillId="7" borderId="1" xfId="1" applyFont="1" applyFill="1" applyBorder="1" applyAlignment="1">
      <alignment horizontal="center"/>
    </xf>
    <xf numFmtId="0" fontId="9" fillId="7" borderId="1" xfId="1" applyFont="1" applyFill="1" applyBorder="1"/>
    <xf numFmtId="0" fontId="5" fillId="7" borderId="1" xfId="0" applyFont="1" applyFill="1" applyBorder="1"/>
    <xf numFmtId="0" fontId="9" fillId="7" borderId="1" xfId="0" applyFont="1" applyFill="1" applyBorder="1"/>
    <xf numFmtId="0" fontId="8" fillId="7" borderId="1" xfId="0" applyFont="1" applyFill="1" applyBorder="1"/>
    <xf numFmtId="0" fontId="18" fillId="7" borderId="0" xfId="0" applyFont="1" applyFill="1"/>
    <xf numFmtId="0" fontId="17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FABEA9E9-8FB5-4872-86BE-5ED36EB95C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197224</xdr:colOff>
      <xdr:row>1</xdr:row>
      <xdr:rowOff>179294</xdr:rowOff>
    </xdr:from>
    <xdr:to>
      <xdr:col>9</xdr:col>
      <xdr:colOff>456802</xdr:colOff>
      <xdr:row>31</xdr:row>
      <xdr:rowOff>16188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D3905-455C-4F0E-8640-1D0999974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224" y="376518"/>
          <a:ext cx="5745978" cy="5753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410308</xdr:colOff>
      <xdr:row>0</xdr:row>
      <xdr:rowOff>0</xdr:rowOff>
    </xdr:from>
    <xdr:to>
      <xdr:col>22</xdr:col>
      <xdr:colOff>43539</xdr:colOff>
      <xdr:row>27</xdr:row>
      <xdr:rowOff>134896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46EFE4-B14B-F0DB-D3DA-4DE248FCE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4550" y="0"/>
          <a:ext cx="5745978" cy="57535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491066</xdr:colOff>
      <xdr:row>0</xdr:row>
      <xdr:rowOff>170727</xdr:rowOff>
    </xdr:from>
    <xdr:to>
      <xdr:col>17</xdr:col>
      <xdr:colOff>217244</xdr:colOff>
      <xdr:row>18</xdr:row>
      <xdr:rowOff>106334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0B8C6C-A389-4335-8A3B-68DEC723C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3399" y="170727"/>
          <a:ext cx="4696111" cy="47023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430307</xdr:colOff>
      <xdr:row>1</xdr:row>
      <xdr:rowOff>107576</xdr:rowOff>
    </xdr:from>
    <xdr:to>
      <xdr:col>24</xdr:col>
      <xdr:colOff>527524</xdr:colOff>
      <xdr:row>25</xdr:row>
      <xdr:rowOff>34219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4F9572-E9C0-4343-A4E2-B606FCE80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9742" y="304800"/>
          <a:ext cx="4696111" cy="466000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146901</xdr:colOff>
      <xdr:row>1</xdr:row>
      <xdr:rowOff>7620</xdr:rowOff>
    </xdr:from>
    <xdr:to>
      <xdr:col>29</xdr:col>
      <xdr:colOff>261271</xdr:colOff>
      <xdr:row>18</xdr:row>
      <xdr:rowOff>42287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8A25A4-AB4C-4369-989D-3CD0CA406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9121" y="205740"/>
          <a:ext cx="3429070" cy="3402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5E24-2475-44BF-9820-C36A65376B61}">
  <dimension ref="A1:Y13"/>
  <sheetViews>
    <sheetView zoomScale="85" zoomScaleNormal="85" workbookViewId="0">
      <selection activeCell="N21" sqref="N21"/>
    </sheetView>
  </sheetViews>
  <sheetFormatPr defaultRowHeight="15.6"/>
  <cols>
    <col min="1" max="22" width="8.88671875" style="46"/>
    <col min="23" max="23" width="4.6640625" style="46" customWidth="1"/>
    <col min="24" max="24" width="25.33203125" style="46" customWidth="1"/>
    <col min="25" max="25" width="13.33203125" style="46" customWidth="1"/>
    <col min="26" max="16384" width="8.88671875" style="46"/>
  </cols>
  <sheetData>
    <row r="1" spans="1:25">
      <c r="A1" s="45" t="s">
        <v>164</v>
      </c>
      <c r="L1" s="45" t="s">
        <v>163</v>
      </c>
    </row>
    <row r="2" spans="1:25">
      <c r="L2" s="49"/>
      <c r="M2" s="50" t="s">
        <v>46</v>
      </c>
      <c r="N2" s="50" t="s">
        <v>47</v>
      </c>
      <c r="O2" s="50" t="s">
        <v>48</v>
      </c>
      <c r="P2" s="50" t="s">
        <v>49</v>
      </c>
      <c r="Q2" s="50" t="s">
        <v>50</v>
      </c>
      <c r="R2" s="50" t="s">
        <v>51</v>
      </c>
      <c r="S2" s="50" t="s">
        <v>52</v>
      </c>
      <c r="T2" s="50" t="s">
        <v>53</v>
      </c>
      <c r="U2" s="50" t="s">
        <v>54</v>
      </c>
      <c r="V2" s="50" t="s">
        <v>55</v>
      </c>
      <c r="X2" s="64" t="s">
        <v>162</v>
      </c>
      <c r="Y2" s="65"/>
    </row>
    <row r="3" spans="1:25">
      <c r="L3" s="50" t="s">
        <v>46</v>
      </c>
      <c r="M3" s="47">
        <v>0</v>
      </c>
      <c r="N3" s="47">
        <v>0</v>
      </c>
      <c r="O3" s="47">
        <v>0</v>
      </c>
      <c r="P3" s="47">
        <v>0</v>
      </c>
      <c r="Q3" s="47">
        <v>0</v>
      </c>
      <c r="R3" s="47">
        <v>0</v>
      </c>
      <c r="S3" s="47">
        <v>0</v>
      </c>
      <c r="T3" s="47">
        <v>0</v>
      </c>
      <c r="U3" s="47">
        <v>1</v>
      </c>
      <c r="V3" s="47">
        <v>0</v>
      </c>
      <c r="X3" s="51" t="s">
        <v>165</v>
      </c>
      <c r="Y3" s="51" t="s">
        <v>0</v>
      </c>
    </row>
    <row r="4" spans="1:25">
      <c r="L4" s="50" t="s">
        <v>47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1</v>
      </c>
      <c r="V4" s="47">
        <v>0</v>
      </c>
      <c r="X4" s="48" t="s">
        <v>36</v>
      </c>
      <c r="Y4" s="48" t="s">
        <v>46</v>
      </c>
    </row>
    <row r="5" spans="1:25">
      <c r="L5" s="50" t="s">
        <v>48</v>
      </c>
      <c r="M5" s="47">
        <v>0</v>
      </c>
      <c r="N5" s="47">
        <v>1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1</v>
      </c>
      <c r="V5" s="47">
        <v>0</v>
      </c>
      <c r="X5" s="48" t="s">
        <v>37</v>
      </c>
      <c r="Y5" s="48" t="s">
        <v>47</v>
      </c>
    </row>
    <row r="6" spans="1:25">
      <c r="L6" s="50" t="s">
        <v>49</v>
      </c>
      <c r="M6" s="47">
        <v>1</v>
      </c>
      <c r="N6" s="47">
        <v>1</v>
      </c>
      <c r="O6" s="47">
        <v>1</v>
      </c>
      <c r="P6" s="47">
        <v>0</v>
      </c>
      <c r="Q6" s="47">
        <v>1</v>
      </c>
      <c r="R6" s="47">
        <v>1</v>
      </c>
      <c r="S6" s="47">
        <v>1</v>
      </c>
      <c r="T6" s="47">
        <v>1</v>
      </c>
      <c r="U6" s="47">
        <v>1</v>
      </c>
      <c r="V6" s="47">
        <v>1</v>
      </c>
      <c r="X6" s="48" t="s">
        <v>38</v>
      </c>
      <c r="Y6" s="48" t="s">
        <v>48</v>
      </c>
    </row>
    <row r="7" spans="1:25">
      <c r="L7" s="50" t="s">
        <v>50</v>
      </c>
      <c r="M7" s="47">
        <v>0</v>
      </c>
      <c r="N7" s="47">
        <v>1</v>
      </c>
      <c r="O7" s="47">
        <v>1</v>
      </c>
      <c r="P7" s="47">
        <v>0</v>
      </c>
      <c r="Q7" s="47">
        <v>0</v>
      </c>
      <c r="R7" s="47">
        <v>0</v>
      </c>
      <c r="S7" s="47">
        <v>1</v>
      </c>
      <c r="T7" s="47">
        <v>0</v>
      </c>
      <c r="U7" s="47">
        <v>1</v>
      </c>
      <c r="V7" s="47">
        <v>0</v>
      </c>
      <c r="X7" s="48" t="s">
        <v>39</v>
      </c>
      <c r="Y7" s="48" t="s">
        <v>49</v>
      </c>
    </row>
    <row r="8" spans="1:25">
      <c r="L8" s="50" t="s">
        <v>51</v>
      </c>
      <c r="M8" s="47">
        <v>1</v>
      </c>
      <c r="N8" s="47">
        <v>1</v>
      </c>
      <c r="O8" s="47">
        <v>1</v>
      </c>
      <c r="P8" s="47">
        <v>1</v>
      </c>
      <c r="Q8" s="47">
        <v>1</v>
      </c>
      <c r="R8" s="47">
        <v>0</v>
      </c>
      <c r="S8" s="47">
        <v>1</v>
      </c>
      <c r="T8" s="47">
        <v>1</v>
      </c>
      <c r="U8" s="47">
        <v>1</v>
      </c>
      <c r="V8" s="47">
        <v>1</v>
      </c>
      <c r="X8" s="48" t="s">
        <v>40</v>
      </c>
      <c r="Y8" s="48" t="s">
        <v>50</v>
      </c>
    </row>
    <row r="9" spans="1:25">
      <c r="L9" s="50" t="s">
        <v>52</v>
      </c>
      <c r="M9" s="47">
        <v>1</v>
      </c>
      <c r="N9" s="47">
        <v>1</v>
      </c>
      <c r="O9" s="47">
        <v>1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1</v>
      </c>
      <c r="V9" s="47">
        <v>0</v>
      </c>
      <c r="X9" s="48" t="s">
        <v>41</v>
      </c>
      <c r="Y9" s="48" t="s">
        <v>51</v>
      </c>
    </row>
    <row r="10" spans="1:25">
      <c r="L10" s="50" t="s">
        <v>53</v>
      </c>
      <c r="M10" s="47">
        <v>1</v>
      </c>
      <c r="N10" s="47">
        <v>1</v>
      </c>
      <c r="O10" s="47">
        <v>1</v>
      </c>
      <c r="P10" s="47">
        <v>1</v>
      </c>
      <c r="Q10" s="47">
        <v>1</v>
      </c>
      <c r="R10" s="47">
        <v>0</v>
      </c>
      <c r="S10" s="47">
        <v>1</v>
      </c>
      <c r="T10" s="47">
        <v>0</v>
      </c>
      <c r="U10" s="47">
        <v>1</v>
      </c>
      <c r="V10" s="47">
        <v>1</v>
      </c>
      <c r="X10" s="48" t="s">
        <v>42</v>
      </c>
      <c r="Y10" s="48" t="s">
        <v>52</v>
      </c>
    </row>
    <row r="11" spans="1:25">
      <c r="L11" s="50" t="s">
        <v>54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X11" s="48" t="s">
        <v>43</v>
      </c>
      <c r="Y11" s="48" t="s">
        <v>53</v>
      </c>
    </row>
    <row r="12" spans="1:25">
      <c r="L12" s="50" t="s">
        <v>55</v>
      </c>
      <c r="M12" s="47">
        <v>1</v>
      </c>
      <c r="N12" s="47">
        <v>1</v>
      </c>
      <c r="O12" s="47">
        <v>1</v>
      </c>
      <c r="P12" s="47">
        <v>0</v>
      </c>
      <c r="Q12" s="47">
        <v>1</v>
      </c>
      <c r="R12" s="47">
        <v>0</v>
      </c>
      <c r="S12" s="47">
        <v>1</v>
      </c>
      <c r="T12" s="47">
        <v>0</v>
      </c>
      <c r="U12" s="47">
        <v>1</v>
      </c>
      <c r="V12" s="47">
        <v>0</v>
      </c>
      <c r="X12" s="48" t="s">
        <v>44</v>
      </c>
      <c r="Y12" s="48" t="s">
        <v>54</v>
      </c>
    </row>
    <row r="13" spans="1:25">
      <c r="X13" s="48" t="s">
        <v>45</v>
      </c>
      <c r="Y13" s="48" t="s">
        <v>55</v>
      </c>
    </row>
  </sheetData>
  <mergeCells count="1">
    <mergeCell ref="X2:Y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0087-7E10-4737-8570-460BE497F250}">
  <dimension ref="A1:M25"/>
  <sheetViews>
    <sheetView zoomScale="91" workbookViewId="0">
      <selection sqref="A1:B1"/>
    </sheetView>
  </sheetViews>
  <sheetFormatPr defaultRowHeight="14.4"/>
  <cols>
    <col min="1" max="1" width="14.21875" customWidth="1"/>
    <col min="2" max="2" width="13.44140625" customWidth="1"/>
    <col min="12" max="12" width="18.77734375" customWidth="1"/>
  </cols>
  <sheetData>
    <row r="1" spans="1:13" ht="15.6">
      <c r="A1" s="51" t="s">
        <v>165</v>
      </c>
      <c r="B1" s="51" t="s">
        <v>0</v>
      </c>
    </row>
    <row r="2" spans="1:13" ht="22.2" customHeight="1">
      <c r="A2" s="3" t="s">
        <v>36</v>
      </c>
      <c r="B2" s="3" t="s">
        <v>46</v>
      </c>
      <c r="C2" s="1"/>
    </row>
    <row r="3" spans="1:13" ht="18.600000000000001" customHeight="1">
      <c r="A3" s="3" t="s">
        <v>37</v>
      </c>
      <c r="B3" s="3" t="s">
        <v>47</v>
      </c>
      <c r="C3" s="1"/>
    </row>
    <row r="4" spans="1:13" ht="18.600000000000001" customHeight="1">
      <c r="A4" s="3" t="s">
        <v>38</v>
      </c>
      <c r="B4" s="3" t="s">
        <v>48</v>
      </c>
      <c r="C4" s="1"/>
    </row>
    <row r="5" spans="1:13" ht="17.399999999999999" customHeight="1">
      <c r="A5" s="3" t="s">
        <v>39</v>
      </c>
      <c r="B5" s="3" t="s">
        <v>49</v>
      </c>
      <c r="C5" s="1"/>
    </row>
    <row r="6" spans="1:13" ht="16.2" customHeight="1">
      <c r="A6" s="3" t="s">
        <v>40</v>
      </c>
      <c r="B6" s="3" t="s">
        <v>50</v>
      </c>
      <c r="C6" s="1"/>
    </row>
    <row r="7" spans="1:13" ht="19.2" customHeight="1">
      <c r="A7" s="3" t="s">
        <v>41</v>
      </c>
      <c r="B7" s="3" t="s">
        <v>51</v>
      </c>
      <c r="C7" s="1"/>
    </row>
    <row r="8" spans="1:13" ht="15.6" customHeight="1">
      <c r="A8" s="3" t="s">
        <v>42</v>
      </c>
      <c r="B8" s="3" t="s">
        <v>52</v>
      </c>
      <c r="C8" s="1"/>
    </row>
    <row r="9" spans="1:13" ht="15.6">
      <c r="A9" s="3" t="s">
        <v>43</v>
      </c>
      <c r="B9" s="3" t="s">
        <v>53</v>
      </c>
      <c r="C9" s="1"/>
    </row>
    <row r="10" spans="1:13" ht="17.399999999999999" customHeight="1">
      <c r="A10" s="3" t="s">
        <v>44</v>
      </c>
      <c r="B10" s="3" t="s">
        <v>54</v>
      </c>
      <c r="C10" s="1"/>
    </row>
    <row r="11" spans="1:13" ht="18" customHeight="1">
      <c r="A11" s="3" t="s">
        <v>45</v>
      </c>
      <c r="B11" s="3" t="s">
        <v>55</v>
      </c>
      <c r="C11" s="1"/>
    </row>
    <row r="14" spans="1:13" ht="15.6">
      <c r="A14" s="52"/>
      <c r="B14" s="53" t="s">
        <v>46</v>
      </c>
      <c r="C14" s="53" t="s">
        <v>47</v>
      </c>
      <c r="D14" s="53" t="s">
        <v>48</v>
      </c>
      <c r="E14" s="53" t="s">
        <v>49</v>
      </c>
      <c r="F14" s="53" t="s">
        <v>50</v>
      </c>
      <c r="G14" s="53" t="s">
        <v>51</v>
      </c>
      <c r="H14" s="53" t="s">
        <v>52</v>
      </c>
      <c r="I14" s="53" t="s">
        <v>53</v>
      </c>
      <c r="J14" s="53" t="s">
        <v>54</v>
      </c>
      <c r="K14" s="53" t="s">
        <v>55</v>
      </c>
      <c r="L14" s="54" t="s">
        <v>1</v>
      </c>
      <c r="M14" s="4"/>
    </row>
    <row r="15" spans="1:13" ht="15.6">
      <c r="A15" s="53" t="s">
        <v>46</v>
      </c>
      <c r="B15" s="2">
        <v>0</v>
      </c>
      <c r="C15" s="2">
        <v>2</v>
      </c>
      <c r="D15" s="2">
        <v>2</v>
      </c>
      <c r="E15" s="2">
        <v>1</v>
      </c>
      <c r="F15" s="2">
        <v>2</v>
      </c>
      <c r="G15" s="2">
        <v>1</v>
      </c>
      <c r="H15" s="2">
        <v>1</v>
      </c>
      <c r="I15" s="2">
        <v>1</v>
      </c>
      <c r="J15" s="2">
        <v>1</v>
      </c>
      <c r="K15" s="2">
        <v>2</v>
      </c>
      <c r="L15" s="2">
        <f>9/SUM(B15:K15)</f>
        <v>0.69230769230769229</v>
      </c>
    </row>
    <row r="16" spans="1:13" ht="15.6">
      <c r="A16" s="53" t="s">
        <v>47</v>
      </c>
      <c r="B16" s="2">
        <v>2</v>
      </c>
      <c r="C16" s="2">
        <v>0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f>9/SUM(B16:K16)</f>
        <v>0.9</v>
      </c>
    </row>
    <row r="17" spans="1:12" ht="15.6">
      <c r="A17" s="53" t="s">
        <v>48</v>
      </c>
      <c r="B17" s="2">
        <v>2</v>
      </c>
      <c r="C17" s="2">
        <v>1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f t="shared" ref="L17:L19" si="0">9/SUM(B17:K17)</f>
        <v>0.9</v>
      </c>
    </row>
    <row r="18" spans="1:12" ht="15.6">
      <c r="A18" s="53" t="s">
        <v>49</v>
      </c>
      <c r="B18" s="2">
        <v>1</v>
      </c>
      <c r="C18" s="2">
        <v>1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f t="shared" si="0"/>
        <v>1</v>
      </c>
    </row>
    <row r="19" spans="1:12" ht="15.6">
      <c r="A19" s="53" t="s">
        <v>50</v>
      </c>
      <c r="B19" s="2">
        <v>2</v>
      </c>
      <c r="C19" s="2">
        <v>1</v>
      </c>
      <c r="D19" s="2">
        <v>1</v>
      </c>
      <c r="E19" s="2">
        <v>1</v>
      </c>
      <c r="F19" s="2">
        <v>0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f t="shared" si="0"/>
        <v>0.9</v>
      </c>
    </row>
    <row r="20" spans="1:12" ht="15.6">
      <c r="A20" s="53" t="s">
        <v>51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f>9/SUM(B20:K20)</f>
        <v>1</v>
      </c>
    </row>
    <row r="21" spans="1:12" ht="15.6">
      <c r="A21" s="53" t="s">
        <v>52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0</v>
      </c>
      <c r="I21" s="2">
        <v>1</v>
      </c>
      <c r="J21" s="2">
        <v>1</v>
      </c>
      <c r="K21" s="2">
        <v>1</v>
      </c>
      <c r="L21" s="2">
        <f>9/SUM(B21:K21)</f>
        <v>1</v>
      </c>
    </row>
    <row r="22" spans="1:12" ht="15.6">
      <c r="A22" s="53" t="s">
        <v>53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0</v>
      </c>
      <c r="J22" s="2">
        <v>1</v>
      </c>
      <c r="K22" s="2">
        <v>1</v>
      </c>
      <c r="L22" s="2">
        <f>9/SUM(B22:K22)</f>
        <v>1</v>
      </c>
    </row>
    <row r="23" spans="1:12" ht="15.6">
      <c r="A23" s="53" t="s">
        <v>54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0</v>
      </c>
      <c r="K23" s="2">
        <v>1</v>
      </c>
      <c r="L23" s="2">
        <f>9/SUM(B23:K23)</f>
        <v>1</v>
      </c>
    </row>
    <row r="24" spans="1:12" ht="15.6">
      <c r="A24" s="53" t="s">
        <v>55</v>
      </c>
      <c r="B24" s="2">
        <v>2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0</v>
      </c>
      <c r="L24" s="2">
        <f>9/SUM(B24:K24)</f>
        <v>0.9</v>
      </c>
    </row>
    <row r="25" spans="1:12" ht="15.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5EAE-02AC-4EC3-B798-EBB2158345C3}">
  <dimension ref="A1:R61"/>
  <sheetViews>
    <sheetView zoomScale="90" zoomScaleNormal="90" workbookViewId="0">
      <selection activeCell="G17" sqref="G17:I17"/>
    </sheetView>
  </sheetViews>
  <sheetFormatPr defaultRowHeight="15.6"/>
  <cols>
    <col min="1" max="1" width="4.21875" style="19" bestFit="1" customWidth="1"/>
    <col min="2" max="3" width="7.109375" style="19" bestFit="1" customWidth="1"/>
    <col min="4" max="4" width="17.88671875" style="19" bestFit="1" customWidth="1"/>
    <col min="5" max="5" width="42.5546875" style="19" customWidth="1"/>
    <col min="6" max="6" width="2.88671875" style="19" customWidth="1"/>
    <col min="7" max="7" width="8.6640625" style="19" customWidth="1"/>
    <col min="8" max="8" width="42.44140625" style="19" customWidth="1"/>
    <col min="9" max="9" width="13.33203125" style="19" customWidth="1"/>
    <col min="10" max="16" width="8.88671875" style="19"/>
    <col min="17" max="17" width="10.21875" style="19" customWidth="1"/>
    <col min="18" max="18" width="8.44140625" style="19" customWidth="1"/>
    <col min="19" max="19" width="5.33203125" style="19" customWidth="1"/>
    <col min="20" max="20" width="8.88671875" style="19"/>
    <col min="21" max="21" width="16.6640625" style="19" customWidth="1"/>
    <col min="22" max="22" width="33.33203125" style="19" bestFit="1" customWidth="1"/>
    <col min="23" max="23" width="2.44140625" style="19" bestFit="1" customWidth="1"/>
    <col min="24" max="16384" width="8.88671875" style="19"/>
  </cols>
  <sheetData>
    <row r="1" spans="1:18" ht="19.2">
      <c r="A1" s="55" t="s">
        <v>15</v>
      </c>
      <c r="B1" s="56" t="s">
        <v>16</v>
      </c>
      <c r="C1" s="56" t="s">
        <v>17</v>
      </c>
      <c r="D1" s="56" t="s">
        <v>18</v>
      </c>
      <c r="E1" s="56" t="s">
        <v>19</v>
      </c>
      <c r="F1" s="17"/>
      <c r="G1" s="18" t="s">
        <v>20</v>
      </c>
      <c r="R1" s="20"/>
    </row>
    <row r="2" spans="1:18" ht="30" customHeight="1">
      <c r="A2" s="34">
        <v>1</v>
      </c>
      <c r="B2" s="35" t="s">
        <v>46</v>
      </c>
      <c r="C2" s="35" t="s">
        <v>47</v>
      </c>
      <c r="D2" s="35" t="s">
        <v>86</v>
      </c>
      <c r="E2" s="36" t="s">
        <v>88</v>
      </c>
      <c r="F2" s="22"/>
    </row>
    <row r="3" spans="1:18" ht="31.2">
      <c r="A3" s="34">
        <v>2</v>
      </c>
      <c r="B3" s="35" t="s">
        <v>46</v>
      </c>
      <c r="C3" s="35" t="s">
        <v>48</v>
      </c>
      <c r="D3" s="35" t="s">
        <v>86</v>
      </c>
      <c r="E3" s="36" t="s">
        <v>89</v>
      </c>
      <c r="F3" s="22"/>
      <c r="G3" s="23" t="s">
        <v>18</v>
      </c>
      <c r="H3" s="22"/>
      <c r="I3" s="22"/>
    </row>
    <row r="4" spans="1:18">
      <c r="A4" s="34">
        <v>3</v>
      </c>
      <c r="B4" s="35" t="s">
        <v>46</v>
      </c>
      <c r="C4" s="35" t="s">
        <v>49</v>
      </c>
      <c r="D4" s="35"/>
      <c r="E4" s="32" t="s">
        <v>81</v>
      </c>
      <c r="F4" s="22"/>
      <c r="G4" s="55" t="s">
        <v>21</v>
      </c>
      <c r="H4" s="57"/>
      <c r="I4" s="57" t="s">
        <v>22</v>
      </c>
    </row>
    <row r="5" spans="1:18" ht="32.4">
      <c r="A5" s="34">
        <v>4</v>
      </c>
      <c r="B5" s="35" t="s">
        <v>46</v>
      </c>
      <c r="C5" s="35" t="s">
        <v>50</v>
      </c>
      <c r="D5" s="35" t="s">
        <v>86</v>
      </c>
      <c r="E5" s="36" t="s">
        <v>90</v>
      </c>
      <c r="F5" s="22"/>
      <c r="G5" s="21" t="s">
        <v>80</v>
      </c>
      <c r="H5" s="24" t="s">
        <v>23</v>
      </c>
      <c r="I5" s="21">
        <f>(0)/45</f>
        <v>0</v>
      </c>
    </row>
    <row r="6" spans="1:18" ht="18.600000000000001">
      <c r="A6" s="34">
        <v>5</v>
      </c>
      <c r="B6" s="35" t="s">
        <v>46</v>
      </c>
      <c r="C6" s="35" t="s">
        <v>51</v>
      </c>
      <c r="D6" s="35"/>
      <c r="E6" s="32" t="s">
        <v>79</v>
      </c>
      <c r="F6" s="22"/>
      <c r="G6" s="21" t="s">
        <v>78</v>
      </c>
      <c r="H6" s="24" t="s">
        <v>23</v>
      </c>
      <c r="I6" s="21">
        <f>(0)/45</f>
        <v>0</v>
      </c>
    </row>
    <row r="7" spans="1:18" ht="18.600000000000001">
      <c r="A7" s="34">
        <v>6</v>
      </c>
      <c r="B7" s="35" t="s">
        <v>46</v>
      </c>
      <c r="C7" s="35" t="s">
        <v>52</v>
      </c>
      <c r="D7" s="35"/>
      <c r="E7" s="32" t="s">
        <v>91</v>
      </c>
      <c r="F7" s="22"/>
      <c r="G7" s="21" t="s">
        <v>77</v>
      </c>
      <c r="H7" s="24" t="s">
        <v>23</v>
      </c>
      <c r="I7" s="21">
        <v>0</v>
      </c>
    </row>
    <row r="8" spans="1:18" ht="18.600000000000001">
      <c r="A8" s="34">
        <v>7</v>
      </c>
      <c r="B8" s="35" t="s">
        <v>46</v>
      </c>
      <c r="C8" s="35" t="s">
        <v>53</v>
      </c>
      <c r="D8" s="35"/>
      <c r="E8" s="32" t="s">
        <v>76</v>
      </c>
      <c r="F8" s="22"/>
      <c r="G8" s="21" t="s">
        <v>75</v>
      </c>
      <c r="H8" s="24" t="s">
        <v>87</v>
      </c>
      <c r="I8" s="21">
        <f>(0.25+0.25+0.25+0.25)/45</f>
        <v>2.2222222222222223E-2</v>
      </c>
    </row>
    <row r="9" spans="1:18" ht="18.600000000000001">
      <c r="A9" s="34">
        <v>8</v>
      </c>
      <c r="B9" s="35" t="s">
        <v>46</v>
      </c>
      <c r="C9" s="35" t="s">
        <v>54</v>
      </c>
      <c r="D9" s="35"/>
      <c r="E9" s="32" t="s">
        <v>74</v>
      </c>
      <c r="F9" s="22"/>
      <c r="G9" s="21" t="s">
        <v>73</v>
      </c>
      <c r="H9" s="24" t="s">
        <v>23</v>
      </c>
      <c r="I9" s="21">
        <v>0</v>
      </c>
    </row>
    <row r="10" spans="1:18" ht="32.4">
      <c r="A10" s="34">
        <v>9</v>
      </c>
      <c r="B10" s="35" t="s">
        <v>46</v>
      </c>
      <c r="C10" s="35" t="s">
        <v>55</v>
      </c>
      <c r="D10" s="35" t="s">
        <v>86</v>
      </c>
      <c r="E10" s="36" t="s">
        <v>92</v>
      </c>
      <c r="F10" s="22"/>
      <c r="G10" s="21" t="s">
        <v>72</v>
      </c>
      <c r="H10" s="24" t="s">
        <v>87</v>
      </c>
      <c r="I10" s="21">
        <f>(0.25+0.25+0.25+0.25)/45</f>
        <v>2.2222222222222223E-2</v>
      </c>
    </row>
    <row r="11" spans="1:18" ht="18.600000000000001">
      <c r="A11" s="34">
        <v>10</v>
      </c>
      <c r="B11" s="35" t="s">
        <v>47</v>
      </c>
      <c r="C11" s="35" t="s">
        <v>48</v>
      </c>
      <c r="D11" s="35"/>
      <c r="E11" s="32" t="s">
        <v>93</v>
      </c>
      <c r="F11" s="22"/>
      <c r="G11" s="21" t="s">
        <v>71</v>
      </c>
      <c r="H11" s="24" t="s">
        <v>87</v>
      </c>
      <c r="I11" s="21">
        <f t="shared" ref="I11:I13" si="0">(0.25+0.25+0.25+0.25)/45</f>
        <v>2.2222222222222223E-2</v>
      </c>
    </row>
    <row r="12" spans="1:18" ht="18.600000000000001">
      <c r="A12" s="34">
        <v>11</v>
      </c>
      <c r="B12" s="35" t="s">
        <v>47</v>
      </c>
      <c r="C12" s="35" t="s">
        <v>49</v>
      </c>
      <c r="D12" s="35"/>
      <c r="E12" s="32" t="s">
        <v>94</v>
      </c>
      <c r="F12" s="22"/>
      <c r="G12" s="21" t="s">
        <v>70</v>
      </c>
      <c r="H12" s="24" t="s">
        <v>87</v>
      </c>
      <c r="I12" s="21">
        <f t="shared" si="0"/>
        <v>2.2222222222222223E-2</v>
      </c>
    </row>
    <row r="13" spans="1:18" ht="18.600000000000001">
      <c r="A13" s="34">
        <v>12</v>
      </c>
      <c r="B13" s="35" t="s">
        <v>47</v>
      </c>
      <c r="C13" s="35" t="s">
        <v>50</v>
      </c>
      <c r="D13" s="35"/>
      <c r="E13" s="32" t="s">
        <v>95</v>
      </c>
      <c r="F13" s="22"/>
      <c r="G13" s="21" t="s">
        <v>69</v>
      </c>
      <c r="H13" s="24" t="s">
        <v>87</v>
      </c>
      <c r="I13" s="21">
        <f t="shared" si="0"/>
        <v>2.2222222222222223E-2</v>
      </c>
    </row>
    <row r="14" spans="1:18">
      <c r="A14" s="34">
        <v>13</v>
      </c>
      <c r="B14" s="35" t="s">
        <v>47</v>
      </c>
      <c r="C14" s="35" t="s">
        <v>51</v>
      </c>
      <c r="D14" s="35"/>
      <c r="E14" s="32" t="s">
        <v>96</v>
      </c>
      <c r="F14" s="22"/>
      <c r="G14" s="21" t="s">
        <v>82</v>
      </c>
      <c r="H14" s="24" t="s">
        <v>23</v>
      </c>
      <c r="I14" s="21">
        <f>(0)/45</f>
        <v>0</v>
      </c>
    </row>
    <row r="15" spans="1:18">
      <c r="A15" s="34">
        <v>14</v>
      </c>
      <c r="B15" s="35" t="s">
        <v>47</v>
      </c>
      <c r="C15" s="35" t="s">
        <v>52</v>
      </c>
      <c r="D15" s="35"/>
      <c r="E15" s="32" t="s">
        <v>97</v>
      </c>
      <c r="F15" s="22"/>
    </row>
    <row r="16" spans="1:18">
      <c r="A16" s="34">
        <v>15</v>
      </c>
      <c r="B16" s="35" t="s">
        <v>47</v>
      </c>
      <c r="C16" s="35" t="s">
        <v>53</v>
      </c>
      <c r="D16" s="35"/>
      <c r="E16" s="32" t="s">
        <v>98</v>
      </c>
      <c r="F16" s="22"/>
      <c r="G16" s="23" t="s">
        <v>19</v>
      </c>
      <c r="H16" s="22"/>
      <c r="I16" s="22"/>
    </row>
    <row r="17" spans="1:9">
      <c r="A17" s="34">
        <v>16</v>
      </c>
      <c r="B17" s="35" t="s">
        <v>47</v>
      </c>
      <c r="C17" s="35" t="s">
        <v>54</v>
      </c>
      <c r="D17" s="35"/>
      <c r="E17" s="32" t="s">
        <v>68</v>
      </c>
      <c r="F17" s="22"/>
      <c r="G17" s="55" t="s">
        <v>24</v>
      </c>
      <c r="H17" s="57"/>
      <c r="I17" s="57" t="s">
        <v>22</v>
      </c>
    </row>
    <row r="18" spans="1:9" ht="18.600000000000001">
      <c r="A18" s="34">
        <v>17</v>
      </c>
      <c r="B18" s="35" t="s">
        <v>47</v>
      </c>
      <c r="C18" s="35" t="s">
        <v>55</v>
      </c>
      <c r="D18" s="35"/>
      <c r="E18" s="32" t="s">
        <v>99</v>
      </c>
      <c r="F18" s="22"/>
      <c r="G18" s="21" t="s">
        <v>67</v>
      </c>
      <c r="H18" s="25" t="s">
        <v>115</v>
      </c>
      <c r="I18" s="21">
        <f>(1+0.25+0.25+0.25+0.25)/45</f>
        <v>4.4444444444444446E-2</v>
      </c>
    </row>
    <row r="19" spans="1:9" ht="18.600000000000001">
      <c r="A19" s="34">
        <v>18</v>
      </c>
      <c r="B19" s="35" t="s">
        <v>48</v>
      </c>
      <c r="C19" s="35" t="s">
        <v>49</v>
      </c>
      <c r="D19" s="35"/>
      <c r="E19" s="32" t="s">
        <v>100</v>
      </c>
      <c r="F19" s="22"/>
      <c r="G19" s="21" t="s">
        <v>25</v>
      </c>
      <c r="H19" s="24" t="s">
        <v>115</v>
      </c>
      <c r="I19" s="21">
        <f>(1+0.25+0.25+0.25+0.25)/45</f>
        <v>4.4444444444444446E-2</v>
      </c>
    </row>
    <row r="20" spans="1:9" ht="18.600000000000001">
      <c r="A20" s="34">
        <v>19</v>
      </c>
      <c r="B20" s="35" t="s">
        <v>48</v>
      </c>
      <c r="C20" s="35" t="s">
        <v>50</v>
      </c>
      <c r="D20" s="35"/>
      <c r="E20" s="32" t="s">
        <v>101</v>
      </c>
      <c r="F20" s="22"/>
      <c r="G20" s="21" t="s">
        <v>26</v>
      </c>
      <c r="H20" s="24" t="s">
        <v>115</v>
      </c>
      <c r="I20" s="21">
        <f>(1+1)/45</f>
        <v>4.4444444444444446E-2</v>
      </c>
    </row>
    <row r="21" spans="1:9" ht="18.600000000000001">
      <c r="A21" s="34">
        <v>20</v>
      </c>
      <c r="B21" s="35" t="s">
        <v>48</v>
      </c>
      <c r="C21" s="35" t="s">
        <v>51</v>
      </c>
      <c r="D21" s="35"/>
      <c r="E21" s="32" t="s">
        <v>102</v>
      </c>
      <c r="F21" s="22"/>
      <c r="G21" s="21" t="s">
        <v>116</v>
      </c>
      <c r="H21" s="24" t="s">
        <v>115</v>
      </c>
      <c r="I21" s="21">
        <f>(1+1)/45</f>
        <v>4.4444444444444446E-2</v>
      </c>
    </row>
    <row r="22" spans="1:9" ht="18.600000000000001">
      <c r="A22" s="34">
        <v>21</v>
      </c>
      <c r="B22" s="35" t="s">
        <v>48</v>
      </c>
      <c r="C22" s="35" t="s">
        <v>52</v>
      </c>
      <c r="D22" s="35"/>
      <c r="E22" s="32" t="s">
        <v>103</v>
      </c>
      <c r="F22" s="22"/>
      <c r="G22" s="21" t="s">
        <v>117</v>
      </c>
      <c r="H22" s="24" t="s">
        <v>64</v>
      </c>
      <c r="I22" s="21">
        <f>1/45</f>
        <v>2.2222222222222223E-2</v>
      </c>
    </row>
    <row r="23" spans="1:9" ht="18.600000000000001">
      <c r="A23" s="34">
        <v>22</v>
      </c>
      <c r="B23" s="35" t="s">
        <v>48</v>
      </c>
      <c r="C23" s="35" t="s">
        <v>53</v>
      </c>
      <c r="D23" s="35"/>
      <c r="E23" s="32" t="s">
        <v>104</v>
      </c>
      <c r="F23" s="22"/>
      <c r="G23" s="21" t="s">
        <v>118</v>
      </c>
      <c r="H23" s="24" t="s">
        <v>64</v>
      </c>
      <c r="I23" s="21">
        <f t="shared" ref="I23:I61" si="1">1/45</f>
        <v>2.2222222222222223E-2</v>
      </c>
    </row>
    <row r="24" spans="1:9" ht="18.600000000000001">
      <c r="A24" s="34">
        <v>23</v>
      </c>
      <c r="B24" s="35" t="s">
        <v>48</v>
      </c>
      <c r="C24" s="35" t="s">
        <v>54</v>
      </c>
      <c r="D24" s="35"/>
      <c r="E24" s="32" t="s">
        <v>66</v>
      </c>
      <c r="F24" s="22"/>
      <c r="G24" s="21" t="s">
        <v>119</v>
      </c>
      <c r="H24" s="24" t="s">
        <v>64</v>
      </c>
      <c r="I24" s="21">
        <f t="shared" si="1"/>
        <v>2.2222222222222223E-2</v>
      </c>
    </row>
    <row r="25" spans="1:9" ht="18.600000000000001">
      <c r="A25" s="34">
        <v>24</v>
      </c>
      <c r="B25" s="35" t="s">
        <v>48</v>
      </c>
      <c r="C25" s="35" t="s">
        <v>55</v>
      </c>
      <c r="D25" s="35"/>
      <c r="E25" s="32" t="s">
        <v>105</v>
      </c>
      <c r="F25" s="22"/>
      <c r="G25" s="21" t="s">
        <v>120</v>
      </c>
      <c r="H25" s="24" t="s">
        <v>64</v>
      </c>
      <c r="I25" s="21">
        <f t="shared" si="1"/>
        <v>2.2222222222222223E-2</v>
      </c>
    </row>
    <row r="26" spans="1:9" ht="18.600000000000001">
      <c r="A26" s="34">
        <v>25</v>
      </c>
      <c r="B26" s="35" t="s">
        <v>49</v>
      </c>
      <c r="C26" s="35" t="s">
        <v>50</v>
      </c>
      <c r="D26" s="35"/>
      <c r="E26" s="32" t="s">
        <v>106</v>
      </c>
      <c r="F26" s="22"/>
      <c r="G26" s="21" t="s">
        <v>121</v>
      </c>
      <c r="H26" s="24" t="s">
        <v>64</v>
      </c>
      <c r="I26" s="21">
        <f t="shared" si="1"/>
        <v>2.2222222222222223E-2</v>
      </c>
    </row>
    <row r="27" spans="1:9" ht="18.600000000000001">
      <c r="A27" s="34">
        <v>26</v>
      </c>
      <c r="B27" s="35" t="s">
        <v>49</v>
      </c>
      <c r="C27" s="35" t="s">
        <v>51</v>
      </c>
      <c r="D27" s="35"/>
      <c r="E27" s="32" t="s">
        <v>65</v>
      </c>
      <c r="F27" s="22"/>
      <c r="G27" s="21" t="s">
        <v>122</v>
      </c>
      <c r="H27" s="24" t="s">
        <v>64</v>
      </c>
      <c r="I27" s="21">
        <f t="shared" si="1"/>
        <v>2.2222222222222223E-2</v>
      </c>
    </row>
    <row r="28" spans="1:9" ht="18.600000000000001" customHeight="1">
      <c r="A28" s="34">
        <v>27</v>
      </c>
      <c r="B28" s="35" t="s">
        <v>49</v>
      </c>
      <c r="C28" s="35" t="s">
        <v>52</v>
      </c>
      <c r="D28" s="35"/>
      <c r="E28" s="32" t="s">
        <v>107</v>
      </c>
      <c r="F28" s="22"/>
      <c r="G28" s="21" t="s">
        <v>123</v>
      </c>
      <c r="H28" s="24" t="s">
        <v>64</v>
      </c>
      <c r="I28" s="21">
        <f t="shared" si="1"/>
        <v>2.2222222222222223E-2</v>
      </c>
    </row>
    <row r="29" spans="1:9" ht="18.600000000000001">
      <c r="A29" s="34">
        <v>28</v>
      </c>
      <c r="B29" s="35" t="s">
        <v>49</v>
      </c>
      <c r="C29" s="35" t="s">
        <v>53</v>
      </c>
      <c r="D29" s="35"/>
      <c r="E29" s="32" t="s">
        <v>63</v>
      </c>
      <c r="F29" s="22"/>
      <c r="G29" s="21" t="s">
        <v>124</v>
      </c>
      <c r="H29" s="24" t="s">
        <v>64</v>
      </c>
      <c r="I29" s="21">
        <f t="shared" si="1"/>
        <v>2.2222222222222223E-2</v>
      </c>
    </row>
    <row r="30" spans="1:9" ht="18.600000000000001">
      <c r="A30" s="34">
        <v>29</v>
      </c>
      <c r="B30" s="35" t="s">
        <v>49</v>
      </c>
      <c r="C30" s="35" t="s">
        <v>54</v>
      </c>
      <c r="D30" s="35"/>
      <c r="E30" s="32" t="s">
        <v>62</v>
      </c>
      <c r="F30" s="22"/>
      <c r="G30" s="21" t="s">
        <v>125</v>
      </c>
      <c r="H30" s="24" t="s">
        <v>64</v>
      </c>
      <c r="I30" s="21">
        <f t="shared" si="1"/>
        <v>2.2222222222222223E-2</v>
      </c>
    </row>
    <row r="31" spans="1:9" ht="18.600000000000001">
      <c r="A31" s="34">
        <v>30</v>
      </c>
      <c r="B31" s="35" t="s">
        <v>49</v>
      </c>
      <c r="C31" s="35" t="s">
        <v>55</v>
      </c>
      <c r="D31" s="35"/>
      <c r="E31" s="32" t="s">
        <v>108</v>
      </c>
      <c r="F31" s="22"/>
      <c r="G31" s="21" t="s">
        <v>126</v>
      </c>
      <c r="H31" s="24" t="s">
        <v>64</v>
      </c>
      <c r="I31" s="21">
        <f t="shared" si="1"/>
        <v>2.2222222222222223E-2</v>
      </c>
    </row>
    <row r="32" spans="1:9" ht="18.600000000000001">
      <c r="A32" s="34">
        <v>31</v>
      </c>
      <c r="B32" s="35" t="s">
        <v>50</v>
      </c>
      <c r="C32" s="35" t="s">
        <v>51</v>
      </c>
      <c r="D32" s="35"/>
      <c r="E32" s="32" t="s">
        <v>61</v>
      </c>
      <c r="F32" s="22"/>
      <c r="G32" s="21" t="s">
        <v>27</v>
      </c>
      <c r="H32" s="24" t="s">
        <v>64</v>
      </c>
      <c r="I32" s="21">
        <f t="shared" si="1"/>
        <v>2.2222222222222223E-2</v>
      </c>
    </row>
    <row r="33" spans="1:9" ht="18.600000000000001">
      <c r="A33" s="34">
        <v>32</v>
      </c>
      <c r="B33" s="35" t="s">
        <v>50</v>
      </c>
      <c r="C33" s="35" t="s">
        <v>52</v>
      </c>
      <c r="D33" s="35"/>
      <c r="E33" s="32" t="s">
        <v>109</v>
      </c>
      <c r="F33" s="22"/>
      <c r="G33" s="21" t="s">
        <v>127</v>
      </c>
      <c r="H33" s="24" t="s">
        <v>64</v>
      </c>
      <c r="I33" s="21">
        <f t="shared" si="1"/>
        <v>2.2222222222222223E-2</v>
      </c>
    </row>
    <row r="34" spans="1:9" ht="18.600000000000001">
      <c r="A34" s="34">
        <v>33</v>
      </c>
      <c r="B34" s="35" t="s">
        <v>50</v>
      </c>
      <c r="C34" s="35" t="s">
        <v>53</v>
      </c>
      <c r="D34" s="35"/>
      <c r="E34" s="32" t="s">
        <v>110</v>
      </c>
      <c r="F34" s="22"/>
      <c r="G34" s="21" t="s">
        <v>128</v>
      </c>
      <c r="H34" s="24" t="s">
        <v>64</v>
      </c>
      <c r="I34" s="21">
        <f t="shared" si="1"/>
        <v>2.2222222222222223E-2</v>
      </c>
    </row>
    <row r="35" spans="1:9" ht="18.600000000000001">
      <c r="A35" s="34">
        <v>34</v>
      </c>
      <c r="B35" s="35" t="s">
        <v>50</v>
      </c>
      <c r="C35" s="35" t="s">
        <v>54</v>
      </c>
      <c r="D35" s="35"/>
      <c r="E35" s="32" t="s">
        <v>60</v>
      </c>
      <c r="F35" s="22"/>
      <c r="G35" s="21" t="s">
        <v>129</v>
      </c>
      <c r="H35" s="24" t="s">
        <v>64</v>
      </c>
      <c r="I35" s="21">
        <f t="shared" si="1"/>
        <v>2.2222222222222223E-2</v>
      </c>
    </row>
    <row r="36" spans="1:9" ht="18.600000000000001">
      <c r="A36" s="34">
        <v>35</v>
      </c>
      <c r="B36" s="35" t="s">
        <v>50</v>
      </c>
      <c r="C36" s="35" t="s">
        <v>55</v>
      </c>
      <c r="D36" s="35"/>
      <c r="E36" s="32" t="s">
        <v>83</v>
      </c>
      <c r="F36" s="22"/>
      <c r="G36" s="21" t="s">
        <v>130</v>
      </c>
      <c r="H36" s="24" t="s">
        <v>64</v>
      </c>
      <c r="I36" s="21">
        <f t="shared" si="1"/>
        <v>2.2222222222222223E-2</v>
      </c>
    </row>
    <row r="37" spans="1:9" ht="18.600000000000001">
      <c r="A37" s="34">
        <v>36</v>
      </c>
      <c r="B37" s="35" t="s">
        <v>51</v>
      </c>
      <c r="C37" s="35" t="s">
        <v>52</v>
      </c>
      <c r="D37" s="35"/>
      <c r="E37" s="32" t="s">
        <v>111</v>
      </c>
      <c r="F37" s="22"/>
      <c r="G37" s="21" t="s">
        <v>131</v>
      </c>
      <c r="H37" s="24" t="s">
        <v>64</v>
      </c>
      <c r="I37" s="21">
        <f t="shared" si="1"/>
        <v>2.2222222222222223E-2</v>
      </c>
    </row>
    <row r="38" spans="1:9" ht="18.600000000000001">
      <c r="A38" s="34">
        <v>37</v>
      </c>
      <c r="B38" s="35" t="s">
        <v>51</v>
      </c>
      <c r="C38" s="35" t="s">
        <v>53</v>
      </c>
      <c r="D38" s="35"/>
      <c r="E38" s="32" t="s">
        <v>59</v>
      </c>
      <c r="F38" s="22"/>
      <c r="G38" s="21" t="s">
        <v>132</v>
      </c>
      <c r="H38" s="24" t="s">
        <v>64</v>
      </c>
      <c r="I38" s="21">
        <f t="shared" si="1"/>
        <v>2.2222222222222223E-2</v>
      </c>
    </row>
    <row r="39" spans="1:9" ht="18.600000000000001">
      <c r="A39" s="34">
        <v>38</v>
      </c>
      <c r="B39" s="35" t="s">
        <v>51</v>
      </c>
      <c r="C39" s="35" t="s">
        <v>54</v>
      </c>
      <c r="D39" s="35"/>
      <c r="E39" s="32" t="s">
        <v>58</v>
      </c>
      <c r="F39" s="22"/>
      <c r="G39" s="21" t="s">
        <v>133</v>
      </c>
      <c r="H39" s="24" t="s">
        <v>64</v>
      </c>
      <c r="I39" s="21">
        <f t="shared" si="1"/>
        <v>2.2222222222222223E-2</v>
      </c>
    </row>
    <row r="40" spans="1:9" ht="18.600000000000001">
      <c r="A40" s="34">
        <v>39</v>
      </c>
      <c r="B40" s="35" t="s">
        <v>51</v>
      </c>
      <c r="C40" s="35" t="s">
        <v>55</v>
      </c>
      <c r="D40" s="35"/>
      <c r="E40" s="32" t="s">
        <v>84</v>
      </c>
      <c r="F40" s="22"/>
      <c r="G40" s="21" t="s">
        <v>134</v>
      </c>
      <c r="H40" s="24" t="s">
        <v>64</v>
      </c>
      <c r="I40" s="21">
        <f t="shared" si="1"/>
        <v>2.2222222222222223E-2</v>
      </c>
    </row>
    <row r="41" spans="1:9" ht="18.600000000000001">
      <c r="A41" s="34">
        <v>40</v>
      </c>
      <c r="B41" s="35" t="s">
        <v>52</v>
      </c>
      <c r="C41" s="35" t="s">
        <v>53</v>
      </c>
      <c r="D41" s="35"/>
      <c r="E41" s="32" t="s">
        <v>112</v>
      </c>
      <c r="F41" s="22"/>
      <c r="G41" s="21" t="s">
        <v>135</v>
      </c>
      <c r="H41" s="24" t="s">
        <v>64</v>
      </c>
      <c r="I41" s="21">
        <f t="shared" si="1"/>
        <v>2.2222222222222223E-2</v>
      </c>
    </row>
    <row r="42" spans="1:9" ht="18.600000000000001">
      <c r="A42" s="34">
        <v>41</v>
      </c>
      <c r="B42" s="35" t="s">
        <v>52</v>
      </c>
      <c r="C42" s="35" t="s">
        <v>54</v>
      </c>
      <c r="D42" s="35"/>
      <c r="E42" s="32" t="s">
        <v>57</v>
      </c>
      <c r="F42" s="22"/>
      <c r="G42" s="21" t="s">
        <v>29</v>
      </c>
      <c r="H42" s="24" t="s">
        <v>64</v>
      </c>
      <c r="I42" s="21">
        <f t="shared" si="1"/>
        <v>2.2222222222222223E-2</v>
      </c>
    </row>
    <row r="43" spans="1:9" ht="18.600000000000001">
      <c r="A43" s="34">
        <v>42</v>
      </c>
      <c r="B43" s="35" t="s">
        <v>52</v>
      </c>
      <c r="C43" s="35" t="s">
        <v>55</v>
      </c>
      <c r="D43" s="35"/>
      <c r="E43" s="32" t="s">
        <v>113</v>
      </c>
      <c r="F43" s="22"/>
      <c r="G43" s="21" t="s">
        <v>136</v>
      </c>
      <c r="H43" s="24" t="s">
        <v>64</v>
      </c>
      <c r="I43" s="21">
        <f t="shared" si="1"/>
        <v>2.2222222222222223E-2</v>
      </c>
    </row>
    <row r="44" spans="1:9" ht="18.600000000000001">
      <c r="A44" s="34">
        <v>43</v>
      </c>
      <c r="B44" s="35" t="s">
        <v>53</v>
      </c>
      <c r="C44" s="35" t="s">
        <v>54</v>
      </c>
      <c r="D44" s="35"/>
      <c r="E44" s="32" t="s">
        <v>56</v>
      </c>
      <c r="F44" s="22"/>
      <c r="G44" s="21" t="s">
        <v>30</v>
      </c>
      <c r="H44" s="24" t="s">
        <v>64</v>
      </c>
      <c r="I44" s="21">
        <f t="shared" si="1"/>
        <v>2.2222222222222223E-2</v>
      </c>
    </row>
    <row r="45" spans="1:9" ht="18.600000000000001">
      <c r="A45" s="34">
        <v>44</v>
      </c>
      <c r="B45" s="35" t="s">
        <v>53</v>
      </c>
      <c r="C45" s="35" t="s">
        <v>55</v>
      </c>
      <c r="D45" s="35"/>
      <c r="E45" s="32" t="s">
        <v>114</v>
      </c>
      <c r="F45" s="22"/>
      <c r="G45" s="21" t="s">
        <v>28</v>
      </c>
      <c r="H45" s="24" t="s">
        <v>64</v>
      </c>
      <c r="I45" s="21">
        <f t="shared" si="1"/>
        <v>2.2222222222222223E-2</v>
      </c>
    </row>
    <row r="46" spans="1:9" ht="18.600000000000001">
      <c r="A46" s="34">
        <v>45</v>
      </c>
      <c r="B46" s="35" t="s">
        <v>54</v>
      </c>
      <c r="C46" s="35" t="s">
        <v>55</v>
      </c>
      <c r="D46" s="35"/>
      <c r="E46" s="32" t="s">
        <v>85</v>
      </c>
      <c r="F46" s="22"/>
      <c r="G46" s="21" t="s">
        <v>137</v>
      </c>
      <c r="H46" s="24" t="s">
        <v>64</v>
      </c>
      <c r="I46" s="21">
        <f t="shared" si="1"/>
        <v>2.2222222222222223E-2</v>
      </c>
    </row>
    <row r="47" spans="1:9" ht="18.600000000000001">
      <c r="F47" s="22"/>
      <c r="G47" s="21" t="s">
        <v>138</v>
      </c>
      <c r="H47" s="24" t="s">
        <v>64</v>
      </c>
      <c r="I47" s="21">
        <f t="shared" si="1"/>
        <v>2.2222222222222223E-2</v>
      </c>
    </row>
    <row r="48" spans="1:9" ht="18.600000000000001">
      <c r="G48" s="21" t="s">
        <v>139</v>
      </c>
      <c r="H48" s="24" t="s">
        <v>64</v>
      </c>
      <c r="I48" s="21">
        <f t="shared" si="1"/>
        <v>2.2222222222222223E-2</v>
      </c>
    </row>
    <row r="49" spans="7:9" ht="18.600000000000001">
      <c r="G49" s="21" t="s">
        <v>140</v>
      </c>
      <c r="H49" s="24" t="s">
        <v>64</v>
      </c>
      <c r="I49" s="21">
        <f t="shared" si="1"/>
        <v>2.2222222222222223E-2</v>
      </c>
    </row>
    <row r="50" spans="7:9" ht="18.600000000000001">
      <c r="G50" s="21" t="s">
        <v>141</v>
      </c>
      <c r="H50" s="24" t="s">
        <v>64</v>
      </c>
      <c r="I50" s="21">
        <f t="shared" si="1"/>
        <v>2.2222222222222223E-2</v>
      </c>
    </row>
    <row r="51" spans="7:9" ht="18.600000000000001">
      <c r="G51" s="21" t="s">
        <v>142</v>
      </c>
      <c r="H51" s="24" t="s">
        <v>64</v>
      </c>
      <c r="I51" s="21">
        <f t="shared" si="1"/>
        <v>2.2222222222222223E-2</v>
      </c>
    </row>
    <row r="52" spans="7:9" ht="18.600000000000001">
      <c r="G52" s="21" t="s">
        <v>143</v>
      </c>
      <c r="H52" s="24" t="s">
        <v>64</v>
      </c>
      <c r="I52" s="21">
        <f t="shared" si="1"/>
        <v>2.2222222222222223E-2</v>
      </c>
    </row>
    <row r="53" spans="7:9" ht="18.600000000000001">
      <c r="G53" s="21" t="s">
        <v>32</v>
      </c>
      <c r="H53" s="24" t="s">
        <v>64</v>
      </c>
      <c r="I53" s="21">
        <f t="shared" si="1"/>
        <v>2.2222222222222223E-2</v>
      </c>
    </row>
    <row r="54" spans="7:9" ht="18.600000000000001">
      <c r="G54" s="21" t="s">
        <v>31</v>
      </c>
      <c r="H54" s="24" t="s">
        <v>64</v>
      </c>
      <c r="I54" s="21">
        <f t="shared" si="1"/>
        <v>2.2222222222222223E-2</v>
      </c>
    </row>
    <row r="55" spans="7:9" ht="18.600000000000001">
      <c r="G55" s="21" t="s">
        <v>144</v>
      </c>
      <c r="H55" s="24" t="s">
        <v>64</v>
      </c>
      <c r="I55" s="21">
        <f t="shared" si="1"/>
        <v>2.2222222222222223E-2</v>
      </c>
    </row>
    <row r="56" spans="7:9" ht="18.600000000000001">
      <c r="G56" s="21" t="s">
        <v>145</v>
      </c>
      <c r="H56" s="24" t="s">
        <v>64</v>
      </c>
      <c r="I56" s="21">
        <f t="shared" si="1"/>
        <v>2.2222222222222223E-2</v>
      </c>
    </row>
    <row r="57" spans="7:9" ht="18.600000000000001">
      <c r="G57" s="21" t="s">
        <v>33</v>
      </c>
      <c r="H57" s="24" t="s">
        <v>64</v>
      </c>
      <c r="I57" s="21">
        <f t="shared" si="1"/>
        <v>2.2222222222222223E-2</v>
      </c>
    </row>
    <row r="58" spans="7:9" ht="18.600000000000001">
      <c r="G58" s="21" t="s">
        <v>146</v>
      </c>
      <c r="H58" s="24" t="s">
        <v>64</v>
      </c>
      <c r="I58" s="21">
        <f t="shared" si="1"/>
        <v>2.2222222222222223E-2</v>
      </c>
    </row>
    <row r="59" spans="7:9" ht="18.600000000000001">
      <c r="G59" s="21" t="s">
        <v>34</v>
      </c>
      <c r="H59" s="24" t="s">
        <v>64</v>
      </c>
      <c r="I59" s="21">
        <f t="shared" si="1"/>
        <v>2.2222222222222223E-2</v>
      </c>
    </row>
    <row r="60" spans="7:9" ht="18.600000000000001">
      <c r="G60" s="21" t="s">
        <v>147</v>
      </c>
      <c r="H60" s="24" t="s">
        <v>64</v>
      </c>
      <c r="I60" s="21">
        <f t="shared" si="1"/>
        <v>2.2222222222222223E-2</v>
      </c>
    </row>
    <row r="61" spans="7:9" ht="18.600000000000001">
      <c r="G61" s="21" t="s">
        <v>148</v>
      </c>
      <c r="H61" s="24" t="s">
        <v>64</v>
      </c>
      <c r="I61" s="21">
        <f t="shared" si="1"/>
        <v>2.2222222222222223E-2</v>
      </c>
    </row>
  </sheetData>
  <phoneticPr fontId="15" type="noConversion"/>
  <pageMargins left="0.7" right="0.7" top="0.75" bottom="0.75" header="0.3" footer="0.3"/>
  <pageSetup orientation="portrait" r:id="rId1"/>
  <headerFooter>
    <oddFooter>&amp;C_x000D_&amp;1#&amp;"Calibri"&amp;10&amp;K008000 Label_C1_Internal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3AF9-A237-4C77-BD40-14A61FBF4510}">
  <dimension ref="A1:AC61"/>
  <sheetViews>
    <sheetView topLeftCell="A28" zoomScale="70" zoomScaleNormal="70" workbookViewId="0">
      <selection activeCell="E3" sqref="E3"/>
    </sheetView>
  </sheetViews>
  <sheetFormatPr defaultColWidth="8.77734375" defaultRowHeight="13.2"/>
  <cols>
    <col min="1" max="1" width="12.88671875" style="5" customWidth="1"/>
    <col min="2" max="2" width="18.77734375" style="5" customWidth="1"/>
    <col min="3" max="3" width="14.44140625" style="5" customWidth="1"/>
    <col min="4" max="4" width="19.109375" style="5" customWidth="1"/>
    <col min="5" max="5" width="14.6640625" style="5" customWidth="1"/>
    <col min="6" max="6" width="13.6640625" style="5" customWidth="1"/>
    <col min="7" max="7" width="16.88671875" style="5" customWidth="1"/>
    <col min="8" max="8" width="13.21875" style="5" customWidth="1"/>
    <col min="9" max="9" width="14.109375" style="5" customWidth="1"/>
    <col min="10" max="10" width="16.88671875" style="5" customWidth="1"/>
    <col min="11" max="11" width="14" style="5" customWidth="1"/>
    <col min="12" max="12" width="14.44140625" style="5" customWidth="1"/>
    <col min="13" max="13" width="17.33203125" style="5" customWidth="1"/>
    <col min="14" max="14" width="12.6640625" style="5" bestFit="1" customWidth="1"/>
    <col min="15" max="15" width="13.33203125" style="5" bestFit="1" customWidth="1"/>
    <col min="16" max="16" width="17.44140625" style="5" bestFit="1" customWidth="1"/>
    <col min="17" max="17" width="12.6640625" style="5" bestFit="1" customWidth="1"/>
    <col min="18" max="18" width="13.33203125" style="5" bestFit="1" customWidth="1"/>
    <col min="19" max="19" width="17.44140625" style="5" bestFit="1" customWidth="1"/>
    <col min="20" max="20" width="12.6640625" style="5" bestFit="1" customWidth="1"/>
    <col min="21" max="21" width="13.33203125" style="5" bestFit="1" customWidth="1"/>
    <col min="22" max="22" width="17.44140625" style="5" bestFit="1" customWidth="1"/>
    <col min="23" max="23" width="12.6640625" style="5" bestFit="1" customWidth="1"/>
    <col min="24" max="24" width="13.33203125" style="5" bestFit="1" customWidth="1"/>
    <col min="25" max="25" width="17.44140625" style="5" bestFit="1" customWidth="1"/>
    <col min="26" max="26" width="12.6640625" style="5" bestFit="1" customWidth="1"/>
    <col min="27" max="27" width="13.33203125" style="5" bestFit="1" customWidth="1"/>
    <col min="28" max="28" width="17.44140625" style="5" bestFit="1" customWidth="1"/>
    <col min="29" max="29" width="31" style="5" customWidth="1"/>
    <col min="30" max="16384" width="8.77734375" style="5"/>
  </cols>
  <sheetData>
    <row r="1" spans="1:29" ht="16.8">
      <c r="A1" s="68" t="s">
        <v>166</v>
      </c>
      <c r="B1" s="69"/>
      <c r="C1" s="69"/>
      <c r="D1" s="70"/>
    </row>
    <row r="2" spans="1:29" ht="15.6">
      <c r="E2" s="2" t="s">
        <v>7</v>
      </c>
      <c r="F2" s="2">
        <v>5</v>
      </c>
      <c r="G2" s="2">
        <v>5</v>
      </c>
      <c r="H2" s="2" t="s">
        <v>7</v>
      </c>
      <c r="I2" s="2">
        <f>SUM(C11,C12,C17,C26,C31,C34,C35,C37,C48)/9</f>
        <v>4.666666666666667</v>
      </c>
      <c r="J2" s="2">
        <f>SUM(D11,D12,D17,D26,D31,D34,D35,D37,D48)/9</f>
        <v>1.4444444444444444</v>
      </c>
      <c r="K2" s="2" t="s">
        <v>7</v>
      </c>
      <c r="L2" s="2">
        <f>SUM(C6,C7,C9,C8,C10,C13,C14,C16,C15,C18,C19,C21,C22,C23,C24,C25,C28,C29,C30,C32,C33,C36,C38,C39,C40,C41,C42,C43,C44,C45,C46,C47,C49,C50,C51,C52,C53)/37</f>
        <v>5.2972972972972974</v>
      </c>
      <c r="M2" s="2">
        <f>SUM(D6,D7,D8,D9,D10,D13,D14,D15,D16,D18,D21,D19,D22,D23,D24,D25,D28,D29,D30,D32,D33,D36,D38,D39,D40,D41,D42,D43,D44,D46,D45,D47,D50,D49,D51,D52,D53)/37</f>
        <v>6.0810810810810807</v>
      </c>
      <c r="N2" s="2" t="s">
        <v>7</v>
      </c>
      <c r="O2" s="2">
        <f>SUM(C11,C12,C17,C20,C26,C27,C28,C31,C34,C35,C37,C48)/12</f>
        <v>3.5833333333333335</v>
      </c>
      <c r="P2" s="2">
        <f>SUM(D11,D12,D17,D20,D26,D27,D28,D31,D34,D35,D37,D48)/12</f>
        <v>2.1666666666666665</v>
      </c>
      <c r="Q2" s="2" t="s">
        <v>7</v>
      </c>
      <c r="R2" s="2">
        <f>SUM(C6,C7,C8,C9,C10,C13,C15,C16,C18,C19,C21,C22,C23,C24,C25,C30,C33,C36,C38,C39,C40,C41,C42,C43,C44,C45,C46,C47,C49,C50,C51,C53,C52)/33</f>
        <v>5.7575757575757578</v>
      </c>
      <c r="S2" s="2">
        <f>SUM(D6,D7,D8,D9,D10,D13,D15,D16,D18,D19,D21,D23,D22,D24,D25,D30,D36,D33,D38,D39,D40,D41,D42,D43,D44,D45,D46,D47,D49,D50,D51,D52,D53)/33</f>
        <v>6.2121212121212119</v>
      </c>
      <c r="T2" s="2" t="s">
        <v>7</v>
      </c>
      <c r="U2" s="2">
        <f>SUM(C10,C11,C12,C14,C15,C17,C19,C20,C26,C27,C28,C29,C30,C31,C32,C34,C35,C37,C48)/19</f>
        <v>3</v>
      </c>
      <c r="V2" s="2">
        <f>SUM(D10,D11,D12,D14,D17,D15,D19,D26,D20,D27,D28,D29,D30,D31,D32,D34,D35,D37,D48)/19</f>
        <v>3.3684210526315788</v>
      </c>
      <c r="W2" s="2" t="s">
        <v>7</v>
      </c>
      <c r="X2" s="2">
        <f>SUM(C6,C7,C8,C9,C16,C21,C23,C22,C24,C25,C36,C38,C39,C40,C41,C42,C43,C44,C45,C46,C47,C48,C49,C50,C51,C52,C53)/27</f>
        <v>6.8148148148148149</v>
      </c>
      <c r="Y2" s="2">
        <f>SUM(D6,D7,D8,D9,D16,D21,D23,D22,D24,D36,D25,D38,D40,D39,D41,D42,D43,D44,D46,D45,D47,D49,D48,D50,D51,D52,D53)/27</f>
        <v>6.0740740740740744</v>
      </c>
      <c r="Z2" s="2" t="s">
        <v>7</v>
      </c>
      <c r="AA2" s="2">
        <f>SUM(C10,C11,C12,C13,C14,C15,C16,C17,C18,C19,C20,C27,C28,C29,C30,C31,C32,C33,C34,C35,C36,C37)/22</f>
        <v>2.4545454545454546</v>
      </c>
      <c r="AB2" s="2">
        <f>SUM(D10,D11,D12,D13,D14,D15,D16,D17,D18,D19,D20,D28,D27,D29,D30,D31,D32,D33,D34,D35,D36,D37)/22</f>
        <v>4.3181818181818183</v>
      </c>
    </row>
    <row r="3" spans="1:29" ht="15.6">
      <c r="E3" s="2" t="s">
        <v>8</v>
      </c>
      <c r="F3" s="2">
        <v>5</v>
      </c>
      <c r="G3" s="2">
        <v>1</v>
      </c>
      <c r="H3" s="2" t="s">
        <v>8</v>
      </c>
      <c r="I3" s="2">
        <f>SUM(C6,C7,C9,C8,C10,C13,C14,C16,C15,C18,C19,C20,C21,C22,C24,C23,C25,C27,C28,C29,C30,C32,C33,C36,C38,C39,C40,C41,C42,C43,C44,C45,C46,C47,C49,C50,C51,C52,C53)/39</f>
        <v>5.0512820512820511</v>
      </c>
      <c r="J3" s="2">
        <f>SUM(D6,D7,D8,D9,D10,D13,D14,D15,D16,D18,D19,D20,D21,D22,D23,D24,D25,D27,D28,D29,D30,D32,D33,D36,D38,D39,D40,D42,D41,D43,D44,D45,D46,D47,D49,D50,D51,D52,D53)/39</f>
        <v>5.9743589743589745</v>
      </c>
      <c r="K3" s="2" t="s">
        <v>8</v>
      </c>
      <c r="L3" s="2">
        <f>SUM(C11,C12,C17,C20,C26,C27,C31,C34,C35,C37,C48)/11</f>
        <v>3.9090909090909092</v>
      </c>
      <c r="M3" s="2">
        <f>SUM(D11,D12,D17,D20,D26,D27,D31,D34,D35,D37,D48)/11</f>
        <v>1.9090909090909092</v>
      </c>
      <c r="N3" s="2" t="s">
        <v>8</v>
      </c>
      <c r="O3" s="2">
        <f>SUM(C6,C7,C8,C9,C10,C13,C14,C15,C16,C18,C19,C21,C22,C23,C24,C25,C29,C30,C32,C33,C36,C38,C39,C40,C41,C42,C44,C43,C45,C46,C47,C49,C50,C51,C52,C53)/36</f>
        <v>5.4444444444444446</v>
      </c>
      <c r="P3" s="2">
        <f>SUM(D6,D7,D8,D9,D10,D13,D14,D15,D16,D18,D19,D21,D22,D23,D24,D25,D29,D30,D32,D33,D36,D38,D40,D39,D41,D42,D43,D44,D45,D46,D47,D50,D49,D51,D52,D53)/36</f>
        <v>6.1111111111111107</v>
      </c>
      <c r="Q3" s="2" t="s">
        <v>8</v>
      </c>
      <c r="R3" s="2">
        <f>SUM(C11,C12,C14,C17,C20,C26,C27,C29,C28,C31,C32,C34,C35,C37,C48)/15</f>
        <v>3.2666666666666666</v>
      </c>
      <c r="S3" s="2">
        <f>SUM(D11,D12,D14,D17,D20,D26,D27,D28,D29,D31,D32,D34,D35,D37,D48)/15</f>
        <v>2.7333333333333334</v>
      </c>
      <c r="T3" s="2" t="s">
        <v>8</v>
      </c>
      <c r="U3" s="2">
        <f>SUM(C6,C7,C8,C9,C13,C16,C18,C21,C22,C23,C24,C25,C36,C33,C38,C39,C41,C40,C42,C43,C44,C45,C46,C49,C47,C50,C51,C52,C53)/29</f>
        <v>6.2758620689655169</v>
      </c>
      <c r="V3" s="2">
        <f>SUM(D6,D7,D8,D9,D13,D16,D18,D21,D23,D22,D24,D25,D33,D36,D39,D38,D40,D41,D43,D42,D44,D45,D46,D47,D49,D50,D51,D52,D53)/29</f>
        <v>6.2758620689655169</v>
      </c>
      <c r="W3" s="2" t="s">
        <v>8</v>
      </c>
      <c r="X3" s="2">
        <f>SUM(C10,C11,C12,C13,C14,C15,C17,C18,C19,C20,C26,C27,C28,C29,C30,C31,C32,C33,C34,C35,C37)/21</f>
        <v>2.6190476190476191</v>
      </c>
      <c r="Y3" s="2">
        <f>SUM(D10,D11,D12,D13,D14,D17,D15,D18,D19,D26,D20,D27,D28,D30,D29,D31,D32,D33,D34,D35,D37)/21</f>
        <v>3.9047619047619047</v>
      </c>
      <c r="Z3" s="2" t="s">
        <v>8</v>
      </c>
      <c r="AA3" s="2">
        <f>SUM(C6,C7,C8,C9,C21,C22,C24,C23,C25,C26,C38,C39,C40,C41,C42,C43,C44,C45,C46,C47,C48,C49,C50,C51,C52,C53)/26</f>
        <v>7.115384615384615</v>
      </c>
      <c r="AB3" s="2">
        <f>SUM(D6,D7,D9,D8,D21,D23,D22,D24,D25,D26,D38,D39,D40,D41,D43,D42,D44,D45,D46,D48,D47,D49,D50,D51,D52,D53)/26</f>
        <v>5.8076923076923075</v>
      </c>
    </row>
    <row r="4" spans="1:29" ht="15.6">
      <c r="E4" s="67" t="s">
        <v>158</v>
      </c>
      <c r="F4" s="67"/>
      <c r="G4" s="67"/>
      <c r="H4" s="67" t="s">
        <v>14</v>
      </c>
      <c r="I4" s="67"/>
      <c r="J4" s="67"/>
      <c r="K4" s="67" t="s">
        <v>11</v>
      </c>
      <c r="L4" s="67"/>
      <c r="M4" s="67"/>
      <c r="N4" s="67" t="s">
        <v>13</v>
      </c>
      <c r="O4" s="67"/>
      <c r="P4" s="67"/>
      <c r="Q4" s="67" t="s">
        <v>13</v>
      </c>
      <c r="R4" s="67"/>
      <c r="S4" s="67"/>
      <c r="T4" s="67" t="s">
        <v>13</v>
      </c>
      <c r="U4" s="67"/>
      <c r="V4" s="67"/>
      <c r="W4" s="67" t="s">
        <v>13</v>
      </c>
      <c r="X4" s="67"/>
      <c r="Y4" s="67"/>
      <c r="Z4" s="67" t="s">
        <v>13</v>
      </c>
      <c r="AA4" s="67"/>
      <c r="AB4" s="67"/>
    </row>
    <row r="5" spans="1:29">
      <c r="A5" s="58" t="s">
        <v>2</v>
      </c>
      <c r="B5" s="58" t="s">
        <v>3</v>
      </c>
      <c r="C5" s="58" t="s">
        <v>167</v>
      </c>
      <c r="D5" s="58" t="s">
        <v>168</v>
      </c>
      <c r="E5" s="6" t="s">
        <v>4</v>
      </c>
      <c r="F5" s="7" t="s">
        <v>5</v>
      </c>
      <c r="G5" s="11" t="s">
        <v>6</v>
      </c>
      <c r="H5" s="6" t="s">
        <v>4</v>
      </c>
      <c r="I5" s="7" t="s">
        <v>5</v>
      </c>
      <c r="J5" s="12" t="s">
        <v>9</v>
      </c>
      <c r="K5" s="6" t="s">
        <v>4</v>
      </c>
      <c r="L5" s="7" t="s">
        <v>5</v>
      </c>
      <c r="M5" s="13" t="s">
        <v>10</v>
      </c>
      <c r="N5" s="6" t="s">
        <v>4</v>
      </c>
      <c r="O5" s="7" t="s">
        <v>5</v>
      </c>
      <c r="P5" s="14" t="s">
        <v>12</v>
      </c>
      <c r="Q5" s="6" t="s">
        <v>4</v>
      </c>
      <c r="R5" s="7" t="s">
        <v>5</v>
      </c>
      <c r="S5" s="14" t="s">
        <v>35</v>
      </c>
      <c r="T5" s="6" t="s">
        <v>4</v>
      </c>
      <c r="U5" s="7" t="s">
        <v>5</v>
      </c>
      <c r="V5" s="14" t="s">
        <v>176</v>
      </c>
      <c r="W5" s="6" t="s">
        <v>4</v>
      </c>
      <c r="X5" s="7" t="s">
        <v>5</v>
      </c>
      <c r="Y5" s="14" t="s">
        <v>177</v>
      </c>
      <c r="Z5" s="6" t="s">
        <v>4</v>
      </c>
      <c r="AA5" s="7" t="s">
        <v>5</v>
      </c>
      <c r="AB5" s="14" t="s">
        <v>178</v>
      </c>
    </row>
    <row r="6" spans="1:29" ht="13.8" thickBot="1">
      <c r="A6" s="26" t="s">
        <v>44</v>
      </c>
      <c r="B6" s="26" t="s">
        <v>149</v>
      </c>
      <c r="C6" s="27">
        <v>5</v>
      </c>
      <c r="D6" s="27">
        <v>6</v>
      </c>
      <c r="E6" s="5">
        <f>SQRT((C6-5)^2+(D6-5)^2)</f>
        <v>1</v>
      </c>
      <c r="F6" s="5">
        <f>SQRT((C6-5)^2+(D6-1)^2)</f>
        <v>5</v>
      </c>
      <c r="G6" s="8">
        <f>IF(E6&gt;=F6, 0, 1)</f>
        <v>1</v>
      </c>
      <c r="H6" s="5">
        <f>SQRT((C6-4.66666676)^2+(D6-1.4444444)^2)</f>
        <v>4.5677344355358773</v>
      </c>
      <c r="I6" s="5">
        <f>SQRT((C6-5.051282051)^2+(D6-5.974358974)^2)</f>
        <v>5.7335076254412462E-2</v>
      </c>
      <c r="J6" s="9">
        <f>IF(H6&gt;=I6, 0, 1)</f>
        <v>0</v>
      </c>
      <c r="K6" s="5">
        <f>SQRT((C6-5.297297)^2+(D6-6.081081081)^2)</f>
        <v>0.30815523345406409</v>
      </c>
      <c r="L6" s="5">
        <f>SQRT((C6-3.0909090909)^2+(D6-1.09090909)^2)</f>
        <v>5.2672385233491079</v>
      </c>
      <c r="M6" s="10">
        <f>IF(K6&gt;=L6, 0, 1)</f>
        <v>1</v>
      </c>
      <c r="N6" s="5">
        <f>SQRT((C6-3.58333333)^2+(D6-2.166666667)^2)</f>
        <v>4.0867332792559115</v>
      </c>
      <c r="O6" s="5">
        <f>SQRT((C6-5.44444444)^2+(D6-6.1111111)^2)</f>
        <v>0.45812284028426625</v>
      </c>
      <c r="P6" s="15">
        <f>IF(N6&gt;=O6, 0, 1)</f>
        <v>0</v>
      </c>
      <c r="Q6" s="5">
        <f>SQRT((C6-5.75757578)^2+(D6-6.212121212)^2)</f>
        <v>0.7867124449396723</v>
      </c>
      <c r="R6" s="5">
        <f>SQRT((C6-3.26666667)^2+(D6-2.73333333)^2)</f>
        <v>3.6980475342777543</v>
      </c>
      <c r="S6" s="15">
        <f>IF(Q6&gt;=R6, 0, 1)</f>
        <v>1</v>
      </c>
      <c r="T6" s="5">
        <f>SQRT((C6-3)^2+(D6-3.368421053)^2)</f>
        <v>3.3053302035187997</v>
      </c>
      <c r="U6" s="5">
        <f>SQRT((C6-6.275862069)^2+(D6-6.275862069)^2)</f>
        <v>1.3053443607822124</v>
      </c>
      <c r="V6" s="15">
        <f>IF(T6&gt;=U6, 0, 1)</f>
        <v>0</v>
      </c>
      <c r="W6" s="5">
        <f>SQRT((C6-6.82481)^2+(D6-6.07407)^2)</f>
        <v>1.8263126514920716</v>
      </c>
      <c r="X6" s="5">
        <f>SQRT((C6-2.61905)^2+(D6-3.90476)^2)</f>
        <v>3.1715853386122212</v>
      </c>
      <c r="Y6" s="15">
        <f>IF(W6&gt;=X6, 0, 1)</f>
        <v>1</v>
      </c>
      <c r="Z6" s="5">
        <f>SQRT((C6-2.45455)^2+(D6-4.31818)^2)</f>
        <v>3.0508743361371016</v>
      </c>
      <c r="AA6" s="5">
        <f>SQRT((C6-7.11538)^2+(D6-5.80769)^2)</f>
        <v>2.1241035004208246</v>
      </c>
      <c r="AB6" s="15">
        <f>IF(Z6&gt;=AA6, 0, 1)</f>
        <v>0</v>
      </c>
    </row>
    <row r="7" spans="1:29" ht="13.8" thickBot="1">
      <c r="A7" s="26" t="s">
        <v>44</v>
      </c>
      <c r="B7" s="26" t="s">
        <v>150</v>
      </c>
      <c r="C7" s="27">
        <v>5</v>
      </c>
      <c r="D7" s="27">
        <v>7</v>
      </c>
      <c r="E7" s="5">
        <f t="shared" ref="E7:E53" si="0">SQRT((C7-5)^2+(D7-5)^2)</f>
        <v>2</v>
      </c>
      <c r="F7" s="5">
        <f t="shared" ref="F7:F53" si="1">SQRT((C7-5)^2+(D7-1)^2)</f>
        <v>6</v>
      </c>
      <c r="G7" s="8">
        <f t="shared" ref="G7:G53" si="2">IF(E7&gt;=F7, 0, 1)</f>
        <v>1</v>
      </c>
      <c r="H7" s="5">
        <f t="shared" ref="H7:H53" si="3">SQRT((C7-4.66666676)^2+(D7-1.4444444)^2)</f>
        <v>5.5655466104939109</v>
      </c>
      <c r="I7" s="5">
        <f t="shared" ref="I7:I53" si="4">SQRT((C7-5.051282051)^2+(D7-5.974358974)^2)</f>
        <v>1.0269222769855073</v>
      </c>
      <c r="J7" s="9">
        <f t="shared" ref="J7:J53" si="5">IF(H7&gt;=I7, 0, 1)</f>
        <v>0</v>
      </c>
      <c r="K7" s="5">
        <f t="shared" ref="K7:K53" si="6">SQRT((C7-5.297297)^2+(D7-6.081081081)^2)</f>
        <v>0.96581441587145989</v>
      </c>
      <c r="L7" s="5">
        <f t="shared" ref="L7:L53" si="7">SQRT((C7-3.0909090909)^2+(D7-1.09090909)^2)</f>
        <v>6.2098295855726091</v>
      </c>
      <c r="M7" s="10">
        <f t="shared" ref="M7:M53" si="8">IF(K7&gt;=L7, 0, 1)</f>
        <v>1</v>
      </c>
      <c r="N7" s="5">
        <f t="shared" ref="N7:N53" si="9">SQRT((C7-3.58333333)^2+(D7-2.166666667)^2)</f>
        <v>5.0366710793715512</v>
      </c>
      <c r="O7" s="5">
        <f t="shared" ref="O7:O53" si="10">SQRT((C7-5.44444444)^2+(D7-6.1111111)^2)</f>
        <v>0.99380799795037078</v>
      </c>
      <c r="P7" s="15">
        <f t="shared" ref="P7:P53" si="11">IF(N7&gt;=O7, 0, 1)</f>
        <v>0</v>
      </c>
      <c r="Q7" s="5">
        <f t="shared" ref="Q7:Q53" si="12">SQRT((C7-5.75757578)^2+(D7-6.212121212)^2)</f>
        <v>1.0930114578644443</v>
      </c>
      <c r="R7" s="5">
        <f t="shared" ref="R7:R53" si="13">SQRT((C7-3.26666667)^2+(D7-2.73333333)^2)</f>
        <v>4.6053109456124437</v>
      </c>
      <c r="S7" s="15">
        <f t="shared" ref="S7:S53" si="14">IF(Q7&gt;=R7, 0, 1)</f>
        <v>1</v>
      </c>
      <c r="T7" s="5">
        <f t="shared" ref="T7:T53" si="15">SQRT((C7-3)^2+(D7-3.368421053)^2)</f>
        <v>4.14588538774212</v>
      </c>
      <c r="U7" s="5">
        <f t="shared" ref="U7:U53" si="16">SQRT((C7-6.275862069)^2+(D7-6.275862069)^2)</f>
        <v>1.4670377507841854</v>
      </c>
      <c r="V7" s="15">
        <f t="shared" ref="V7:V53" si="17">IF(T7&gt;=U7, 0, 1)</f>
        <v>0</v>
      </c>
      <c r="W7" s="5">
        <f t="shared" ref="W7:W53" si="18">SQRT((C7-6.82481)^2+(D7-6.07407)^2)</f>
        <v>2.046283924825683</v>
      </c>
      <c r="X7" s="5">
        <f t="shared" ref="X7:X53" si="19">SQRT((C7-2.61905)^2+(D7-3.90476)^2)</f>
        <v>3.905052312082387</v>
      </c>
      <c r="Y7" s="15">
        <f t="shared" ref="Y7:Y53" si="20">IF(W7&gt;=X7, 0, 1)</f>
        <v>1</v>
      </c>
      <c r="Z7" s="5">
        <f t="shared" ref="Z7:Z53" si="21">SQRT((C7-2.45455)^2+(D7-4.31818)^2)</f>
        <v>3.6974956680028717</v>
      </c>
      <c r="AA7" s="5">
        <f t="shared" ref="AA7:AA53" si="22">SQRT((C7-7.11538)^2+(D7-5.80769)^2)</f>
        <v>2.4282577458951922</v>
      </c>
      <c r="AB7" s="15">
        <f t="shared" ref="AB7:AB53" si="23">IF(Z7&gt;=AA7, 0, 1)</f>
        <v>0</v>
      </c>
    </row>
    <row r="8" spans="1:29" ht="13.8" thickBot="1">
      <c r="A8" s="26" t="s">
        <v>44</v>
      </c>
      <c r="B8" s="26" t="s">
        <v>151</v>
      </c>
      <c r="C8" s="27">
        <v>5</v>
      </c>
      <c r="D8" s="27">
        <v>5</v>
      </c>
      <c r="E8" s="5">
        <f t="shared" si="0"/>
        <v>0</v>
      </c>
      <c r="F8" s="5">
        <f t="shared" si="1"/>
        <v>4</v>
      </c>
      <c r="G8" s="8">
        <f t="shared" si="2"/>
        <v>1</v>
      </c>
      <c r="H8" s="5">
        <f t="shared" si="3"/>
        <v>3.5711464088693221</v>
      </c>
      <c r="I8" s="5">
        <f t="shared" si="4"/>
        <v>0.9757075683672336</v>
      </c>
      <c r="J8" s="9">
        <f t="shared" si="5"/>
        <v>0</v>
      </c>
      <c r="K8" s="5">
        <f t="shared" si="6"/>
        <v>1.1212144352910947</v>
      </c>
      <c r="L8" s="5">
        <f t="shared" si="7"/>
        <v>4.3503585877319235</v>
      </c>
      <c r="M8" s="10">
        <f t="shared" si="8"/>
        <v>1</v>
      </c>
      <c r="N8" s="5">
        <f t="shared" si="9"/>
        <v>3.167762969317272</v>
      </c>
      <c r="O8" s="5">
        <f t="shared" si="10"/>
        <v>1.1967032785073008</v>
      </c>
      <c r="P8" s="15">
        <f t="shared" si="11"/>
        <v>0</v>
      </c>
      <c r="Q8" s="5">
        <f t="shared" si="12"/>
        <v>1.4293910923966737</v>
      </c>
      <c r="R8" s="5">
        <f t="shared" si="13"/>
        <v>2.8534579418273851</v>
      </c>
      <c r="S8" s="15">
        <f t="shared" si="14"/>
        <v>1</v>
      </c>
      <c r="T8" s="5">
        <f t="shared" si="15"/>
        <v>2.5810947019227379</v>
      </c>
      <c r="U8" s="5">
        <f t="shared" si="16"/>
        <v>1.8043414416971981</v>
      </c>
      <c r="V8" s="15">
        <f t="shared" si="17"/>
        <v>0</v>
      </c>
      <c r="W8" s="5">
        <f t="shared" si="18"/>
        <v>2.117441357157265</v>
      </c>
      <c r="X8" s="5">
        <f t="shared" si="19"/>
        <v>2.6207772816666433</v>
      </c>
      <c r="Y8" s="15">
        <f t="shared" si="20"/>
        <v>1</v>
      </c>
      <c r="Z8" s="5">
        <f t="shared" si="21"/>
        <v>2.6351839053280517</v>
      </c>
      <c r="AA8" s="5">
        <f t="shared" si="22"/>
        <v>2.2643311773015888</v>
      </c>
      <c r="AB8" s="15">
        <f t="shared" si="23"/>
        <v>0</v>
      </c>
      <c r="AC8" s="5" t="s">
        <v>161</v>
      </c>
    </row>
    <row r="9" spans="1:29" ht="13.8" thickBot="1">
      <c r="A9" s="26" t="s">
        <v>44</v>
      </c>
      <c r="B9" s="26" t="s">
        <v>152</v>
      </c>
      <c r="C9" s="27">
        <v>5</v>
      </c>
      <c r="D9" s="27">
        <v>8</v>
      </c>
      <c r="E9" s="5">
        <f t="shared" si="0"/>
        <v>3</v>
      </c>
      <c r="F9" s="5">
        <f t="shared" si="1"/>
        <v>7</v>
      </c>
      <c r="G9" s="8">
        <f t="shared" si="2"/>
        <v>1</v>
      </c>
      <c r="H9" s="5">
        <f t="shared" si="3"/>
        <v>6.5640247008660975</v>
      </c>
      <c r="I9" s="5">
        <f t="shared" si="4"/>
        <v>2.0262900619035515</v>
      </c>
      <c r="J9" s="9">
        <f t="shared" si="5"/>
        <v>0</v>
      </c>
      <c r="K9" s="5">
        <f t="shared" si="6"/>
        <v>1.9418123812318042</v>
      </c>
      <c r="L9" s="5">
        <f t="shared" si="7"/>
        <v>7.1679959055410238</v>
      </c>
      <c r="M9" s="10">
        <f t="shared" si="8"/>
        <v>1</v>
      </c>
      <c r="N9" s="5">
        <f t="shared" si="9"/>
        <v>6.0028928216134085</v>
      </c>
      <c r="O9" s="5">
        <f t="shared" si="10"/>
        <v>1.9404721427503475</v>
      </c>
      <c r="P9" s="15">
        <f t="shared" si="11"/>
        <v>0</v>
      </c>
      <c r="Q9" s="5">
        <f t="shared" si="12"/>
        <v>1.941759929296863</v>
      </c>
      <c r="R9" s="5">
        <f t="shared" si="13"/>
        <v>5.5445669123726677</v>
      </c>
      <c r="S9" s="15">
        <f t="shared" si="14"/>
        <v>1</v>
      </c>
      <c r="T9" s="5">
        <f t="shared" si="15"/>
        <v>5.0449503012709274</v>
      </c>
      <c r="U9" s="5">
        <f t="shared" si="16"/>
        <v>2.1448719365561013</v>
      </c>
      <c r="V9" s="15">
        <f t="shared" si="17"/>
        <v>0</v>
      </c>
      <c r="W9" s="5">
        <f t="shared" si="18"/>
        <v>2.6531373694175735</v>
      </c>
      <c r="X9" s="5">
        <f t="shared" si="19"/>
        <v>4.7370785891834224</v>
      </c>
      <c r="Y9" s="15">
        <f t="shared" si="20"/>
        <v>1</v>
      </c>
      <c r="Z9" s="5">
        <f t="shared" si="21"/>
        <v>4.4760601219040836</v>
      </c>
      <c r="AA9" s="5">
        <f t="shared" si="22"/>
        <v>3.0464825094689121</v>
      </c>
      <c r="AB9" s="15">
        <f t="shared" si="23"/>
        <v>0</v>
      </c>
    </row>
    <row r="10" spans="1:29" ht="13.8" thickBot="1">
      <c r="A10" s="26" t="s">
        <v>44</v>
      </c>
      <c r="B10" s="26" t="s">
        <v>153</v>
      </c>
      <c r="C10" s="27">
        <v>5</v>
      </c>
      <c r="D10" s="27">
        <v>4</v>
      </c>
      <c r="E10" s="5">
        <f t="shared" si="0"/>
        <v>1</v>
      </c>
      <c r="F10" s="5">
        <f t="shared" si="1"/>
        <v>3</v>
      </c>
      <c r="G10" s="8">
        <f t="shared" si="2"/>
        <v>1</v>
      </c>
      <c r="H10" s="5">
        <f t="shared" si="3"/>
        <v>2.5772030330535189</v>
      </c>
      <c r="I10" s="5">
        <f t="shared" si="4"/>
        <v>1.9750248623673323</v>
      </c>
      <c r="J10" s="9">
        <f t="shared" si="5"/>
        <v>0</v>
      </c>
      <c r="K10" s="5">
        <f t="shared" si="6"/>
        <v>2.1022093073490868</v>
      </c>
      <c r="L10" s="5">
        <f t="shared" si="7"/>
        <v>3.4795744024022381</v>
      </c>
      <c r="M10" s="10">
        <f t="shared" si="8"/>
        <v>1</v>
      </c>
      <c r="N10" s="5">
        <f t="shared" si="9"/>
        <v>2.3169064641840373</v>
      </c>
      <c r="O10" s="5">
        <f t="shared" si="10"/>
        <v>2.1573875258724664</v>
      </c>
      <c r="P10" s="15">
        <f t="shared" si="11"/>
        <v>0</v>
      </c>
      <c r="Q10" s="5">
        <f t="shared" si="12"/>
        <v>2.3382474888306741</v>
      </c>
      <c r="R10" s="5">
        <f t="shared" si="13"/>
        <v>2.1468322910227005</v>
      </c>
      <c r="S10" s="15">
        <f t="shared" si="14"/>
        <v>0</v>
      </c>
      <c r="T10" s="5">
        <f t="shared" si="15"/>
        <v>2.097353562538665</v>
      </c>
      <c r="U10" s="5">
        <f t="shared" si="16"/>
        <v>2.6090941294299683</v>
      </c>
      <c r="V10" s="15">
        <f t="shared" si="17"/>
        <v>1</v>
      </c>
      <c r="W10" s="5">
        <f t="shared" si="18"/>
        <v>2.7625527870069742</v>
      </c>
      <c r="X10" s="5">
        <f t="shared" si="19"/>
        <v>2.3828540786418291</v>
      </c>
      <c r="Y10" s="15">
        <f t="shared" si="20"/>
        <v>0</v>
      </c>
      <c r="Z10" s="5">
        <f t="shared" si="21"/>
        <v>2.5652590931327</v>
      </c>
      <c r="AA10" s="5">
        <f t="shared" si="22"/>
        <v>2.7825484147629846</v>
      </c>
      <c r="AB10" s="15">
        <f t="shared" si="23"/>
        <v>1</v>
      </c>
    </row>
    <row r="11" spans="1:29" ht="13.8" thickBot="1">
      <c r="A11" s="26" t="s">
        <v>44</v>
      </c>
      <c r="B11" s="26" t="s">
        <v>154</v>
      </c>
      <c r="C11" s="27">
        <v>5</v>
      </c>
      <c r="D11" s="27">
        <v>1</v>
      </c>
      <c r="E11" s="5">
        <f t="shared" si="0"/>
        <v>4</v>
      </c>
      <c r="F11" s="5">
        <f t="shared" si="1"/>
        <v>0</v>
      </c>
      <c r="G11" s="8">
        <f t="shared" si="2"/>
        <v>0</v>
      </c>
      <c r="H11" s="5">
        <f t="shared" si="3"/>
        <v>0.55555546400000211</v>
      </c>
      <c r="I11" s="5">
        <f t="shared" si="4"/>
        <v>4.9746233074444035</v>
      </c>
      <c r="J11" s="9">
        <f t="shared" si="5"/>
        <v>1</v>
      </c>
      <c r="K11" s="5">
        <f t="shared" si="6"/>
        <v>5.0897711596794926</v>
      </c>
      <c r="L11" s="5">
        <f t="shared" si="7"/>
        <v>1.9112541855684433</v>
      </c>
      <c r="M11" s="10">
        <f t="shared" si="8"/>
        <v>0</v>
      </c>
      <c r="N11" s="5">
        <f t="shared" si="9"/>
        <v>1.8352262982471066</v>
      </c>
      <c r="O11" s="5">
        <f t="shared" si="10"/>
        <v>5.1303983799301704</v>
      </c>
      <c r="P11" s="15">
        <f t="shared" si="11"/>
        <v>1</v>
      </c>
      <c r="Q11" s="5">
        <f t="shared" si="12"/>
        <v>5.2668898404108431</v>
      </c>
      <c r="R11" s="5">
        <f t="shared" si="13"/>
        <v>2.4513035033993194</v>
      </c>
      <c r="S11" s="15">
        <f t="shared" si="14"/>
        <v>0</v>
      </c>
      <c r="T11" s="5">
        <f t="shared" si="15"/>
        <v>3.099906173466163</v>
      </c>
      <c r="U11" s="5">
        <f t="shared" si="16"/>
        <v>5.4279411004750155</v>
      </c>
      <c r="V11" s="15">
        <f t="shared" si="17"/>
        <v>1</v>
      </c>
      <c r="W11" s="5">
        <f t="shared" si="18"/>
        <v>5.3922275453656443</v>
      </c>
      <c r="X11" s="5">
        <f t="shared" si="19"/>
        <v>3.7558692149887221</v>
      </c>
      <c r="Y11" s="15">
        <f t="shared" si="20"/>
        <v>0</v>
      </c>
      <c r="Z11" s="5">
        <f t="shared" si="21"/>
        <v>4.182061000858309</v>
      </c>
      <c r="AA11" s="5">
        <f t="shared" si="22"/>
        <v>5.2524961380756867</v>
      </c>
      <c r="AB11" s="15">
        <f t="shared" si="23"/>
        <v>1</v>
      </c>
    </row>
    <row r="12" spans="1:29" ht="13.8" thickBot="1">
      <c r="A12" s="26" t="s">
        <v>44</v>
      </c>
      <c r="B12" s="26" t="s">
        <v>155</v>
      </c>
      <c r="C12" s="27">
        <v>5</v>
      </c>
      <c r="D12" s="27">
        <v>2</v>
      </c>
      <c r="E12" s="5">
        <f t="shared" si="0"/>
        <v>3</v>
      </c>
      <c r="F12" s="5">
        <f t="shared" si="1"/>
        <v>1</v>
      </c>
      <c r="G12" s="8">
        <f t="shared" si="2"/>
        <v>0</v>
      </c>
      <c r="H12" s="5">
        <f t="shared" si="3"/>
        <v>0.64788353396290099</v>
      </c>
      <c r="I12" s="5">
        <f t="shared" si="4"/>
        <v>3.9746898121701397</v>
      </c>
      <c r="J12" s="9">
        <f t="shared" si="5"/>
        <v>1</v>
      </c>
      <c r="K12" s="5">
        <f t="shared" si="6"/>
        <v>4.0918954404902781</v>
      </c>
      <c r="L12" s="5">
        <f t="shared" si="7"/>
        <v>2.1144915185105124</v>
      </c>
      <c r="M12" s="10">
        <f t="shared" si="8"/>
        <v>0</v>
      </c>
      <c r="N12" s="5">
        <f t="shared" si="9"/>
        <v>1.4264369007347568</v>
      </c>
      <c r="O12" s="5">
        <f t="shared" si="10"/>
        <v>4.135065336459645</v>
      </c>
      <c r="P12" s="15">
        <f t="shared" si="11"/>
        <v>1</v>
      </c>
      <c r="Q12" s="5">
        <f t="shared" si="12"/>
        <v>4.2797063178474</v>
      </c>
      <c r="R12" s="5">
        <f t="shared" si="13"/>
        <v>1.8820792240970561</v>
      </c>
      <c r="S12" s="15">
        <f t="shared" si="14"/>
        <v>0</v>
      </c>
      <c r="T12" s="5">
        <f t="shared" si="15"/>
        <v>2.4233398808862181</v>
      </c>
      <c r="U12" s="5">
        <f t="shared" si="16"/>
        <v>4.4621542389552067</v>
      </c>
      <c r="V12" s="15">
        <f t="shared" si="17"/>
        <v>1</v>
      </c>
      <c r="W12" s="5">
        <f t="shared" si="18"/>
        <v>4.4640763771467888</v>
      </c>
      <c r="X12" s="5">
        <f t="shared" si="19"/>
        <v>3.0491037306231479</v>
      </c>
      <c r="Y12" s="15">
        <f t="shared" si="20"/>
        <v>0</v>
      </c>
      <c r="Z12" s="5">
        <f t="shared" si="21"/>
        <v>3.4428584366627684</v>
      </c>
      <c r="AA12" s="5">
        <f t="shared" si="22"/>
        <v>4.3558392624728475</v>
      </c>
      <c r="AB12" s="15">
        <f t="shared" si="23"/>
        <v>1</v>
      </c>
    </row>
    <row r="13" spans="1:29" ht="13.8" thickBot="1">
      <c r="A13" s="26" t="s">
        <v>37</v>
      </c>
      <c r="B13" s="26" t="s">
        <v>150</v>
      </c>
      <c r="C13" s="27">
        <v>2</v>
      </c>
      <c r="D13" s="27">
        <v>7</v>
      </c>
      <c r="E13" s="5">
        <f t="shared" si="0"/>
        <v>3.6055512754639891</v>
      </c>
      <c r="F13" s="5">
        <f t="shared" si="1"/>
        <v>6.7082039324993694</v>
      </c>
      <c r="G13" s="8">
        <f t="shared" si="2"/>
        <v>1</v>
      </c>
      <c r="H13" s="5">
        <f t="shared" si="3"/>
        <v>6.1624110243946122</v>
      </c>
      <c r="I13" s="5">
        <f t="shared" si="4"/>
        <v>3.2190467018931397</v>
      </c>
      <c r="J13" s="9">
        <f t="shared" si="5"/>
        <v>0</v>
      </c>
      <c r="K13" s="5">
        <f t="shared" si="6"/>
        <v>3.4229489458513886</v>
      </c>
      <c r="L13" s="5">
        <f t="shared" si="7"/>
        <v>6.0089464989507846</v>
      </c>
      <c r="M13" s="10">
        <f t="shared" si="8"/>
        <v>1</v>
      </c>
      <c r="N13" s="5">
        <f t="shared" si="9"/>
        <v>5.0860648385345799</v>
      </c>
      <c r="O13" s="5">
        <f t="shared" si="10"/>
        <v>3.557291241491217</v>
      </c>
      <c r="P13" s="15">
        <f t="shared" si="11"/>
        <v>0</v>
      </c>
      <c r="Q13" s="5">
        <f t="shared" si="12"/>
        <v>3.8392875285686738</v>
      </c>
      <c r="R13" s="5">
        <f t="shared" si="13"/>
        <v>4.4507177989373554</v>
      </c>
      <c r="S13" s="15">
        <f t="shared" si="14"/>
        <v>1</v>
      </c>
      <c r="T13" s="5">
        <f t="shared" si="15"/>
        <v>3.7667447017675126</v>
      </c>
      <c r="U13" s="5">
        <f t="shared" si="16"/>
        <v>4.336746727239893</v>
      </c>
      <c r="V13" s="15">
        <f t="shared" si="17"/>
        <v>1</v>
      </c>
      <c r="W13" s="5">
        <f t="shared" si="18"/>
        <v>4.9128543537336826</v>
      </c>
      <c r="X13" s="5">
        <f t="shared" si="19"/>
        <v>3.1565382240834658</v>
      </c>
      <c r="Y13" s="15">
        <f t="shared" si="20"/>
        <v>0</v>
      </c>
      <c r="Z13" s="5">
        <f t="shared" si="21"/>
        <v>2.7200687886338462</v>
      </c>
      <c r="AA13" s="5">
        <f t="shared" si="22"/>
        <v>5.2524961380756867</v>
      </c>
      <c r="AB13" s="15">
        <f t="shared" si="23"/>
        <v>1</v>
      </c>
    </row>
    <row r="14" spans="1:29" ht="13.8" thickBot="1">
      <c r="A14" s="26" t="s">
        <v>37</v>
      </c>
      <c r="B14" s="26" t="s">
        <v>151</v>
      </c>
      <c r="C14" s="27">
        <v>2</v>
      </c>
      <c r="D14" s="27">
        <v>5</v>
      </c>
      <c r="E14" s="5">
        <f t="shared" si="0"/>
        <v>3</v>
      </c>
      <c r="F14" s="5">
        <f t="shared" si="1"/>
        <v>5</v>
      </c>
      <c r="G14" s="8">
        <f t="shared" si="2"/>
        <v>1</v>
      </c>
      <c r="H14" s="5">
        <f t="shared" si="3"/>
        <v>4.4444445359999998</v>
      </c>
      <c r="I14" s="5">
        <f t="shared" si="4"/>
        <v>3.2030762658683454</v>
      </c>
      <c r="J14" s="9">
        <f t="shared" si="5"/>
        <v>0</v>
      </c>
      <c r="K14" s="5">
        <f t="shared" si="6"/>
        <v>3.4700005489776413</v>
      </c>
      <c r="L14" s="5">
        <f t="shared" si="7"/>
        <v>4.0584571437004104</v>
      </c>
      <c r="M14" s="10">
        <f t="shared" si="8"/>
        <v>1</v>
      </c>
      <c r="N14" s="5">
        <f t="shared" si="9"/>
        <v>3.2457236804413556</v>
      </c>
      <c r="O14" s="5">
        <f t="shared" si="10"/>
        <v>3.6192216534484487</v>
      </c>
      <c r="P14" s="15">
        <f t="shared" si="11"/>
        <v>1</v>
      </c>
      <c r="Q14" s="5">
        <f t="shared" si="12"/>
        <v>3.9482418334016667</v>
      </c>
      <c r="R14" s="5">
        <f t="shared" si="13"/>
        <v>2.5965789504226091</v>
      </c>
      <c r="S14" s="15">
        <f t="shared" si="14"/>
        <v>0</v>
      </c>
      <c r="T14" s="5">
        <f t="shared" si="15"/>
        <v>1.9136483115488145</v>
      </c>
      <c r="U14" s="5">
        <f t="shared" si="16"/>
        <v>4.4621542389552067</v>
      </c>
      <c r="V14" s="15">
        <f t="shared" si="17"/>
        <v>1</v>
      </c>
      <c r="W14" s="5">
        <f t="shared" si="18"/>
        <v>4.9429159310067172</v>
      </c>
      <c r="X14" s="5">
        <f t="shared" si="19"/>
        <v>1.258083288220617</v>
      </c>
      <c r="Y14" s="15">
        <f t="shared" si="20"/>
        <v>0</v>
      </c>
      <c r="Z14" s="5">
        <f t="shared" si="21"/>
        <v>0.81944750588430004</v>
      </c>
      <c r="AA14" s="5">
        <f t="shared" si="22"/>
        <v>5.1787523285536645</v>
      </c>
      <c r="AB14" s="15">
        <f t="shared" si="23"/>
        <v>1</v>
      </c>
    </row>
    <row r="15" spans="1:29" ht="13.8" thickBot="1">
      <c r="A15" s="26" t="s">
        <v>37</v>
      </c>
      <c r="B15" s="26" t="s">
        <v>149</v>
      </c>
      <c r="C15" s="27">
        <v>2</v>
      </c>
      <c r="D15" s="27">
        <v>6</v>
      </c>
      <c r="E15" s="5">
        <f t="shared" si="0"/>
        <v>3.1622776601683795</v>
      </c>
      <c r="F15" s="5">
        <f t="shared" si="1"/>
        <v>5.8309518948453007</v>
      </c>
      <c r="G15" s="8">
        <f t="shared" si="2"/>
        <v>1</v>
      </c>
      <c r="H15" s="5">
        <f t="shared" si="3"/>
        <v>5.2786549833816814</v>
      </c>
      <c r="I15" s="5">
        <f t="shared" si="4"/>
        <v>3.0513897845029732</v>
      </c>
      <c r="J15" s="9">
        <f t="shared" si="5"/>
        <v>0</v>
      </c>
      <c r="K15" s="5">
        <f t="shared" si="6"/>
        <v>3.2982937479710825</v>
      </c>
      <c r="L15" s="5">
        <f t="shared" si="7"/>
        <v>5.0288424321361367</v>
      </c>
      <c r="M15" s="10">
        <f t="shared" si="8"/>
        <v>1</v>
      </c>
      <c r="N15" s="5">
        <f t="shared" si="9"/>
        <v>4.1474557111291475</v>
      </c>
      <c r="O15" s="5">
        <f t="shared" si="10"/>
        <v>3.4462360883709233</v>
      </c>
      <c r="P15" s="15">
        <f t="shared" si="11"/>
        <v>0</v>
      </c>
      <c r="Q15" s="5">
        <f t="shared" si="12"/>
        <v>3.7635583097678924</v>
      </c>
      <c r="R15" s="5">
        <f t="shared" si="13"/>
        <v>3.5036488959052074</v>
      </c>
      <c r="S15" s="15">
        <f t="shared" si="14"/>
        <v>0</v>
      </c>
      <c r="T15" s="5">
        <f t="shared" si="15"/>
        <v>2.8151745513011495</v>
      </c>
      <c r="U15" s="5">
        <f t="shared" si="16"/>
        <v>4.2847516047287879</v>
      </c>
      <c r="V15" s="15">
        <f t="shared" si="17"/>
        <v>1</v>
      </c>
      <c r="W15" s="5">
        <f t="shared" si="18"/>
        <v>4.8253785241160099</v>
      </c>
      <c r="X15" s="5">
        <f t="shared" si="19"/>
        <v>2.184777691230849</v>
      </c>
      <c r="Y15" s="15">
        <f t="shared" si="20"/>
        <v>0</v>
      </c>
      <c r="Z15" s="5">
        <f t="shared" si="21"/>
        <v>1.7421636590458429</v>
      </c>
      <c r="AA15" s="5">
        <f t="shared" si="22"/>
        <v>5.1189936198924881</v>
      </c>
      <c r="AB15" s="15">
        <f t="shared" si="23"/>
        <v>1</v>
      </c>
    </row>
    <row r="16" spans="1:29" ht="13.8" thickBot="1">
      <c r="A16" s="26" t="s">
        <v>36</v>
      </c>
      <c r="B16" s="26" t="s">
        <v>152</v>
      </c>
      <c r="C16" s="27">
        <v>3</v>
      </c>
      <c r="D16" s="27">
        <v>8</v>
      </c>
      <c r="E16" s="5">
        <f t="shared" si="0"/>
        <v>3.6055512754639891</v>
      </c>
      <c r="F16" s="5">
        <f t="shared" si="1"/>
        <v>7.2801098892805181</v>
      </c>
      <c r="G16" s="8">
        <f t="shared" si="2"/>
        <v>1</v>
      </c>
      <c r="H16" s="5">
        <f t="shared" si="3"/>
        <v>6.7641028461711201</v>
      </c>
      <c r="I16" s="5">
        <f t="shared" si="4"/>
        <v>2.8828769691003289</v>
      </c>
      <c r="J16" s="9">
        <f t="shared" si="5"/>
        <v>0</v>
      </c>
      <c r="K16" s="5">
        <f t="shared" si="6"/>
        <v>2.99329639760334</v>
      </c>
      <c r="L16" s="5">
        <f t="shared" si="7"/>
        <v>6.9096889702397517</v>
      </c>
      <c r="M16" s="10">
        <f t="shared" si="8"/>
        <v>1</v>
      </c>
      <c r="N16" s="5">
        <f t="shared" si="9"/>
        <v>5.8624274449904945</v>
      </c>
      <c r="O16" s="5">
        <f t="shared" si="10"/>
        <v>3.0892086198232267</v>
      </c>
      <c r="P16" s="15">
        <f t="shared" si="11"/>
        <v>0</v>
      </c>
      <c r="Q16" s="5">
        <f t="shared" si="12"/>
        <v>3.2864471307207967</v>
      </c>
      <c r="R16" s="5">
        <f t="shared" si="13"/>
        <v>5.2734134036483216</v>
      </c>
      <c r="S16" s="15">
        <f t="shared" si="14"/>
        <v>1</v>
      </c>
      <c r="T16" s="5">
        <f t="shared" si="15"/>
        <v>4.6315789469999995</v>
      </c>
      <c r="U16" s="5">
        <f t="shared" si="16"/>
        <v>3.701881129942711</v>
      </c>
      <c r="V16" s="15">
        <f t="shared" si="17"/>
        <v>0</v>
      </c>
      <c r="W16" s="5">
        <f t="shared" si="18"/>
        <v>4.2823332309618314</v>
      </c>
      <c r="X16" s="5">
        <f t="shared" si="19"/>
        <v>4.1129203201739761</v>
      </c>
      <c r="Y16" s="15">
        <f t="shared" si="20"/>
        <v>0</v>
      </c>
      <c r="Z16" s="5">
        <f t="shared" si="21"/>
        <v>3.7220040589580234</v>
      </c>
      <c r="AA16" s="5">
        <f t="shared" si="22"/>
        <v>4.6628934880072057</v>
      </c>
      <c r="AB16" s="15">
        <f t="shared" si="23"/>
        <v>1</v>
      </c>
    </row>
    <row r="17" spans="1:28" ht="13.8" thickBot="1">
      <c r="A17" s="26" t="s">
        <v>36</v>
      </c>
      <c r="B17" s="26" t="s">
        <v>154</v>
      </c>
      <c r="C17" s="27">
        <v>3</v>
      </c>
      <c r="D17" s="27">
        <v>1</v>
      </c>
      <c r="E17" s="5">
        <f t="shared" si="0"/>
        <v>4.4721359549995796</v>
      </c>
      <c r="F17" s="5">
        <f t="shared" si="1"/>
        <v>2</v>
      </c>
      <c r="G17" s="8">
        <f t="shared" si="2"/>
        <v>0</v>
      </c>
      <c r="H17" s="5">
        <f t="shared" si="3"/>
        <v>1.7249083783147028</v>
      </c>
      <c r="I17" s="5">
        <f t="shared" si="4"/>
        <v>5.3807067616595781</v>
      </c>
      <c r="J17" s="9">
        <f t="shared" si="5"/>
        <v>1</v>
      </c>
      <c r="K17" s="5">
        <f t="shared" si="6"/>
        <v>5.5762853637439616</v>
      </c>
      <c r="L17" s="5">
        <f t="shared" si="7"/>
        <v>0.12856486865739233</v>
      </c>
      <c r="M17" s="10">
        <f t="shared" si="8"/>
        <v>0</v>
      </c>
      <c r="N17" s="5">
        <f t="shared" si="9"/>
        <v>1.3043729856823076</v>
      </c>
      <c r="O17" s="5">
        <f t="shared" si="10"/>
        <v>5.6655772253840224</v>
      </c>
      <c r="P17" s="15">
        <f t="shared" si="11"/>
        <v>1</v>
      </c>
      <c r="Q17" s="5">
        <f t="shared" si="12"/>
        <v>5.8966458017268559</v>
      </c>
      <c r="R17" s="5">
        <f t="shared" si="13"/>
        <v>1.7537261889410722</v>
      </c>
      <c r="S17" s="15">
        <f t="shared" si="14"/>
        <v>0</v>
      </c>
      <c r="T17" s="5">
        <f t="shared" si="15"/>
        <v>2.3684210530000001</v>
      </c>
      <c r="U17" s="5">
        <f t="shared" si="16"/>
        <v>6.2101524028179798</v>
      </c>
      <c r="V17" s="15">
        <f t="shared" si="17"/>
        <v>1</v>
      </c>
      <c r="W17" s="5">
        <f t="shared" si="18"/>
        <v>6.354160676360018</v>
      </c>
      <c r="X17" s="5">
        <f t="shared" si="19"/>
        <v>2.929633690429573</v>
      </c>
      <c r="Y17" s="15">
        <f t="shared" si="20"/>
        <v>0</v>
      </c>
      <c r="Z17" s="5">
        <f t="shared" si="21"/>
        <v>3.3627123300841539</v>
      </c>
      <c r="AA17" s="5">
        <f t="shared" si="22"/>
        <v>6.3285255534365978</v>
      </c>
      <c r="AB17" s="15">
        <f t="shared" si="23"/>
        <v>1</v>
      </c>
    </row>
    <row r="18" spans="1:28" ht="13.8" thickBot="1">
      <c r="A18" s="26" t="s">
        <v>38</v>
      </c>
      <c r="B18" s="26" t="s">
        <v>150</v>
      </c>
      <c r="C18" s="27">
        <v>1</v>
      </c>
      <c r="D18" s="27">
        <v>7</v>
      </c>
      <c r="E18" s="5">
        <f t="shared" si="0"/>
        <v>4.4721359549995796</v>
      </c>
      <c r="F18" s="5">
        <f t="shared" si="1"/>
        <v>7.2111025509279782</v>
      </c>
      <c r="G18" s="8">
        <f t="shared" si="2"/>
        <v>1</v>
      </c>
      <c r="H18" s="5">
        <f t="shared" si="3"/>
        <v>6.6564737777279834</v>
      </c>
      <c r="I18" s="5">
        <f t="shared" si="4"/>
        <v>4.1790938935335129</v>
      </c>
      <c r="J18" s="9">
        <f t="shared" si="5"/>
        <v>0</v>
      </c>
      <c r="K18" s="5">
        <f t="shared" si="6"/>
        <v>4.394448029719447</v>
      </c>
      <c r="L18" s="5">
        <f t="shared" si="7"/>
        <v>6.268114246649696</v>
      </c>
      <c r="M18" s="10">
        <f t="shared" si="8"/>
        <v>1</v>
      </c>
      <c r="N18" s="5">
        <f t="shared" si="9"/>
        <v>5.4803943472872261</v>
      </c>
      <c r="O18" s="5">
        <f t="shared" si="10"/>
        <v>4.5324617876811848</v>
      </c>
      <c r="P18" s="15">
        <f t="shared" si="11"/>
        <v>0</v>
      </c>
      <c r="Q18" s="5">
        <f t="shared" si="12"/>
        <v>4.8223728896698725</v>
      </c>
      <c r="R18" s="5">
        <f t="shared" si="13"/>
        <v>4.8313789197058208</v>
      </c>
      <c r="S18" s="15">
        <f t="shared" si="14"/>
        <v>1</v>
      </c>
      <c r="T18" s="5">
        <f t="shared" si="15"/>
        <v>4.14588538774212</v>
      </c>
      <c r="U18" s="5">
        <f t="shared" si="16"/>
        <v>5.3253259350227493</v>
      </c>
      <c r="V18" s="15">
        <f t="shared" si="17"/>
        <v>1</v>
      </c>
      <c r="W18" s="5">
        <f t="shared" si="18"/>
        <v>5.8979452270261046</v>
      </c>
      <c r="X18" s="5">
        <f t="shared" si="19"/>
        <v>3.4931123028182189</v>
      </c>
      <c r="Y18" s="15">
        <f t="shared" si="20"/>
        <v>0</v>
      </c>
      <c r="Z18" s="5">
        <f t="shared" si="21"/>
        <v>3.0508808916278589</v>
      </c>
      <c r="AA18" s="5">
        <f t="shared" si="22"/>
        <v>6.2305277208676317</v>
      </c>
      <c r="AB18" s="15">
        <f t="shared" si="23"/>
        <v>1</v>
      </c>
    </row>
    <row r="19" spans="1:28" ht="13.8" thickBot="1">
      <c r="A19" s="26" t="s">
        <v>38</v>
      </c>
      <c r="B19" s="26" t="s">
        <v>149</v>
      </c>
      <c r="C19" s="27">
        <v>1</v>
      </c>
      <c r="D19" s="27">
        <v>6</v>
      </c>
      <c r="E19" s="5">
        <f t="shared" si="0"/>
        <v>4.1231056256176606</v>
      </c>
      <c r="F19" s="5">
        <f t="shared" si="1"/>
        <v>6.4031242374328485</v>
      </c>
      <c r="G19" s="8">
        <f t="shared" si="2"/>
        <v>1</v>
      </c>
      <c r="H19" s="5">
        <f t="shared" si="3"/>
        <v>5.8478655895617377</v>
      </c>
      <c r="I19" s="5">
        <f t="shared" si="4"/>
        <v>4.0513631926759048</v>
      </c>
      <c r="J19" s="9">
        <f t="shared" si="5"/>
        <v>0</v>
      </c>
      <c r="K19" s="5">
        <f t="shared" si="6"/>
        <v>4.2980618478455064</v>
      </c>
      <c r="L19" s="5">
        <f t="shared" si="7"/>
        <v>5.3358293065888915</v>
      </c>
      <c r="M19" s="10">
        <f t="shared" si="8"/>
        <v>1</v>
      </c>
      <c r="N19" s="5">
        <f t="shared" si="9"/>
        <v>4.6225594139802872</v>
      </c>
      <c r="O19" s="5">
        <f t="shared" si="10"/>
        <v>4.4458331116664871</v>
      </c>
      <c r="P19" s="15">
        <f t="shared" si="11"/>
        <v>0</v>
      </c>
      <c r="Q19" s="5">
        <f t="shared" si="12"/>
        <v>4.7623022490202107</v>
      </c>
      <c r="R19" s="5">
        <f t="shared" si="13"/>
        <v>3.9760393516384842</v>
      </c>
      <c r="S19" s="15">
        <f t="shared" si="14"/>
        <v>0</v>
      </c>
      <c r="T19" s="5">
        <f t="shared" si="15"/>
        <v>3.3053302035187997</v>
      </c>
      <c r="U19" s="5">
        <f t="shared" si="16"/>
        <v>5.2830692265222048</v>
      </c>
      <c r="V19" s="15">
        <f t="shared" si="17"/>
        <v>1</v>
      </c>
      <c r="W19" s="5">
        <f t="shared" si="18"/>
        <v>5.8252809289338146</v>
      </c>
      <c r="X19" s="5">
        <f t="shared" si="19"/>
        <v>2.6478960629337398</v>
      </c>
      <c r="Y19" s="15">
        <f t="shared" si="20"/>
        <v>0</v>
      </c>
      <c r="Z19" s="5">
        <f t="shared" si="21"/>
        <v>2.2235634047402382</v>
      </c>
      <c r="AA19" s="5">
        <f t="shared" si="22"/>
        <v>6.1184030335129114</v>
      </c>
      <c r="AB19" s="15">
        <f t="shared" si="23"/>
        <v>1</v>
      </c>
    </row>
    <row r="20" spans="1:28" ht="13.8" thickBot="1">
      <c r="A20" s="26" t="s">
        <v>38</v>
      </c>
      <c r="B20" s="26" t="s">
        <v>153</v>
      </c>
      <c r="C20" s="27">
        <v>1</v>
      </c>
      <c r="D20" s="27">
        <v>4</v>
      </c>
      <c r="E20" s="5">
        <f t="shared" si="0"/>
        <v>4.1231056256176606</v>
      </c>
      <c r="F20" s="5">
        <f t="shared" si="1"/>
        <v>5</v>
      </c>
      <c r="G20" s="8">
        <f t="shared" si="2"/>
        <v>1</v>
      </c>
      <c r="H20" s="5">
        <f t="shared" si="3"/>
        <v>4.4693746266765615</v>
      </c>
      <c r="I20" s="5">
        <f t="shared" si="4"/>
        <v>4.5067704195986176</v>
      </c>
      <c r="J20" s="9">
        <f t="shared" si="5"/>
        <v>1</v>
      </c>
      <c r="K20" s="5">
        <f t="shared" si="6"/>
        <v>4.7746895157596505</v>
      </c>
      <c r="L20" s="5">
        <f t="shared" si="7"/>
        <v>3.5825564544125319</v>
      </c>
      <c r="M20" s="10">
        <f t="shared" si="8"/>
        <v>0</v>
      </c>
      <c r="N20" s="5">
        <f t="shared" si="9"/>
        <v>3.1677629652134294</v>
      </c>
      <c r="O20" s="5">
        <f t="shared" si="10"/>
        <v>4.9203532857702523</v>
      </c>
      <c r="P20" s="15">
        <f t="shared" si="11"/>
        <v>1</v>
      </c>
      <c r="Q20" s="5">
        <f t="shared" si="12"/>
        <v>5.2467139772454674</v>
      </c>
      <c r="R20" s="5">
        <f t="shared" si="13"/>
        <v>2.5965789504226091</v>
      </c>
      <c r="S20" s="15">
        <f t="shared" si="14"/>
        <v>0</v>
      </c>
      <c r="T20" s="5">
        <f t="shared" si="15"/>
        <v>2.097353562538665</v>
      </c>
      <c r="U20" s="5">
        <f t="shared" si="16"/>
        <v>5.7458044457000037</v>
      </c>
      <c r="V20" s="15">
        <f t="shared" si="17"/>
        <v>1</v>
      </c>
      <c r="W20" s="5">
        <f t="shared" si="18"/>
        <v>6.1830557090325486</v>
      </c>
      <c r="X20" s="5">
        <f t="shared" si="19"/>
        <v>1.6218488092605921</v>
      </c>
      <c r="Y20" s="15">
        <f t="shared" si="20"/>
        <v>0</v>
      </c>
      <c r="Z20" s="5">
        <f t="shared" si="21"/>
        <v>1.4889439932045796</v>
      </c>
      <c r="AA20" s="5">
        <f t="shared" si="22"/>
        <v>6.376959752146786</v>
      </c>
      <c r="AB20" s="15">
        <f t="shared" si="23"/>
        <v>1</v>
      </c>
    </row>
    <row r="21" spans="1:28" ht="13.8" thickBot="1">
      <c r="A21" s="26" t="s">
        <v>42</v>
      </c>
      <c r="B21" s="26" t="s">
        <v>149</v>
      </c>
      <c r="C21" s="27">
        <v>8</v>
      </c>
      <c r="D21" s="27">
        <v>6</v>
      </c>
      <c r="E21" s="5">
        <f t="shared" si="0"/>
        <v>3.1622776601683795</v>
      </c>
      <c r="F21" s="5">
        <f t="shared" si="1"/>
        <v>5.8309518948453007</v>
      </c>
      <c r="G21" s="8">
        <f t="shared" si="2"/>
        <v>1</v>
      </c>
      <c r="H21" s="5">
        <f t="shared" si="3"/>
        <v>5.6448381122562106</v>
      </c>
      <c r="I21" s="5">
        <f t="shared" si="4"/>
        <v>2.9488294296159445</v>
      </c>
      <c r="J21" s="9">
        <f t="shared" si="5"/>
        <v>0</v>
      </c>
      <c r="K21" s="5">
        <f t="shared" si="6"/>
        <v>2.7039189425545151</v>
      </c>
      <c r="L21" s="5">
        <f t="shared" si="7"/>
        <v>6.9425029432080825</v>
      </c>
      <c r="M21" s="10">
        <f t="shared" si="8"/>
        <v>1</v>
      </c>
      <c r="N21" s="5">
        <f t="shared" si="9"/>
        <v>5.8481953554731545</v>
      </c>
      <c r="O21" s="5">
        <f t="shared" si="10"/>
        <v>2.5579698780068001</v>
      </c>
      <c r="P21" s="15">
        <f t="shared" si="11"/>
        <v>0</v>
      </c>
      <c r="Q21" s="5">
        <f t="shared" si="12"/>
        <v>2.2524346363486241</v>
      </c>
      <c r="R21" s="5">
        <f t="shared" si="13"/>
        <v>5.7511351528005124</v>
      </c>
      <c r="S21" s="15">
        <f t="shared" si="14"/>
        <v>1</v>
      </c>
      <c r="T21" s="5">
        <f t="shared" si="15"/>
        <v>5.6502396191925905</v>
      </c>
      <c r="U21" s="5">
        <f t="shared" si="16"/>
        <v>1.746067434615834</v>
      </c>
      <c r="V21" s="15">
        <f t="shared" si="17"/>
        <v>0</v>
      </c>
      <c r="W21" s="5">
        <f t="shared" si="18"/>
        <v>1.1775219322798194</v>
      </c>
      <c r="X21" s="5">
        <f t="shared" si="19"/>
        <v>5.7744829690717765</v>
      </c>
      <c r="Y21" s="15">
        <f t="shared" si="20"/>
        <v>1</v>
      </c>
      <c r="Z21" s="5">
        <f t="shared" si="21"/>
        <v>5.7948713717303511</v>
      </c>
      <c r="AA21" s="5">
        <f t="shared" si="22"/>
        <v>0.90528209995558839</v>
      </c>
      <c r="AB21" s="15">
        <f t="shared" si="23"/>
        <v>0</v>
      </c>
    </row>
    <row r="22" spans="1:28" ht="13.8" thickBot="1">
      <c r="A22" s="26" t="s">
        <v>42</v>
      </c>
      <c r="B22" s="26" t="s">
        <v>153</v>
      </c>
      <c r="C22" s="27">
        <v>8</v>
      </c>
      <c r="D22" s="27">
        <v>4</v>
      </c>
      <c r="E22" s="5">
        <f t="shared" si="0"/>
        <v>3.1622776601683795</v>
      </c>
      <c r="F22" s="5">
        <f t="shared" si="1"/>
        <v>4.2426406871192848</v>
      </c>
      <c r="G22" s="8">
        <f t="shared" si="2"/>
        <v>1</v>
      </c>
      <c r="H22" s="5">
        <f t="shared" si="3"/>
        <v>4.2002351021794313</v>
      </c>
      <c r="I22" s="5">
        <f t="shared" si="4"/>
        <v>3.5486660734660704</v>
      </c>
      <c r="J22" s="9">
        <f t="shared" si="5"/>
        <v>0</v>
      </c>
      <c r="K22" s="5">
        <f t="shared" si="6"/>
        <v>3.4110851604592232</v>
      </c>
      <c r="L22" s="5">
        <f t="shared" si="7"/>
        <v>5.7063108464622649</v>
      </c>
      <c r="M22" s="10">
        <f t="shared" si="8"/>
        <v>1</v>
      </c>
      <c r="N22" s="5">
        <f t="shared" si="9"/>
        <v>4.7820555814187031</v>
      </c>
      <c r="O22" s="5">
        <f t="shared" si="10"/>
        <v>3.3147630830558801</v>
      </c>
      <c r="P22" s="15">
        <f t="shared" si="11"/>
        <v>0</v>
      </c>
      <c r="Q22" s="5">
        <f t="shared" si="12"/>
        <v>3.1499121636996414</v>
      </c>
      <c r="R22" s="5">
        <f t="shared" si="13"/>
        <v>4.8998866176451239</v>
      </c>
      <c r="S22" s="15">
        <f t="shared" si="14"/>
        <v>1</v>
      </c>
      <c r="T22" s="5">
        <f t="shared" si="15"/>
        <v>5.0397313387018583</v>
      </c>
      <c r="U22" s="5">
        <f t="shared" si="16"/>
        <v>2.8552057302803808</v>
      </c>
      <c r="V22" s="15">
        <f t="shared" si="17"/>
        <v>0</v>
      </c>
      <c r="W22" s="5">
        <f t="shared" si="18"/>
        <v>2.3838703616178458</v>
      </c>
      <c r="X22" s="5">
        <f t="shared" si="19"/>
        <v>5.3817927830881782</v>
      </c>
      <c r="Y22" s="15">
        <f t="shared" si="20"/>
        <v>1</v>
      </c>
      <c r="Z22" s="5">
        <f t="shared" si="21"/>
        <v>5.5545705698010543</v>
      </c>
      <c r="AA22" s="5">
        <f t="shared" si="22"/>
        <v>2.012534640819879</v>
      </c>
      <c r="AB22" s="15">
        <f t="shared" si="23"/>
        <v>0</v>
      </c>
    </row>
    <row r="23" spans="1:28" ht="13.8" thickBot="1">
      <c r="A23" s="26" t="s">
        <v>42</v>
      </c>
      <c r="B23" s="26" t="s">
        <v>150</v>
      </c>
      <c r="C23" s="27">
        <v>8</v>
      </c>
      <c r="D23" s="27">
        <v>7</v>
      </c>
      <c r="E23" s="5">
        <f t="shared" si="0"/>
        <v>3.6055512754639891</v>
      </c>
      <c r="F23" s="5">
        <f t="shared" si="1"/>
        <v>6.7082039324993694</v>
      </c>
      <c r="G23" s="8">
        <f t="shared" si="2"/>
        <v>1</v>
      </c>
      <c r="H23" s="5">
        <f t="shared" si="3"/>
        <v>6.4788354288081944</v>
      </c>
      <c r="I23" s="5">
        <f t="shared" si="4"/>
        <v>3.1219988880473832</v>
      </c>
      <c r="J23" s="9">
        <f t="shared" si="5"/>
        <v>0</v>
      </c>
      <c r="K23" s="5">
        <f t="shared" si="6"/>
        <v>2.8546480493933273</v>
      </c>
      <c r="L23" s="5">
        <f t="shared" si="7"/>
        <v>7.6822216146407083</v>
      </c>
      <c r="M23" s="10">
        <f t="shared" si="8"/>
        <v>1</v>
      </c>
      <c r="N23" s="5">
        <f t="shared" si="9"/>
        <v>6.5473701271409563</v>
      </c>
      <c r="O23" s="5">
        <f t="shared" si="10"/>
        <v>2.7057323771559751</v>
      </c>
      <c r="P23" s="15">
        <f t="shared" si="11"/>
        <v>0</v>
      </c>
      <c r="Q23" s="5">
        <f t="shared" si="12"/>
        <v>2.37680865174775</v>
      </c>
      <c r="R23" s="5">
        <f t="shared" si="13"/>
        <v>6.3725104068787344</v>
      </c>
      <c r="S23" s="15">
        <f t="shared" si="14"/>
        <v>1</v>
      </c>
      <c r="T23" s="5">
        <f t="shared" si="15"/>
        <v>6.1796735875201065</v>
      </c>
      <c r="U23" s="5">
        <f t="shared" si="16"/>
        <v>1.870034050017785</v>
      </c>
      <c r="V23" s="15">
        <f t="shared" si="17"/>
        <v>0</v>
      </c>
      <c r="W23" s="5">
        <f t="shared" si="18"/>
        <v>1.4961343191705749</v>
      </c>
      <c r="X23" s="5">
        <f t="shared" si="19"/>
        <v>6.2076673203466699</v>
      </c>
      <c r="Y23" s="15">
        <f t="shared" si="20"/>
        <v>1</v>
      </c>
      <c r="Z23" s="5">
        <f t="shared" si="21"/>
        <v>6.1598842696027987</v>
      </c>
      <c r="AA23" s="5">
        <f t="shared" si="22"/>
        <v>1.484639916107606</v>
      </c>
      <c r="AB23" s="15">
        <f t="shared" si="23"/>
        <v>0</v>
      </c>
    </row>
    <row r="24" spans="1:28" ht="13.8" thickBot="1">
      <c r="A24" s="26" t="s">
        <v>42</v>
      </c>
      <c r="B24" s="26" t="s">
        <v>152</v>
      </c>
      <c r="C24" s="27">
        <v>8</v>
      </c>
      <c r="D24" s="27">
        <v>8</v>
      </c>
      <c r="E24" s="5">
        <f t="shared" si="0"/>
        <v>4.2426406871192848</v>
      </c>
      <c r="F24" s="5">
        <f t="shared" si="1"/>
        <v>7.6157731058639087</v>
      </c>
      <c r="G24" s="8">
        <f t="shared" si="2"/>
        <v>1</v>
      </c>
      <c r="H24" s="5">
        <f t="shared" si="3"/>
        <v>7.3543469943687221</v>
      </c>
      <c r="I24" s="5">
        <f t="shared" si="4"/>
        <v>3.5774514824060293</v>
      </c>
      <c r="J24" s="9">
        <f t="shared" si="5"/>
        <v>0</v>
      </c>
      <c r="K24" s="5">
        <f t="shared" si="6"/>
        <v>3.314642261829341</v>
      </c>
      <c r="L24" s="5">
        <f t="shared" si="7"/>
        <v>8.4755360158784576</v>
      </c>
      <c r="M24" s="10">
        <f t="shared" si="8"/>
        <v>1</v>
      </c>
      <c r="N24" s="5">
        <f t="shared" si="9"/>
        <v>7.316742598163323</v>
      </c>
      <c r="O24" s="5">
        <f t="shared" si="10"/>
        <v>3.1778554870840376</v>
      </c>
      <c r="P24" s="15">
        <f t="shared" si="11"/>
        <v>0</v>
      </c>
      <c r="Q24" s="5">
        <f t="shared" si="12"/>
        <v>2.8679220601374369</v>
      </c>
      <c r="R24" s="5">
        <f t="shared" si="13"/>
        <v>7.0811173006650421</v>
      </c>
      <c r="S24" s="15">
        <f t="shared" si="14"/>
        <v>1</v>
      </c>
      <c r="T24" s="5">
        <f t="shared" si="15"/>
        <v>6.8155354552884271</v>
      </c>
      <c r="U24" s="5">
        <f t="shared" si="16"/>
        <v>2.4382992454220869</v>
      </c>
      <c r="V24" s="15">
        <f t="shared" si="17"/>
        <v>0</v>
      </c>
      <c r="W24" s="5">
        <f t="shared" si="18"/>
        <v>2.2561644224213802</v>
      </c>
      <c r="X24" s="5">
        <f t="shared" si="19"/>
        <v>6.762071691434512</v>
      </c>
      <c r="Y24" s="15">
        <f t="shared" si="20"/>
        <v>1</v>
      </c>
      <c r="Z24" s="5">
        <f t="shared" si="21"/>
        <v>6.6564115118357883</v>
      </c>
      <c r="AA24" s="5">
        <f t="shared" si="22"/>
        <v>2.3640591533419801</v>
      </c>
      <c r="AB24" s="15">
        <f t="shared" si="23"/>
        <v>0</v>
      </c>
    </row>
    <row r="25" spans="1:28" ht="13.8" thickBot="1">
      <c r="A25" s="26" t="s">
        <v>42</v>
      </c>
      <c r="B25" s="26" t="s">
        <v>151</v>
      </c>
      <c r="C25" s="27">
        <v>8</v>
      </c>
      <c r="D25" s="27">
        <v>5</v>
      </c>
      <c r="E25" s="5">
        <f t="shared" si="0"/>
        <v>3</v>
      </c>
      <c r="F25" s="5">
        <f t="shared" si="1"/>
        <v>5</v>
      </c>
      <c r="G25" s="8">
        <f t="shared" si="2"/>
        <v>1</v>
      </c>
      <c r="H25" s="5">
        <f t="shared" si="3"/>
        <v>4.8737137906918839</v>
      </c>
      <c r="I25" s="5">
        <f t="shared" si="4"/>
        <v>3.1055294158917732</v>
      </c>
      <c r="J25" s="9">
        <f t="shared" si="5"/>
        <v>0</v>
      </c>
      <c r="K25" s="5">
        <f t="shared" si="6"/>
        <v>2.9109001717518805</v>
      </c>
      <c r="L25" s="5">
        <f t="shared" si="7"/>
        <v>6.2753617661815229</v>
      </c>
      <c r="M25" s="10">
        <f t="shared" si="8"/>
        <v>1</v>
      </c>
      <c r="N25" s="5">
        <f t="shared" si="9"/>
        <v>5.247353833102717</v>
      </c>
      <c r="O25" s="5">
        <f t="shared" si="10"/>
        <v>2.7866524894198994</v>
      </c>
      <c r="P25" s="15">
        <f t="shared" si="11"/>
        <v>0</v>
      </c>
      <c r="Q25" s="5">
        <f t="shared" si="12"/>
        <v>2.5490594765565899</v>
      </c>
      <c r="R25" s="5">
        <f t="shared" si="13"/>
        <v>5.248068426171459</v>
      </c>
      <c r="S25" s="15">
        <f t="shared" si="14"/>
        <v>1</v>
      </c>
      <c r="T25" s="5">
        <f t="shared" si="15"/>
        <v>5.259472393719129</v>
      </c>
      <c r="U25" s="5">
        <f t="shared" si="16"/>
        <v>2.1448719365561013</v>
      </c>
      <c r="V25" s="15">
        <f t="shared" si="17"/>
        <v>0</v>
      </c>
      <c r="W25" s="5">
        <f t="shared" si="18"/>
        <v>1.5920734596745212</v>
      </c>
      <c r="X25" s="5">
        <f t="shared" si="19"/>
        <v>5.4912815954110386</v>
      </c>
      <c r="Y25" s="15">
        <f t="shared" si="20"/>
        <v>1</v>
      </c>
      <c r="Z25" s="5">
        <f t="shared" si="21"/>
        <v>5.5872080876677579</v>
      </c>
      <c r="AA25" s="5">
        <f t="shared" si="22"/>
        <v>1.1978796602747708</v>
      </c>
      <c r="AB25" s="15">
        <f t="shared" si="23"/>
        <v>0</v>
      </c>
    </row>
    <row r="26" spans="1:28" ht="13.8" thickBot="1">
      <c r="A26" s="26" t="s">
        <v>42</v>
      </c>
      <c r="B26" s="26" t="s">
        <v>154</v>
      </c>
      <c r="C26" s="27">
        <v>8</v>
      </c>
      <c r="D26" s="27">
        <v>1</v>
      </c>
      <c r="E26" s="5">
        <f t="shared" si="0"/>
        <v>5</v>
      </c>
      <c r="F26" s="5">
        <f t="shared" si="1"/>
        <v>3</v>
      </c>
      <c r="G26" s="8">
        <f t="shared" si="2"/>
        <v>0</v>
      </c>
      <c r="H26" s="5">
        <f t="shared" si="3"/>
        <v>3.3628323350384655</v>
      </c>
      <c r="I26" s="5">
        <f t="shared" si="4"/>
        <v>5.7826624270286686</v>
      </c>
      <c r="J26" s="9">
        <f t="shared" si="5"/>
        <v>1</v>
      </c>
      <c r="K26" s="5">
        <f t="shared" si="6"/>
        <v>5.7551705846052146</v>
      </c>
      <c r="L26" s="5">
        <f t="shared" si="7"/>
        <v>4.9099325877707214</v>
      </c>
      <c r="M26" s="10">
        <f t="shared" si="8"/>
        <v>0</v>
      </c>
      <c r="N26" s="5">
        <f t="shared" si="9"/>
        <v>4.5681566945298382</v>
      </c>
      <c r="O26" s="5">
        <f t="shared" si="10"/>
        <v>5.7143959345489979</v>
      </c>
      <c r="P26" s="15">
        <f t="shared" si="11"/>
        <v>1</v>
      </c>
      <c r="Q26" s="5">
        <f t="shared" si="12"/>
        <v>5.6740350643103143</v>
      </c>
      <c r="R26" s="5">
        <f t="shared" si="13"/>
        <v>5.0407230479146321</v>
      </c>
      <c r="S26" s="15">
        <f t="shared" si="14"/>
        <v>0</v>
      </c>
      <c r="T26" s="5">
        <f t="shared" si="15"/>
        <v>5.5325779058494629</v>
      </c>
      <c r="U26" s="5">
        <f t="shared" si="16"/>
        <v>5.550438917439406</v>
      </c>
      <c r="V26" s="15">
        <f t="shared" si="17"/>
        <v>1</v>
      </c>
      <c r="W26" s="5">
        <f t="shared" si="18"/>
        <v>5.2083834249217862</v>
      </c>
      <c r="X26" s="5">
        <f t="shared" si="19"/>
        <v>6.1149205685846812</v>
      </c>
      <c r="Y26" s="15">
        <f t="shared" si="20"/>
        <v>1</v>
      </c>
      <c r="Z26" s="5">
        <f t="shared" si="21"/>
        <v>6.4623783713815461</v>
      </c>
      <c r="AA26" s="5">
        <f t="shared" si="22"/>
        <v>4.8883980689485593</v>
      </c>
      <c r="AB26" s="15">
        <f t="shared" si="23"/>
        <v>0</v>
      </c>
    </row>
    <row r="27" spans="1:28" ht="13.8" thickBot="1">
      <c r="A27" s="26" t="s">
        <v>40</v>
      </c>
      <c r="B27" s="26" t="s">
        <v>153</v>
      </c>
      <c r="C27" s="27">
        <v>0</v>
      </c>
      <c r="D27" s="27">
        <v>4</v>
      </c>
      <c r="E27" s="5">
        <f t="shared" si="0"/>
        <v>5.0990195135927845</v>
      </c>
      <c r="F27" s="5">
        <f t="shared" si="1"/>
        <v>5.8309518948453007</v>
      </c>
      <c r="G27" s="8">
        <f t="shared" si="2"/>
        <v>1</v>
      </c>
      <c r="H27" s="5">
        <f t="shared" si="3"/>
        <v>5.3205867226820258</v>
      </c>
      <c r="I27" s="5">
        <f t="shared" si="4"/>
        <v>5.4234254597043279</v>
      </c>
      <c r="J27" s="9">
        <f t="shared" si="5"/>
        <v>1</v>
      </c>
      <c r="K27" s="5">
        <f t="shared" si="6"/>
        <v>5.6914193284193297</v>
      </c>
      <c r="L27" s="5">
        <f t="shared" si="7"/>
        <v>4.2445881933178029</v>
      </c>
      <c r="M27" s="10">
        <f t="shared" si="8"/>
        <v>0</v>
      </c>
      <c r="N27" s="5">
        <f t="shared" si="9"/>
        <v>4.0250948887917879</v>
      </c>
      <c r="O27" s="5">
        <f t="shared" si="10"/>
        <v>5.8394148111596014</v>
      </c>
      <c r="P27" s="15">
        <f t="shared" si="11"/>
        <v>1</v>
      </c>
      <c r="Q27" s="5">
        <f t="shared" si="12"/>
        <v>6.1679136763595315</v>
      </c>
      <c r="R27" s="5">
        <f t="shared" si="13"/>
        <v>3.5036488959052074</v>
      </c>
      <c r="S27" s="15">
        <f t="shared" si="14"/>
        <v>0</v>
      </c>
      <c r="T27" s="5">
        <f t="shared" si="15"/>
        <v>3.0657612376526697</v>
      </c>
      <c r="U27" s="5">
        <f t="shared" si="16"/>
        <v>6.6757765740193795</v>
      </c>
      <c r="V27" s="15">
        <f t="shared" si="17"/>
        <v>1</v>
      </c>
      <c r="W27" s="5">
        <f t="shared" si="18"/>
        <v>7.1330076336002897</v>
      </c>
      <c r="X27" s="5">
        <f t="shared" si="19"/>
        <v>2.6207810973257573</v>
      </c>
      <c r="Y27" s="15">
        <f t="shared" si="20"/>
        <v>0</v>
      </c>
      <c r="Z27" s="5">
        <f t="shared" si="21"/>
        <v>2.4750867085619443</v>
      </c>
      <c r="AA27" s="5">
        <f t="shared" si="22"/>
        <v>7.3414151006805222</v>
      </c>
      <c r="AB27" s="15">
        <f t="shared" si="23"/>
        <v>1</v>
      </c>
    </row>
    <row r="28" spans="1:28" ht="13.8" thickBot="1">
      <c r="A28" s="26" t="s">
        <v>40</v>
      </c>
      <c r="B28" s="26" t="s">
        <v>151</v>
      </c>
      <c r="C28" s="27">
        <v>0</v>
      </c>
      <c r="D28" s="27">
        <v>5</v>
      </c>
      <c r="E28" s="5">
        <f t="shared" si="0"/>
        <v>5</v>
      </c>
      <c r="F28" s="5">
        <f t="shared" si="1"/>
        <v>6.4031242374328485</v>
      </c>
      <c r="G28" s="8">
        <f t="shared" si="2"/>
        <v>1</v>
      </c>
      <c r="H28" s="5">
        <f t="shared" si="3"/>
        <v>5.8668351155951415</v>
      </c>
      <c r="I28" s="5">
        <f t="shared" si="4"/>
        <v>5.1443975127286867</v>
      </c>
      <c r="J28" s="9">
        <f t="shared" si="5"/>
        <v>0</v>
      </c>
      <c r="K28" s="5">
        <f t="shared" si="6"/>
        <v>5.4064860870906841</v>
      </c>
      <c r="L28" s="5">
        <f t="shared" si="7"/>
        <v>4.9834436638586466</v>
      </c>
      <c r="M28" s="10">
        <f t="shared" si="8"/>
        <v>0</v>
      </c>
      <c r="N28" s="5">
        <f t="shared" si="9"/>
        <v>4.5681566884004514</v>
      </c>
      <c r="O28" s="5">
        <f t="shared" si="10"/>
        <v>5.5566665490013092</v>
      </c>
      <c r="P28" s="15">
        <f t="shared" si="11"/>
        <v>1</v>
      </c>
      <c r="Q28" s="5">
        <f t="shared" si="12"/>
        <v>5.8837842155387508</v>
      </c>
      <c r="R28" s="5">
        <f t="shared" si="13"/>
        <v>3.9760393516384842</v>
      </c>
      <c r="S28" s="15">
        <f t="shared" si="14"/>
        <v>0</v>
      </c>
      <c r="T28" s="5">
        <f t="shared" si="15"/>
        <v>3.4149743571941542</v>
      </c>
      <c r="U28" s="5">
        <f t="shared" si="16"/>
        <v>6.4042383409915287</v>
      </c>
      <c r="V28" s="15">
        <f t="shared" si="17"/>
        <v>1</v>
      </c>
      <c r="W28" s="5">
        <f t="shared" si="18"/>
        <v>6.9088101653613272</v>
      </c>
      <c r="X28" s="5">
        <f t="shared" si="19"/>
        <v>2.8388331335427237</v>
      </c>
      <c r="Y28" s="15">
        <f t="shared" si="20"/>
        <v>0</v>
      </c>
      <c r="Z28" s="5">
        <f t="shared" si="21"/>
        <v>2.5474878242888619</v>
      </c>
      <c r="AA28" s="5">
        <f t="shared" si="22"/>
        <v>7.1610750366477793</v>
      </c>
      <c r="AB28" s="15">
        <f t="shared" si="23"/>
        <v>1</v>
      </c>
    </row>
    <row r="29" spans="1:28" ht="13.8" thickBot="1">
      <c r="A29" s="26" t="s">
        <v>40</v>
      </c>
      <c r="B29" s="26" t="s">
        <v>149</v>
      </c>
      <c r="C29" s="27">
        <v>0</v>
      </c>
      <c r="D29" s="27">
        <v>6</v>
      </c>
      <c r="E29" s="5">
        <f t="shared" si="0"/>
        <v>5.0990195135927845</v>
      </c>
      <c r="F29" s="5">
        <f t="shared" si="1"/>
        <v>7.0710678118654755</v>
      </c>
      <c r="G29" s="8">
        <f t="shared" si="2"/>
        <v>1</v>
      </c>
      <c r="H29" s="5">
        <f t="shared" si="3"/>
        <v>6.521569249312642</v>
      </c>
      <c r="I29" s="5">
        <f t="shared" si="4"/>
        <v>5.0513471293278887</v>
      </c>
      <c r="J29" s="9">
        <f t="shared" si="5"/>
        <v>0</v>
      </c>
      <c r="K29" s="5">
        <f t="shared" si="6"/>
        <v>5.2979174821721351</v>
      </c>
      <c r="L29" s="5">
        <f t="shared" si="7"/>
        <v>5.8011113220531199</v>
      </c>
      <c r="M29" s="10">
        <f t="shared" si="8"/>
        <v>1</v>
      </c>
      <c r="N29" s="5">
        <f t="shared" si="9"/>
        <v>5.2473538279572667</v>
      </c>
      <c r="O29" s="5">
        <f t="shared" si="10"/>
        <v>5.4455781085932573</v>
      </c>
      <c r="P29" s="15">
        <f t="shared" si="11"/>
        <v>1</v>
      </c>
      <c r="Q29" s="5">
        <f t="shared" si="12"/>
        <v>5.7614819509413504</v>
      </c>
      <c r="R29" s="5">
        <f t="shared" si="13"/>
        <v>4.6197643084661557</v>
      </c>
      <c r="S29" s="15">
        <f t="shared" si="14"/>
        <v>0</v>
      </c>
      <c r="T29" s="5">
        <f t="shared" si="15"/>
        <v>3.9906400181291257</v>
      </c>
      <c r="U29" s="5">
        <f t="shared" si="16"/>
        <v>6.2819220458571374</v>
      </c>
      <c r="V29" s="15">
        <f t="shared" si="17"/>
        <v>1</v>
      </c>
      <c r="W29" s="5">
        <f t="shared" si="18"/>
        <v>6.8252119308487416</v>
      </c>
      <c r="X29" s="5">
        <f t="shared" si="19"/>
        <v>3.3540205068097007</v>
      </c>
      <c r="Y29" s="15">
        <f t="shared" si="20"/>
        <v>0</v>
      </c>
      <c r="Z29" s="5">
        <f t="shared" si="21"/>
        <v>2.9754552953959834</v>
      </c>
      <c r="AA29" s="5">
        <f t="shared" si="22"/>
        <v>7.1179783422331369</v>
      </c>
      <c r="AB29" s="15">
        <f t="shared" si="23"/>
        <v>1</v>
      </c>
    </row>
    <row r="30" spans="1:28" ht="13.8" thickBot="1">
      <c r="A30" s="26" t="s">
        <v>40</v>
      </c>
      <c r="B30" s="26" t="s">
        <v>150</v>
      </c>
      <c r="C30" s="27">
        <v>0</v>
      </c>
      <c r="D30" s="27">
        <v>7</v>
      </c>
      <c r="E30" s="5">
        <f t="shared" si="0"/>
        <v>5.3851648071345037</v>
      </c>
      <c r="F30" s="5">
        <f t="shared" si="1"/>
        <v>7.810249675906654</v>
      </c>
      <c r="G30" s="8">
        <f t="shared" si="2"/>
        <v>1</v>
      </c>
      <c r="H30" s="5">
        <f t="shared" si="3"/>
        <v>7.2554790795357036</v>
      </c>
      <c r="I30" s="5">
        <f t="shared" si="4"/>
        <v>5.1543563975504352</v>
      </c>
      <c r="J30" s="9">
        <f t="shared" si="5"/>
        <v>0</v>
      </c>
      <c r="K30" s="5">
        <f t="shared" si="6"/>
        <v>5.3764084188150303</v>
      </c>
      <c r="L30" s="5">
        <f t="shared" si="7"/>
        <v>6.6686636135625319</v>
      </c>
      <c r="M30" s="10">
        <f t="shared" si="8"/>
        <v>1</v>
      </c>
      <c r="N30" s="5">
        <f t="shared" si="9"/>
        <v>6.0167589998085997</v>
      </c>
      <c r="O30" s="5">
        <f t="shared" si="10"/>
        <v>5.5165295917623904</v>
      </c>
      <c r="P30" s="15">
        <f t="shared" si="11"/>
        <v>0</v>
      </c>
      <c r="Q30" s="5">
        <f t="shared" si="12"/>
        <v>5.8112332466545302</v>
      </c>
      <c r="R30" s="5">
        <f t="shared" si="13"/>
        <v>5.373598013042824</v>
      </c>
      <c r="S30" s="15">
        <f t="shared" si="14"/>
        <v>0</v>
      </c>
      <c r="T30" s="5">
        <f t="shared" si="15"/>
        <v>4.7104528071400553</v>
      </c>
      <c r="U30" s="5">
        <f t="shared" si="16"/>
        <v>6.3175011240383592</v>
      </c>
      <c r="V30" s="15">
        <f t="shared" si="17"/>
        <v>1</v>
      </c>
      <c r="W30" s="5">
        <f t="shared" si="18"/>
        <v>6.8873346006274447</v>
      </c>
      <c r="X30" s="5">
        <f t="shared" si="19"/>
        <v>4.054618793437923</v>
      </c>
      <c r="Y30" s="15">
        <f t="shared" si="20"/>
        <v>0</v>
      </c>
      <c r="Z30" s="5">
        <f t="shared" si="21"/>
        <v>3.6355156738625127</v>
      </c>
      <c r="AA30" s="5">
        <f t="shared" si="22"/>
        <v>7.214584927804232</v>
      </c>
      <c r="AB30" s="15">
        <f t="shared" si="23"/>
        <v>1</v>
      </c>
    </row>
    <row r="31" spans="1:28" ht="13.8" thickBot="1">
      <c r="A31" s="26" t="s">
        <v>40</v>
      </c>
      <c r="B31" s="26" t="s">
        <v>155</v>
      </c>
      <c r="C31" s="27">
        <v>0</v>
      </c>
      <c r="D31" s="27">
        <v>2</v>
      </c>
      <c r="E31" s="5">
        <f t="shared" si="0"/>
        <v>5.8309518948453007</v>
      </c>
      <c r="F31" s="5">
        <f t="shared" si="1"/>
        <v>5.0990195135927845</v>
      </c>
      <c r="G31" s="8">
        <f t="shared" si="2"/>
        <v>0</v>
      </c>
      <c r="H31" s="5">
        <f t="shared" si="3"/>
        <v>4.699619205167612</v>
      </c>
      <c r="I31" s="5">
        <f t="shared" si="4"/>
        <v>6.4273617925995969</v>
      </c>
      <c r="J31" s="9">
        <f t="shared" si="5"/>
        <v>1</v>
      </c>
      <c r="K31" s="5">
        <f t="shared" si="6"/>
        <v>6.6870455580850603</v>
      </c>
      <c r="L31" s="5">
        <f t="shared" si="7"/>
        <v>3.2218263905513114</v>
      </c>
      <c r="M31" s="10">
        <f t="shared" si="8"/>
        <v>0</v>
      </c>
      <c r="N31" s="5">
        <f t="shared" si="9"/>
        <v>3.5872072050242343</v>
      </c>
      <c r="O31" s="5">
        <f t="shared" si="10"/>
        <v>6.82225840442812</v>
      </c>
      <c r="P31" s="15">
        <f t="shared" si="11"/>
        <v>1</v>
      </c>
      <c r="Q31" s="5">
        <f t="shared" si="12"/>
        <v>7.1338379549176016</v>
      </c>
      <c r="R31" s="5">
        <f t="shared" si="13"/>
        <v>3.3479678770528518</v>
      </c>
      <c r="S31" s="15">
        <f t="shared" si="14"/>
        <v>0</v>
      </c>
      <c r="T31" s="5">
        <f t="shared" si="15"/>
        <v>3.2973589701901775</v>
      </c>
      <c r="U31" s="5">
        <f t="shared" si="16"/>
        <v>7.5940398433393757</v>
      </c>
      <c r="V31" s="15">
        <f t="shared" si="17"/>
        <v>1</v>
      </c>
      <c r="W31" s="5">
        <f t="shared" si="18"/>
        <v>7.9483380590536035</v>
      </c>
      <c r="X31" s="5">
        <f t="shared" si="19"/>
        <v>3.2384461644591225</v>
      </c>
      <c r="Y31" s="15">
        <f t="shared" si="20"/>
        <v>0</v>
      </c>
      <c r="Z31" s="5">
        <f t="shared" si="21"/>
        <v>3.3762070752399058</v>
      </c>
      <c r="AA31" s="5">
        <f t="shared" si="22"/>
        <v>8.0701385168099815</v>
      </c>
      <c r="AB31" s="15">
        <f t="shared" si="23"/>
        <v>1</v>
      </c>
    </row>
    <row r="32" spans="1:28" ht="13.8" thickBot="1">
      <c r="A32" s="26" t="s">
        <v>45</v>
      </c>
      <c r="B32" s="26" t="s">
        <v>153</v>
      </c>
      <c r="C32" s="27">
        <v>4</v>
      </c>
      <c r="D32" s="27">
        <v>4</v>
      </c>
      <c r="E32" s="5">
        <f t="shared" si="0"/>
        <v>1.4142135623730951</v>
      </c>
      <c r="F32" s="5">
        <f t="shared" si="1"/>
        <v>3.1622776601683795</v>
      </c>
      <c r="G32" s="8">
        <f t="shared" si="2"/>
        <v>1</v>
      </c>
      <c r="H32" s="5">
        <f t="shared" si="3"/>
        <v>2.6410810274545264</v>
      </c>
      <c r="I32" s="5">
        <f t="shared" si="4"/>
        <v>2.2368029213520582</v>
      </c>
      <c r="J32" s="9">
        <f t="shared" si="5"/>
        <v>0</v>
      </c>
      <c r="K32" s="5">
        <f t="shared" si="6"/>
        <v>2.4523209357474252</v>
      </c>
      <c r="L32" s="5">
        <f t="shared" si="7"/>
        <v>3.0478281125504587</v>
      </c>
      <c r="M32" s="10">
        <f t="shared" si="8"/>
        <v>1</v>
      </c>
      <c r="N32" s="5">
        <f t="shared" si="9"/>
        <v>1.8800856958601058</v>
      </c>
      <c r="O32" s="5">
        <f t="shared" si="10"/>
        <v>2.5579698623693989</v>
      </c>
      <c r="P32" s="15">
        <f t="shared" si="11"/>
        <v>1</v>
      </c>
      <c r="Q32" s="5">
        <f t="shared" si="12"/>
        <v>2.8253411969217019</v>
      </c>
      <c r="R32" s="5">
        <f t="shared" si="13"/>
        <v>1.4636332278879767</v>
      </c>
      <c r="S32" s="15">
        <f t="shared" si="14"/>
        <v>0</v>
      </c>
      <c r="T32" s="5">
        <f t="shared" si="15"/>
        <v>1.1827476342371728</v>
      </c>
      <c r="U32" s="5">
        <f t="shared" si="16"/>
        <v>3.2185550040702933</v>
      </c>
      <c r="V32" s="15">
        <f t="shared" si="17"/>
        <v>1</v>
      </c>
      <c r="W32" s="5">
        <f t="shared" si="18"/>
        <v>3.5044711299995042</v>
      </c>
      <c r="X32" s="5">
        <f t="shared" si="19"/>
        <v>1.3842303132427058</v>
      </c>
      <c r="Y32" s="15">
        <f t="shared" si="20"/>
        <v>0</v>
      </c>
      <c r="Z32" s="5">
        <f t="shared" si="21"/>
        <v>1.5778638138001646</v>
      </c>
      <c r="AA32" s="5">
        <f t="shared" si="22"/>
        <v>3.6018517016251517</v>
      </c>
      <c r="AB32" s="15">
        <f t="shared" si="23"/>
        <v>1</v>
      </c>
    </row>
    <row r="33" spans="1:28" ht="13.8" thickBot="1">
      <c r="A33" s="26" t="s">
        <v>45</v>
      </c>
      <c r="B33" s="26" t="s">
        <v>151</v>
      </c>
      <c r="C33" s="27">
        <v>4</v>
      </c>
      <c r="D33" s="27">
        <v>5</v>
      </c>
      <c r="E33" s="5">
        <f t="shared" si="0"/>
        <v>1</v>
      </c>
      <c r="F33" s="5">
        <f t="shared" si="1"/>
        <v>4.1231056256176606</v>
      </c>
      <c r="G33" s="8">
        <f t="shared" si="2"/>
        <v>1</v>
      </c>
      <c r="H33" s="5">
        <f t="shared" si="3"/>
        <v>3.6175157489056295</v>
      </c>
      <c r="I33" s="5">
        <f t="shared" si="4"/>
        <v>1.4333769082028287</v>
      </c>
      <c r="J33" s="9">
        <f t="shared" si="5"/>
        <v>0</v>
      </c>
      <c r="K33" s="5">
        <f t="shared" si="6"/>
        <v>1.6887024041864598</v>
      </c>
      <c r="L33" s="5">
        <f t="shared" si="7"/>
        <v>4.0134072835500874</v>
      </c>
      <c r="M33" s="10">
        <f t="shared" si="8"/>
        <v>1</v>
      </c>
      <c r="N33" s="5">
        <f t="shared" si="9"/>
        <v>2.8638067130617908</v>
      </c>
      <c r="O33" s="5">
        <f t="shared" si="10"/>
        <v>1.8223577082422984</v>
      </c>
      <c r="P33" s="15">
        <f t="shared" si="11"/>
        <v>0</v>
      </c>
      <c r="Q33" s="5">
        <f t="shared" si="12"/>
        <v>2.1350200127921415</v>
      </c>
      <c r="R33" s="5">
        <f t="shared" si="13"/>
        <v>2.3823424535061659</v>
      </c>
      <c r="S33" s="15">
        <f t="shared" si="14"/>
        <v>1</v>
      </c>
      <c r="T33" s="5">
        <f t="shared" si="15"/>
        <v>1.9136483115488145</v>
      </c>
      <c r="U33" s="5">
        <f t="shared" si="16"/>
        <v>2.6090941294299683</v>
      </c>
      <c r="V33" s="15">
        <f t="shared" si="17"/>
        <v>1</v>
      </c>
      <c r="W33" s="5">
        <f t="shared" si="18"/>
        <v>3.0221148060588305</v>
      </c>
      <c r="X33" s="5">
        <f t="shared" si="19"/>
        <v>1.7625474632190758</v>
      </c>
      <c r="Y33" s="15">
        <f t="shared" si="20"/>
        <v>0</v>
      </c>
      <c r="Z33" s="5">
        <f t="shared" si="21"/>
        <v>1.689169682092359</v>
      </c>
      <c r="AA33" s="5">
        <f t="shared" si="22"/>
        <v>3.2183778026359802</v>
      </c>
      <c r="AB33" s="15">
        <f t="shared" si="23"/>
        <v>1</v>
      </c>
    </row>
    <row r="34" spans="1:28" ht="13.8" thickBot="1">
      <c r="A34" s="26" t="s">
        <v>45</v>
      </c>
      <c r="B34" s="26" t="s">
        <v>155</v>
      </c>
      <c r="C34" s="27">
        <v>4</v>
      </c>
      <c r="D34" s="27">
        <v>2</v>
      </c>
      <c r="E34" s="5">
        <f t="shared" si="0"/>
        <v>3.1622776601683795</v>
      </c>
      <c r="F34" s="5">
        <f t="shared" si="1"/>
        <v>1.4142135623730951</v>
      </c>
      <c r="G34" s="8">
        <f t="shared" si="2"/>
        <v>0</v>
      </c>
      <c r="H34" s="5">
        <f t="shared" si="3"/>
        <v>0.86780561969847692</v>
      </c>
      <c r="I34" s="5">
        <f t="shared" si="4"/>
        <v>4.1110489178516358</v>
      </c>
      <c r="J34" s="9">
        <f t="shared" si="5"/>
        <v>1</v>
      </c>
      <c r="K34" s="5">
        <f t="shared" si="6"/>
        <v>4.2823127274762554</v>
      </c>
      <c r="L34" s="5">
        <f t="shared" si="7"/>
        <v>1.2856486937157028</v>
      </c>
      <c r="M34" s="10">
        <f t="shared" si="8"/>
        <v>0</v>
      </c>
      <c r="N34" s="5">
        <f t="shared" si="9"/>
        <v>0.44876373714659462</v>
      </c>
      <c r="O34" s="5">
        <f t="shared" si="10"/>
        <v>4.3574825549610772</v>
      </c>
      <c r="P34" s="15">
        <f t="shared" si="11"/>
        <v>1</v>
      </c>
      <c r="Q34" s="5">
        <f t="shared" si="12"/>
        <v>4.56410316787679</v>
      </c>
      <c r="R34" s="5">
        <f t="shared" si="13"/>
        <v>1.0370899410262242</v>
      </c>
      <c r="S34" s="15">
        <f t="shared" si="14"/>
        <v>0</v>
      </c>
      <c r="T34" s="5">
        <f t="shared" si="15"/>
        <v>1.6948675990453146</v>
      </c>
      <c r="U34" s="5">
        <f t="shared" si="16"/>
        <v>4.8438150862957112</v>
      </c>
      <c r="V34" s="15">
        <f t="shared" si="17"/>
        <v>1</v>
      </c>
      <c r="W34" s="5">
        <f t="shared" si="18"/>
        <v>4.9575798431291052</v>
      </c>
      <c r="X34" s="5">
        <f t="shared" si="19"/>
        <v>2.3526864559690055</v>
      </c>
      <c r="Y34" s="15">
        <f t="shared" si="20"/>
        <v>0</v>
      </c>
      <c r="Z34" s="5">
        <f t="shared" si="21"/>
        <v>2.7861037695857633</v>
      </c>
      <c r="AA34" s="5">
        <f t="shared" si="22"/>
        <v>4.9197658156156177</v>
      </c>
      <c r="AB34" s="15">
        <f t="shared" si="23"/>
        <v>1</v>
      </c>
    </row>
    <row r="35" spans="1:28" ht="13.8" thickBot="1">
      <c r="A35" s="26" t="s">
        <v>45</v>
      </c>
      <c r="B35" s="26" t="s">
        <v>156</v>
      </c>
      <c r="C35" s="27">
        <v>4</v>
      </c>
      <c r="D35" s="27">
        <v>3</v>
      </c>
      <c r="E35" s="5">
        <f t="shared" si="0"/>
        <v>2.2360679774997898</v>
      </c>
      <c r="F35" s="5">
        <f t="shared" si="1"/>
        <v>2.2360679774997898</v>
      </c>
      <c r="G35" s="8">
        <f t="shared" si="2"/>
        <v>0</v>
      </c>
      <c r="H35" s="5">
        <f t="shared" si="3"/>
        <v>1.6923941011420056</v>
      </c>
      <c r="I35" s="5">
        <f t="shared" si="4"/>
        <v>3.1546798977026342</v>
      </c>
      <c r="J35" s="9">
        <f t="shared" si="5"/>
        <v>1</v>
      </c>
      <c r="K35" s="5">
        <f t="shared" si="6"/>
        <v>3.3430584999226576</v>
      </c>
      <c r="L35" s="5">
        <f t="shared" si="7"/>
        <v>2.1144915189361466</v>
      </c>
      <c r="M35" s="10">
        <f t="shared" si="8"/>
        <v>0</v>
      </c>
      <c r="N35" s="5">
        <f t="shared" si="9"/>
        <v>0.93169499181748205</v>
      </c>
      <c r="O35" s="5">
        <f t="shared" si="10"/>
        <v>3.4300775525912126</v>
      </c>
      <c r="P35" s="15">
        <f t="shared" si="11"/>
        <v>1</v>
      </c>
      <c r="Q35" s="5">
        <f t="shared" si="12"/>
        <v>3.6615290935650031</v>
      </c>
      <c r="R35" s="5">
        <f t="shared" si="13"/>
        <v>0.78031332538780707</v>
      </c>
      <c r="S35" s="15">
        <f t="shared" si="14"/>
        <v>0</v>
      </c>
      <c r="T35" s="5">
        <f t="shared" si="15"/>
        <v>1.0657082491440277</v>
      </c>
      <c r="U35" s="5">
        <f t="shared" si="16"/>
        <v>3.9888369799010248</v>
      </c>
      <c r="V35" s="15">
        <f t="shared" si="17"/>
        <v>1</v>
      </c>
      <c r="W35" s="5">
        <f t="shared" si="18"/>
        <v>4.174860225324915</v>
      </c>
      <c r="X35" s="5">
        <f t="shared" si="19"/>
        <v>1.6509432334577709</v>
      </c>
      <c r="Y35" s="15">
        <f t="shared" si="20"/>
        <v>0</v>
      </c>
      <c r="Z35" s="5">
        <f t="shared" si="21"/>
        <v>2.0312592682619321</v>
      </c>
      <c r="AA35" s="5">
        <f t="shared" si="22"/>
        <v>4.1938902799787217</v>
      </c>
      <c r="AB35" s="15">
        <f t="shared" si="23"/>
        <v>1</v>
      </c>
    </row>
    <row r="36" spans="1:28" ht="13.8" thickBot="1">
      <c r="A36" s="26" t="s">
        <v>45</v>
      </c>
      <c r="B36" s="26" t="s">
        <v>149</v>
      </c>
      <c r="C36" s="27">
        <v>4</v>
      </c>
      <c r="D36" s="27">
        <v>6</v>
      </c>
      <c r="E36" s="5">
        <f t="shared" si="0"/>
        <v>1.4142135623730951</v>
      </c>
      <c r="F36" s="5">
        <f t="shared" si="1"/>
        <v>5.0990195135927845</v>
      </c>
      <c r="G36" s="8">
        <f t="shared" si="2"/>
        <v>1</v>
      </c>
      <c r="H36" s="5">
        <f t="shared" si="3"/>
        <v>4.6040776919574515</v>
      </c>
      <c r="I36" s="5">
        <f t="shared" si="4"/>
        <v>1.0515946999529333</v>
      </c>
      <c r="J36" s="9">
        <f t="shared" si="5"/>
        <v>0</v>
      </c>
      <c r="K36" s="5">
        <f t="shared" si="6"/>
        <v>1.2998283147805056</v>
      </c>
      <c r="L36" s="5">
        <f t="shared" si="7"/>
        <v>4.9925564437122683</v>
      </c>
      <c r="M36" s="10">
        <f t="shared" si="8"/>
        <v>1</v>
      </c>
      <c r="N36" s="5">
        <f t="shared" si="9"/>
        <v>3.855911767115241</v>
      </c>
      <c r="O36" s="5">
        <f t="shared" si="10"/>
        <v>1.4487116403170517</v>
      </c>
      <c r="P36" s="15">
        <f t="shared" si="11"/>
        <v>0</v>
      </c>
      <c r="Q36" s="5">
        <f t="shared" si="12"/>
        <v>1.7703299215182906</v>
      </c>
      <c r="R36" s="5">
        <f t="shared" si="13"/>
        <v>3.3479678770528518</v>
      </c>
      <c r="S36" s="15">
        <f t="shared" si="14"/>
        <v>1</v>
      </c>
      <c r="T36" s="5">
        <f t="shared" si="15"/>
        <v>2.8151745513011495</v>
      </c>
      <c r="U36" s="5">
        <f t="shared" si="16"/>
        <v>2.2925200191548871</v>
      </c>
      <c r="V36" s="15">
        <f t="shared" si="17"/>
        <v>0</v>
      </c>
      <c r="W36" s="5">
        <f t="shared" si="18"/>
        <v>2.8257809364846387</v>
      </c>
      <c r="X36" s="5">
        <f t="shared" si="19"/>
        <v>2.5093930660819161</v>
      </c>
      <c r="Y36" s="15">
        <f t="shared" si="20"/>
        <v>0</v>
      </c>
      <c r="Z36" s="5">
        <f t="shared" si="21"/>
        <v>2.2840609043762385</v>
      </c>
      <c r="AA36" s="5">
        <f t="shared" si="22"/>
        <v>3.1213099302216047</v>
      </c>
      <c r="AB36" s="15">
        <f t="shared" si="23"/>
        <v>1</v>
      </c>
    </row>
    <row r="37" spans="1:28" ht="13.8" thickBot="1">
      <c r="A37" s="26" t="s">
        <v>45</v>
      </c>
      <c r="B37" s="26" t="s">
        <v>157</v>
      </c>
      <c r="C37" s="27">
        <v>4</v>
      </c>
      <c r="D37" s="27">
        <v>0</v>
      </c>
      <c r="E37" s="5">
        <f t="shared" si="0"/>
        <v>5.0990195135927845</v>
      </c>
      <c r="F37" s="5">
        <f t="shared" si="1"/>
        <v>1.4142135623730951</v>
      </c>
      <c r="G37" s="8">
        <f t="shared" si="2"/>
        <v>0</v>
      </c>
      <c r="H37" s="5">
        <f t="shared" si="3"/>
        <v>1.5908690057890555</v>
      </c>
      <c r="I37" s="5">
        <f t="shared" si="4"/>
        <v>6.066148621734313</v>
      </c>
      <c r="J37" s="9">
        <f t="shared" si="5"/>
        <v>1</v>
      </c>
      <c r="K37" s="5">
        <f t="shared" si="6"/>
        <v>6.2179197984458705</v>
      </c>
      <c r="L37" s="5">
        <f t="shared" si="7"/>
        <v>1.4200453949268288</v>
      </c>
      <c r="M37" s="10">
        <f t="shared" si="8"/>
        <v>0</v>
      </c>
      <c r="N37" s="5">
        <f t="shared" si="9"/>
        <v>2.2063670501024477</v>
      </c>
      <c r="O37" s="5">
        <f t="shared" si="10"/>
        <v>6.2794982774732979</v>
      </c>
      <c r="P37" s="15">
        <f t="shared" si="11"/>
        <v>1</v>
      </c>
      <c r="Q37" s="5">
        <f t="shared" si="12"/>
        <v>6.4559679812575705</v>
      </c>
      <c r="R37" s="5">
        <f t="shared" si="13"/>
        <v>2.8299980328222447</v>
      </c>
      <c r="S37" s="15">
        <f t="shared" si="14"/>
        <v>0</v>
      </c>
      <c r="T37" s="5">
        <f t="shared" si="15"/>
        <v>3.5137245751899266</v>
      </c>
      <c r="U37" s="5">
        <f t="shared" si="16"/>
        <v>6.6757765740193795</v>
      </c>
      <c r="V37" s="15">
        <f t="shared" si="17"/>
        <v>1</v>
      </c>
      <c r="W37" s="5">
        <f t="shared" si="18"/>
        <v>6.6987967502380608</v>
      </c>
      <c r="X37" s="5">
        <f t="shared" si="19"/>
        <v>4.1417597178131906</v>
      </c>
      <c r="Y37" s="15">
        <f t="shared" si="20"/>
        <v>0</v>
      </c>
      <c r="Z37" s="5">
        <f t="shared" si="21"/>
        <v>4.586403189308589</v>
      </c>
      <c r="AA37" s="5">
        <f t="shared" si="22"/>
        <v>6.5905125506670572</v>
      </c>
      <c r="AB37" s="15">
        <f t="shared" si="23"/>
        <v>1</v>
      </c>
    </row>
    <row r="38" spans="1:28" ht="13.8" thickBot="1">
      <c r="A38" s="26" t="s">
        <v>45</v>
      </c>
      <c r="B38" s="26" t="s">
        <v>150</v>
      </c>
      <c r="C38" s="27">
        <v>4</v>
      </c>
      <c r="D38" s="27">
        <v>7</v>
      </c>
      <c r="E38" s="5">
        <f t="shared" si="0"/>
        <v>2.2360679774997898</v>
      </c>
      <c r="F38" s="5">
        <f t="shared" si="1"/>
        <v>6.0827625302982193</v>
      </c>
      <c r="G38" s="8">
        <f t="shared" si="2"/>
        <v>1</v>
      </c>
      <c r="H38" s="5">
        <f t="shared" si="3"/>
        <v>5.5954126383654899</v>
      </c>
      <c r="I38" s="5">
        <f t="shared" si="4"/>
        <v>1.4687183068815817</v>
      </c>
      <c r="J38" s="9">
        <f t="shared" si="5"/>
        <v>0</v>
      </c>
      <c r="K38" s="5">
        <f t="shared" si="6"/>
        <v>1.5897771812128674</v>
      </c>
      <c r="L38" s="5">
        <f t="shared" si="7"/>
        <v>5.9786120181571318</v>
      </c>
      <c r="M38" s="10">
        <f t="shared" si="8"/>
        <v>1</v>
      </c>
      <c r="N38" s="5">
        <f t="shared" si="9"/>
        <v>4.8512598592301552</v>
      </c>
      <c r="O38" s="5">
        <f t="shared" si="10"/>
        <v>1.6960375045352398</v>
      </c>
      <c r="P38" s="15">
        <f t="shared" si="11"/>
        <v>0</v>
      </c>
      <c r="Q38" s="5">
        <f t="shared" si="12"/>
        <v>1.9260907577326043</v>
      </c>
      <c r="R38" s="5">
        <f t="shared" si="13"/>
        <v>4.3292288280683175</v>
      </c>
      <c r="S38" s="15">
        <f t="shared" si="14"/>
        <v>1</v>
      </c>
      <c r="T38" s="5">
        <f t="shared" si="15"/>
        <v>3.7667447017675126</v>
      </c>
      <c r="U38" s="5">
        <f t="shared" si="16"/>
        <v>2.3882889063565829</v>
      </c>
      <c r="V38" s="15">
        <f t="shared" si="17"/>
        <v>0</v>
      </c>
      <c r="W38" s="5">
        <f t="shared" si="18"/>
        <v>2.9726920292892776</v>
      </c>
      <c r="X38" s="5">
        <f t="shared" si="19"/>
        <v>3.3893264168710573</v>
      </c>
      <c r="Y38" s="15">
        <f t="shared" si="20"/>
        <v>1</v>
      </c>
      <c r="Z38" s="5">
        <f t="shared" si="21"/>
        <v>3.0952502669251158</v>
      </c>
      <c r="AA38" s="5">
        <f t="shared" si="22"/>
        <v>3.3357451462154599</v>
      </c>
      <c r="AB38" s="15">
        <f t="shared" si="23"/>
        <v>1</v>
      </c>
    </row>
    <row r="39" spans="1:28" ht="13.8" thickBot="1">
      <c r="A39" s="26" t="s">
        <v>39</v>
      </c>
      <c r="B39" s="26" t="s">
        <v>152</v>
      </c>
      <c r="C39" s="27">
        <v>6</v>
      </c>
      <c r="D39" s="27">
        <v>8</v>
      </c>
      <c r="E39" s="5">
        <f t="shared" si="0"/>
        <v>3.1622776601683795</v>
      </c>
      <c r="F39" s="5">
        <f t="shared" si="1"/>
        <v>7.0710678118654755</v>
      </c>
      <c r="G39" s="8">
        <f t="shared" si="2"/>
        <v>1</v>
      </c>
      <c r="H39" s="5">
        <f t="shared" si="3"/>
        <v>6.6897747909462737</v>
      </c>
      <c r="I39" s="5">
        <f t="shared" si="4"/>
        <v>2.2368029222461905</v>
      </c>
      <c r="J39" s="9">
        <f t="shared" si="5"/>
        <v>0</v>
      </c>
      <c r="K39" s="5">
        <f t="shared" si="6"/>
        <v>2.0435364748164222</v>
      </c>
      <c r="L39" s="5">
        <f t="shared" si="7"/>
        <v>7.4965556837825789</v>
      </c>
      <c r="M39" s="10">
        <f t="shared" si="8"/>
        <v>1</v>
      </c>
      <c r="N39" s="5">
        <f t="shared" si="9"/>
        <v>6.314115580806055</v>
      </c>
      <c r="O39" s="5">
        <f t="shared" si="10"/>
        <v>1.9688939170991731</v>
      </c>
      <c r="P39" s="15">
        <f t="shared" si="11"/>
        <v>0</v>
      </c>
      <c r="Q39" s="5">
        <f t="shared" si="12"/>
        <v>1.8042394694227701</v>
      </c>
      <c r="R39" s="5">
        <f t="shared" si="13"/>
        <v>5.9337078547715656</v>
      </c>
      <c r="S39" s="15">
        <f t="shared" si="14"/>
        <v>1</v>
      </c>
      <c r="T39" s="5">
        <f t="shared" si="15"/>
        <v>5.5182899110407044</v>
      </c>
      <c r="U39" s="5">
        <f t="shared" si="16"/>
        <v>1.746067434615834</v>
      </c>
      <c r="V39" s="15">
        <f t="shared" si="17"/>
        <v>0</v>
      </c>
      <c r="W39" s="5">
        <f t="shared" si="18"/>
        <v>2.0951176341675901</v>
      </c>
      <c r="X39" s="5">
        <f t="shared" si="19"/>
        <v>5.3105379727575626</v>
      </c>
      <c r="Y39" s="15">
        <f t="shared" si="20"/>
        <v>1</v>
      </c>
      <c r="Z39" s="5">
        <f t="shared" si="21"/>
        <v>5.1113612878469077</v>
      </c>
      <c r="AA39" s="5">
        <f t="shared" si="22"/>
        <v>2.4597348801242789</v>
      </c>
      <c r="AB39" s="15">
        <f t="shared" si="23"/>
        <v>0</v>
      </c>
    </row>
    <row r="40" spans="1:28" ht="13.8" thickBot="1">
      <c r="A40" s="26" t="s">
        <v>39</v>
      </c>
      <c r="B40" s="26" t="s">
        <v>150</v>
      </c>
      <c r="C40" s="27">
        <v>6</v>
      </c>
      <c r="D40" s="27">
        <v>7</v>
      </c>
      <c r="E40" s="5">
        <f t="shared" si="0"/>
        <v>2.2360679774997898</v>
      </c>
      <c r="F40" s="5">
        <f t="shared" si="1"/>
        <v>6.0827625302982193</v>
      </c>
      <c r="G40" s="8">
        <f t="shared" si="2"/>
        <v>1</v>
      </c>
      <c r="H40" s="5">
        <f t="shared" si="3"/>
        <v>5.7133156357390451</v>
      </c>
      <c r="I40" s="5">
        <f t="shared" si="4"/>
        <v>1.397141818488409</v>
      </c>
      <c r="J40" s="9">
        <f t="shared" si="5"/>
        <v>0</v>
      </c>
      <c r="K40" s="5">
        <f t="shared" si="6"/>
        <v>1.1568074541189335</v>
      </c>
      <c r="L40" s="5">
        <f t="shared" si="7"/>
        <v>6.5863620687032451</v>
      </c>
      <c r="M40" s="10">
        <f t="shared" si="8"/>
        <v>1</v>
      </c>
      <c r="N40" s="5">
        <f t="shared" si="9"/>
        <v>5.4038309468170622</v>
      </c>
      <c r="O40" s="5">
        <f t="shared" si="10"/>
        <v>1.0482201375618219</v>
      </c>
      <c r="P40" s="15">
        <f t="shared" si="11"/>
        <v>0</v>
      </c>
      <c r="Q40" s="5">
        <f t="shared" si="12"/>
        <v>0.82433153950516669</v>
      </c>
      <c r="R40" s="5">
        <f t="shared" si="13"/>
        <v>5.0671052451846483</v>
      </c>
      <c r="S40" s="15">
        <f t="shared" si="14"/>
        <v>1</v>
      </c>
      <c r="T40" s="5">
        <f t="shared" si="15"/>
        <v>4.7104528071400553</v>
      </c>
      <c r="U40" s="5">
        <f t="shared" si="16"/>
        <v>0.77490362254019762</v>
      </c>
      <c r="V40" s="15">
        <f t="shared" si="17"/>
        <v>0</v>
      </c>
      <c r="W40" s="5">
        <f t="shared" si="18"/>
        <v>1.2400233469576292</v>
      </c>
      <c r="X40" s="5">
        <f t="shared" si="19"/>
        <v>4.5838121209425671</v>
      </c>
      <c r="Y40" s="15">
        <f t="shared" si="20"/>
        <v>1</v>
      </c>
      <c r="Z40" s="5">
        <f t="shared" si="21"/>
        <v>4.4454891986034566</v>
      </c>
      <c r="AA40" s="5">
        <f t="shared" si="22"/>
        <v>1.6326897073540947</v>
      </c>
      <c r="AB40" s="15">
        <f t="shared" si="23"/>
        <v>0</v>
      </c>
    </row>
    <row r="41" spans="1:28" ht="13.8" thickBot="1">
      <c r="A41" s="26" t="s">
        <v>39</v>
      </c>
      <c r="B41" s="26" t="s">
        <v>149</v>
      </c>
      <c r="C41" s="27">
        <v>6</v>
      </c>
      <c r="D41" s="27">
        <v>6</v>
      </c>
      <c r="E41" s="5">
        <f t="shared" si="0"/>
        <v>1.4142135623730951</v>
      </c>
      <c r="F41" s="5">
        <f t="shared" si="1"/>
        <v>5.0990195135927845</v>
      </c>
      <c r="G41" s="8">
        <f t="shared" si="2"/>
        <v>1</v>
      </c>
      <c r="H41" s="5">
        <f t="shared" si="3"/>
        <v>4.746668763836408</v>
      </c>
      <c r="I41" s="5">
        <f t="shared" si="4"/>
        <v>0.94906438610301824</v>
      </c>
      <c r="J41" s="9">
        <f t="shared" si="5"/>
        <v>0</v>
      </c>
      <c r="K41" s="5">
        <f t="shared" si="6"/>
        <v>0.707365286047547</v>
      </c>
      <c r="L41" s="5">
        <f t="shared" si="7"/>
        <v>5.7063108467777051</v>
      </c>
      <c r="M41" s="10">
        <f t="shared" si="8"/>
        <v>1</v>
      </c>
      <c r="N41" s="5">
        <f t="shared" si="9"/>
        <v>4.5315253762698688</v>
      </c>
      <c r="O41" s="5">
        <f t="shared" si="10"/>
        <v>0.56655772591160003</v>
      </c>
      <c r="P41" s="15">
        <f t="shared" si="11"/>
        <v>0</v>
      </c>
      <c r="Q41" s="5">
        <f t="shared" si="12"/>
        <v>0.32212561373314796</v>
      </c>
      <c r="R41" s="5">
        <f t="shared" si="13"/>
        <v>4.259368759074257</v>
      </c>
      <c r="S41" s="15">
        <f t="shared" si="14"/>
        <v>1</v>
      </c>
      <c r="T41" s="5">
        <f t="shared" si="15"/>
        <v>3.9906400181291257</v>
      </c>
      <c r="U41" s="5">
        <f t="shared" si="16"/>
        <v>0.39012787932410314</v>
      </c>
      <c r="V41" s="15">
        <f t="shared" si="17"/>
        <v>0</v>
      </c>
      <c r="W41" s="5">
        <f t="shared" si="18"/>
        <v>0.82812915719711278</v>
      </c>
      <c r="X41" s="5">
        <f t="shared" si="19"/>
        <v>3.9775436591067104</v>
      </c>
      <c r="Y41" s="15">
        <f t="shared" si="20"/>
        <v>1</v>
      </c>
      <c r="Z41" s="5">
        <f t="shared" si="21"/>
        <v>3.9241220948003139</v>
      </c>
      <c r="AA41" s="5">
        <f t="shared" si="22"/>
        <v>1.1318373030166482</v>
      </c>
      <c r="AB41" s="15">
        <f t="shared" si="23"/>
        <v>0</v>
      </c>
    </row>
    <row r="42" spans="1:28" ht="13.8" thickBot="1">
      <c r="A42" s="26" t="s">
        <v>39</v>
      </c>
      <c r="B42" s="26" t="s">
        <v>151</v>
      </c>
      <c r="C42" s="27">
        <v>6</v>
      </c>
      <c r="D42" s="27">
        <v>5</v>
      </c>
      <c r="E42" s="5">
        <f t="shared" si="0"/>
        <v>1</v>
      </c>
      <c r="F42" s="5">
        <f t="shared" si="1"/>
        <v>4.1231056256176606</v>
      </c>
      <c r="G42" s="8">
        <f t="shared" si="2"/>
        <v>1</v>
      </c>
      <c r="H42" s="5">
        <f t="shared" si="3"/>
        <v>3.7973350067620126</v>
      </c>
      <c r="I42" s="5">
        <f t="shared" si="4"/>
        <v>1.3599416005730169</v>
      </c>
      <c r="J42" s="9">
        <f t="shared" si="5"/>
        <v>0</v>
      </c>
      <c r="K42" s="5">
        <f t="shared" si="6"/>
        <v>1.289390479996315</v>
      </c>
      <c r="L42" s="5">
        <f t="shared" si="7"/>
        <v>4.872761194646511</v>
      </c>
      <c r="M42" s="10">
        <f t="shared" si="8"/>
        <v>1</v>
      </c>
      <c r="N42" s="5">
        <f t="shared" si="9"/>
        <v>3.7239838304935993</v>
      </c>
      <c r="O42" s="5">
        <f t="shared" si="10"/>
        <v>1.2422599795494189</v>
      </c>
      <c r="P42" s="15">
        <f t="shared" si="11"/>
        <v>0</v>
      </c>
      <c r="Q42" s="5">
        <f t="shared" si="12"/>
        <v>1.2361259381725458</v>
      </c>
      <c r="R42" s="5">
        <f t="shared" si="13"/>
        <v>3.5508997290514661</v>
      </c>
      <c r="S42" s="15">
        <f t="shared" si="14"/>
        <v>1</v>
      </c>
      <c r="T42" s="5">
        <f t="shared" si="15"/>
        <v>3.4149743571941542</v>
      </c>
      <c r="U42" s="5">
        <f t="shared" si="16"/>
        <v>1.3053443607822124</v>
      </c>
      <c r="V42" s="15">
        <f t="shared" si="17"/>
        <v>0</v>
      </c>
      <c r="W42" s="5">
        <f t="shared" si="18"/>
        <v>1.3542296337770785</v>
      </c>
      <c r="X42" s="5">
        <f t="shared" si="19"/>
        <v>3.5539236851823364</v>
      </c>
      <c r="Y42" s="15">
        <f t="shared" si="20"/>
        <v>1</v>
      </c>
      <c r="Z42" s="5">
        <f t="shared" si="21"/>
        <v>3.6104146873870322</v>
      </c>
      <c r="AA42" s="5">
        <f t="shared" si="22"/>
        <v>1.3771113537038318</v>
      </c>
      <c r="AB42" s="15">
        <f t="shared" si="23"/>
        <v>0</v>
      </c>
    </row>
    <row r="43" spans="1:28" ht="13.8" thickBot="1">
      <c r="A43" s="26" t="s">
        <v>43</v>
      </c>
      <c r="B43" s="26" t="s">
        <v>150</v>
      </c>
      <c r="C43" s="27">
        <v>9</v>
      </c>
      <c r="D43" s="27">
        <v>7</v>
      </c>
      <c r="E43" s="5">
        <f t="shared" si="0"/>
        <v>4.4721359549995796</v>
      </c>
      <c r="F43" s="5">
        <f t="shared" si="1"/>
        <v>7.2111025509279782</v>
      </c>
      <c r="G43" s="8">
        <f t="shared" si="2"/>
        <v>1</v>
      </c>
      <c r="H43" s="5">
        <f t="shared" si="3"/>
        <v>7.04570613874722</v>
      </c>
      <c r="I43" s="5">
        <f t="shared" si="4"/>
        <v>4.079744226660428</v>
      </c>
      <c r="J43" s="9">
        <f t="shared" si="5"/>
        <v>0</v>
      </c>
      <c r="K43" s="5">
        <f t="shared" si="6"/>
        <v>3.8150257516699839</v>
      </c>
      <c r="L43" s="5">
        <f t="shared" si="7"/>
        <v>8.3567165055811774</v>
      </c>
      <c r="M43" s="10">
        <f t="shared" si="8"/>
        <v>1</v>
      </c>
      <c r="N43" s="5">
        <f t="shared" si="9"/>
        <v>7.2595722271892695</v>
      </c>
      <c r="O43" s="5">
        <f t="shared" si="10"/>
        <v>3.6649827853333945</v>
      </c>
      <c r="P43" s="15">
        <f t="shared" si="11"/>
        <v>0</v>
      </c>
      <c r="Q43" s="5">
        <f t="shared" si="12"/>
        <v>3.3367750608968172</v>
      </c>
      <c r="R43" s="5">
        <f t="shared" si="13"/>
        <v>7.1467164170532032</v>
      </c>
      <c r="S43" s="15">
        <f t="shared" si="14"/>
        <v>1</v>
      </c>
      <c r="T43" s="5">
        <f t="shared" si="15"/>
        <v>7.0134417833395917</v>
      </c>
      <c r="U43" s="5">
        <f t="shared" si="16"/>
        <v>2.8187414230868924</v>
      </c>
      <c r="V43" s="15">
        <f t="shared" si="17"/>
        <v>0</v>
      </c>
      <c r="W43" s="5">
        <f t="shared" si="18"/>
        <v>2.364063852987055</v>
      </c>
      <c r="X43" s="5">
        <f t="shared" si="19"/>
        <v>7.0920401549977141</v>
      </c>
      <c r="Y43" s="15">
        <f t="shared" si="20"/>
        <v>1</v>
      </c>
      <c r="Z43" s="5">
        <f t="shared" si="21"/>
        <v>7.0735474985964437</v>
      </c>
      <c r="AA43" s="5">
        <f t="shared" si="22"/>
        <v>2.2301111363562129</v>
      </c>
      <c r="AB43" s="15">
        <f t="shared" si="23"/>
        <v>0</v>
      </c>
    </row>
    <row r="44" spans="1:28" ht="13.8" thickBot="1">
      <c r="A44" s="26" t="s">
        <v>43</v>
      </c>
      <c r="B44" s="26" t="s">
        <v>152</v>
      </c>
      <c r="C44" s="27">
        <v>9</v>
      </c>
      <c r="D44" s="27">
        <v>8</v>
      </c>
      <c r="E44" s="5">
        <f t="shared" si="0"/>
        <v>5</v>
      </c>
      <c r="F44" s="5">
        <f t="shared" si="1"/>
        <v>8.0622577482985491</v>
      </c>
      <c r="G44" s="8">
        <f t="shared" si="2"/>
        <v>1</v>
      </c>
      <c r="H44" s="5">
        <f t="shared" si="3"/>
        <v>7.8583131900924039</v>
      </c>
      <c r="I44" s="5">
        <f t="shared" si="4"/>
        <v>4.4379719475193955</v>
      </c>
      <c r="J44" s="9">
        <f t="shared" si="5"/>
        <v>0</v>
      </c>
      <c r="K44" s="5">
        <f t="shared" si="6"/>
        <v>4.1704027771793371</v>
      </c>
      <c r="L44" s="5">
        <f t="shared" si="7"/>
        <v>9.0913636256973511</v>
      </c>
      <c r="M44" s="10">
        <f t="shared" si="8"/>
        <v>1</v>
      </c>
      <c r="N44" s="5">
        <f t="shared" si="9"/>
        <v>7.960405491416739</v>
      </c>
      <c r="O44" s="5">
        <f t="shared" si="10"/>
        <v>4.0261491051363372</v>
      </c>
      <c r="P44" s="15">
        <f t="shared" si="11"/>
        <v>0</v>
      </c>
      <c r="Q44" s="5">
        <f t="shared" si="12"/>
        <v>3.7026781365685784</v>
      </c>
      <c r="R44" s="5">
        <f t="shared" si="13"/>
        <v>7.7851710890498591</v>
      </c>
      <c r="S44" s="15">
        <f t="shared" si="14"/>
        <v>1</v>
      </c>
      <c r="T44" s="5">
        <f t="shared" si="15"/>
        <v>7.5796783270989563</v>
      </c>
      <c r="U44" s="5">
        <f t="shared" si="16"/>
        <v>3.2239074230234834</v>
      </c>
      <c r="V44" s="15">
        <f t="shared" si="17"/>
        <v>0</v>
      </c>
      <c r="W44" s="5">
        <f t="shared" si="18"/>
        <v>2.9052810364919948</v>
      </c>
      <c r="X44" s="5">
        <f t="shared" si="19"/>
        <v>7.5820520678837342</v>
      </c>
      <c r="Y44" s="15">
        <f t="shared" si="20"/>
        <v>1</v>
      </c>
      <c r="Z44" s="5">
        <f t="shared" si="21"/>
        <v>7.5099077367767979</v>
      </c>
      <c r="AA44" s="5">
        <f t="shared" si="22"/>
        <v>2.8910232929708468</v>
      </c>
      <c r="AB44" s="15">
        <f t="shared" si="23"/>
        <v>0</v>
      </c>
    </row>
    <row r="45" spans="1:28" ht="13.8" thickBot="1">
      <c r="A45" s="26" t="s">
        <v>43</v>
      </c>
      <c r="B45" s="26" t="s">
        <v>153</v>
      </c>
      <c r="C45" s="27">
        <v>9</v>
      </c>
      <c r="D45" s="27">
        <v>4</v>
      </c>
      <c r="E45" s="5">
        <f t="shared" si="0"/>
        <v>4.1231056256176606</v>
      </c>
      <c r="F45" s="5">
        <f t="shared" si="1"/>
        <v>5</v>
      </c>
      <c r="G45" s="8">
        <f t="shared" si="2"/>
        <v>1</v>
      </c>
      <c r="H45" s="5">
        <f t="shared" si="3"/>
        <v>5.0307694633704152</v>
      </c>
      <c r="I45" s="5">
        <f t="shared" si="4"/>
        <v>4.4148008787451669</v>
      </c>
      <c r="J45" s="9">
        <f t="shared" si="5"/>
        <v>0</v>
      </c>
      <c r="K45" s="5">
        <f t="shared" si="6"/>
        <v>4.2474590017921452</v>
      </c>
      <c r="L45" s="5">
        <f t="shared" si="7"/>
        <v>6.5863620682933064</v>
      </c>
      <c r="M45" s="10">
        <f t="shared" si="8"/>
        <v>1</v>
      </c>
      <c r="N45" s="5">
        <f t="shared" si="9"/>
        <v>5.718512824483108</v>
      </c>
      <c r="O45" s="5">
        <f t="shared" si="10"/>
        <v>4.1350653461330111</v>
      </c>
      <c r="P45" s="15">
        <f t="shared" si="11"/>
        <v>0</v>
      </c>
      <c r="Q45" s="5">
        <f t="shared" si="12"/>
        <v>3.9251490518224852</v>
      </c>
      <c r="R45" s="5">
        <f t="shared" si="13"/>
        <v>5.871588841683125</v>
      </c>
      <c r="S45" s="15">
        <f t="shared" si="14"/>
        <v>1</v>
      </c>
      <c r="T45" s="5">
        <f t="shared" si="15"/>
        <v>6.0331494235012633</v>
      </c>
      <c r="U45" s="5">
        <f t="shared" si="16"/>
        <v>3.5497148652005728</v>
      </c>
      <c r="V45" s="15">
        <f t="shared" si="17"/>
        <v>0</v>
      </c>
      <c r="W45" s="5">
        <f t="shared" si="18"/>
        <v>3.0055312177716602</v>
      </c>
      <c r="X45" s="5">
        <f t="shared" si="19"/>
        <v>6.3816607211681191</v>
      </c>
      <c r="Y45" s="15">
        <f t="shared" si="20"/>
        <v>1</v>
      </c>
      <c r="Z45" s="5">
        <f t="shared" si="21"/>
        <v>6.5531789396368545</v>
      </c>
      <c r="AA45" s="5">
        <f t="shared" si="22"/>
        <v>2.6114240713641284</v>
      </c>
      <c r="AB45" s="15">
        <f t="shared" si="23"/>
        <v>0</v>
      </c>
    </row>
    <row r="46" spans="1:28" ht="13.8" thickBot="1">
      <c r="A46" s="26" t="s">
        <v>43</v>
      </c>
      <c r="B46" s="26" t="s">
        <v>151</v>
      </c>
      <c r="C46" s="27">
        <v>9</v>
      </c>
      <c r="D46" s="27">
        <v>5</v>
      </c>
      <c r="E46" s="5">
        <f t="shared" si="0"/>
        <v>4</v>
      </c>
      <c r="F46" s="5">
        <f t="shared" si="1"/>
        <v>5.6568542494923806</v>
      </c>
      <c r="G46" s="8">
        <f t="shared" si="2"/>
        <v>1</v>
      </c>
      <c r="H46" s="5">
        <f t="shared" si="3"/>
        <v>5.6053325140958634</v>
      </c>
      <c r="I46" s="5">
        <f t="shared" si="4"/>
        <v>4.0671548840644238</v>
      </c>
      <c r="J46" s="9">
        <f t="shared" si="5"/>
        <v>0</v>
      </c>
      <c r="K46" s="5">
        <f t="shared" si="6"/>
        <v>3.8572977341534225</v>
      </c>
      <c r="L46" s="5">
        <f t="shared" si="7"/>
        <v>7.0850791890177831</v>
      </c>
      <c r="M46" s="10">
        <f t="shared" si="8"/>
        <v>1</v>
      </c>
      <c r="N46" s="5">
        <f t="shared" si="9"/>
        <v>6.1129416478302634</v>
      </c>
      <c r="O46" s="5">
        <f t="shared" si="10"/>
        <v>3.7251232485369026</v>
      </c>
      <c r="P46" s="15">
        <f t="shared" si="11"/>
        <v>0</v>
      </c>
      <c r="Q46" s="5">
        <f t="shared" si="12"/>
        <v>3.4615823917715662</v>
      </c>
      <c r="R46" s="5">
        <f t="shared" si="13"/>
        <v>6.1651349430306697</v>
      </c>
      <c r="S46" s="15">
        <f t="shared" si="14"/>
        <v>1</v>
      </c>
      <c r="T46" s="5">
        <f t="shared" si="15"/>
        <v>6.2178814607785524</v>
      </c>
      <c r="U46" s="5">
        <f t="shared" si="16"/>
        <v>3.00811427413021</v>
      </c>
      <c r="V46" s="15">
        <f t="shared" si="17"/>
        <v>0</v>
      </c>
      <c r="W46" s="5">
        <f t="shared" si="18"/>
        <v>2.4259179501788593</v>
      </c>
      <c r="X46" s="5">
        <f t="shared" si="19"/>
        <v>6.474262395060923</v>
      </c>
      <c r="Y46" s="15">
        <f t="shared" si="20"/>
        <v>1</v>
      </c>
      <c r="Z46" s="5">
        <f t="shared" si="21"/>
        <v>6.5808657648443196</v>
      </c>
      <c r="AA46" s="5">
        <f t="shared" si="22"/>
        <v>2.0504037847458241</v>
      </c>
      <c r="AB46" s="15">
        <f t="shared" si="23"/>
        <v>0</v>
      </c>
    </row>
    <row r="47" spans="1:28" ht="13.8" thickBot="1">
      <c r="A47" s="26" t="s">
        <v>43</v>
      </c>
      <c r="B47" s="26" t="s">
        <v>149</v>
      </c>
      <c r="C47" s="27">
        <v>9</v>
      </c>
      <c r="D47" s="27">
        <v>6</v>
      </c>
      <c r="E47" s="5">
        <f t="shared" si="0"/>
        <v>4.1231056256176606</v>
      </c>
      <c r="F47" s="5">
        <f t="shared" si="1"/>
        <v>6.4031242374328485</v>
      </c>
      <c r="G47" s="8">
        <f t="shared" si="2"/>
        <v>1</v>
      </c>
      <c r="H47" s="5">
        <f t="shared" si="3"/>
        <v>6.2873574571182331</v>
      </c>
      <c r="I47" s="5">
        <f t="shared" si="4"/>
        <v>3.9488011982080202</v>
      </c>
      <c r="J47" s="9">
        <f t="shared" si="5"/>
        <v>0</v>
      </c>
      <c r="K47" s="5">
        <f t="shared" si="6"/>
        <v>3.703590642593364</v>
      </c>
      <c r="L47" s="5">
        <f t="shared" si="7"/>
        <v>7.682221614523554</v>
      </c>
      <c r="M47" s="10">
        <f t="shared" si="8"/>
        <v>1</v>
      </c>
      <c r="N47" s="5">
        <f t="shared" si="9"/>
        <v>6.6358663530678328</v>
      </c>
      <c r="O47" s="5">
        <f t="shared" si="10"/>
        <v>3.5572912471134726</v>
      </c>
      <c r="P47" s="15">
        <f t="shared" si="11"/>
        <v>0</v>
      </c>
      <c r="Q47" s="5">
        <f t="shared" si="12"/>
        <v>3.2493553562242092</v>
      </c>
      <c r="R47" s="5">
        <f t="shared" si="13"/>
        <v>6.598653059964418</v>
      </c>
      <c r="S47" s="15">
        <f t="shared" si="14"/>
        <v>1</v>
      </c>
      <c r="T47" s="5">
        <f t="shared" si="15"/>
        <v>6.5517331870500977</v>
      </c>
      <c r="U47" s="5">
        <f t="shared" si="16"/>
        <v>2.7380700042595549</v>
      </c>
      <c r="V47" s="15">
        <f t="shared" si="17"/>
        <v>0</v>
      </c>
      <c r="W47" s="5">
        <f t="shared" si="18"/>
        <v>2.1764507577705494</v>
      </c>
      <c r="X47" s="5">
        <f t="shared" si="19"/>
        <v>6.716141270111879</v>
      </c>
      <c r="Y47" s="15">
        <f t="shared" si="20"/>
        <v>1</v>
      </c>
      <c r="Z47" s="5">
        <f t="shared" si="21"/>
        <v>6.7580643837492413</v>
      </c>
      <c r="AA47" s="5">
        <f t="shared" si="22"/>
        <v>1.8944064190400116</v>
      </c>
      <c r="AB47" s="15">
        <f t="shared" si="23"/>
        <v>0</v>
      </c>
    </row>
    <row r="48" spans="1:28" ht="13.8" thickBot="1">
      <c r="A48" s="26" t="s">
        <v>43</v>
      </c>
      <c r="B48" s="26" t="s">
        <v>154</v>
      </c>
      <c r="C48" s="27">
        <v>9</v>
      </c>
      <c r="D48" s="27">
        <v>1</v>
      </c>
      <c r="E48" s="5">
        <f t="shared" si="0"/>
        <v>5.6568542494923806</v>
      </c>
      <c r="F48" s="5">
        <f t="shared" si="1"/>
        <v>4</v>
      </c>
      <c r="G48" s="8">
        <f t="shared" si="2"/>
        <v>0</v>
      </c>
      <c r="H48" s="5">
        <f t="shared" si="3"/>
        <v>4.3560656323774847</v>
      </c>
      <c r="I48" s="5">
        <f t="shared" si="4"/>
        <v>6.3511117643267072</v>
      </c>
      <c r="J48" s="9">
        <f t="shared" si="5"/>
        <v>1</v>
      </c>
      <c r="K48" s="5">
        <f t="shared" si="6"/>
        <v>6.2870815533047706</v>
      </c>
      <c r="L48" s="5">
        <f t="shared" si="7"/>
        <v>5.9097901684114715</v>
      </c>
      <c r="M48" s="10">
        <f t="shared" si="8"/>
        <v>0</v>
      </c>
      <c r="N48" s="5">
        <f t="shared" si="9"/>
        <v>5.5408834066218873</v>
      </c>
      <c r="O48" s="5">
        <f t="shared" si="10"/>
        <v>6.2261892050266283</v>
      </c>
      <c r="P48" s="15">
        <f t="shared" si="11"/>
        <v>1</v>
      </c>
      <c r="Q48" s="5">
        <f t="shared" si="12"/>
        <v>6.138364794554243</v>
      </c>
      <c r="R48" s="5">
        <f t="shared" si="13"/>
        <v>5.9896206479023171</v>
      </c>
      <c r="S48" s="15">
        <f t="shared" si="14"/>
        <v>0</v>
      </c>
      <c r="T48" s="5">
        <f t="shared" si="15"/>
        <v>6.4505362788138498</v>
      </c>
      <c r="U48" s="5">
        <f t="shared" si="16"/>
        <v>5.9376466750915657</v>
      </c>
      <c r="V48" s="15">
        <f t="shared" si="17"/>
        <v>0</v>
      </c>
      <c r="W48" s="5">
        <f t="shared" si="18"/>
        <v>5.5206555680462444</v>
      </c>
      <c r="X48" s="5">
        <f t="shared" si="19"/>
        <v>7.0110023220720734</v>
      </c>
      <c r="Y48" s="15">
        <f t="shared" si="20"/>
        <v>1</v>
      </c>
      <c r="Z48" s="5">
        <f t="shared" si="21"/>
        <v>7.3384762870026368</v>
      </c>
      <c r="AA48" s="5">
        <f t="shared" si="22"/>
        <v>5.1638818422287702</v>
      </c>
      <c r="AB48" s="15">
        <f t="shared" si="23"/>
        <v>0</v>
      </c>
    </row>
    <row r="49" spans="1:29" ht="13.8" thickBot="1">
      <c r="A49" s="26" t="s">
        <v>41</v>
      </c>
      <c r="B49" s="26" t="s">
        <v>152</v>
      </c>
      <c r="C49" s="27">
        <v>7</v>
      </c>
      <c r="D49" s="27">
        <v>8</v>
      </c>
      <c r="E49" s="5">
        <f t="shared" si="0"/>
        <v>3.6055512754639891</v>
      </c>
      <c r="F49" s="5">
        <f t="shared" si="1"/>
        <v>7.2801098892805181</v>
      </c>
      <c r="G49" s="8">
        <f t="shared" si="2"/>
        <v>1</v>
      </c>
      <c r="H49" s="5">
        <f t="shared" si="3"/>
        <v>6.9584303713970046</v>
      </c>
      <c r="I49" s="5">
        <f t="shared" si="4"/>
        <v>2.8108225150245785</v>
      </c>
      <c r="J49" s="9">
        <f t="shared" si="5"/>
        <v>0</v>
      </c>
      <c r="K49" s="5">
        <f t="shared" si="6"/>
        <v>2.565433164965544</v>
      </c>
      <c r="L49" s="5">
        <f t="shared" si="7"/>
        <v>7.9382950901470579</v>
      </c>
      <c r="M49" s="10">
        <f t="shared" si="8"/>
        <v>1</v>
      </c>
      <c r="N49" s="5">
        <f t="shared" si="9"/>
        <v>6.7602802388494059</v>
      </c>
      <c r="O49" s="5">
        <f t="shared" si="10"/>
        <v>2.4469684053518397</v>
      </c>
      <c r="P49" s="15">
        <f t="shared" si="11"/>
        <v>0</v>
      </c>
      <c r="Q49" s="5">
        <f t="shared" si="12"/>
        <v>2.1771836172043368</v>
      </c>
      <c r="R49" s="5">
        <f t="shared" si="13"/>
        <v>6.455660738125709</v>
      </c>
      <c r="S49" s="15">
        <f t="shared" si="14"/>
        <v>1</v>
      </c>
      <c r="T49" s="5">
        <f t="shared" si="15"/>
        <v>6.1197649907732261</v>
      </c>
      <c r="U49" s="5">
        <f t="shared" si="16"/>
        <v>1.870034050017785</v>
      </c>
      <c r="V49" s="15">
        <f t="shared" si="17"/>
        <v>0</v>
      </c>
      <c r="W49" s="5">
        <f t="shared" si="18"/>
        <v>1.9338815633331841</v>
      </c>
      <c r="X49" s="5">
        <f t="shared" si="19"/>
        <v>5.9969753676415918</v>
      </c>
      <c r="Y49" s="15">
        <f t="shared" si="20"/>
        <v>1</v>
      </c>
      <c r="Z49" s="5">
        <f t="shared" si="21"/>
        <v>5.8495225629875138</v>
      </c>
      <c r="AA49" s="5">
        <f t="shared" si="22"/>
        <v>2.1953440915947549</v>
      </c>
      <c r="AB49" s="15">
        <f t="shared" si="23"/>
        <v>0</v>
      </c>
    </row>
    <row r="50" spans="1:29" ht="13.8" thickBot="1">
      <c r="A50" s="26" t="s">
        <v>41</v>
      </c>
      <c r="B50" s="26" t="s">
        <v>150</v>
      </c>
      <c r="C50" s="27">
        <v>7</v>
      </c>
      <c r="D50" s="27">
        <v>7</v>
      </c>
      <c r="E50" s="5">
        <f t="shared" si="0"/>
        <v>2.8284271247461903</v>
      </c>
      <c r="F50" s="5">
        <f t="shared" si="1"/>
        <v>6.324555320336759</v>
      </c>
      <c r="G50" s="8">
        <f t="shared" si="2"/>
        <v>1</v>
      </c>
      <c r="H50" s="5">
        <f t="shared" si="3"/>
        <v>6.0256652772602841</v>
      </c>
      <c r="I50" s="5">
        <f t="shared" si="4"/>
        <v>2.2021446725792333</v>
      </c>
      <c r="J50" s="9">
        <f t="shared" si="5"/>
        <v>0</v>
      </c>
      <c r="K50" s="5">
        <f t="shared" si="6"/>
        <v>1.9348409458932607</v>
      </c>
      <c r="L50" s="5">
        <f t="shared" si="7"/>
        <v>7.0850791892718386</v>
      </c>
      <c r="M50" s="10">
        <f t="shared" si="8"/>
        <v>1</v>
      </c>
      <c r="N50" s="5">
        <f t="shared" si="9"/>
        <v>5.9190136206785153</v>
      </c>
      <c r="O50" s="5">
        <f t="shared" si="10"/>
        <v>1.7916128423267468</v>
      </c>
      <c r="P50" s="15">
        <f t="shared" si="11"/>
        <v>0</v>
      </c>
      <c r="Q50" s="5">
        <f t="shared" si="12"/>
        <v>1.4711801137260383</v>
      </c>
      <c r="R50" s="5">
        <f t="shared" si="13"/>
        <v>5.6694111004387198</v>
      </c>
      <c r="S50" s="15">
        <f t="shared" si="14"/>
        <v>1</v>
      </c>
      <c r="T50" s="5">
        <f t="shared" si="15"/>
        <v>5.4026258105011884</v>
      </c>
      <c r="U50" s="5">
        <f t="shared" si="16"/>
        <v>1.0240856830489919</v>
      </c>
      <c r="V50" s="15">
        <f t="shared" si="17"/>
        <v>0</v>
      </c>
      <c r="W50" s="5">
        <f t="shared" si="18"/>
        <v>0.94235762903475251</v>
      </c>
      <c r="X50" s="5">
        <f t="shared" si="19"/>
        <v>5.3640687505008735</v>
      </c>
      <c r="Y50" s="15">
        <f t="shared" si="20"/>
        <v>1</v>
      </c>
      <c r="Z50" s="5">
        <f t="shared" si="21"/>
        <v>5.2776201279459292</v>
      </c>
      <c r="AA50" s="5">
        <f t="shared" si="22"/>
        <v>1.1978796602747706</v>
      </c>
      <c r="AB50" s="15">
        <f t="shared" si="23"/>
        <v>0</v>
      </c>
    </row>
    <row r="51" spans="1:29" ht="13.8" thickBot="1">
      <c r="A51" s="26" t="s">
        <v>41</v>
      </c>
      <c r="B51" s="26" t="s">
        <v>149</v>
      </c>
      <c r="C51" s="27">
        <v>7</v>
      </c>
      <c r="D51" s="27">
        <v>6</v>
      </c>
      <c r="E51" s="5">
        <f t="shared" si="0"/>
        <v>2.2360679774997898</v>
      </c>
      <c r="F51" s="5">
        <f t="shared" si="1"/>
        <v>5.3851648071345037</v>
      </c>
      <c r="G51" s="8">
        <f t="shared" si="2"/>
        <v>1</v>
      </c>
      <c r="H51" s="5">
        <f t="shared" si="3"/>
        <v>5.1183523553561896</v>
      </c>
      <c r="I51" s="5">
        <f t="shared" si="4"/>
        <v>1.9488866326621204</v>
      </c>
      <c r="J51" s="9">
        <f t="shared" si="5"/>
        <v>0</v>
      </c>
      <c r="K51" s="5">
        <f t="shared" si="6"/>
        <v>1.7046324084403439</v>
      </c>
      <c r="L51" s="5">
        <f t="shared" si="7"/>
        <v>6.2753617663249415</v>
      </c>
      <c r="M51" s="10">
        <f t="shared" si="8"/>
        <v>1</v>
      </c>
      <c r="N51" s="5">
        <f t="shared" si="9"/>
        <v>5.1349835029703632</v>
      </c>
      <c r="O51" s="5">
        <f t="shared" si="10"/>
        <v>1.5595187644879827</v>
      </c>
      <c r="P51" s="15">
        <f t="shared" si="11"/>
        <v>0</v>
      </c>
      <c r="Q51" s="5">
        <f t="shared" si="12"/>
        <v>1.2604020592743244</v>
      </c>
      <c r="R51" s="5">
        <f t="shared" si="13"/>
        <v>4.9607347122959293</v>
      </c>
      <c r="S51" s="15">
        <f t="shared" si="14"/>
        <v>1</v>
      </c>
      <c r="T51" s="5">
        <f t="shared" si="15"/>
        <v>4.7880275431845245</v>
      </c>
      <c r="U51" s="5">
        <f t="shared" si="16"/>
        <v>0.77490362254019762</v>
      </c>
      <c r="V51" s="15">
        <f t="shared" si="17"/>
        <v>0</v>
      </c>
      <c r="W51" s="5">
        <f t="shared" si="18"/>
        <v>0.190204892155801</v>
      </c>
      <c r="X51" s="5">
        <f t="shared" si="19"/>
        <v>4.8562077344467056</v>
      </c>
      <c r="Y51" s="15">
        <f t="shared" si="20"/>
        <v>1</v>
      </c>
      <c r="Z51" s="5">
        <f t="shared" si="21"/>
        <v>4.8466105903920118</v>
      </c>
      <c r="AA51" s="5">
        <f t="shared" si="22"/>
        <v>0.22426698486402319</v>
      </c>
      <c r="AB51" s="15">
        <f t="shared" si="23"/>
        <v>0</v>
      </c>
    </row>
    <row r="52" spans="1:29" ht="13.8" thickBot="1">
      <c r="A52" s="26" t="s">
        <v>41</v>
      </c>
      <c r="B52" s="26" t="s">
        <v>153</v>
      </c>
      <c r="C52" s="27">
        <v>7</v>
      </c>
      <c r="D52" s="27">
        <v>4</v>
      </c>
      <c r="E52" s="5">
        <f t="shared" si="0"/>
        <v>2.2360679774997898</v>
      </c>
      <c r="F52" s="5">
        <f t="shared" si="1"/>
        <v>3.6055512754639891</v>
      </c>
      <c r="G52" s="8">
        <f t="shared" si="2"/>
        <v>1</v>
      </c>
      <c r="H52" s="5">
        <f t="shared" si="3"/>
        <v>3.4605358593114239</v>
      </c>
      <c r="I52" s="5">
        <f t="shared" si="4"/>
        <v>2.7740935461820855</v>
      </c>
      <c r="J52" s="9">
        <f t="shared" si="5"/>
        <v>0</v>
      </c>
      <c r="K52" s="5">
        <f t="shared" si="6"/>
        <v>2.688883778058309</v>
      </c>
      <c r="L52" s="5">
        <f t="shared" si="7"/>
        <v>4.8727611944618108</v>
      </c>
      <c r="M52" s="10">
        <f t="shared" si="8"/>
        <v>1</v>
      </c>
      <c r="N52" s="5">
        <f t="shared" si="9"/>
        <v>3.877463377490209</v>
      </c>
      <c r="O52" s="5">
        <f t="shared" si="10"/>
        <v>2.6223163761815855</v>
      </c>
      <c r="P52" s="15">
        <f t="shared" si="11"/>
        <v>0</v>
      </c>
      <c r="Q52" s="5">
        <f t="shared" si="12"/>
        <v>2.5371437087841429</v>
      </c>
      <c r="R52" s="5">
        <f t="shared" si="13"/>
        <v>3.9423625157737305</v>
      </c>
      <c r="S52" s="15">
        <f t="shared" si="14"/>
        <v>1</v>
      </c>
      <c r="T52" s="5">
        <f t="shared" si="15"/>
        <v>4.0495545392417709</v>
      </c>
      <c r="U52" s="5">
        <f t="shared" si="16"/>
        <v>2.3882889063565829</v>
      </c>
      <c r="V52" s="15">
        <f t="shared" si="17"/>
        <v>0</v>
      </c>
      <c r="W52" s="5">
        <f t="shared" si="18"/>
        <v>2.0814557168001437</v>
      </c>
      <c r="X52" s="5">
        <f t="shared" si="19"/>
        <v>4.3819851163713466</v>
      </c>
      <c r="Y52" s="15">
        <f t="shared" si="20"/>
        <v>1</v>
      </c>
      <c r="Z52" s="5">
        <f t="shared" si="21"/>
        <v>4.5565726390457115</v>
      </c>
      <c r="AA52" s="5">
        <f t="shared" si="22"/>
        <v>1.8113684552017573</v>
      </c>
      <c r="AB52" s="15">
        <f t="shared" si="23"/>
        <v>0</v>
      </c>
    </row>
    <row r="53" spans="1:29" ht="13.8" thickBot="1">
      <c r="A53" s="26" t="s">
        <v>41</v>
      </c>
      <c r="B53" s="26" t="s">
        <v>151</v>
      </c>
      <c r="C53" s="27">
        <v>7</v>
      </c>
      <c r="D53" s="27">
        <v>5</v>
      </c>
      <c r="E53" s="5">
        <f t="shared" si="0"/>
        <v>2</v>
      </c>
      <c r="F53" s="5">
        <f t="shared" si="1"/>
        <v>4.4721359549995796</v>
      </c>
      <c r="G53" s="8">
        <f t="shared" si="2"/>
        <v>1</v>
      </c>
      <c r="H53" s="5">
        <f t="shared" si="3"/>
        <v>4.2528131435063372</v>
      </c>
      <c r="I53" s="5">
        <f t="shared" si="4"/>
        <v>2.1787329012453771</v>
      </c>
      <c r="J53" s="9">
        <f t="shared" si="5"/>
        <v>0</v>
      </c>
      <c r="K53" s="5">
        <f t="shared" si="6"/>
        <v>2.0169119489717757</v>
      </c>
      <c r="L53" s="5">
        <f t="shared" si="7"/>
        <v>5.5282893808349876</v>
      </c>
      <c r="M53" s="10">
        <f t="shared" si="8"/>
        <v>1</v>
      </c>
      <c r="N53" s="5">
        <f t="shared" si="9"/>
        <v>4.4386246642150065</v>
      </c>
      <c r="O53" s="5">
        <f t="shared" si="10"/>
        <v>1.9116278342789745</v>
      </c>
      <c r="P53" s="15">
        <f t="shared" si="11"/>
        <v>0</v>
      </c>
      <c r="Q53" s="5">
        <f t="shared" si="12"/>
        <v>1.7357579828486911</v>
      </c>
      <c r="R53" s="5">
        <f t="shared" si="13"/>
        <v>4.3675571599897554</v>
      </c>
      <c r="S53" s="15">
        <f t="shared" si="14"/>
        <v>1</v>
      </c>
      <c r="T53" s="5">
        <f t="shared" si="15"/>
        <v>4.319959474380938</v>
      </c>
      <c r="U53" s="5">
        <f t="shared" si="16"/>
        <v>1.4670377507841854</v>
      </c>
      <c r="V53" s="15">
        <f t="shared" si="17"/>
        <v>0</v>
      </c>
      <c r="W53" s="5">
        <f t="shared" si="18"/>
        <v>1.0882637093094667</v>
      </c>
      <c r="X53" s="5">
        <f t="shared" si="19"/>
        <v>4.5157805039771368</v>
      </c>
      <c r="Y53" s="15">
        <f t="shared" si="20"/>
        <v>1</v>
      </c>
      <c r="Z53" s="5">
        <f t="shared" si="21"/>
        <v>4.5963022327627678</v>
      </c>
      <c r="AA53" s="5">
        <f t="shared" si="22"/>
        <v>0.81588950262887927</v>
      </c>
      <c r="AB53" s="15">
        <f t="shared" si="23"/>
        <v>0</v>
      </c>
    </row>
    <row r="59" spans="1:29">
      <c r="H59" s="66" t="s">
        <v>169</v>
      </c>
      <c r="I59" s="66"/>
      <c r="J59" s="66" t="s">
        <v>170</v>
      </c>
      <c r="K59" s="66"/>
      <c r="L59" s="66" t="s">
        <v>171</v>
      </c>
      <c r="M59" s="66"/>
      <c r="N59" s="66" t="s">
        <v>172</v>
      </c>
      <c r="O59" s="66"/>
      <c r="P59" s="66" t="s">
        <v>173</v>
      </c>
      <c r="Q59" s="66"/>
      <c r="R59" s="66" t="s">
        <v>174</v>
      </c>
      <c r="S59" s="66"/>
      <c r="T59" s="66" t="s">
        <v>175</v>
      </c>
      <c r="U59" s="66"/>
    </row>
    <row r="60" spans="1:29" ht="34.799999999999997" customHeight="1">
      <c r="G60" s="5" t="s">
        <v>7</v>
      </c>
      <c r="H60" s="8">
        <f>SUM(C11,C12,C17,C26,C31,C34,C35,C37,C48)/9</f>
        <v>4.666666666666667</v>
      </c>
      <c r="I60" s="8">
        <f>SUM(D11,D12,D17,D26,D31,D34,D35,D37,D48)/9</f>
        <v>1.4444444444444444</v>
      </c>
      <c r="J60" s="9">
        <f>SUM(C6,C7,C9,C8,C10,C13,C14,C16,C15,C18,C19,C21,C22,C23,C24,C25,C28,C29,C30,C32,C33,C36,C38,C39,C40,C41,C42,C43,C44,C45,C46,C47,C49,C50,C51,C52,C53)/37</f>
        <v>5.2972972972972974</v>
      </c>
      <c r="K60" s="9">
        <f>SUM(D6,D7,D8,D9,D10,D13,D14,D15,D16,D18,D21,D19,D22,D23,D24,D25,D28,D29,D30,D32,D33,D36,D38,D39,D40,D41,D42,D43,D44,D46,D45,D47,D50,D49,D51,D52,D53)/37</f>
        <v>6.0810810810810807</v>
      </c>
      <c r="L60" s="10">
        <f>SUM(C11,C12,C17,C20,C26,C27,C28,C31,C34,C35,C37,C48)/12</f>
        <v>3.5833333333333335</v>
      </c>
      <c r="M60" s="10">
        <f>SUM(D11,D12,D17,D20,D26,D27,D28,D31,D34,D35,D37,D48)/12</f>
        <v>2.1666666666666665</v>
      </c>
      <c r="N60" s="15">
        <f>SUM(C6,C7,C8,C9,C10,C13,C15,C16,C18,C19,C21,C22,C23,C24,C25,C30,C33,C36,C38,C39,C40,C41,C42,C43,C44,C45,C46,C47,C49,C50,C51,C53,C52)/33</f>
        <v>5.7575757575757578</v>
      </c>
      <c r="O60" s="15">
        <f>SUM(D6,D7,D8,D9,D10,D13,D15,D16,D18,D19,D21,D23,D22,D24,D25,D30,D36,D33,D38,D39,D40,D41,D42,D43,D44,D45,D46,D47,D49,D50,D51,D52,D53)/33</f>
        <v>6.2121212121212119</v>
      </c>
      <c r="P60" s="16">
        <f>SUM(C10,C11,C12,C14,C15,C17,C19,C20,C26,C27,C28,C29,C30,C31,C32,C34,C35,C37,C48)/19</f>
        <v>3</v>
      </c>
      <c r="Q60" s="16">
        <f>SUM(D10,D11,D12,D14,D17,D15,D19,D26,D20,D27,D28,D29,D30,D31,D32,D34,D35,D37,D48)/19</f>
        <v>3.3684210526315788</v>
      </c>
      <c r="R60" s="28">
        <f>SUM(C6,C7,C8,C9,C16,C21,C23,C22,C24,C25,C36,C38,C39,C40,C41,C42,C43,C44,C45,C46,C47,C48,C49,C50,C51,C52,C53)/27</f>
        <v>6.8148148148148149</v>
      </c>
      <c r="S60" s="28">
        <f>SUM(D6,D7,D8,D9,D16,D21,D23,D22,D24,D36,D25,D38,D40,D39,D41,D42,D43,D44,D46,D45,D47,D49,D48,D50,D51,D52,D53)/27</f>
        <v>6.0740740740740744</v>
      </c>
      <c r="T60" s="5">
        <f>SUM(C10,C11,C12,C13,C14,C15,C16,C17,C18,C19,C20,C27,C28,C29,C30,C31,C32,C33,C34,C35,C36,C37)/22</f>
        <v>2.4545454545454546</v>
      </c>
      <c r="U60" s="5">
        <f>SUM(D10,D11,D12,D13,D14,D15,D16,D17,D18,D19,D20,D28,D27,D29,D30,D31,D32,D33,D34,D35,D36,D37)/22</f>
        <v>4.3181818181818183</v>
      </c>
      <c r="AC60" s="5" t="s">
        <v>160</v>
      </c>
    </row>
    <row r="61" spans="1:29" ht="49.2" customHeight="1">
      <c r="G61" s="5" t="s">
        <v>8</v>
      </c>
      <c r="H61" s="8">
        <f>SUM(C6,C7,C9,C8,C10,C13,C14,C16,C15,C18,C19,C20,C21,C22,C24,C23,C25,C27,C28,C29,C30,C32,C33,C36,C38,C39,C40,C41,C42,C43,C44,C45,C46,C47,C49,C50,C51,C52,C53)/39</f>
        <v>5.0512820512820511</v>
      </c>
      <c r="I61" s="8">
        <f>SUM(D6,D7,D8,D9,D10,D13,D14,D15,D16,D18,D19,D20,D21,D22,D23,D24,D25,D27,D28,D29,D30,D32,D33,D36,D38,D39,D40,D42,D41,D43,D44,D45,D46,D47,D49,D50,D51,D52,D53)/39</f>
        <v>5.9743589743589745</v>
      </c>
      <c r="J61" s="9">
        <f>SUM(C11,C12,C17,C20,C26,C27,C31,C34,C35,C37,C48)/11</f>
        <v>3.9090909090909092</v>
      </c>
      <c r="K61" s="9">
        <f>SUM(D11,D12,D17,D20,D26,D27,D31,D34,D35,D37,D48)/11</f>
        <v>1.9090909090909092</v>
      </c>
      <c r="L61" s="10">
        <f>SUM(C6,C7,C8,C9,C10,C13,C14,C15,C16,C18,C19,C21,C22,C23,C24,C25,C29,C30,C32,C33,C36,C38,C39,C40,C41,C42,C44,C43,C45,C46,C47,C49,C50,C51,C52,C53)/36</f>
        <v>5.4444444444444446</v>
      </c>
      <c r="M61" s="10">
        <f>SUM(D6,D7,D8,D9,D10,D13,D14,D15,D16,D18,D19,D21,D22,D23,D24,D25,D29,D30,D32,D33,D36,D38,D40,D39,D41,D42,D43,D44,D45,D46,D47,D50,D49,D51,D52,D53)/36</f>
        <v>6.1111111111111107</v>
      </c>
      <c r="N61" s="15">
        <f>SUM(C11,C12,C14,C17,C20,C26,C27,C29,C28,C31,C32,C34,C35,C37,C48)/15</f>
        <v>3.2666666666666666</v>
      </c>
      <c r="O61" s="15">
        <f>SUM(D11,D12,D14,D17,D20,D26,D27,D28,D29,D31,D32,D34,D35,D37,D48)/15</f>
        <v>2.7333333333333334</v>
      </c>
      <c r="P61" s="16">
        <f>SUM(C6,C7,C8,C9,C13,C16,C18,C21,C22,C23,C24,C25,C36,C33,C38,C39,C41,C40,C42,C43,C44,C45,C46,C49,C47,C50,C51,C52,C53)/29</f>
        <v>6.2758620689655169</v>
      </c>
      <c r="Q61" s="16">
        <f>SUM(D6,D7,D8,D9,D13,D16,D18,D21,D23,D22,D24,D25,D33,D36,D39,D38,D40,D41,D43,D42,D44,D45,D46,D47,D49,D50,D51,D52,D53)/29</f>
        <v>6.2758620689655169</v>
      </c>
      <c r="R61" s="28">
        <f>SUM(C10,C11,C12,C13,C14,C15,C17,C18,C19,C20,C26,C27,C28,C29,C30,C31,C32,C33,C34,C35,C37)/21</f>
        <v>2.6190476190476191</v>
      </c>
      <c r="S61" s="28">
        <f>SUM(D10,D11,D12,D13,D14,D17,D15,D18,D19,D26,D20,D27,D28,D30,D29,D31,D32,D33,D34,D35,D37)/21</f>
        <v>3.9047619047619047</v>
      </c>
      <c r="T61" s="5">
        <f>SUM(C6,C7,C8,C9,C21,C22,C24,C23,C25,C26,C38,C39,C40,C41,C42,C43,C44,C45,C46,C47,C48,C49,C50,C51,C52,C53)/26</f>
        <v>7.115384615384615</v>
      </c>
      <c r="U61" s="5">
        <f>SUM(D6,D7,D9,D8,D21,D23,D22,D24,D25,D26,D38,D39,D40,D41,D43,D42,D44,D45,D46,D48,D47,D49,D50,D51,D52,D53)/26</f>
        <v>5.8076923076923075</v>
      </c>
      <c r="AC61" s="29" t="s">
        <v>159</v>
      </c>
    </row>
  </sheetData>
  <mergeCells count="16">
    <mergeCell ref="W4:Y4"/>
    <mergeCell ref="Z4:AB4"/>
    <mergeCell ref="A1:D1"/>
    <mergeCell ref="Q4:S4"/>
    <mergeCell ref="T4:V4"/>
    <mergeCell ref="E4:G4"/>
    <mergeCell ref="H4:J4"/>
    <mergeCell ref="K4:M4"/>
    <mergeCell ref="N4:P4"/>
    <mergeCell ref="P59:Q59"/>
    <mergeCell ref="R59:S59"/>
    <mergeCell ref="T59:U59"/>
    <mergeCell ref="H59:I59"/>
    <mergeCell ref="J59:K59"/>
    <mergeCell ref="L59:M59"/>
    <mergeCell ref="N59:O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CD58-0BC2-4384-9F97-4D26B2531E9D}">
  <dimension ref="A1:O13"/>
  <sheetViews>
    <sheetView topLeftCell="A4" zoomScale="85" zoomScaleNormal="85" workbookViewId="0">
      <selection activeCell="C11" sqref="B11:K11"/>
    </sheetView>
  </sheetViews>
  <sheetFormatPr defaultRowHeight="15.6"/>
  <cols>
    <col min="1" max="1" width="9.77734375" style="19" customWidth="1"/>
    <col min="2" max="6" width="8.88671875" style="19"/>
    <col min="7" max="8" width="8.88671875" style="19" customWidth="1"/>
    <col min="9" max="9" width="8.88671875" style="19"/>
    <col min="10" max="10" width="8.88671875" style="19" customWidth="1"/>
    <col min="11" max="11" width="8.88671875" style="19"/>
    <col min="12" max="12" width="4.6640625" style="19" customWidth="1"/>
    <col min="13" max="13" width="6.109375" style="19" customWidth="1"/>
    <col min="14" max="14" width="21.109375" style="19" customWidth="1"/>
    <col min="15" max="15" width="8.88671875" style="19"/>
    <col min="16" max="16" width="6.88671875" style="19" customWidth="1"/>
    <col min="17" max="17" width="9.33203125" style="19" customWidth="1"/>
    <col min="18" max="18" width="4.44140625" style="19" customWidth="1"/>
    <col min="19" max="16384" width="8.88671875" style="19"/>
  </cols>
  <sheetData>
    <row r="1" spans="1:15">
      <c r="A1" s="33" t="s">
        <v>184</v>
      </c>
      <c r="C1" s="20"/>
    </row>
    <row r="3" spans="1:15">
      <c r="A3" s="59" t="s">
        <v>183</v>
      </c>
      <c r="B3" s="59" t="s">
        <v>46</v>
      </c>
      <c r="C3" s="59" t="s">
        <v>47</v>
      </c>
      <c r="D3" s="59" t="s">
        <v>48</v>
      </c>
      <c r="E3" s="59" t="s">
        <v>49</v>
      </c>
      <c r="F3" s="59" t="s">
        <v>50</v>
      </c>
      <c r="G3" s="59" t="s">
        <v>51</v>
      </c>
      <c r="H3" s="59" t="s">
        <v>52</v>
      </c>
      <c r="I3" s="59" t="s">
        <v>53</v>
      </c>
      <c r="J3" s="59" t="s">
        <v>54</v>
      </c>
      <c r="K3" s="59" t="s">
        <v>179</v>
      </c>
      <c r="M3" s="59" t="s">
        <v>182</v>
      </c>
      <c r="N3" s="59" t="s">
        <v>181</v>
      </c>
      <c r="O3" s="59" t="s">
        <v>180</v>
      </c>
    </row>
    <row r="4" spans="1:15">
      <c r="A4" s="49">
        <v>0</v>
      </c>
      <c r="B4" s="31">
        <v>1</v>
      </c>
      <c r="C4" s="31">
        <v>1</v>
      </c>
      <c r="D4" s="31">
        <v>1</v>
      </c>
      <c r="E4" s="31">
        <v>1</v>
      </c>
      <c r="F4" s="31">
        <v>1</v>
      </c>
      <c r="G4" s="31">
        <v>1</v>
      </c>
      <c r="H4" s="31">
        <v>1</v>
      </c>
      <c r="I4" s="31">
        <v>1</v>
      </c>
      <c r="J4" s="31">
        <v>1</v>
      </c>
      <c r="K4" s="31">
        <v>1</v>
      </c>
      <c r="M4" s="31" t="s">
        <v>46</v>
      </c>
      <c r="N4" s="31" t="s">
        <v>185</v>
      </c>
      <c r="O4" s="31">
        <v>5</v>
      </c>
    </row>
    <row r="5" spans="1:15">
      <c r="A5" s="49">
        <v>1</v>
      </c>
      <c r="B5" s="31">
        <f>0.15+0.85*(E4/9+G4/9+H4/9+I4/9+J4/9)</f>
        <v>0.62222222222222223</v>
      </c>
      <c r="C5" s="31">
        <f>0.15+0.85*(D4/8+E4/9+F4/8+G4/9+H4/9+I4/9+J4/9+K4/8)</f>
        <v>0.94097222222222221</v>
      </c>
      <c r="D5" s="31">
        <f>0.15+0.85*(C4/8+E4/9+F4/8+G4/9+H4/9+I4/9+J4/9+K4/8)</f>
        <v>0.94097222222222221</v>
      </c>
      <c r="E5" s="31">
        <f>0.15+0.85*(B4/5+C4/8+D4/8+F4/8+G4/9+H4/9+I4/9+J4/9+K4/8)</f>
        <v>1.1227777777777779</v>
      </c>
      <c r="F5" s="31">
        <f>0.15+0.85*(C4/8+D4/8+E4/9+G4/9+H4/9+I4/9+J4/9+K4/8)</f>
        <v>0.94097222222222221</v>
      </c>
      <c r="G5" s="31">
        <f>0.15+0.85*(B4/5+C4/8+D4/8+E4/9+F4/8+H4/9+I4/9+J4/9+K4/8)</f>
        <v>1.1227777777777779</v>
      </c>
      <c r="H5" s="31">
        <f>0.15+0.85*(B4/5+C4/8+D4/8+E4/9+F4/8+G4/9+I4/9+J4/9+K4/8)</f>
        <v>1.1227777777777779</v>
      </c>
      <c r="I5" s="31">
        <f>0.15+0.85*(B4/5+C4/8+D4/8+E4/9+F4/8+H4/9+G4/9+J4/9+K4/8)</f>
        <v>1.1227777777777779</v>
      </c>
      <c r="J5" s="31">
        <f>0.15+0.85*(B4/5+C4/8+D4/8+E4/9+F4/8+H4/9+I4/9+G4/9+K4/8)</f>
        <v>1.1227777777777779</v>
      </c>
      <c r="K5" s="31">
        <f>0.15+0.85*(C4/8+D4/8+E4/9+F4/8+H4/9+I4/9+J4/9+G4/9)</f>
        <v>0.94097222222222221</v>
      </c>
      <c r="M5" s="31" t="s">
        <v>47</v>
      </c>
      <c r="N5" s="31" t="s">
        <v>186</v>
      </c>
      <c r="O5" s="31">
        <v>8</v>
      </c>
    </row>
    <row r="6" spans="1:15">
      <c r="A6" s="49">
        <v>2</v>
      </c>
      <c r="B6" s="31">
        <f t="shared" ref="B6:B11" si="0">0.15+0.85*(E5/9+G5/9+H5/9+I5/9+J5/9)</f>
        <v>0.68020061728395065</v>
      </c>
      <c r="C6" s="31">
        <f t="shared" ref="C6:C11" si="1">0.15+0.85*(D5/8+E5/9+F5/8+G5/9+H5/9+I5/9+J5/9+K5/8)</f>
        <v>0.98013551311728409</v>
      </c>
      <c r="D6" s="31">
        <f t="shared" ref="D6:D11" si="2">0.15+0.85*(C5/8+E5/9+F5/8+G5/9+H5/9+I5/9+J5/9+K5/8)</f>
        <v>0.98013551311728409</v>
      </c>
      <c r="E6" s="31">
        <f t="shared" ref="E6:E11" si="3">0.15+0.85*(B5/5+C5/8+D5/8+F5/8+G5/9+H5/9+I5/9+J5/9+K5/8)</f>
        <v>1.0798514660493828</v>
      </c>
      <c r="F6" s="31">
        <f t="shared" ref="F6:F11" si="4">0.15+0.85*(C5/8+D5/8+E5/9+G5/9+H5/9+I5/9+J5/9+K5/8)</f>
        <v>0.98013551311728409</v>
      </c>
      <c r="G6" s="31">
        <f t="shared" ref="G6:G11" si="5">0.15+0.85*(B5/5+C5/8+D5/8+E5/9+F5/8+H5/9+I5/9+J5/9+K5/8)</f>
        <v>1.0798514660493828</v>
      </c>
      <c r="H6" s="31">
        <f t="shared" ref="H6:H11" si="6">0.15+0.85*(B5/5+C5/8+D5/8+E5/9+F5/8+G5/9+I5/9+J5/9+K5/8)</f>
        <v>1.0798514660493828</v>
      </c>
      <c r="I6" s="31">
        <f t="shared" ref="I6:I11" si="7">0.15+0.85*(B5/5+C5/8+D5/8+E5/9+F5/8+H5/9+G5/9+J5/9+K5/8)</f>
        <v>1.0798514660493828</v>
      </c>
      <c r="J6" s="31">
        <f t="shared" ref="J6:J11" si="8">0.15+0.85*(B5/5+C5/8+D5/8+E5/9+F5/8+H5/9+I5/9+G5/9+K5/8)</f>
        <v>1.0798514660493828</v>
      </c>
      <c r="K6" s="31">
        <f t="shared" ref="K6:K11" si="9">0.15+0.85*(C5/8+D5/8+E5/9+F5/8+H5/9+I5/9+J5/9+G5/9)</f>
        <v>0.98013551311728409</v>
      </c>
      <c r="M6" s="31" t="s">
        <v>48</v>
      </c>
      <c r="N6" s="31" t="s">
        <v>187</v>
      </c>
      <c r="O6" s="31">
        <v>8</v>
      </c>
    </row>
    <row r="7" spans="1:15">
      <c r="A7" s="49">
        <v>3</v>
      </c>
      <c r="B7" s="31">
        <f t="shared" si="0"/>
        <v>0.65992985896776402</v>
      </c>
      <c r="C7" s="31">
        <f t="shared" si="1"/>
        <v>0.97234805377389844</v>
      </c>
      <c r="D7" s="31">
        <f t="shared" si="2"/>
        <v>0.97234805377389844</v>
      </c>
      <c r="E7" s="31">
        <f t="shared" si="3"/>
        <v>1.0901355851873284</v>
      </c>
      <c r="F7" s="31">
        <f t="shared" si="4"/>
        <v>0.97234805377389844</v>
      </c>
      <c r="G7" s="31">
        <f t="shared" si="5"/>
        <v>1.0901355851873284</v>
      </c>
      <c r="H7" s="31">
        <f t="shared" si="6"/>
        <v>1.0901355851873284</v>
      </c>
      <c r="I7" s="31">
        <f t="shared" si="7"/>
        <v>1.0901355851873284</v>
      </c>
      <c r="J7" s="31">
        <f t="shared" si="8"/>
        <v>1.0901355851873284</v>
      </c>
      <c r="K7" s="31">
        <f t="shared" si="9"/>
        <v>0.97234805377389832</v>
      </c>
      <c r="M7" s="31" t="s">
        <v>49</v>
      </c>
      <c r="N7" s="31" t="s">
        <v>188</v>
      </c>
      <c r="O7" s="31">
        <v>9</v>
      </c>
    </row>
    <row r="8" spans="1:15">
      <c r="A8" s="49">
        <v>4</v>
      </c>
      <c r="B8" s="31">
        <f t="shared" si="0"/>
        <v>0.66478624856068291</v>
      </c>
      <c r="C8" s="31">
        <f t="shared" si="1"/>
        <v>0.97472219070111299</v>
      </c>
      <c r="D8" s="31">
        <f t="shared" si="2"/>
        <v>0.97472219070111299</v>
      </c>
      <c r="E8" s="31">
        <f t="shared" si="3"/>
        <v>1.0872649977269728</v>
      </c>
      <c r="F8" s="31">
        <f t="shared" si="4"/>
        <v>0.97472219070111299</v>
      </c>
      <c r="G8" s="31">
        <f t="shared" si="5"/>
        <v>1.0872649977269728</v>
      </c>
      <c r="H8" s="31">
        <f t="shared" si="6"/>
        <v>1.0872649977269728</v>
      </c>
      <c r="I8" s="31">
        <f t="shared" si="7"/>
        <v>1.0872649977269728</v>
      </c>
      <c r="J8" s="31">
        <f t="shared" si="8"/>
        <v>1.0872649977269728</v>
      </c>
      <c r="K8" s="31">
        <f t="shared" si="9"/>
        <v>0.97472219070111288</v>
      </c>
      <c r="M8" s="31" t="s">
        <v>50</v>
      </c>
      <c r="N8" s="31" t="s">
        <v>189</v>
      </c>
      <c r="O8" s="31">
        <v>8</v>
      </c>
    </row>
    <row r="9" spans="1:15">
      <c r="A9" s="49">
        <v>5</v>
      </c>
      <c r="B9" s="31">
        <f t="shared" si="0"/>
        <v>0.66343069337107052</v>
      </c>
      <c r="C9" s="31">
        <f t="shared" si="1"/>
        <v>0.9741233916570502</v>
      </c>
      <c r="D9" s="31">
        <f t="shared" si="2"/>
        <v>0.9741233916570502</v>
      </c>
      <c r="E9" s="31">
        <f t="shared" si="3"/>
        <v>1.0880151480001454</v>
      </c>
      <c r="F9" s="31">
        <f t="shared" si="4"/>
        <v>0.9741233916570502</v>
      </c>
      <c r="G9" s="31">
        <f t="shared" si="5"/>
        <v>1.0880151480001454</v>
      </c>
      <c r="H9" s="31">
        <f t="shared" si="6"/>
        <v>1.0880151480001454</v>
      </c>
      <c r="I9" s="31">
        <f t="shared" si="7"/>
        <v>1.0880151480001454</v>
      </c>
      <c r="J9" s="31">
        <f t="shared" si="8"/>
        <v>1.0880151480001454</v>
      </c>
      <c r="K9" s="31">
        <f t="shared" si="9"/>
        <v>0.9741233916570502</v>
      </c>
      <c r="M9" s="31" t="s">
        <v>51</v>
      </c>
      <c r="N9" s="31" t="s">
        <v>190</v>
      </c>
      <c r="O9" s="31">
        <v>9</v>
      </c>
    </row>
    <row r="10" spans="1:15">
      <c r="A10" s="49">
        <v>6</v>
      </c>
      <c r="B10" s="31">
        <f t="shared" si="0"/>
        <v>0.66378493100006875</v>
      </c>
      <c r="C10" s="31">
        <f t="shared" si="1"/>
        <v>0.97428676209075349</v>
      </c>
      <c r="D10" s="31">
        <f t="shared" si="2"/>
        <v>0.97428676209075349</v>
      </c>
      <c r="E10" s="31">
        <f t="shared" si="3"/>
        <v>1.0878136041273834</v>
      </c>
      <c r="F10" s="31">
        <f t="shared" si="4"/>
        <v>0.97428676209075349</v>
      </c>
      <c r="G10" s="31">
        <f t="shared" si="5"/>
        <v>1.0878136041273834</v>
      </c>
      <c r="H10" s="31">
        <f t="shared" si="6"/>
        <v>1.0878136041273834</v>
      </c>
      <c r="I10" s="31">
        <f t="shared" si="7"/>
        <v>1.0878136041273834</v>
      </c>
      <c r="J10" s="31">
        <f t="shared" si="8"/>
        <v>1.0878136041273834</v>
      </c>
      <c r="K10" s="31">
        <f t="shared" si="9"/>
        <v>0.97428676209075349</v>
      </c>
      <c r="M10" s="31" t="s">
        <v>52</v>
      </c>
      <c r="N10" s="31" t="s">
        <v>191</v>
      </c>
      <c r="O10" s="31">
        <v>9</v>
      </c>
    </row>
    <row r="11" spans="1:15">
      <c r="A11" s="49">
        <v>7</v>
      </c>
      <c r="B11" s="31">
        <f t="shared" si="0"/>
        <v>0.66368975750459769</v>
      </c>
      <c r="C11" s="31">
        <f t="shared" si="1"/>
        <v>0.97424366292102538</v>
      </c>
      <c r="D11" s="31">
        <f t="shared" si="2"/>
        <v>0.97424366292102538</v>
      </c>
      <c r="E11" s="31">
        <f t="shared" si="3"/>
        <v>1.0878671181622601</v>
      </c>
      <c r="F11" s="31">
        <f t="shared" si="4"/>
        <v>0.97424366292102538</v>
      </c>
      <c r="G11" s="31">
        <f t="shared" si="5"/>
        <v>1.0878671181622601</v>
      </c>
      <c r="H11" s="31">
        <f t="shared" si="6"/>
        <v>1.0878671181622601</v>
      </c>
      <c r="I11" s="31">
        <f t="shared" si="7"/>
        <v>1.0878671181622601</v>
      </c>
      <c r="J11" s="31">
        <f t="shared" si="8"/>
        <v>1.0878671181622601</v>
      </c>
      <c r="K11" s="31">
        <f t="shared" si="9"/>
        <v>0.97424366292102549</v>
      </c>
      <c r="M11" s="31" t="s">
        <v>53</v>
      </c>
      <c r="N11" s="31" t="s">
        <v>192</v>
      </c>
      <c r="O11" s="31">
        <v>9</v>
      </c>
    </row>
    <row r="12" spans="1:15">
      <c r="M12" s="31" t="s">
        <v>54</v>
      </c>
      <c r="N12" s="31" t="s">
        <v>193</v>
      </c>
      <c r="O12" s="31">
        <v>9</v>
      </c>
    </row>
    <row r="13" spans="1:15">
      <c r="M13" s="31" t="s">
        <v>55</v>
      </c>
      <c r="N13" s="31" t="s">
        <v>194</v>
      </c>
      <c r="O13" s="31">
        <v>8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93BD-115B-47B7-BE45-27FCD927E97C}">
  <dimension ref="A1:X85"/>
  <sheetViews>
    <sheetView tabSelected="1" topLeftCell="A68" zoomScaleNormal="100" workbookViewId="0">
      <selection activeCell="A73" sqref="A73:A83"/>
    </sheetView>
  </sheetViews>
  <sheetFormatPr defaultRowHeight="15.6"/>
  <cols>
    <col min="1" max="1" width="12.5546875" style="37" customWidth="1"/>
    <col min="2" max="12" width="5.77734375" style="37" customWidth="1"/>
    <col min="13" max="13" width="5.77734375" style="19" customWidth="1"/>
    <col min="14" max="14" width="8.88671875" style="38" customWidth="1"/>
    <col min="15" max="15" width="5.77734375" style="19" customWidth="1"/>
    <col min="16" max="16" width="9.33203125" style="37" customWidth="1"/>
    <col min="17" max="17" width="5.77734375" style="19" customWidth="1"/>
    <col min="18" max="18" width="8.88671875" style="19"/>
    <col min="19" max="19" width="4.44140625" style="19" customWidth="1"/>
    <col min="20" max="20" width="8.88671875" style="19" customWidth="1"/>
    <col min="21" max="21" width="4.44140625" style="19" customWidth="1"/>
    <col min="22" max="22" width="9.5546875" style="19" customWidth="1"/>
    <col min="23" max="23" width="4.44140625" style="19" customWidth="1"/>
    <col min="24" max="24" width="8.109375" style="19" customWidth="1"/>
    <col min="25" max="25" width="4.21875" style="19" customWidth="1"/>
    <col min="26" max="26" width="8.88671875" style="19"/>
    <col min="27" max="27" width="9.88671875" style="19" customWidth="1"/>
    <col min="28" max="28" width="3.88671875" style="19" customWidth="1"/>
    <col min="29" max="16384" width="8.88671875" style="19"/>
  </cols>
  <sheetData>
    <row r="1" spans="1:22">
      <c r="A1" s="44" t="s">
        <v>202</v>
      </c>
    </row>
    <row r="2" spans="1:22">
      <c r="A2" s="71" t="s">
        <v>201</v>
      </c>
      <c r="B2" s="49"/>
      <c r="C2" s="50" t="s">
        <v>46</v>
      </c>
      <c r="D2" s="50" t="s">
        <v>47</v>
      </c>
      <c r="E2" s="50" t="s">
        <v>48</v>
      </c>
      <c r="F2" s="50" t="s">
        <v>49</v>
      </c>
      <c r="G2" s="50" t="s">
        <v>50</v>
      </c>
      <c r="H2" s="50" t="s">
        <v>51</v>
      </c>
      <c r="I2" s="50" t="s">
        <v>52</v>
      </c>
      <c r="J2" s="50" t="s">
        <v>53</v>
      </c>
      <c r="K2" s="50" t="s">
        <v>54</v>
      </c>
      <c r="L2" s="50" t="s">
        <v>55</v>
      </c>
    </row>
    <row r="3" spans="1:22">
      <c r="A3" s="71"/>
      <c r="B3" s="50" t="s">
        <v>46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1</v>
      </c>
      <c r="L3" s="30">
        <v>0</v>
      </c>
      <c r="N3" s="43">
        <v>1</v>
      </c>
      <c r="P3" s="30" cm="1">
        <f t="array" ref="P3">MMULT(C3:L3,N$3:N$12)</f>
        <v>1</v>
      </c>
      <c r="R3" s="60">
        <f t="shared" ref="R3:R12" si="0">P3/P$14</f>
        <v>5.7735026918962568E-2</v>
      </c>
      <c r="T3" s="31">
        <f t="shared" ref="T3:T12" si="1">(R3-N3)^2</f>
        <v>0.88786327949540811</v>
      </c>
    </row>
    <row r="4" spans="1:22">
      <c r="A4" s="71"/>
      <c r="B4" s="50" t="s">
        <v>47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1</v>
      </c>
      <c r="L4" s="30">
        <v>0</v>
      </c>
      <c r="N4" s="43">
        <v>1</v>
      </c>
      <c r="P4" s="30" cm="1">
        <f t="array" ref="P4">MMULT(C4:L4,N$3:N$12)</f>
        <v>1</v>
      </c>
      <c r="R4" s="60">
        <f t="shared" si="0"/>
        <v>5.7735026918962568E-2</v>
      </c>
      <c r="T4" s="31">
        <f t="shared" si="1"/>
        <v>0.88786327949540811</v>
      </c>
    </row>
    <row r="5" spans="1:22">
      <c r="A5" s="71"/>
      <c r="B5" s="50" t="s">
        <v>48</v>
      </c>
      <c r="C5" s="30">
        <v>0</v>
      </c>
      <c r="D5" s="30">
        <v>1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1</v>
      </c>
      <c r="L5" s="30">
        <v>0</v>
      </c>
      <c r="N5" s="43">
        <v>1</v>
      </c>
      <c r="P5" s="30" cm="1">
        <f t="array" ref="P5">MMULT(C5:L5,N$3:N$12)</f>
        <v>2</v>
      </c>
      <c r="R5" s="60">
        <f t="shared" si="0"/>
        <v>0.11547005383792514</v>
      </c>
      <c r="T5" s="31">
        <f t="shared" si="1"/>
        <v>0.78239322565748293</v>
      </c>
    </row>
    <row r="6" spans="1:22">
      <c r="A6" s="71"/>
      <c r="B6" s="50" t="s">
        <v>49</v>
      </c>
      <c r="C6" s="30">
        <v>1</v>
      </c>
      <c r="D6" s="30">
        <v>1</v>
      </c>
      <c r="E6" s="30">
        <v>1</v>
      </c>
      <c r="F6" s="30">
        <v>0</v>
      </c>
      <c r="G6" s="30">
        <v>1</v>
      </c>
      <c r="H6" s="30">
        <v>1</v>
      </c>
      <c r="I6" s="30">
        <v>1</v>
      </c>
      <c r="J6" s="30">
        <v>1</v>
      </c>
      <c r="K6" s="30">
        <v>1</v>
      </c>
      <c r="L6" s="30">
        <v>1</v>
      </c>
      <c r="N6" s="43">
        <v>1</v>
      </c>
      <c r="P6" s="30" cm="1">
        <f t="array" ref="P6">MMULT(C6:L6,N$3:N$12)</f>
        <v>9</v>
      </c>
      <c r="R6" s="60">
        <f t="shared" si="0"/>
        <v>0.51961524227066314</v>
      </c>
      <c r="T6" s="31">
        <f t="shared" si="1"/>
        <v>0.23076951545867366</v>
      </c>
    </row>
    <row r="7" spans="1:22" ht="15.6" customHeight="1">
      <c r="A7" s="71"/>
      <c r="B7" s="50" t="s">
        <v>50</v>
      </c>
      <c r="C7" s="30">
        <v>0</v>
      </c>
      <c r="D7" s="30">
        <v>1</v>
      </c>
      <c r="E7" s="30">
        <v>1</v>
      </c>
      <c r="F7" s="30">
        <v>0</v>
      </c>
      <c r="G7" s="30">
        <v>0</v>
      </c>
      <c r="H7" s="30">
        <v>0</v>
      </c>
      <c r="I7" s="30">
        <v>1</v>
      </c>
      <c r="J7" s="30">
        <v>0</v>
      </c>
      <c r="K7" s="30">
        <v>1</v>
      </c>
      <c r="L7" s="30">
        <v>0</v>
      </c>
      <c r="M7" s="37" t="s">
        <v>196</v>
      </c>
      <c r="N7" s="43">
        <v>1</v>
      </c>
      <c r="O7" s="41" t="s">
        <v>195</v>
      </c>
      <c r="P7" s="30" cm="1">
        <f t="array" ref="P7">MMULT(C7:L7,N$3:N$12)</f>
        <v>4</v>
      </c>
      <c r="Q7" s="41" t="s">
        <v>195</v>
      </c>
      <c r="R7" s="60">
        <f t="shared" si="0"/>
        <v>0.23094010767585027</v>
      </c>
      <c r="T7" s="31">
        <f t="shared" si="1"/>
        <v>0.5914531179816328</v>
      </c>
      <c r="V7" s="61">
        <f>SQRT(T3+T4+T5+T6+T7+T8+T9+T10+T11+T12)</f>
        <v>2.4329647821395386</v>
      </c>
    </row>
    <row r="8" spans="1:22">
      <c r="A8" s="71"/>
      <c r="B8" s="50" t="s">
        <v>51</v>
      </c>
      <c r="C8" s="30">
        <v>1</v>
      </c>
      <c r="D8" s="30">
        <v>1</v>
      </c>
      <c r="E8" s="30">
        <v>1</v>
      </c>
      <c r="F8" s="30">
        <v>1</v>
      </c>
      <c r="G8" s="30">
        <v>1</v>
      </c>
      <c r="H8" s="30">
        <v>0</v>
      </c>
      <c r="I8" s="30">
        <v>1</v>
      </c>
      <c r="J8" s="30">
        <v>1</v>
      </c>
      <c r="K8" s="30">
        <v>1</v>
      </c>
      <c r="L8" s="30">
        <v>1</v>
      </c>
      <c r="N8" s="43">
        <v>1</v>
      </c>
      <c r="P8" s="30" cm="1">
        <f t="array" ref="P8">MMULT(C8:L8,N$3:N$12)</f>
        <v>9</v>
      </c>
      <c r="R8" s="60">
        <f t="shared" si="0"/>
        <v>0.51961524227066314</v>
      </c>
      <c r="T8" s="31">
        <f t="shared" si="1"/>
        <v>0.23076951545867366</v>
      </c>
    </row>
    <row r="9" spans="1:22">
      <c r="A9" s="71"/>
      <c r="B9" s="50" t="s">
        <v>52</v>
      </c>
      <c r="C9" s="30">
        <v>1</v>
      </c>
      <c r="D9" s="30">
        <v>1</v>
      </c>
      <c r="E9" s="30">
        <v>1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1</v>
      </c>
      <c r="L9" s="30">
        <v>0</v>
      </c>
      <c r="N9" s="43">
        <v>1</v>
      </c>
      <c r="P9" s="30" cm="1">
        <f t="array" ref="P9">MMULT(C9:L9,N$3:N$12)</f>
        <v>4</v>
      </c>
      <c r="R9" s="60">
        <f t="shared" si="0"/>
        <v>0.23094010767585027</v>
      </c>
      <c r="T9" s="31">
        <f t="shared" si="1"/>
        <v>0.5914531179816328</v>
      </c>
    </row>
    <row r="10" spans="1:22">
      <c r="A10" s="71"/>
      <c r="B10" s="50" t="s">
        <v>53</v>
      </c>
      <c r="C10" s="30">
        <v>1</v>
      </c>
      <c r="D10" s="30">
        <v>1</v>
      </c>
      <c r="E10" s="30">
        <v>1</v>
      </c>
      <c r="F10" s="30">
        <v>1</v>
      </c>
      <c r="G10" s="30">
        <v>1</v>
      </c>
      <c r="H10" s="30">
        <v>0</v>
      </c>
      <c r="I10" s="30">
        <v>1</v>
      </c>
      <c r="J10" s="30">
        <v>0</v>
      </c>
      <c r="K10" s="30">
        <v>1</v>
      </c>
      <c r="L10" s="30">
        <v>1</v>
      </c>
      <c r="N10" s="43">
        <v>1</v>
      </c>
      <c r="P10" s="30" cm="1">
        <f t="array" ref="P10">MMULT(C10:L10,N$3:N$12)</f>
        <v>8</v>
      </c>
      <c r="R10" s="60">
        <f t="shared" si="0"/>
        <v>0.46188021535170054</v>
      </c>
      <c r="T10" s="31">
        <f t="shared" si="1"/>
        <v>0.28957290262993218</v>
      </c>
    </row>
    <row r="11" spans="1:22">
      <c r="A11" s="71"/>
      <c r="B11" s="50" t="s">
        <v>54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N11" s="43">
        <v>1</v>
      </c>
      <c r="P11" s="30" cm="1">
        <f t="array" ref="P11">MMULT(C11:L11,N$3:N$12)</f>
        <v>0</v>
      </c>
      <c r="R11" s="60">
        <f t="shared" si="0"/>
        <v>0</v>
      </c>
      <c r="T11" s="31">
        <f t="shared" si="1"/>
        <v>1</v>
      </c>
    </row>
    <row r="12" spans="1:22">
      <c r="A12" s="71"/>
      <c r="B12" s="50" t="s">
        <v>179</v>
      </c>
      <c r="C12" s="30">
        <v>1</v>
      </c>
      <c r="D12" s="30">
        <v>1</v>
      </c>
      <c r="E12" s="30">
        <v>1</v>
      </c>
      <c r="F12" s="30">
        <v>0</v>
      </c>
      <c r="G12" s="30">
        <v>1</v>
      </c>
      <c r="H12" s="30">
        <v>0</v>
      </c>
      <c r="I12" s="30">
        <v>1</v>
      </c>
      <c r="J12" s="30">
        <v>0</v>
      </c>
      <c r="K12" s="30">
        <v>1</v>
      </c>
      <c r="L12" s="30">
        <v>0</v>
      </c>
      <c r="N12" s="43">
        <v>1</v>
      </c>
      <c r="P12" s="30" cm="1">
        <f t="array" ref="P12">MMULT(C12:L12,N$3:N$12)</f>
        <v>6</v>
      </c>
      <c r="R12" s="60">
        <f t="shared" si="0"/>
        <v>0.34641016151377541</v>
      </c>
      <c r="T12" s="31">
        <f t="shared" si="1"/>
        <v>0.42717967697244924</v>
      </c>
    </row>
    <row r="14" spans="1:22">
      <c r="P14" s="62">
        <f>SQRT(P3^2+P4^2+P5^2+P6^2+P7^2+P8^2+P9^2+P10^2+P11^2+P12^2)</f>
        <v>17.320508075688775</v>
      </c>
    </row>
    <row r="16" spans="1:22">
      <c r="A16" s="71" t="s">
        <v>200</v>
      </c>
      <c r="B16" s="49"/>
      <c r="C16" s="50" t="s">
        <v>46</v>
      </c>
      <c r="D16" s="50" t="s">
        <v>47</v>
      </c>
      <c r="E16" s="50" t="s">
        <v>48</v>
      </c>
      <c r="F16" s="50" t="s">
        <v>49</v>
      </c>
      <c r="G16" s="50" t="s">
        <v>50</v>
      </c>
      <c r="H16" s="50" t="s">
        <v>51</v>
      </c>
      <c r="I16" s="50" t="s">
        <v>52</v>
      </c>
      <c r="J16" s="50" t="s">
        <v>53</v>
      </c>
      <c r="K16" s="50" t="s">
        <v>54</v>
      </c>
      <c r="L16" s="50" t="s">
        <v>55</v>
      </c>
    </row>
    <row r="17" spans="1:22">
      <c r="A17" s="71"/>
      <c r="B17" s="50" t="s">
        <v>46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1</v>
      </c>
      <c r="L17" s="30">
        <v>0</v>
      </c>
      <c r="N17" s="40">
        <f t="shared" ref="N17:N26" si="2">R3</f>
        <v>5.7735026918962568E-2</v>
      </c>
      <c r="P17" s="30" cm="1">
        <f t="array" ref="P17">MMULT(C17:L17,N$17:N$26)</f>
        <v>0</v>
      </c>
      <c r="R17" s="60">
        <f t="shared" ref="R17:R26" si="3">P17/P$28</f>
        <v>0</v>
      </c>
      <c r="T17" s="31">
        <f t="shared" ref="T17:T26" si="4">(R17-N17)^2</f>
        <v>3.3333333333333322E-3</v>
      </c>
    </row>
    <row r="18" spans="1:22">
      <c r="A18" s="71"/>
      <c r="B18" s="50" t="s">
        <v>47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1</v>
      </c>
      <c r="L18" s="30">
        <v>0</v>
      </c>
      <c r="N18" s="40">
        <f t="shared" si="2"/>
        <v>5.7735026918962568E-2</v>
      </c>
      <c r="P18" s="30" cm="1">
        <f t="array" ref="P18">MMULT(C18:L18,N$17:N$26)</f>
        <v>0</v>
      </c>
      <c r="R18" s="60">
        <f t="shared" si="3"/>
        <v>0</v>
      </c>
      <c r="T18" s="31">
        <f t="shared" si="4"/>
        <v>3.3333333333333322E-3</v>
      </c>
    </row>
    <row r="19" spans="1:22">
      <c r="A19" s="71"/>
      <c r="B19" s="50" t="s">
        <v>48</v>
      </c>
      <c r="C19" s="30">
        <v>0</v>
      </c>
      <c r="D19" s="30">
        <v>1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1</v>
      </c>
      <c r="L19" s="30">
        <v>0</v>
      </c>
      <c r="N19" s="40">
        <f t="shared" si="2"/>
        <v>0.11547005383792514</v>
      </c>
      <c r="P19" s="30" cm="1">
        <f t="array" ref="P19">MMULT(C19:L19,N$17:N$26)</f>
        <v>5.7735026918962568E-2</v>
      </c>
      <c r="R19" s="60">
        <f t="shared" si="3"/>
        <v>1.7177668430602401E-2</v>
      </c>
      <c r="T19" s="31">
        <f t="shared" si="4"/>
        <v>9.6613930290616722E-3</v>
      </c>
    </row>
    <row r="20" spans="1:22">
      <c r="A20" s="71"/>
      <c r="B20" s="50" t="s">
        <v>49</v>
      </c>
      <c r="C20" s="30">
        <v>1</v>
      </c>
      <c r="D20" s="30">
        <v>1</v>
      </c>
      <c r="E20" s="30">
        <v>1</v>
      </c>
      <c r="F20" s="30">
        <v>0</v>
      </c>
      <c r="G20" s="30">
        <v>1</v>
      </c>
      <c r="H20" s="30">
        <v>1</v>
      </c>
      <c r="I20" s="30">
        <v>1</v>
      </c>
      <c r="J20" s="30">
        <v>1</v>
      </c>
      <c r="K20" s="30">
        <v>1</v>
      </c>
      <c r="L20" s="30">
        <v>1</v>
      </c>
      <c r="N20" s="40">
        <f t="shared" si="2"/>
        <v>0.51961524227066314</v>
      </c>
      <c r="P20" s="30" cm="1">
        <f t="array" ref="P20">MMULT(C20:L20,N$17:N$26)</f>
        <v>2.0207259421636898</v>
      </c>
      <c r="R20" s="60">
        <f t="shared" si="3"/>
        <v>0.60121839507108399</v>
      </c>
      <c r="T20" s="31">
        <f t="shared" si="4"/>
        <v>6.659074546968834E-3</v>
      </c>
    </row>
    <row r="21" spans="1:22" ht="14.4" customHeight="1">
      <c r="A21" s="71"/>
      <c r="B21" s="50" t="s">
        <v>50</v>
      </c>
      <c r="C21" s="30">
        <v>0</v>
      </c>
      <c r="D21" s="30">
        <v>1</v>
      </c>
      <c r="E21" s="30">
        <v>1</v>
      </c>
      <c r="F21" s="30">
        <v>0</v>
      </c>
      <c r="G21" s="30">
        <v>0</v>
      </c>
      <c r="H21" s="30">
        <v>0</v>
      </c>
      <c r="I21" s="30">
        <v>1</v>
      </c>
      <c r="J21" s="30">
        <v>0</v>
      </c>
      <c r="K21" s="30">
        <v>1</v>
      </c>
      <c r="L21" s="30">
        <v>0</v>
      </c>
      <c r="M21" s="37" t="s">
        <v>196</v>
      </c>
      <c r="N21" s="40">
        <f t="shared" si="2"/>
        <v>0.23094010767585027</v>
      </c>
      <c r="O21" s="41" t="s">
        <v>195</v>
      </c>
      <c r="P21" s="30" cm="1">
        <f t="array" ref="P21">MMULT(C21:L21,N$17:N$26)</f>
        <v>0.40414518843273795</v>
      </c>
      <c r="Q21" s="41" t="s">
        <v>195</v>
      </c>
      <c r="R21" s="60">
        <f t="shared" si="3"/>
        <v>0.1202436790142168</v>
      </c>
      <c r="T21" s="31">
        <f t="shared" si="4"/>
        <v>1.2253699318440107E-2</v>
      </c>
      <c r="V21" s="61">
        <f>SQRT(T17+T18+T19+T20+T21+T22+T23+T24+T25+T26)</f>
        <v>0.29647922061084503</v>
      </c>
    </row>
    <row r="22" spans="1:22">
      <c r="A22" s="71"/>
      <c r="B22" s="50" t="s">
        <v>51</v>
      </c>
      <c r="C22" s="30">
        <v>1</v>
      </c>
      <c r="D22" s="30">
        <v>1</v>
      </c>
      <c r="E22" s="30">
        <v>1</v>
      </c>
      <c r="F22" s="30">
        <v>1</v>
      </c>
      <c r="G22" s="30">
        <v>1</v>
      </c>
      <c r="H22" s="30">
        <v>0</v>
      </c>
      <c r="I22" s="30">
        <v>1</v>
      </c>
      <c r="J22" s="30">
        <v>1</v>
      </c>
      <c r="K22" s="30">
        <v>1</v>
      </c>
      <c r="L22" s="30">
        <v>1</v>
      </c>
      <c r="N22" s="40">
        <f t="shared" si="2"/>
        <v>0.51961524227066314</v>
      </c>
      <c r="P22" s="30" cm="1">
        <f t="array" ref="P22">MMULT(C22:L22,N$17:N$26)</f>
        <v>2.0207259421636898</v>
      </c>
      <c r="R22" s="60">
        <f t="shared" si="3"/>
        <v>0.60121839507108399</v>
      </c>
      <c r="T22" s="31">
        <f t="shared" si="4"/>
        <v>6.659074546968834E-3</v>
      </c>
    </row>
    <row r="23" spans="1:22">
      <c r="A23" s="71"/>
      <c r="B23" s="50" t="s">
        <v>52</v>
      </c>
      <c r="C23" s="30">
        <v>1</v>
      </c>
      <c r="D23" s="30">
        <v>1</v>
      </c>
      <c r="E23" s="30">
        <v>1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1</v>
      </c>
      <c r="L23" s="30">
        <v>0</v>
      </c>
      <c r="N23" s="40">
        <f t="shared" si="2"/>
        <v>0.23094010767585027</v>
      </c>
      <c r="P23" s="30" cm="1">
        <f t="array" ref="P23">MMULT(C23:L23,N$17:N$26)</f>
        <v>0.23094010767585027</v>
      </c>
      <c r="R23" s="60">
        <f t="shared" si="3"/>
        <v>6.8710673722409604E-2</v>
      </c>
      <c r="T23" s="31">
        <f t="shared" si="4"/>
        <v>2.6318389240853769E-2</v>
      </c>
    </row>
    <row r="24" spans="1:22">
      <c r="A24" s="71"/>
      <c r="B24" s="50" t="s">
        <v>53</v>
      </c>
      <c r="C24" s="30">
        <v>1</v>
      </c>
      <c r="D24" s="30">
        <v>1</v>
      </c>
      <c r="E24" s="30">
        <v>1</v>
      </c>
      <c r="F24" s="30">
        <v>1</v>
      </c>
      <c r="G24" s="30">
        <v>1</v>
      </c>
      <c r="H24" s="30">
        <v>0</v>
      </c>
      <c r="I24" s="30">
        <v>1</v>
      </c>
      <c r="J24" s="30">
        <v>0</v>
      </c>
      <c r="K24" s="30">
        <v>1</v>
      </c>
      <c r="L24" s="30">
        <v>1</v>
      </c>
      <c r="N24" s="40">
        <f t="shared" si="2"/>
        <v>0.46188021535170054</v>
      </c>
      <c r="P24" s="30" cm="1">
        <f t="array" ref="P24">MMULT(C24:L24,N$17:N$26)</f>
        <v>1.5588457268119893</v>
      </c>
      <c r="R24" s="60">
        <f t="shared" si="3"/>
        <v>0.46379704762626478</v>
      </c>
      <c r="T24" s="31">
        <f t="shared" si="4"/>
        <v>3.6742459688111168E-6</v>
      </c>
    </row>
    <row r="25" spans="1:22">
      <c r="A25" s="71"/>
      <c r="B25" s="50" t="s">
        <v>54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N25" s="40">
        <f t="shared" si="2"/>
        <v>0</v>
      </c>
      <c r="P25" s="30" cm="1">
        <f t="array" ref="P25">MMULT(C25:L25,N$17:N$26)</f>
        <v>0</v>
      </c>
      <c r="R25" s="60">
        <f t="shared" si="3"/>
        <v>0</v>
      </c>
      <c r="T25" s="31">
        <f t="shared" si="4"/>
        <v>0</v>
      </c>
    </row>
    <row r="26" spans="1:22">
      <c r="A26" s="71"/>
      <c r="B26" s="50" t="s">
        <v>179</v>
      </c>
      <c r="C26" s="30">
        <v>1</v>
      </c>
      <c r="D26" s="30">
        <v>1</v>
      </c>
      <c r="E26" s="30">
        <v>1</v>
      </c>
      <c r="F26" s="30">
        <v>0</v>
      </c>
      <c r="G26" s="30">
        <v>1</v>
      </c>
      <c r="H26" s="30">
        <v>0</v>
      </c>
      <c r="I26" s="30">
        <v>1</v>
      </c>
      <c r="J26" s="30">
        <v>0</v>
      </c>
      <c r="K26" s="30">
        <v>1</v>
      </c>
      <c r="L26" s="30">
        <v>0</v>
      </c>
      <c r="N26" s="40">
        <f t="shared" si="2"/>
        <v>0.34641016151377541</v>
      </c>
      <c r="P26" s="30" cm="1">
        <f t="array" ref="P26">MMULT(C26:L26,N$17:N$26)</f>
        <v>0.69282032302755081</v>
      </c>
      <c r="R26" s="60">
        <f t="shared" si="3"/>
        <v>0.20613202116722881</v>
      </c>
      <c r="T26" s="31">
        <f t="shared" si="4"/>
        <v>1.9677956659085422E-2</v>
      </c>
    </row>
    <row r="28" spans="1:22">
      <c r="P28" s="62">
        <f>SQRT(P17^2+P18^2+P19^2+P20^2+P21^2+P22^2+P23^2+P24^2+P25^2+P26^2)</f>
        <v>3.3610514227941626</v>
      </c>
    </row>
    <row r="30" spans="1:22">
      <c r="A30" s="71" t="s">
        <v>199</v>
      </c>
      <c r="B30" s="49"/>
      <c r="C30" s="50" t="s">
        <v>46</v>
      </c>
      <c r="D30" s="50" t="s">
        <v>47</v>
      </c>
      <c r="E30" s="50" t="s">
        <v>48</v>
      </c>
      <c r="F30" s="50" t="s">
        <v>49</v>
      </c>
      <c r="G30" s="50" t="s">
        <v>50</v>
      </c>
      <c r="H30" s="50" t="s">
        <v>51</v>
      </c>
      <c r="I30" s="50" t="s">
        <v>52</v>
      </c>
      <c r="J30" s="50" t="s">
        <v>53</v>
      </c>
      <c r="K30" s="50" t="s">
        <v>54</v>
      </c>
      <c r="L30" s="50" t="s">
        <v>55</v>
      </c>
    </row>
    <row r="31" spans="1:22">
      <c r="A31" s="71"/>
      <c r="B31" s="50" t="s">
        <v>46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1</v>
      </c>
      <c r="L31" s="30">
        <v>0</v>
      </c>
      <c r="N31" s="40">
        <f t="shared" ref="N31:N40" si="5">R17</f>
        <v>0</v>
      </c>
      <c r="P31" s="30" cm="1">
        <f t="array" ref="P31">MMULT(C31:L31,N$31:N$40)</f>
        <v>0</v>
      </c>
      <c r="R31" s="60">
        <f t="shared" ref="R31:R40" si="6">P31/P$42</f>
        <v>0</v>
      </c>
      <c r="T31" s="39">
        <f t="shared" ref="T31:T40" si="7">(R31-N31)^2</f>
        <v>0</v>
      </c>
    </row>
    <row r="32" spans="1:22">
      <c r="A32" s="71"/>
      <c r="B32" s="50" t="s">
        <v>47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1</v>
      </c>
      <c r="L32" s="30">
        <v>0</v>
      </c>
      <c r="N32" s="40">
        <f t="shared" si="5"/>
        <v>0</v>
      </c>
      <c r="P32" s="30" cm="1">
        <f t="array" ref="P32">MMULT(C32:L32,N$31:N$40)</f>
        <v>0</v>
      </c>
      <c r="R32" s="60">
        <f t="shared" si="6"/>
        <v>0</v>
      </c>
      <c r="T32" s="39">
        <f t="shared" si="7"/>
        <v>0</v>
      </c>
    </row>
    <row r="33" spans="1:24">
      <c r="A33" s="71"/>
      <c r="B33" s="50" t="s">
        <v>48</v>
      </c>
      <c r="C33" s="30">
        <v>0</v>
      </c>
      <c r="D33" s="30">
        <v>1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1</v>
      </c>
      <c r="L33" s="30">
        <v>0</v>
      </c>
      <c r="N33" s="40">
        <f t="shared" si="5"/>
        <v>1.7177668430602401E-2</v>
      </c>
      <c r="P33" s="30" cm="1">
        <f t="array" ref="P33">MMULT(C33:L33,N$31:N$40)</f>
        <v>0</v>
      </c>
      <c r="R33" s="60">
        <f t="shared" si="6"/>
        <v>0</v>
      </c>
      <c r="T33" s="39">
        <f t="shared" si="7"/>
        <v>2.9507229271171436E-4</v>
      </c>
    </row>
    <row r="34" spans="1:24">
      <c r="A34" s="71"/>
      <c r="B34" s="50" t="s">
        <v>49</v>
      </c>
      <c r="C34" s="30">
        <v>1</v>
      </c>
      <c r="D34" s="30">
        <v>1</v>
      </c>
      <c r="E34" s="30">
        <v>1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N34" s="40">
        <f t="shared" si="5"/>
        <v>0.60121839507108399</v>
      </c>
      <c r="P34" s="30" cm="1">
        <f t="array" ref="P34">MMULT(C34:L34,N$31:N$40)</f>
        <v>1.4772794850318065</v>
      </c>
      <c r="R34" s="60">
        <f t="shared" si="6"/>
        <v>0.63326089168492916</v>
      </c>
      <c r="T34" s="39">
        <f t="shared" si="7"/>
        <v>1.0267215892482793E-3</v>
      </c>
    </row>
    <row r="35" spans="1:24" ht="15.6" customHeight="1">
      <c r="A35" s="71"/>
      <c r="B35" s="50" t="s">
        <v>50</v>
      </c>
      <c r="C35" s="30">
        <v>0</v>
      </c>
      <c r="D35" s="30">
        <v>1</v>
      </c>
      <c r="E35" s="30">
        <v>1</v>
      </c>
      <c r="F35" s="30">
        <v>0</v>
      </c>
      <c r="G35" s="30">
        <v>0</v>
      </c>
      <c r="H35" s="30">
        <v>0</v>
      </c>
      <c r="I35" s="30">
        <v>1</v>
      </c>
      <c r="J35" s="30">
        <v>0</v>
      </c>
      <c r="K35" s="30">
        <v>1</v>
      </c>
      <c r="L35" s="30">
        <v>0</v>
      </c>
      <c r="M35" s="37" t="s">
        <v>196</v>
      </c>
      <c r="N35" s="40">
        <f t="shared" si="5"/>
        <v>0.1202436790142168</v>
      </c>
      <c r="O35" s="41" t="s">
        <v>195</v>
      </c>
      <c r="P35" s="30" cm="1">
        <f t="array" ref="P35">MMULT(C35:L35,N$31:N$40)</f>
        <v>8.5888342153011998E-2</v>
      </c>
      <c r="Q35" s="41" t="s">
        <v>195</v>
      </c>
      <c r="R35" s="60">
        <f t="shared" si="6"/>
        <v>3.6817493702612156E-2</v>
      </c>
      <c r="T35" s="39">
        <f t="shared" si="7"/>
        <v>6.9599283956461987E-3</v>
      </c>
      <c r="V35" s="61">
        <f>SQRT(T31+T32+T33+T34+T35+T36+T37+T38+T39+T40)</f>
        <v>0.16674279654224503</v>
      </c>
      <c r="X35" s="20"/>
    </row>
    <row r="36" spans="1:24">
      <c r="A36" s="71"/>
      <c r="B36" s="50" t="s">
        <v>51</v>
      </c>
      <c r="C36" s="30">
        <v>1</v>
      </c>
      <c r="D36" s="30">
        <v>1</v>
      </c>
      <c r="E36" s="30">
        <v>1</v>
      </c>
      <c r="F36" s="30">
        <v>1</v>
      </c>
      <c r="G36" s="30">
        <v>1</v>
      </c>
      <c r="H36" s="30">
        <v>0</v>
      </c>
      <c r="I36" s="30">
        <v>1</v>
      </c>
      <c r="J36" s="30">
        <v>1</v>
      </c>
      <c r="K36" s="30">
        <v>1</v>
      </c>
      <c r="L36" s="30">
        <v>1</v>
      </c>
      <c r="N36" s="40">
        <f t="shared" si="5"/>
        <v>0.60121839507108399</v>
      </c>
      <c r="P36" s="30" cm="1">
        <f t="array" ref="P36">MMULT(C36:L36,N$31:N$40)</f>
        <v>1.4772794850318065</v>
      </c>
      <c r="R36" s="60">
        <f t="shared" si="6"/>
        <v>0.63326089168492916</v>
      </c>
      <c r="T36" s="39">
        <f t="shared" si="7"/>
        <v>1.0267215892482793E-3</v>
      </c>
    </row>
    <row r="37" spans="1:24">
      <c r="A37" s="71"/>
      <c r="B37" s="50" t="s">
        <v>52</v>
      </c>
      <c r="C37" s="30">
        <v>1</v>
      </c>
      <c r="D37" s="30">
        <v>1</v>
      </c>
      <c r="E37" s="30">
        <v>1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1</v>
      </c>
      <c r="L37" s="30">
        <v>0</v>
      </c>
      <c r="N37" s="40">
        <f t="shared" si="5"/>
        <v>6.8710673722409604E-2</v>
      </c>
      <c r="P37" s="30" cm="1">
        <f t="array" ref="P37">MMULT(C37:L37,N$31:N$40)</f>
        <v>1.7177668430602401E-2</v>
      </c>
      <c r="R37" s="60">
        <f t="shared" si="6"/>
        <v>7.363498740522432E-3</v>
      </c>
      <c r="T37" s="39">
        <f t="shared" si="7"/>
        <v>3.7634758782582834E-3</v>
      </c>
    </row>
    <row r="38" spans="1:24">
      <c r="A38" s="71"/>
      <c r="B38" s="50" t="s">
        <v>53</v>
      </c>
      <c r="C38" s="30">
        <v>1</v>
      </c>
      <c r="D38" s="30">
        <v>1</v>
      </c>
      <c r="E38" s="30">
        <v>1</v>
      </c>
      <c r="F38" s="30">
        <v>1</v>
      </c>
      <c r="G38" s="30">
        <v>1</v>
      </c>
      <c r="H38" s="30">
        <v>0</v>
      </c>
      <c r="I38" s="30">
        <v>1</v>
      </c>
      <c r="J38" s="30">
        <v>0</v>
      </c>
      <c r="K38" s="30">
        <v>1</v>
      </c>
      <c r="L38" s="30">
        <v>1</v>
      </c>
      <c r="N38" s="40">
        <f t="shared" si="5"/>
        <v>0.46379704762626478</v>
      </c>
      <c r="P38" s="30" cm="1">
        <f t="array" ref="P38">MMULT(C38:L38,N$31:N$40)</f>
        <v>1.0134824374055416</v>
      </c>
      <c r="R38" s="60">
        <f t="shared" si="6"/>
        <v>0.43444642569082342</v>
      </c>
      <c r="T38" s="39">
        <f t="shared" si="7"/>
        <v>8.6145900799721137E-4</v>
      </c>
    </row>
    <row r="39" spans="1:24">
      <c r="A39" s="71"/>
      <c r="B39" s="50" t="s">
        <v>54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N39" s="40">
        <f t="shared" si="5"/>
        <v>0</v>
      </c>
      <c r="P39" s="30" cm="1">
        <f t="array" ref="P39">MMULT(C39:L39,N$31:N$40)</f>
        <v>0</v>
      </c>
      <c r="R39" s="60">
        <f t="shared" si="6"/>
        <v>0</v>
      </c>
      <c r="T39" s="39">
        <f t="shared" si="7"/>
        <v>0</v>
      </c>
    </row>
    <row r="40" spans="1:24">
      <c r="A40" s="71"/>
      <c r="B40" s="50" t="s">
        <v>179</v>
      </c>
      <c r="C40" s="30">
        <v>1</v>
      </c>
      <c r="D40" s="30">
        <v>1</v>
      </c>
      <c r="E40" s="30">
        <v>1</v>
      </c>
      <c r="F40" s="30">
        <v>0</v>
      </c>
      <c r="G40" s="30">
        <v>1</v>
      </c>
      <c r="H40" s="30">
        <v>0</v>
      </c>
      <c r="I40" s="30">
        <v>1</v>
      </c>
      <c r="J40" s="30">
        <v>0</v>
      </c>
      <c r="K40" s="30">
        <v>1</v>
      </c>
      <c r="L40" s="30">
        <v>0</v>
      </c>
      <c r="N40" s="40">
        <f t="shared" si="5"/>
        <v>0.20613202116722881</v>
      </c>
      <c r="P40" s="30" cm="1">
        <f t="array" ref="P40">MMULT(C40:L40,N$31:N$40)</f>
        <v>0.20613202116722881</v>
      </c>
      <c r="R40" s="60">
        <f t="shared" si="6"/>
        <v>8.8361984886269174E-2</v>
      </c>
      <c r="T40" s="39">
        <f t="shared" si="7"/>
        <v>1.386978144561855E-2</v>
      </c>
    </row>
    <row r="41" spans="1:24">
      <c r="T41" s="42"/>
    </row>
    <row r="42" spans="1:24">
      <c r="P42" s="62">
        <f>SQRT(P31^2+P32^2+P33^2+P34^2+P35^2+P36^2+P37^2+P38^2+P39^2+P40^2)</f>
        <v>2.3328133861246054</v>
      </c>
      <c r="T42" s="42"/>
    </row>
    <row r="43" spans="1:24">
      <c r="T43" s="42"/>
    </row>
    <row r="44" spans="1:24">
      <c r="A44" s="71" t="s">
        <v>198</v>
      </c>
      <c r="B44" s="49"/>
      <c r="C44" s="50" t="s">
        <v>46</v>
      </c>
      <c r="D44" s="50" t="s">
        <v>47</v>
      </c>
      <c r="E44" s="50" t="s">
        <v>48</v>
      </c>
      <c r="F44" s="50" t="s">
        <v>49</v>
      </c>
      <c r="G44" s="50" t="s">
        <v>50</v>
      </c>
      <c r="H44" s="50" t="s">
        <v>51</v>
      </c>
      <c r="I44" s="50" t="s">
        <v>52</v>
      </c>
      <c r="J44" s="50" t="s">
        <v>53</v>
      </c>
      <c r="K44" s="50" t="s">
        <v>54</v>
      </c>
      <c r="L44" s="50" t="s">
        <v>55</v>
      </c>
      <c r="T44" s="42"/>
    </row>
    <row r="45" spans="1:24">
      <c r="A45" s="71"/>
      <c r="B45" s="50" t="s">
        <v>46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1</v>
      </c>
      <c r="L45" s="30">
        <v>0</v>
      </c>
      <c r="N45" s="40">
        <f t="shared" ref="N45:N54" si="8">R31</f>
        <v>0</v>
      </c>
      <c r="P45" s="30" cm="1">
        <f t="array" ref="P45">MMULT(C45:L45,N$45:N$54)</f>
        <v>0</v>
      </c>
      <c r="R45" s="60">
        <f t="shared" ref="R45:R54" si="9">P45/P$56</f>
        <v>0</v>
      </c>
      <c r="T45" s="39">
        <f t="shared" ref="T45:T54" si="10">(R45-N45)^2</f>
        <v>0</v>
      </c>
    </row>
    <row r="46" spans="1:24">
      <c r="A46" s="71"/>
      <c r="B46" s="50" t="s">
        <v>47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1</v>
      </c>
      <c r="L46" s="30">
        <v>0</v>
      </c>
      <c r="N46" s="40">
        <f t="shared" si="8"/>
        <v>0</v>
      </c>
      <c r="P46" s="30" cm="1">
        <f t="array" ref="P46">MMULT(C46:L46,N$45:N$54)</f>
        <v>0</v>
      </c>
      <c r="R46" s="60">
        <f t="shared" si="9"/>
        <v>0</v>
      </c>
      <c r="T46" s="39">
        <f t="shared" si="10"/>
        <v>0</v>
      </c>
    </row>
    <row r="47" spans="1:24">
      <c r="A47" s="71"/>
      <c r="B47" s="50" t="s">
        <v>48</v>
      </c>
      <c r="C47" s="30">
        <v>0</v>
      </c>
      <c r="D47" s="30">
        <v>1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1</v>
      </c>
      <c r="L47" s="30">
        <v>0</v>
      </c>
      <c r="N47" s="40">
        <f t="shared" si="8"/>
        <v>0</v>
      </c>
      <c r="P47" s="30" cm="1">
        <f t="array" ref="P47">MMULT(C47:L47,N$45:N$54)</f>
        <v>0</v>
      </c>
      <c r="R47" s="60">
        <f t="shared" si="9"/>
        <v>0</v>
      </c>
      <c r="T47" s="39">
        <f t="shared" si="10"/>
        <v>0</v>
      </c>
    </row>
    <row r="48" spans="1:24">
      <c r="A48" s="71"/>
      <c r="B48" s="50" t="s">
        <v>49</v>
      </c>
      <c r="C48" s="30">
        <v>1</v>
      </c>
      <c r="D48" s="30">
        <v>1</v>
      </c>
      <c r="E48" s="30">
        <v>1</v>
      </c>
      <c r="F48" s="30">
        <v>0</v>
      </c>
      <c r="G48" s="30">
        <v>1</v>
      </c>
      <c r="H48" s="30">
        <v>1</v>
      </c>
      <c r="I48" s="30">
        <v>1</v>
      </c>
      <c r="J48" s="30">
        <v>1</v>
      </c>
      <c r="K48" s="30">
        <v>1</v>
      </c>
      <c r="L48" s="30">
        <v>1</v>
      </c>
      <c r="N48" s="40">
        <f t="shared" si="8"/>
        <v>0.63326089168492916</v>
      </c>
      <c r="P48" s="30" cm="1">
        <f t="array" ref="P48">MMULT(C48:L48,N$45:N$54)</f>
        <v>1.2002502947051563</v>
      </c>
      <c r="R48" s="60">
        <f t="shared" si="9"/>
        <v>0.64435938137122928</v>
      </c>
      <c r="T48" s="39">
        <f t="shared" si="10"/>
        <v>1.2317647331691007E-4</v>
      </c>
    </row>
    <row r="49" spans="1:22" ht="15" customHeight="1">
      <c r="A49" s="71"/>
      <c r="B49" s="50" t="s">
        <v>50</v>
      </c>
      <c r="C49" s="30">
        <v>0</v>
      </c>
      <c r="D49" s="30">
        <v>1</v>
      </c>
      <c r="E49" s="30">
        <v>1</v>
      </c>
      <c r="F49" s="30">
        <v>0</v>
      </c>
      <c r="G49" s="30">
        <v>0</v>
      </c>
      <c r="H49" s="30">
        <v>0</v>
      </c>
      <c r="I49" s="30">
        <v>1</v>
      </c>
      <c r="J49" s="30">
        <v>0</v>
      </c>
      <c r="K49" s="30">
        <v>1</v>
      </c>
      <c r="L49" s="30">
        <v>0</v>
      </c>
      <c r="M49" s="37" t="s">
        <v>196</v>
      </c>
      <c r="N49" s="40">
        <f t="shared" si="8"/>
        <v>3.6817493702612156E-2</v>
      </c>
      <c r="O49" s="41" t="s">
        <v>195</v>
      </c>
      <c r="P49" s="30" cm="1">
        <f t="array" ref="P49">MMULT(C49:L49,N$45:N$54)</f>
        <v>7.363498740522432E-3</v>
      </c>
      <c r="Q49" s="41" t="s">
        <v>195</v>
      </c>
      <c r="R49" s="60">
        <f t="shared" si="9"/>
        <v>3.9531250390872959E-3</v>
      </c>
      <c r="T49" s="39">
        <f t="shared" si="10"/>
        <v>1.0800667276520746E-3</v>
      </c>
      <c r="V49" s="61">
        <f>SQRT(T45+T46+T47+T48+T49+T50+T51+T52+T53+T54)</f>
        <v>7.8123474582701039E-2</v>
      </c>
    </row>
    <row r="50" spans="1:22">
      <c r="A50" s="71"/>
      <c r="B50" s="50" t="s">
        <v>51</v>
      </c>
      <c r="C50" s="30">
        <v>1</v>
      </c>
      <c r="D50" s="30">
        <v>1</v>
      </c>
      <c r="E50" s="30">
        <v>1</v>
      </c>
      <c r="F50" s="30">
        <v>1</v>
      </c>
      <c r="G50" s="30">
        <v>1</v>
      </c>
      <c r="H50" s="30">
        <v>0</v>
      </c>
      <c r="I50" s="30">
        <v>1</v>
      </c>
      <c r="J50" s="30">
        <v>1</v>
      </c>
      <c r="K50" s="30">
        <v>1</v>
      </c>
      <c r="L50" s="30">
        <v>1</v>
      </c>
      <c r="N50" s="40">
        <f t="shared" si="8"/>
        <v>0.63326089168492916</v>
      </c>
      <c r="P50" s="30" cm="1">
        <f t="array" ref="P50">MMULT(C50:L50,N$45:N$54)</f>
        <v>1.2002502947051563</v>
      </c>
      <c r="R50" s="60">
        <f t="shared" si="9"/>
        <v>0.64435938137122928</v>
      </c>
      <c r="T50" s="39">
        <f t="shared" si="10"/>
        <v>1.2317647331691007E-4</v>
      </c>
    </row>
    <row r="51" spans="1:22">
      <c r="A51" s="71"/>
      <c r="B51" s="50" t="s">
        <v>52</v>
      </c>
      <c r="C51" s="30">
        <v>1</v>
      </c>
      <c r="D51" s="30">
        <v>1</v>
      </c>
      <c r="E51" s="30">
        <v>1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1</v>
      </c>
      <c r="L51" s="30">
        <v>0</v>
      </c>
      <c r="N51" s="40">
        <f t="shared" si="8"/>
        <v>7.363498740522432E-3</v>
      </c>
      <c r="P51" s="30" cm="1">
        <f t="array" ref="P51">MMULT(C51:L51,N$45:N$54)</f>
        <v>0</v>
      </c>
      <c r="R51" s="60">
        <f t="shared" si="9"/>
        <v>0</v>
      </c>
      <c r="T51" s="39">
        <f t="shared" si="10"/>
        <v>5.4221113701675443E-5</v>
      </c>
    </row>
    <row r="52" spans="1:22">
      <c r="A52" s="71"/>
      <c r="B52" s="50" t="s">
        <v>53</v>
      </c>
      <c r="C52" s="30">
        <v>1</v>
      </c>
      <c r="D52" s="30">
        <v>1</v>
      </c>
      <c r="E52" s="30">
        <v>1</v>
      </c>
      <c r="F52" s="30">
        <v>1</v>
      </c>
      <c r="G52" s="30">
        <v>1</v>
      </c>
      <c r="H52" s="30">
        <v>0</v>
      </c>
      <c r="I52" s="30">
        <v>1</v>
      </c>
      <c r="J52" s="30">
        <v>0</v>
      </c>
      <c r="K52" s="30">
        <v>1</v>
      </c>
      <c r="L52" s="30">
        <v>1</v>
      </c>
      <c r="N52" s="40">
        <f t="shared" si="8"/>
        <v>0.43444642569082342</v>
      </c>
      <c r="P52" s="30" cm="1">
        <f t="array" ref="P52">MMULT(C52:L52,N$45:N$54)</f>
        <v>0.76580386901433295</v>
      </c>
      <c r="R52" s="60">
        <f t="shared" si="9"/>
        <v>0.41112500406507885</v>
      </c>
      <c r="T52" s="39">
        <f t="shared" si="10"/>
        <v>5.4388870664574677E-4</v>
      </c>
    </row>
    <row r="53" spans="1:22">
      <c r="A53" s="71"/>
      <c r="B53" s="50" t="s">
        <v>54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N53" s="40">
        <f t="shared" si="8"/>
        <v>0</v>
      </c>
      <c r="P53" s="30" cm="1">
        <f t="array" ref="P53">MMULT(C53:L53,N$45:N$54)</f>
        <v>0</v>
      </c>
      <c r="R53" s="60">
        <f t="shared" si="9"/>
        <v>0</v>
      </c>
      <c r="T53" s="39">
        <f t="shared" si="10"/>
        <v>0</v>
      </c>
    </row>
    <row r="54" spans="1:22">
      <c r="A54" s="71"/>
      <c r="B54" s="50" t="s">
        <v>179</v>
      </c>
      <c r="C54" s="30">
        <v>1</v>
      </c>
      <c r="D54" s="30">
        <v>1</v>
      </c>
      <c r="E54" s="30">
        <v>1</v>
      </c>
      <c r="F54" s="30">
        <v>0</v>
      </c>
      <c r="G54" s="30">
        <v>1</v>
      </c>
      <c r="H54" s="30">
        <v>0</v>
      </c>
      <c r="I54" s="30">
        <v>1</v>
      </c>
      <c r="J54" s="30">
        <v>0</v>
      </c>
      <c r="K54" s="30">
        <v>1</v>
      </c>
      <c r="L54" s="30">
        <v>0</v>
      </c>
      <c r="N54" s="40">
        <f t="shared" si="8"/>
        <v>8.8361984886269174E-2</v>
      </c>
      <c r="P54" s="30" cm="1">
        <f t="array" ref="P54">MMULT(C54:L54,N$45:N$54)</f>
        <v>4.4180992443134587E-2</v>
      </c>
      <c r="R54" s="60">
        <f t="shared" si="9"/>
        <v>2.3718750234523776E-2</v>
      </c>
      <c r="T54" s="39">
        <f t="shared" si="10"/>
        <v>4.1787477862406178E-3</v>
      </c>
    </row>
    <row r="55" spans="1:22">
      <c r="T55" s="42"/>
    </row>
    <row r="56" spans="1:22">
      <c r="P56" s="62">
        <f>SQRT(P45^2+P46^2+P47^2+P48^2+P49^2+P50^2+P51^2+P52^2+P53^2+P54^2)</f>
        <v>1.8627032202913896</v>
      </c>
      <c r="T56" s="42"/>
    </row>
    <row r="57" spans="1:22">
      <c r="T57" s="42"/>
    </row>
    <row r="58" spans="1:22">
      <c r="A58" s="71" t="s">
        <v>197</v>
      </c>
      <c r="B58" s="49"/>
      <c r="C58" s="50" t="s">
        <v>46</v>
      </c>
      <c r="D58" s="50" t="s">
        <v>47</v>
      </c>
      <c r="E58" s="50" t="s">
        <v>48</v>
      </c>
      <c r="F58" s="50" t="s">
        <v>49</v>
      </c>
      <c r="G58" s="50" t="s">
        <v>50</v>
      </c>
      <c r="H58" s="50" t="s">
        <v>51</v>
      </c>
      <c r="I58" s="50" t="s">
        <v>52</v>
      </c>
      <c r="J58" s="50" t="s">
        <v>53</v>
      </c>
      <c r="K58" s="50" t="s">
        <v>54</v>
      </c>
      <c r="L58" s="50" t="s">
        <v>55</v>
      </c>
      <c r="T58" s="42"/>
    </row>
    <row r="59" spans="1:22">
      <c r="A59" s="71"/>
      <c r="B59" s="50" t="s">
        <v>46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1</v>
      </c>
      <c r="L59" s="30">
        <v>0</v>
      </c>
      <c r="N59" s="40">
        <f t="shared" ref="N59:N68" si="11">R45</f>
        <v>0</v>
      </c>
      <c r="P59" s="30" cm="1">
        <f t="array" ref="P59">MMULT(C59:L59,N$59:N$68)</f>
        <v>0</v>
      </c>
      <c r="R59" s="60">
        <f t="shared" ref="R59:R68" si="12">P59/P$70</f>
        <v>0</v>
      </c>
      <c r="T59" s="39">
        <f t="shared" ref="T59:T68" si="13">(R59-N59)^2</f>
        <v>0</v>
      </c>
    </row>
    <row r="60" spans="1:22">
      <c r="A60" s="71"/>
      <c r="B60" s="50" t="s">
        <v>47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1</v>
      </c>
      <c r="L60" s="30">
        <v>0</v>
      </c>
      <c r="N60" s="40">
        <f t="shared" si="11"/>
        <v>0</v>
      </c>
      <c r="P60" s="30" cm="1">
        <f t="array" ref="P60">MMULT(C60:L60,N$59:N$68)</f>
        <v>0</v>
      </c>
      <c r="R60" s="60">
        <f t="shared" si="12"/>
        <v>0</v>
      </c>
      <c r="T60" s="39">
        <f t="shared" si="13"/>
        <v>0</v>
      </c>
    </row>
    <row r="61" spans="1:22">
      <c r="A61" s="71"/>
      <c r="B61" s="50" t="s">
        <v>48</v>
      </c>
      <c r="C61" s="30">
        <v>0</v>
      </c>
      <c r="D61" s="30">
        <v>1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1</v>
      </c>
      <c r="L61" s="30">
        <v>0</v>
      </c>
      <c r="N61" s="40">
        <f t="shared" si="11"/>
        <v>0</v>
      </c>
      <c r="P61" s="30" cm="1">
        <f t="array" ref="P61">MMULT(C61:L61,N$59:N$68)</f>
        <v>0</v>
      </c>
      <c r="R61" s="60">
        <f t="shared" si="12"/>
        <v>0</v>
      </c>
      <c r="T61" s="39">
        <f t="shared" si="13"/>
        <v>0</v>
      </c>
    </row>
    <row r="62" spans="1:22">
      <c r="A62" s="71"/>
      <c r="B62" s="50" t="s">
        <v>49</v>
      </c>
      <c r="C62" s="30">
        <v>1</v>
      </c>
      <c r="D62" s="30">
        <v>1</v>
      </c>
      <c r="E62" s="30">
        <v>1</v>
      </c>
      <c r="F62" s="30">
        <v>0</v>
      </c>
      <c r="G62" s="30">
        <v>1</v>
      </c>
      <c r="H62" s="30">
        <v>1</v>
      </c>
      <c r="I62" s="30">
        <v>1</v>
      </c>
      <c r="J62" s="30">
        <v>1</v>
      </c>
      <c r="K62" s="30">
        <v>1</v>
      </c>
      <c r="L62" s="30">
        <v>1</v>
      </c>
      <c r="N62" s="40">
        <f t="shared" si="11"/>
        <v>0.64435938137122928</v>
      </c>
      <c r="P62" s="30" cm="1">
        <f t="array" ref="P62">MMULT(C62:L62,N$59:N$68)</f>
        <v>1.0831562607099192</v>
      </c>
      <c r="R62" s="60">
        <f t="shared" si="12"/>
        <v>0.64752980291274898</v>
      </c>
      <c r="T62" s="39">
        <f t="shared" si="13"/>
        <v>1.005157275093213E-5</v>
      </c>
    </row>
    <row r="63" spans="1:22" ht="14.4" customHeight="1">
      <c r="A63" s="71"/>
      <c r="B63" s="50" t="s">
        <v>50</v>
      </c>
      <c r="C63" s="30">
        <v>0</v>
      </c>
      <c r="D63" s="30">
        <v>1</v>
      </c>
      <c r="E63" s="30">
        <v>1</v>
      </c>
      <c r="F63" s="30">
        <v>0</v>
      </c>
      <c r="G63" s="30">
        <v>0</v>
      </c>
      <c r="H63" s="30">
        <v>0</v>
      </c>
      <c r="I63" s="30">
        <v>1</v>
      </c>
      <c r="J63" s="30">
        <v>0</v>
      </c>
      <c r="K63" s="30">
        <v>1</v>
      </c>
      <c r="L63" s="30">
        <v>0</v>
      </c>
      <c r="M63" s="37" t="s">
        <v>196</v>
      </c>
      <c r="N63" s="40">
        <f t="shared" si="11"/>
        <v>3.9531250390872959E-3</v>
      </c>
      <c r="O63" s="41" t="s">
        <v>195</v>
      </c>
      <c r="P63" s="30" cm="1">
        <f t="array" ref="P63">MMULT(C63:L63,N$59:N$68)</f>
        <v>0</v>
      </c>
      <c r="Q63" s="41" t="s">
        <v>195</v>
      </c>
      <c r="R63" s="60">
        <f t="shared" si="12"/>
        <v>0</v>
      </c>
      <c r="T63" s="39">
        <f t="shared" si="13"/>
        <v>1.5627197574658936E-5</v>
      </c>
      <c r="V63" s="61">
        <f>SQRT(T59+T60+T61+T62+T63+T64+T65+T66+T67+T68)</f>
        <v>2.4075709373691925E-2</v>
      </c>
    </row>
    <row r="64" spans="1:22">
      <c r="A64" s="71"/>
      <c r="B64" s="50" t="s">
        <v>51</v>
      </c>
      <c r="C64" s="30">
        <v>1</v>
      </c>
      <c r="D64" s="30">
        <v>1</v>
      </c>
      <c r="E64" s="30">
        <v>1</v>
      </c>
      <c r="F64" s="30">
        <v>1</v>
      </c>
      <c r="G64" s="30">
        <v>1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N64" s="40">
        <f t="shared" si="11"/>
        <v>0.64435938137122928</v>
      </c>
      <c r="P64" s="30" cm="1">
        <f t="array" ref="P64">MMULT(C64:L64,N$59:N$68)</f>
        <v>1.0831562607099192</v>
      </c>
      <c r="R64" s="60">
        <f t="shared" si="12"/>
        <v>0.64752980291274898</v>
      </c>
      <c r="T64" s="39">
        <f t="shared" si="13"/>
        <v>1.005157275093213E-5</v>
      </c>
    </row>
    <row r="65" spans="1:22">
      <c r="A65" s="71"/>
      <c r="B65" s="50" t="s">
        <v>52</v>
      </c>
      <c r="C65" s="30">
        <v>1</v>
      </c>
      <c r="D65" s="30">
        <v>1</v>
      </c>
      <c r="E65" s="30">
        <v>1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1</v>
      </c>
      <c r="L65" s="30">
        <v>0</v>
      </c>
      <c r="N65" s="40">
        <f t="shared" si="11"/>
        <v>0</v>
      </c>
      <c r="P65" s="30" cm="1">
        <f t="array" ref="P65">MMULT(C65:L65,N$59:N$68)</f>
        <v>0</v>
      </c>
      <c r="R65" s="60">
        <f t="shared" si="12"/>
        <v>0</v>
      </c>
      <c r="T65" s="39">
        <f t="shared" si="13"/>
        <v>0</v>
      </c>
    </row>
    <row r="66" spans="1:22">
      <c r="A66" s="71"/>
      <c r="B66" s="50" t="s">
        <v>53</v>
      </c>
      <c r="C66" s="30">
        <v>1</v>
      </c>
      <c r="D66" s="30">
        <v>1</v>
      </c>
      <c r="E66" s="30">
        <v>1</v>
      </c>
      <c r="F66" s="30">
        <v>1</v>
      </c>
      <c r="G66" s="30">
        <v>1</v>
      </c>
      <c r="H66" s="30">
        <v>0</v>
      </c>
      <c r="I66" s="30">
        <v>1</v>
      </c>
      <c r="J66" s="30">
        <v>0</v>
      </c>
      <c r="K66" s="30">
        <v>1</v>
      </c>
      <c r="L66" s="30">
        <v>1</v>
      </c>
      <c r="N66" s="40">
        <f t="shared" si="11"/>
        <v>0.41112500406507885</v>
      </c>
      <c r="P66" s="30" cm="1">
        <f t="array" ref="P66">MMULT(C66:L66,N$59:N$68)</f>
        <v>0.67203125664484031</v>
      </c>
      <c r="R66" s="60">
        <f t="shared" si="12"/>
        <v>0.4017520675006106</v>
      </c>
      <c r="T66" s="39">
        <f t="shared" si="13"/>
        <v>8.7851939841545853E-5</v>
      </c>
    </row>
    <row r="67" spans="1:22">
      <c r="A67" s="71"/>
      <c r="B67" s="50" t="s">
        <v>54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N67" s="40">
        <f t="shared" si="11"/>
        <v>0</v>
      </c>
      <c r="P67" s="30" cm="1">
        <f t="array" ref="P67">MMULT(C67:L67,N$59:N$68)</f>
        <v>0</v>
      </c>
      <c r="R67" s="60">
        <f t="shared" si="12"/>
        <v>0</v>
      </c>
      <c r="T67" s="39">
        <f t="shared" si="13"/>
        <v>0</v>
      </c>
    </row>
    <row r="68" spans="1:22">
      <c r="A68" s="71"/>
      <c r="B68" s="50" t="s">
        <v>179</v>
      </c>
      <c r="C68" s="30">
        <v>1</v>
      </c>
      <c r="D68" s="30">
        <v>1</v>
      </c>
      <c r="E68" s="30">
        <v>1</v>
      </c>
      <c r="F68" s="30">
        <v>0</v>
      </c>
      <c r="G68" s="30">
        <v>1</v>
      </c>
      <c r="H68" s="30">
        <v>0</v>
      </c>
      <c r="I68" s="30">
        <v>1</v>
      </c>
      <c r="J68" s="30">
        <v>0</v>
      </c>
      <c r="K68" s="30">
        <v>1</v>
      </c>
      <c r="L68" s="30">
        <v>0</v>
      </c>
      <c r="N68" s="40">
        <f t="shared" si="11"/>
        <v>2.3718750234523776E-2</v>
      </c>
      <c r="P68" s="30" cm="1">
        <f t="array" ref="P68">MMULT(C68:L68,N$59:N$68)</f>
        <v>3.9531250390872959E-3</v>
      </c>
      <c r="R68" s="60">
        <f t="shared" si="12"/>
        <v>2.3632474558859446E-3</v>
      </c>
      <c r="T68" s="39">
        <f t="shared" si="13"/>
        <v>4.5605749892840808E-4</v>
      </c>
    </row>
    <row r="69" spans="1:22">
      <c r="B69" s="63"/>
    </row>
    <row r="70" spans="1:22">
      <c r="P70" s="62">
        <f>SQRT(P59^2+P60^2+P61^2+P62^2+P63^2+P64^2+P65^2+P66^2+P67^2+P68^2)</f>
        <v>1.6727512090371979</v>
      </c>
    </row>
    <row r="73" spans="1:22">
      <c r="A73" s="71" t="s">
        <v>203</v>
      </c>
      <c r="B73" s="49"/>
      <c r="C73" s="50" t="s">
        <v>46</v>
      </c>
      <c r="D73" s="50" t="s">
        <v>47</v>
      </c>
      <c r="E73" s="50" t="s">
        <v>48</v>
      </c>
      <c r="F73" s="50" t="s">
        <v>49</v>
      </c>
      <c r="G73" s="50" t="s">
        <v>50</v>
      </c>
      <c r="H73" s="50" t="s">
        <v>51</v>
      </c>
      <c r="I73" s="50" t="s">
        <v>52</v>
      </c>
      <c r="J73" s="50" t="s">
        <v>53</v>
      </c>
      <c r="K73" s="50" t="s">
        <v>54</v>
      </c>
      <c r="L73" s="50" t="s">
        <v>55</v>
      </c>
      <c r="T73" s="42"/>
    </row>
    <row r="74" spans="1:22">
      <c r="A74" s="71"/>
      <c r="B74" s="50" t="s">
        <v>46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1</v>
      </c>
      <c r="L74" s="30">
        <v>0</v>
      </c>
      <c r="N74" s="40">
        <f>R59</f>
        <v>0</v>
      </c>
      <c r="P74" s="30" cm="1">
        <f t="array" ref="P74">MMULT(C74:L74,N74:N83)</f>
        <v>0</v>
      </c>
      <c r="R74" s="60">
        <f t="shared" ref="R74:R83" si="14">P74/P$70</f>
        <v>0</v>
      </c>
      <c r="T74" s="39">
        <f t="shared" ref="T74:T83" si="15">(R74-N74)^2</f>
        <v>0</v>
      </c>
    </row>
    <row r="75" spans="1:22">
      <c r="A75" s="71"/>
      <c r="B75" s="50" t="s">
        <v>47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1</v>
      </c>
      <c r="L75" s="30">
        <v>0</v>
      </c>
      <c r="N75" s="40">
        <f t="shared" ref="N75:N83" si="16">R60</f>
        <v>0</v>
      </c>
      <c r="P75" s="30" cm="1">
        <f t="array" ref="P75">MMULT(C75:L75,N74:N83)</f>
        <v>0</v>
      </c>
      <c r="R75" s="60">
        <f t="shared" si="14"/>
        <v>0</v>
      </c>
      <c r="T75" s="39">
        <f t="shared" si="15"/>
        <v>0</v>
      </c>
    </row>
    <row r="76" spans="1:22">
      <c r="A76" s="71"/>
      <c r="B76" s="50" t="s">
        <v>48</v>
      </c>
      <c r="C76" s="30">
        <v>0</v>
      </c>
      <c r="D76" s="30">
        <v>1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1</v>
      </c>
      <c r="L76" s="30">
        <v>0</v>
      </c>
      <c r="N76" s="40">
        <f t="shared" si="16"/>
        <v>0</v>
      </c>
      <c r="P76" s="30" cm="1">
        <f t="array" ref="P76">MMULT(C76:L76,N74:N83)</f>
        <v>0</v>
      </c>
      <c r="R76" s="60">
        <f t="shared" si="14"/>
        <v>0</v>
      </c>
      <c r="T76" s="39">
        <f t="shared" si="15"/>
        <v>0</v>
      </c>
    </row>
    <row r="77" spans="1:22">
      <c r="A77" s="71"/>
      <c r="B77" s="50" t="s">
        <v>49</v>
      </c>
      <c r="C77" s="30">
        <v>1</v>
      </c>
      <c r="D77" s="30">
        <v>1</v>
      </c>
      <c r="E77" s="30">
        <v>1</v>
      </c>
      <c r="F77" s="30">
        <v>0</v>
      </c>
      <c r="G77" s="30">
        <v>1</v>
      </c>
      <c r="H77" s="30">
        <v>1</v>
      </c>
      <c r="I77" s="30">
        <v>1</v>
      </c>
      <c r="J77" s="30">
        <v>1</v>
      </c>
      <c r="K77" s="30">
        <v>1</v>
      </c>
      <c r="L77" s="30">
        <v>1</v>
      </c>
      <c r="N77" s="40">
        <f t="shared" si="16"/>
        <v>0.64752980291274898</v>
      </c>
      <c r="P77" s="30" cm="1">
        <f t="array" ref="P77">MMULT(C77:L77,N74:N83)</f>
        <v>1.0516451178692454</v>
      </c>
      <c r="R77" s="60">
        <f t="shared" si="14"/>
        <v>0.62869188925862518</v>
      </c>
      <c r="T77" s="39">
        <f t="shared" si="15"/>
        <v>3.5486699084022369E-4</v>
      </c>
    </row>
    <row r="78" spans="1:22">
      <c r="A78" s="71"/>
      <c r="B78" s="50" t="s">
        <v>50</v>
      </c>
      <c r="C78" s="30">
        <v>0</v>
      </c>
      <c r="D78" s="30">
        <v>1</v>
      </c>
      <c r="E78" s="30">
        <v>1</v>
      </c>
      <c r="F78" s="30">
        <v>0</v>
      </c>
      <c r="G78" s="30">
        <v>0</v>
      </c>
      <c r="H78" s="30">
        <v>0</v>
      </c>
      <c r="I78" s="30">
        <v>1</v>
      </c>
      <c r="J78" s="30">
        <v>0</v>
      </c>
      <c r="K78" s="30">
        <v>1</v>
      </c>
      <c r="L78" s="30">
        <v>0</v>
      </c>
      <c r="M78" s="37" t="s">
        <v>196</v>
      </c>
      <c r="N78" s="40">
        <f t="shared" si="16"/>
        <v>0</v>
      </c>
      <c r="O78" s="41" t="s">
        <v>195</v>
      </c>
      <c r="P78" s="30" cm="1">
        <f t="array" ref="P78">MMULT(C78:L78,N74:N83)</f>
        <v>0</v>
      </c>
      <c r="Q78" s="41" t="s">
        <v>195</v>
      </c>
      <c r="R78" s="60">
        <f t="shared" si="14"/>
        <v>0</v>
      </c>
      <c r="T78" s="39">
        <f t="shared" si="15"/>
        <v>0</v>
      </c>
      <c r="V78" s="61">
        <f>SQRT(T74+T75+T76+T77+T78+T79+T80+T81+T82+T83)</f>
        <v>2.9840807044486849E-2</v>
      </c>
    </row>
    <row r="79" spans="1:22">
      <c r="A79" s="71"/>
      <c r="B79" s="50" t="s">
        <v>51</v>
      </c>
      <c r="C79" s="30">
        <v>1</v>
      </c>
      <c r="D79" s="30">
        <v>1</v>
      </c>
      <c r="E79" s="30">
        <v>1</v>
      </c>
      <c r="F79" s="30">
        <v>1</v>
      </c>
      <c r="G79" s="30">
        <v>1</v>
      </c>
      <c r="H79" s="30">
        <v>0</v>
      </c>
      <c r="I79" s="30">
        <v>1</v>
      </c>
      <c r="J79" s="30">
        <v>1</v>
      </c>
      <c r="K79" s="30">
        <v>1</v>
      </c>
      <c r="L79" s="30">
        <v>1</v>
      </c>
      <c r="N79" s="40">
        <f t="shared" si="16"/>
        <v>0.64752980291274898</v>
      </c>
      <c r="P79" s="30" cm="1">
        <f t="array" ref="P79">MMULT(C79:L79,N74:N83)</f>
        <v>1.0516451178692454</v>
      </c>
      <c r="R79" s="60">
        <f t="shared" si="14"/>
        <v>0.62869188925862518</v>
      </c>
      <c r="T79" s="39">
        <f t="shared" si="15"/>
        <v>3.5486699084022369E-4</v>
      </c>
    </row>
    <row r="80" spans="1:22">
      <c r="A80" s="71"/>
      <c r="B80" s="50" t="s">
        <v>52</v>
      </c>
      <c r="C80" s="30">
        <v>1</v>
      </c>
      <c r="D80" s="30">
        <v>1</v>
      </c>
      <c r="E80" s="30">
        <v>1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1</v>
      </c>
      <c r="L80" s="30">
        <v>0</v>
      </c>
      <c r="N80" s="40">
        <f t="shared" si="16"/>
        <v>0</v>
      </c>
      <c r="P80" s="30" cm="1">
        <f t="array" ref="P80">MMULT(C80:L80,N74:N83)</f>
        <v>0</v>
      </c>
      <c r="R80" s="60">
        <f t="shared" si="14"/>
        <v>0</v>
      </c>
      <c r="T80" s="39">
        <f t="shared" si="15"/>
        <v>0</v>
      </c>
    </row>
    <row r="81" spans="1:20">
      <c r="A81" s="71"/>
      <c r="B81" s="50" t="s">
        <v>53</v>
      </c>
      <c r="C81" s="30">
        <v>1</v>
      </c>
      <c r="D81" s="30">
        <v>1</v>
      </c>
      <c r="E81" s="30">
        <v>1</v>
      </c>
      <c r="F81" s="30">
        <v>1</v>
      </c>
      <c r="G81" s="30">
        <v>1</v>
      </c>
      <c r="H81" s="30">
        <v>0</v>
      </c>
      <c r="I81" s="30">
        <v>1</v>
      </c>
      <c r="J81" s="30">
        <v>0</v>
      </c>
      <c r="K81" s="30">
        <v>1</v>
      </c>
      <c r="L81" s="30">
        <v>1</v>
      </c>
      <c r="N81" s="40">
        <f t="shared" si="16"/>
        <v>0.4017520675006106</v>
      </c>
      <c r="P81" s="30" cm="1">
        <f t="array" ref="P81">MMULT(C81:L81,N74:N83)</f>
        <v>0.64989305036863487</v>
      </c>
      <c r="R81" s="60">
        <f t="shared" si="14"/>
        <v>0.38851745965420664</v>
      </c>
      <c r="T81" s="39">
        <f t="shared" si="15"/>
        <v>1.7515484484809717E-4</v>
      </c>
    </row>
    <row r="82" spans="1:20">
      <c r="A82" s="71"/>
      <c r="B82" s="50" t="s">
        <v>54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N82" s="40">
        <f t="shared" si="16"/>
        <v>0</v>
      </c>
      <c r="P82" s="30" cm="1">
        <f t="array" ref="P82">MMULT(C82:L82,N74:N83)</f>
        <v>0</v>
      </c>
      <c r="R82" s="60">
        <f t="shared" si="14"/>
        <v>0</v>
      </c>
      <c r="T82" s="39">
        <f t="shared" si="15"/>
        <v>0</v>
      </c>
    </row>
    <row r="83" spans="1:20">
      <c r="A83" s="71"/>
      <c r="B83" s="50" t="s">
        <v>179</v>
      </c>
      <c r="C83" s="30">
        <v>1</v>
      </c>
      <c r="D83" s="30">
        <v>1</v>
      </c>
      <c r="E83" s="30">
        <v>1</v>
      </c>
      <c r="F83" s="30">
        <v>0</v>
      </c>
      <c r="G83" s="30">
        <v>1</v>
      </c>
      <c r="H83" s="30">
        <v>0</v>
      </c>
      <c r="I83" s="30">
        <v>1</v>
      </c>
      <c r="J83" s="30">
        <v>0</v>
      </c>
      <c r="K83" s="30">
        <v>1</v>
      </c>
      <c r="L83" s="30">
        <v>0</v>
      </c>
      <c r="N83" s="40">
        <f t="shared" si="16"/>
        <v>2.3632474558859446E-3</v>
      </c>
      <c r="P83" s="30" cm="1">
        <f t="array" ref="P83">MMULT(C83:L83,N74:N83)</f>
        <v>0</v>
      </c>
      <c r="R83" s="60">
        <f t="shared" si="14"/>
        <v>0</v>
      </c>
      <c r="T83" s="39">
        <f t="shared" si="15"/>
        <v>5.5849385377513894E-6</v>
      </c>
    </row>
    <row r="85" spans="1:20">
      <c r="P85" s="62">
        <f>SQRT(P74^2+P75^2+P76^2+P77^2+P78^2+P79^2+P80^2+P81^2+P82^2+P83^2)</f>
        <v>1.6230452503839463</v>
      </c>
    </row>
  </sheetData>
  <mergeCells count="6">
    <mergeCell ref="A73:A83"/>
    <mergeCell ref="A44:A54"/>
    <mergeCell ref="A58:A68"/>
    <mergeCell ref="A2:A12"/>
    <mergeCell ref="A16:A26"/>
    <mergeCell ref="A30:A4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Đồ thị &amp; Ma trận kề</vt:lpstr>
      <vt:lpstr>Closeness centrality</vt:lpstr>
      <vt:lpstr>Betweeness Centrality</vt:lpstr>
      <vt:lpstr>KMean-Full</vt:lpstr>
      <vt:lpstr>PageRank</vt:lpstr>
      <vt:lpstr>EigenVector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Tâm Hoàng</dc:creator>
  <cp:lastModifiedBy>Thang NH</cp:lastModifiedBy>
  <dcterms:created xsi:type="dcterms:W3CDTF">2015-06-05T18:19:34Z</dcterms:created>
  <dcterms:modified xsi:type="dcterms:W3CDTF">2022-12-30T16:18:30Z</dcterms:modified>
</cp:coreProperties>
</file>