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Descargas\"/>
    </mc:Choice>
  </mc:AlternateContent>
  <xr:revisionPtr revIDLastSave="0" documentId="13_ncr:1_{A56BF3D8-4B9C-4032-863A-C54ECF0429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C4" i="1"/>
  <c r="C3" i="1"/>
  <c r="C32" i="1"/>
  <c r="N34" i="1"/>
  <c r="M32" i="1"/>
  <c r="G32" i="1"/>
  <c r="H34" i="1"/>
  <c r="H33" i="1"/>
  <c r="H31" i="1"/>
  <c r="D32" i="1"/>
  <c r="M11" i="1"/>
  <c r="O11" i="1" s="1"/>
  <c r="G11" i="1"/>
  <c r="I11" i="1" s="1"/>
  <c r="G10" i="1"/>
  <c r="I10" i="1" s="1"/>
  <c r="N10" i="1"/>
  <c r="N32" i="1" s="1"/>
  <c r="N33" i="1" s="1"/>
  <c r="M10" i="1"/>
  <c r="O10" i="1" s="1"/>
  <c r="H10" i="1"/>
  <c r="H11" i="1" s="1"/>
  <c r="C5" i="1" l="1"/>
  <c r="C6" i="1" s="1"/>
  <c r="M33" i="1"/>
  <c r="N11" i="1"/>
  <c r="G33" i="1"/>
</calcChain>
</file>

<file path=xl/sharedStrings.xml><?xml version="1.0" encoding="utf-8"?>
<sst xmlns="http://schemas.openxmlformats.org/spreadsheetml/2006/main" count="36" uniqueCount="28">
  <si>
    <t>Fecha</t>
  </si>
  <si>
    <t>PH por hacer en el PB</t>
  </si>
  <si>
    <t>PH Hechos</t>
  </si>
  <si>
    <t>Valor por hacer</t>
  </si>
  <si>
    <t>Valor Hecho</t>
  </si>
  <si>
    <t>Sprint 1</t>
  </si>
  <si>
    <t>Día de inicio del sprint</t>
  </si>
  <si>
    <t>Día del PBR</t>
  </si>
  <si>
    <t>Sprint 2</t>
  </si>
  <si>
    <t>Día de fin del sprint anterior e inicio del siguiente</t>
  </si>
  <si>
    <t>Fin proyecto</t>
  </si>
  <si>
    <t>Día de final del último sprint y del proyecto.</t>
  </si>
  <si>
    <t>PH</t>
  </si>
  <si>
    <t>Valor</t>
  </si>
  <si>
    <t>PH Total</t>
  </si>
  <si>
    <t>Historia Usuario</t>
  </si>
  <si>
    <t>Valor Total</t>
  </si>
  <si>
    <t>VALOR</t>
  </si>
  <si>
    <t>PH ideal</t>
  </si>
  <si>
    <t>Valor ideal</t>
  </si>
  <si>
    <t>PH por hacer real</t>
  </si>
  <si>
    <t>PH por hacer ideal</t>
  </si>
  <si>
    <t>Sprint</t>
  </si>
  <si>
    <t>Velocidad</t>
  </si>
  <si>
    <t>Velocidad media</t>
  </si>
  <si>
    <t>Desviación estándar</t>
  </si>
  <si>
    <t>VALOR por hacer ideal</t>
  </si>
  <si>
    <t>VALOR por hacer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</si>
</sst>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7">
    <border>
      <left/>
      <right/>
      <top/>
      <bottom/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 style="medium">
        <color rgb="FFCCCCCC"/>
      </left>
      <right style="medium">
        <color rgb="FF9E9E9E"/>
      </right>
      <top style="medium">
        <color rgb="FF9E9E9E"/>
      </top>
      <bottom style="medium">
        <color rgb="FF9E9E9E"/>
      </bottom>
      <diagonal/>
    </border>
    <border>
      <left style="medium">
        <color rgb="FF9E9E9E"/>
      </left>
      <right style="medium">
        <color rgb="FF9E9E9E"/>
      </right>
      <top style="medium">
        <color rgb="FFCCCCCC"/>
      </top>
      <bottom style="medium">
        <color rgb="FF9E9E9E"/>
      </bottom>
      <diagonal/>
    </border>
    <border>
      <left style="medium">
        <color rgb="FF9E9E9E"/>
      </left>
      <right style="medium">
        <color rgb="FF9E9E9E"/>
      </right>
      <top/>
      <bottom style="medium">
        <color rgb="FF9E9E9E"/>
      </bottom>
      <diagonal/>
    </border>
    <border>
      <left style="medium">
        <color rgb="FFCCCCCC"/>
      </left>
      <right style="medium">
        <color rgb="FF9E9E9E"/>
      </right>
      <top style="medium">
        <color rgb="FFCCCCCC"/>
      </top>
      <bottom style="medium">
        <color rgb="FF9E9E9E"/>
      </bottom>
      <diagonal/>
    </border>
    <border>
      <left style="medium">
        <color rgb="FF9E9E9E"/>
      </left>
      <right style="medium">
        <color rgb="FF9E9E9E"/>
      </right>
      <top style="medium">
        <color rgb="FF9E9E9E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</cellXfs>
  <cellStyles count="1">
    <cellStyle name="Normal" xfId="0" builtinId="0"/>
  </cellStyles>
  <dxfs count="29">
    <dxf>
      <font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0.000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Burn-up 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Hoja1!$G$8</c:f>
              <c:strCache>
                <c:ptCount val="1"/>
                <c:pt idx="0">
                  <c:v>PH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Hoja1!$F$9:$F$11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Hoja1!$G$9:$G$11</c:f>
              <c:numCache>
                <c:formatCode>General</c:formatCode>
                <c:ptCount val="3"/>
                <c:pt idx="0">
                  <c:v>69</c:v>
                </c:pt>
                <c:pt idx="1">
                  <c:v>69</c:v>
                </c:pt>
                <c:pt idx="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0B-4317-959C-6FDD4E0D4EF8}"/>
            </c:ext>
          </c:extLst>
        </c:ser>
        <c:ser>
          <c:idx val="1"/>
          <c:order val="1"/>
          <c:tx>
            <c:strRef>
              <c:f>Hoja1!$H$8</c:f>
              <c:strCache>
                <c:ptCount val="1"/>
                <c:pt idx="0">
                  <c:v>PH Hechos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Hoja1!$F$9:$F$11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Hoja1!$H$9:$H$11</c:f>
              <c:numCache>
                <c:formatCode>General</c:formatCode>
                <c:ptCount val="3"/>
                <c:pt idx="0">
                  <c:v>0</c:v>
                </c:pt>
                <c:pt idx="1">
                  <c:v>25</c:v>
                </c:pt>
                <c:pt idx="2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0B-4317-959C-6FDD4E0D4EF8}"/>
            </c:ext>
          </c:extLst>
        </c:ser>
        <c:ser>
          <c:idx val="2"/>
          <c:order val="2"/>
          <c:tx>
            <c:strRef>
              <c:f>Hoja1!$I$8</c:f>
              <c:strCache>
                <c:ptCount val="1"/>
                <c:pt idx="0">
                  <c:v>PH ideal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Hoja1!$F$9:$F$11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Hoja1!$I$9:$I$11</c:f>
              <c:numCache>
                <c:formatCode>General</c:formatCode>
                <c:ptCount val="3"/>
                <c:pt idx="0">
                  <c:v>0</c:v>
                </c:pt>
                <c:pt idx="1">
                  <c:v>34.5</c:v>
                </c:pt>
                <c:pt idx="2">
                  <c:v>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0B-4317-959C-6FDD4E0D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739320"/>
        <c:axId val="670740960"/>
      </c:scatterChart>
      <c:valAx>
        <c:axId val="67073932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740960"/>
        <c:crosses val="autoZero"/>
        <c:crossBetween val="midCat"/>
        <c:majorUnit val="1"/>
      </c:valAx>
      <c:valAx>
        <c:axId val="6707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70739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Burn-up Valor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Hoja1!$M$8</c:f>
              <c:strCache>
                <c:ptCount val="1"/>
                <c:pt idx="0">
                  <c:v>Valor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Hoja1!$L$9:$L$11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Hoja1!$M$9:$M$11</c:f>
              <c:numCache>
                <c:formatCode>General</c:formatCode>
                <c:ptCount val="3"/>
                <c:pt idx="0">
                  <c:v>184</c:v>
                </c:pt>
                <c:pt idx="1">
                  <c:v>184</c:v>
                </c:pt>
                <c:pt idx="2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6-4745-BC96-43F643905CD3}"/>
            </c:ext>
          </c:extLst>
        </c:ser>
        <c:ser>
          <c:idx val="1"/>
          <c:order val="1"/>
          <c:tx>
            <c:strRef>
              <c:f>Hoja1!$N$8</c:f>
              <c:strCache>
                <c:ptCount val="1"/>
                <c:pt idx="0">
                  <c:v>Valor Hecho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Hoja1!$L$9:$L$11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Hoja1!$N$9:$N$11</c:f>
              <c:numCache>
                <c:formatCode>General</c:formatCode>
                <c:ptCount val="3"/>
                <c:pt idx="0">
                  <c:v>0</c:v>
                </c:pt>
                <c:pt idx="1">
                  <c:v>128</c:v>
                </c:pt>
                <c:pt idx="2">
                  <c:v>186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76-4745-BC96-43F643905CD3}"/>
            </c:ext>
          </c:extLst>
        </c:ser>
        <c:ser>
          <c:idx val="2"/>
          <c:order val="2"/>
          <c:tx>
            <c:strRef>
              <c:f>Hoja1!$O$8</c:f>
              <c:strCache>
                <c:ptCount val="1"/>
                <c:pt idx="0">
                  <c:v>Valor ideal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Hoja1!$L$9:$L$11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xVal>
          <c:yVal>
            <c:numRef>
              <c:f>Hoja1!$O$9:$O$11</c:f>
              <c:numCache>
                <c:formatCode>General</c:formatCode>
                <c:ptCount val="3"/>
                <c:pt idx="0">
                  <c:v>0</c:v>
                </c:pt>
                <c:pt idx="1">
                  <c:v>92</c:v>
                </c:pt>
                <c:pt idx="2">
                  <c:v>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76-4745-BC96-43F643905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276184"/>
        <c:axId val="738280120"/>
      </c:scatterChart>
      <c:valAx>
        <c:axId val="738276184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8280120"/>
        <c:crosses val="autoZero"/>
        <c:crossBetween val="midCat"/>
        <c:majorUnit val="1"/>
      </c:valAx>
      <c:valAx>
        <c:axId val="738280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8276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</a:t>
            </a:r>
            <a:r>
              <a:rPr lang="es-ES" baseline="0"/>
              <a:t> PH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Hoja1!$G$30</c:f>
              <c:strCache>
                <c:ptCount val="1"/>
                <c:pt idx="0">
                  <c:v>PH por hacer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Hoja1!$F$31:$F$34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Hoja1!$G$31:$G$34</c:f>
              <c:numCache>
                <c:formatCode>General</c:formatCode>
                <c:ptCount val="4"/>
                <c:pt idx="0">
                  <c:v>69</c:v>
                </c:pt>
                <c:pt idx="1">
                  <c:v>34.5</c:v>
                </c:pt>
                <c:pt idx="2">
                  <c:v>46.5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C0-4F6A-828A-C83C4DD82E14}"/>
            </c:ext>
          </c:extLst>
        </c:ser>
        <c:ser>
          <c:idx val="1"/>
          <c:order val="1"/>
          <c:tx>
            <c:strRef>
              <c:f>Hoja1!$H$30</c:f>
              <c:strCache>
                <c:ptCount val="1"/>
                <c:pt idx="0">
                  <c:v>PH por hacer 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Hoja1!$F$31:$F$34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Hoja1!$H$31:$H$34</c:f>
              <c:numCache>
                <c:formatCode>General</c:formatCode>
                <c:ptCount val="4"/>
                <c:pt idx="0">
                  <c:v>69</c:v>
                </c:pt>
                <c:pt idx="1">
                  <c:v>44</c:v>
                </c:pt>
                <c:pt idx="2">
                  <c:v>68</c:v>
                </c:pt>
                <c:pt idx="3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C0-4F6A-828A-C83C4DD82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250792"/>
        <c:axId val="737246856"/>
      </c:scatterChart>
      <c:valAx>
        <c:axId val="737250792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246856"/>
        <c:crosses val="autoZero"/>
        <c:crossBetween val="midCat"/>
        <c:majorUnit val="1"/>
      </c:valAx>
      <c:valAx>
        <c:axId val="73724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725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Burndown</a:t>
            </a:r>
            <a:r>
              <a:rPr lang="es-ES" baseline="0"/>
              <a:t> Valor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Hoja1!$M$30</c:f>
              <c:strCache>
                <c:ptCount val="1"/>
                <c:pt idx="0">
                  <c:v>VALOR por hacer ideal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Hoja1!$L$31:$L$34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Hoja1!$M$31:$M$34</c:f>
              <c:numCache>
                <c:formatCode>General</c:formatCode>
                <c:ptCount val="4"/>
                <c:pt idx="0">
                  <c:v>184</c:v>
                </c:pt>
                <c:pt idx="1">
                  <c:v>92</c:v>
                </c:pt>
                <c:pt idx="2">
                  <c:v>105.5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46-468C-BCF0-7D19B3F81FCF}"/>
            </c:ext>
          </c:extLst>
        </c:ser>
        <c:ser>
          <c:idx val="1"/>
          <c:order val="1"/>
          <c:tx>
            <c:strRef>
              <c:f>Hoja1!$N$30</c:f>
              <c:strCache>
                <c:ptCount val="1"/>
                <c:pt idx="0">
                  <c:v>VALOR por hacer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Hoja1!$L$31:$L$34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xVal>
          <c:yVal>
            <c:numRef>
              <c:f>Hoja1!$N$31:$N$34</c:f>
              <c:numCache>
                <c:formatCode>General</c:formatCode>
                <c:ptCount val="4"/>
                <c:pt idx="0">
                  <c:v>184</c:v>
                </c:pt>
                <c:pt idx="1">
                  <c:v>56</c:v>
                </c:pt>
                <c:pt idx="2">
                  <c:v>83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46-468C-BCF0-7D19B3F81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126400"/>
        <c:axId val="561126728"/>
      </c:scatterChart>
      <c:valAx>
        <c:axId val="561126400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1126728"/>
        <c:crosses val="autoZero"/>
        <c:crossBetween val="midCat"/>
        <c:majorUnit val="1"/>
      </c:valAx>
      <c:valAx>
        <c:axId val="56112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Valor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112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912553</xdr:colOff>
      <xdr:row>11</xdr:row>
      <xdr:rowOff>46142</xdr:rowOff>
    </xdr:from>
    <xdr:to>
      <xdr:col>9</xdr:col>
      <xdr:colOff>654327</xdr:colOff>
      <xdr:row>25</xdr:row>
      <xdr:rowOff>122661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5171763-C200-C571-31F7-C3B0C4012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1130783</xdr:colOff>
      <xdr:row>11</xdr:row>
      <xdr:rowOff>47832</xdr:rowOff>
    </xdr:from>
    <xdr:to>
      <xdr:col>15</xdr:col>
      <xdr:colOff>41413</xdr:colOff>
      <xdr:row>25</xdr:row>
      <xdr:rowOff>124032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3DF415B-34C5-E0BF-E98B-E8A6AA4E7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744814</xdr:colOff>
      <xdr:row>34</xdr:row>
      <xdr:rowOff>47004</xdr:rowOff>
    </xdr:from>
    <xdr:to>
      <xdr:col>9</xdr:col>
      <xdr:colOff>0</xdr:colOff>
      <xdr:row>47</xdr:row>
      <xdr:rowOff>142254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9729D25-A090-EBCC-4C8A-EC8E3628E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231915</xdr:colOff>
      <xdr:row>34</xdr:row>
      <xdr:rowOff>53009</xdr:rowOff>
    </xdr:from>
    <xdr:to>
      <xdr:col>14</xdr:col>
      <xdr:colOff>687458</xdr:colOff>
      <xdr:row>48</xdr:row>
      <xdr:rowOff>129209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7B62445-5E8A-00AB-2B69-4C4A8998BB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99C18-8E10-45F6-8D18-B044257BE975}" name="Tabla1" displayName="Tabla1" ref="A8:C28" totalsRowShown="0">
  <autoFilter ref="A8:C28" xr:uid="{9C899C18-8E10-45F6-8D18-B044257BE975}"/>
  <tableColumns count="3">
    <tableColumn id="1" xr3:uid="{35214DD4-7E13-4684-94DA-B8B490D56958}" name="Historia Usuario"/>
    <tableColumn id="2" xr3:uid="{39DE5323-F883-4FEC-A3C0-76144C7FE31D}" name="PH" dataDxfId="0"/>
    <tableColumn id="3" xr3:uid="{84CB0F8A-2518-4A80-AF3D-295F2E48D0BE}" name="Valo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13A0A1-DF60-471C-AD64-C9F063376B1F}" name="Tabla3" displayName="Tabla3" ref="F8:I11" totalsRowShown="0" headerRowDxfId="13" dataDxfId="12">
  <autoFilter ref="F8:I11" xr:uid="{0813A0A1-DF60-471C-AD64-C9F063376B1F}"/>
  <tableColumns count="4">
    <tableColumn id="1" xr3:uid="{A235EB56-520D-46B8-AAB8-BA7F392E5FEE}" name="PH" dataDxfId="17"/>
    <tableColumn id="2" xr3:uid="{D7BE6672-EBC5-477D-8D26-660A890D1803}" name="PH Total" dataDxfId="16"/>
    <tableColumn id="3" xr3:uid="{897B3034-0D8D-415E-B4EC-40EBBC651878}" name="PH Hechos" dataDxfId="15"/>
    <tableColumn id="4" xr3:uid="{0DE9730A-4025-4678-95BF-1F5053295657}" name="PH ideal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57FCFB1-F67D-430D-A0FA-2CFCD3401D25}" name="Tabla4" displayName="Tabla4" ref="L8:O11" totalsRowShown="0" headerRowDxfId="19" dataDxfId="18">
  <autoFilter ref="L8:O11" xr:uid="{157FCFB1-F67D-430D-A0FA-2CFCD3401D25}"/>
  <tableColumns count="4">
    <tableColumn id="1" xr3:uid="{86951364-DC8B-4EDE-B384-EA20A58E22DD}" name="VALOR" dataDxfId="23"/>
    <tableColumn id="2" xr3:uid="{2B774C8E-1E9D-4051-8BC4-2C0E9B8C6747}" name="Valor Total" dataDxfId="22"/>
    <tableColumn id="3" xr3:uid="{8D97AF84-305D-4D23-A299-A1D04971349F}" name="Valor Hecho" dataDxfId="21"/>
    <tableColumn id="4" xr3:uid="{51DB6463-FB76-4E8E-9CE6-69A08619F94C}" name="Valor ideal" dataDxfId="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1ADA18-372E-4633-8059-8CF8AD437599}" name="Tabla5" displayName="Tabla5" ref="F30:H34" totalsRowShown="0" headerRowDxfId="8" dataDxfId="7">
  <autoFilter ref="F30:H34" xr:uid="{2F1ADA18-372E-4633-8059-8CF8AD437599}"/>
  <tableColumns count="3">
    <tableColumn id="1" xr3:uid="{F65B30D7-F63F-49FD-9C69-9DA6E2F37E2A}" name="PH" dataDxfId="11"/>
    <tableColumn id="3" xr3:uid="{9394AD74-3FAD-4AAF-89AF-140EA823F797}" name="PH por hacer ideal" dataDxfId="10"/>
    <tableColumn id="2" xr3:uid="{9EBB77D5-1511-41CE-B73B-6DE9B130624A}" name="PH por hacer real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9CA1D17-752F-4AEC-890A-455B2F3405DB}" name="Tabla8" displayName="Tabla8" ref="A31:D33" totalsRowShown="0" headerRowDxfId="6" dataDxfId="5">
  <autoFilter ref="A31:D33" xr:uid="{89CA1D17-752F-4AEC-890A-455B2F3405DB}"/>
  <tableColumns count="4">
    <tableColumn id="1" xr3:uid="{2CC37522-94C9-4212-9A73-97A8D861AFD1}" name="Sprint" dataDxfId="4"/>
    <tableColumn id="2" xr3:uid="{40B77CF6-D0C3-4204-990E-D83FEF6D4414}" name="Velocidad" dataDxfId="3"/>
    <tableColumn id="3" xr3:uid="{E8C77BCF-72C7-46F7-A5A1-8529BE91CB6E}" name="Velocidad media" dataDxfId="2">
      <calculatedColumnFormula>62/2</calculatedColumnFormula>
    </tableColumn>
    <tableColumn id="4" xr3:uid="{BC65486D-7AE5-4E46-8B7C-7E0ED4F5D015}" name="Desviación estándar" dataDxfId="1">
      <calculatedColumnFormula>_xlfn.STDEV.P(B32,B33)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2C635D-397F-41B0-BF0E-85A4339B3416}" name="Tabla2" displayName="Tabla2" ref="L30:N34" totalsRowShown="0" headerRowDxfId="25" dataDxfId="24">
  <autoFilter ref="L30:N34" xr:uid="{532C635D-397F-41B0-BF0E-85A4339B3416}"/>
  <tableColumns count="3">
    <tableColumn id="1" xr3:uid="{B467EF0F-DC4F-48C7-9E64-FE0DC998DE13}" name="VALOR" dataDxfId="28"/>
    <tableColumn id="2" xr3:uid="{B91AA797-6F9B-4AF5-9B78-29418FB0D63C}" name="VALOR por hacer ideal" dataDxfId="27"/>
    <tableColumn id="3" xr3:uid="{E63BA699-B970-4CB1-B3CE-946B9C5B774B}" name="VALOR por hacer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7"/>
  <sheetViews>
    <sheetView tabSelected="1" zoomScale="115" zoomScaleNormal="115" workbookViewId="0">
      <selection activeCell="C5" sqref="C5"/>
    </sheetView>
  </sheetViews>
  <sheetFormatPr baseColWidth="10" defaultRowHeight="15" x14ac:dyDescent="0.25"/>
  <cols>
    <col min="1" max="2" width="17.140625" customWidth="1"/>
    <col min="3" max="3" width="17.5703125" customWidth="1"/>
    <col min="4" max="4" width="20.7109375" customWidth="1"/>
    <col min="5" max="5" width="20.85546875" customWidth="1"/>
    <col min="6" max="6" width="12" customWidth="1"/>
    <col min="7" max="7" width="18.7109375" customWidth="1"/>
    <col min="8" max="8" width="19.28515625" customWidth="1"/>
    <col min="10" max="10" width="21.85546875" customWidth="1"/>
    <col min="11" max="11" width="17.28515625" customWidth="1"/>
    <col min="13" max="13" width="24.42578125" customWidth="1"/>
    <col min="14" max="14" width="19.5703125" customWidth="1"/>
    <col min="15" max="15" width="14.7109375" customWidth="1"/>
  </cols>
  <sheetData>
    <row r="1" spans="1:15" ht="24" thickBot="1" x14ac:dyDescent="0.3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15" ht="24" thickBot="1" x14ac:dyDescent="0.3">
      <c r="A2" s="8" t="s">
        <v>5</v>
      </c>
      <c r="B2" s="3" t="s">
        <v>6</v>
      </c>
      <c r="C2" s="4">
        <v>66</v>
      </c>
      <c r="D2" s="5">
        <v>0</v>
      </c>
      <c r="E2" s="5">
        <v>144</v>
      </c>
      <c r="F2" s="5">
        <v>0</v>
      </c>
    </row>
    <row r="3" spans="1:15" ht="15.75" thickBot="1" x14ac:dyDescent="0.3">
      <c r="A3" s="9"/>
      <c r="B3" s="3" t="s">
        <v>7</v>
      </c>
      <c r="C3" s="5">
        <f>SUM(B9:B21)</f>
        <v>69</v>
      </c>
      <c r="D3" s="5">
        <v>0</v>
      </c>
      <c r="E3" s="5">
        <f>SUM(C9:C21)</f>
        <v>184</v>
      </c>
      <c r="F3" s="5">
        <v>0</v>
      </c>
    </row>
    <row r="4" spans="1:15" ht="35.25" thickBot="1" x14ac:dyDescent="0.3">
      <c r="A4" s="8" t="s">
        <v>8</v>
      </c>
      <c r="B4" s="3" t="s">
        <v>9</v>
      </c>
      <c r="C4" s="5">
        <f>C3-D4+SUM(B22,B23,B24)</f>
        <v>54</v>
      </c>
      <c r="D4" s="5">
        <v>25</v>
      </c>
      <c r="E4" s="5">
        <f>E3-F4+SUM(C22,C23,C24)</f>
        <v>66</v>
      </c>
      <c r="F4" s="5">
        <v>128</v>
      </c>
    </row>
    <row r="5" spans="1:15" ht="15.75" thickBot="1" x14ac:dyDescent="0.3">
      <c r="A5" s="9"/>
      <c r="B5" s="3" t="s">
        <v>7</v>
      </c>
      <c r="C5" s="5">
        <f>C4+SUM(B25,B26,B27,B28)-5</f>
        <v>63</v>
      </c>
      <c r="D5" s="6">
        <v>30</v>
      </c>
      <c r="E5" s="5">
        <v>83</v>
      </c>
      <c r="F5" s="5">
        <v>135</v>
      </c>
    </row>
    <row r="6" spans="1:15" ht="35.25" thickBot="1" x14ac:dyDescent="0.3">
      <c r="A6" s="7" t="s">
        <v>10</v>
      </c>
      <c r="B6" s="3" t="s">
        <v>11</v>
      </c>
      <c r="C6" s="4">
        <f>C5-SUM(B28,B22,B20,B17,B14,B13)</f>
        <v>29</v>
      </c>
      <c r="D6" s="5">
        <v>37</v>
      </c>
      <c r="E6" s="5">
        <v>17</v>
      </c>
      <c r="F6" s="5">
        <v>186</v>
      </c>
    </row>
    <row r="8" spans="1:15" x14ac:dyDescent="0.25">
      <c r="A8" t="s">
        <v>15</v>
      </c>
      <c r="B8" t="s">
        <v>12</v>
      </c>
      <c r="C8" t="s">
        <v>13</v>
      </c>
      <c r="F8" s="11" t="s">
        <v>12</v>
      </c>
      <c r="G8" s="11" t="s">
        <v>14</v>
      </c>
      <c r="H8" s="11" t="s">
        <v>2</v>
      </c>
      <c r="I8" s="11" t="s">
        <v>18</v>
      </c>
      <c r="L8" s="11" t="s">
        <v>17</v>
      </c>
      <c r="M8" s="11" t="s">
        <v>16</v>
      </c>
      <c r="N8" s="11" t="s">
        <v>4</v>
      </c>
      <c r="O8" s="11" t="s">
        <v>19</v>
      </c>
    </row>
    <row r="9" spans="1:15" x14ac:dyDescent="0.25">
      <c r="A9">
        <v>1</v>
      </c>
      <c r="B9" s="15">
        <v>5</v>
      </c>
      <c r="C9">
        <v>20</v>
      </c>
      <c r="F9" s="11">
        <v>0</v>
      </c>
      <c r="G9" s="11">
        <v>69</v>
      </c>
      <c r="H9" s="11">
        <v>0</v>
      </c>
      <c r="I9" s="11">
        <v>0</v>
      </c>
      <c r="L9" s="11">
        <v>0</v>
      </c>
      <c r="M9" s="11">
        <v>184</v>
      </c>
      <c r="N9" s="11">
        <v>0</v>
      </c>
      <c r="O9" s="11">
        <v>0</v>
      </c>
    </row>
    <row r="10" spans="1:15" x14ac:dyDescent="0.25">
      <c r="A10">
        <v>2</v>
      </c>
      <c r="B10" s="15">
        <v>3</v>
      </c>
      <c r="C10">
        <v>20</v>
      </c>
      <c r="F10" s="11">
        <v>1</v>
      </c>
      <c r="G10" s="11">
        <f>SUM(B9:B21)</f>
        <v>69</v>
      </c>
      <c r="H10" s="11">
        <f>SUM(B9,B10,B11,B12,B16,B19,B21)</f>
        <v>25</v>
      </c>
      <c r="I10" s="11">
        <f>Tabla3[[#This Row],[PH Total]]/2</f>
        <v>34.5</v>
      </c>
      <c r="L10" s="11">
        <v>1</v>
      </c>
      <c r="M10" s="11">
        <f>SUM(C9:C21)</f>
        <v>184</v>
      </c>
      <c r="N10" s="11">
        <f>SUM(C9:C12,C16,C19,C21)</f>
        <v>128</v>
      </c>
      <c r="O10" s="11">
        <f>Tabla4[[#This Row],[Valor Total]]/2</f>
        <v>92</v>
      </c>
    </row>
    <row r="11" spans="1:15" x14ac:dyDescent="0.25">
      <c r="A11">
        <v>3</v>
      </c>
      <c r="B11" s="15">
        <v>2</v>
      </c>
      <c r="C11">
        <v>20</v>
      </c>
      <c r="F11" s="11">
        <v>2</v>
      </c>
      <c r="G11" s="11">
        <f>SUM(B9:B28)</f>
        <v>93</v>
      </c>
      <c r="H11" s="11">
        <f>SUM(B13,B14,B15,B28,B17,B20,B22,H10)</f>
        <v>62</v>
      </c>
      <c r="I11" s="11">
        <f>Tabla3[[#This Row],[PH Total]]</f>
        <v>93</v>
      </c>
      <c r="L11" s="11">
        <v>2</v>
      </c>
      <c r="M11" s="11">
        <f>SUM(C9:C28)</f>
        <v>211</v>
      </c>
      <c r="N11" s="11">
        <f>SUM(C13:C15,C17,C20,C22,C28,N10)</f>
        <v>186</v>
      </c>
      <c r="O11" s="11">
        <f>Tabla4[[#This Row],[Valor Total]]</f>
        <v>211</v>
      </c>
    </row>
    <row r="12" spans="1:15" x14ac:dyDescent="0.25">
      <c r="A12">
        <v>4</v>
      </c>
      <c r="B12" s="15">
        <v>2</v>
      </c>
      <c r="C12">
        <v>20</v>
      </c>
    </row>
    <row r="13" spans="1:15" x14ac:dyDescent="0.25">
      <c r="A13">
        <v>5</v>
      </c>
      <c r="B13" s="15">
        <v>13</v>
      </c>
      <c r="C13">
        <v>13</v>
      </c>
    </row>
    <row r="14" spans="1:15" x14ac:dyDescent="0.25">
      <c r="A14">
        <v>6</v>
      </c>
      <c r="B14" s="15">
        <v>2</v>
      </c>
      <c r="C14">
        <v>2</v>
      </c>
    </row>
    <row r="15" spans="1:15" x14ac:dyDescent="0.25">
      <c r="A15">
        <v>7</v>
      </c>
      <c r="B15" s="15">
        <v>3</v>
      </c>
      <c r="C15">
        <v>5</v>
      </c>
    </row>
    <row r="16" spans="1:15" x14ac:dyDescent="0.25">
      <c r="A16">
        <v>8</v>
      </c>
      <c r="B16" s="15">
        <v>8</v>
      </c>
      <c r="C16">
        <v>20</v>
      </c>
    </row>
    <row r="17" spans="1:14" x14ac:dyDescent="0.25">
      <c r="A17">
        <v>9</v>
      </c>
      <c r="B17" s="15">
        <v>5</v>
      </c>
      <c r="C17">
        <v>8</v>
      </c>
    </row>
    <row r="18" spans="1:14" x14ac:dyDescent="0.25">
      <c r="A18">
        <v>10</v>
      </c>
      <c r="B18" s="15">
        <v>13</v>
      </c>
      <c r="C18">
        <v>8</v>
      </c>
    </row>
    <row r="19" spans="1:14" x14ac:dyDescent="0.25">
      <c r="A19">
        <v>11</v>
      </c>
      <c r="B19" s="15">
        <v>2</v>
      </c>
      <c r="C19">
        <v>8</v>
      </c>
    </row>
    <row r="20" spans="1:14" x14ac:dyDescent="0.25">
      <c r="A20">
        <v>12</v>
      </c>
      <c r="B20" s="15">
        <v>8</v>
      </c>
      <c r="C20">
        <v>20</v>
      </c>
    </row>
    <row r="21" spans="1:14" x14ac:dyDescent="0.25">
      <c r="A21">
        <v>13</v>
      </c>
      <c r="B21" s="15">
        <v>3</v>
      </c>
      <c r="C21">
        <v>20</v>
      </c>
    </row>
    <row r="22" spans="1:14" x14ac:dyDescent="0.25">
      <c r="A22">
        <v>14</v>
      </c>
      <c r="B22" s="15">
        <v>3</v>
      </c>
      <c r="C22">
        <v>5</v>
      </c>
    </row>
    <row r="23" spans="1:14" x14ac:dyDescent="0.25">
      <c r="A23">
        <v>15</v>
      </c>
      <c r="B23" s="15">
        <v>2</v>
      </c>
      <c r="C23">
        <v>2</v>
      </c>
    </row>
    <row r="24" spans="1:14" x14ac:dyDescent="0.25">
      <c r="A24">
        <v>16</v>
      </c>
      <c r="B24" s="15">
        <v>5</v>
      </c>
      <c r="C24">
        <v>3</v>
      </c>
    </row>
    <row r="25" spans="1:14" x14ac:dyDescent="0.25">
      <c r="A25">
        <v>17</v>
      </c>
      <c r="B25" s="15">
        <v>3</v>
      </c>
      <c r="C25">
        <v>2</v>
      </c>
    </row>
    <row r="26" spans="1:14" x14ac:dyDescent="0.25">
      <c r="A26">
        <v>18</v>
      </c>
      <c r="B26" s="15">
        <v>5</v>
      </c>
      <c r="C26">
        <v>5</v>
      </c>
    </row>
    <row r="27" spans="1:14" x14ac:dyDescent="0.25">
      <c r="A27">
        <v>19</v>
      </c>
      <c r="B27" s="15">
        <v>3</v>
      </c>
      <c r="C27">
        <v>5</v>
      </c>
    </row>
    <row r="28" spans="1:14" x14ac:dyDescent="0.25">
      <c r="A28">
        <v>20</v>
      </c>
      <c r="B28" s="15">
        <v>3</v>
      </c>
      <c r="C28">
        <v>5</v>
      </c>
    </row>
    <row r="30" spans="1:14" x14ac:dyDescent="0.25">
      <c r="F30" s="11" t="s">
        <v>12</v>
      </c>
      <c r="G30" s="11" t="s">
        <v>21</v>
      </c>
      <c r="H30" s="11" t="s">
        <v>20</v>
      </c>
      <c r="L30" s="11" t="s">
        <v>17</v>
      </c>
      <c r="M30" s="11" t="s">
        <v>26</v>
      </c>
      <c r="N30" s="11" t="s">
        <v>27</v>
      </c>
    </row>
    <row r="31" spans="1:14" x14ac:dyDescent="0.25">
      <c r="A31" s="12" t="s">
        <v>22</v>
      </c>
      <c r="B31" s="12" t="s">
        <v>23</v>
      </c>
      <c r="C31" s="12" t="s">
        <v>24</v>
      </c>
      <c r="D31" s="12" t="s">
        <v>25</v>
      </c>
      <c r="F31" s="11">
        <v>0</v>
      </c>
      <c r="G31" s="11">
        <v>69</v>
      </c>
      <c r="H31" s="11">
        <f>SUM(B9:B21)</f>
        <v>69</v>
      </c>
      <c r="L31" s="11">
        <v>0</v>
      </c>
      <c r="M31" s="11">
        <v>184</v>
      </c>
      <c r="N31" s="11">
        <v>184</v>
      </c>
    </row>
    <row r="32" spans="1:14" x14ac:dyDescent="0.25">
      <c r="A32" s="12" t="s">
        <v>5</v>
      </c>
      <c r="B32" s="12">
        <v>25</v>
      </c>
      <c r="C32" s="12">
        <f t="shared" ref="C32" si="0">62/2</f>
        <v>31</v>
      </c>
      <c r="D32" s="13">
        <f t="shared" ref="D32" si="1">_xlfn.STDEV.P(B32,B33)</f>
        <v>6</v>
      </c>
      <c r="F32" s="11">
        <v>1</v>
      </c>
      <c r="G32" s="11">
        <f>G31/2</f>
        <v>34.5</v>
      </c>
      <c r="H32" s="11">
        <v>44</v>
      </c>
      <c r="L32" s="11">
        <v>1</v>
      </c>
      <c r="M32" s="11">
        <f>M31/2</f>
        <v>92</v>
      </c>
      <c r="N32" s="11">
        <f>N31-N10</f>
        <v>56</v>
      </c>
    </row>
    <row r="33" spans="1:14" x14ac:dyDescent="0.25">
      <c r="A33" s="12" t="s">
        <v>8</v>
      </c>
      <c r="B33" s="12">
        <v>37</v>
      </c>
      <c r="C33" s="12"/>
      <c r="D33" s="14"/>
      <c r="F33" s="11">
        <v>1</v>
      </c>
      <c r="G33" s="11">
        <f>G11/2</f>
        <v>46.5</v>
      </c>
      <c r="H33" s="11">
        <f>44+24</f>
        <v>68</v>
      </c>
      <c r="L33" s="11">
        <v>1</v>
      </c>
      <c r="M33" s="11">
        <f>M11/2</f>
        <v>105.5</v>
      </c>
      <c r="N33" s="11">
        <f>N32+27</f>
        <v>83</v>
      </c>
    </row>
    <row r="34" spans="1:14" x14ac:dyDescent="0.25">
      <c r="F34" s="11">
        <v>2</v>
      </c>
      <c r="G34" s="11">
        <v>0</v>
      </c>
      <c r="H34" s="11">
        <f>68-37</f>
        <v>31</v>
      </c>
      <c r="L34" s="11">
        <v>2</v>
      </c>
      <c r="M34" s="11">
        <v>0</v>
      </c>
      <c r="N34" s="11">
        <f>25</f>
        <v>25</v>
      </c>
    </row>
    <row r="44" spans="1:14" x14ac:dyDescent="0.25">
      <c r="F44" s="10"/>
    </row>
    <row r="45" spans="1:14" x14ac:dyDescent="0.25">
      <c r="F45" s="10"/>
    </row>
    <row r="46" spans="1:14" x14ac:dyDescent="0.25">
      <c r="F46" s="10"/>
    </row>
    <row r="47" spans="1:14" x14ac:dyDescent="0.25">
      <c r="F47" s="10"/>
    </row>
  </sheetData>
  <mergeCells count="4">
    <mergeCell ref="A2:A3"/>
    <mergeCell ref="A4:A5"/>
    <mergeCell ref="F44:F45"/>
    <mergeCell ref="F46:F47"/>
  </mergeCells>
  <pageMargins left="0.7" right="0.7" top="0.75" bottom="0.75" header="0.3" footer="0.3"/>
  <pageSetup paperSize="9" orientation="portrait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Martín</cp:lastModifiedBy>
  <dcterms:created xsi:type="dcterms:W3CDTF">2022-05-11T07:59:34Z</dcterms:created>
  <dcterms:modified xsi:type="dcterms:W3CDTF">2022-05-20T15:39:20Z</dcterms:modified>
</cp:coreProperties>
</file>