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Ubuntu\uav_research\pytorch-soft-actor-critic\preliminary_results\figures\"/>
    </mc:Choice>
  </mc:AlternateContent>
  <xr:revisionPtr revIDLastSave="0" documentId="13_ncr:1_{5C7C4DCA-2E5C-48FB-8EBD-A316ADCFD33E}" xr6:coauthVersionLast="47" xr6:coauthVersionMax="47" xr10:uidLastSave="{00000000-0000-0000-0000-000000000000}"/>
  <bookViews>
    <workbookView xWindow="-840" yWindow="2250" windowWidth="35640" windowHeight="18210" activeTab="1" xr2:uid="{1E22CDB7-ABDE-435D-9B04-D342BFCC362F}"/>
  </bookViews>
  <sheets>
    <sheet name="tmp" sheetId="2" r:id="rId1"/>
    <sheet name="Sheet1" sheetId="1" r:id="rId2"/>
  </sheets>
  <definedNames>
    <definedName name="ExternalData_1" localSheetId="1" hidden="1">Sheet1!$D$1:$F$96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6" i="1" l="1"/>
  <c r="AN42" i="1"/>
  <c r="AM42" i="1"/>
  <c r="AL42" i="1"/>
  <c r="AQ42" i="1" s="1"/>
  <c r="AK42" i="1"/>
  <c r="AN41" i="1"/>
  <c r="AS41" i="1" s="1"/>
  <c r="AM41" i="1"/>
  <c r="AR41" i="1" s="1"/>
  <c r="AL41" i="1"/>
  <c r="AK41" i="1"/>
  <c r="AN40" i="1"/>
  <c r="AM40" i="1"/>
  <c r="AL40" i="1"/>
  <c r="AK40" i="1"/>
  <c r="AP40" i="1" s="1"/>
  <c r="AS42" i="1"/>
  <c r="AR42" i="1"/>
  <c r="I105" i="1"/>
  <c r="H111" i="1" s="1"/>
  <c r="AQ40" i="1"/>
  <c r="AR40" i="1"/>
  <c r="AS40" i="1"/>
  <c r="AP41" i="1"/>
  <c r="AQ41" i="1"/>
  <c r="AP42" i="1"/>
  <c r="AQ36" i="1"/>
  <c r="AR36" i="1"/>
  <c r="AS36" i="1"/>
  <c r="AQ37" i="1"/>
  <c r="AR37" i="1"/>
  <c r="AS37" i="1"/>
  <c r="AQ38" i="1"/>
  <c r="AR38" i="1"/>
  <c r="AS38" i="1"/>
  <c r="AP37" i="1"/>
  <c r="AP38" i="1"/>
  <c r="AP36" i="1"/>
  <c r="AF28" i="1"/>
  <c r="AG28" i="1"/>
  <c r="AH28" i="1"/>
  <c r="AF29" i="1"/>
  <c r="AG29" i="1"/>
  <c r="AH29" i="1"/>
  <c r="AF30" i="1"/>
  <c r="AG30" i="1"/>
  <c r="AH30" i="1"/>
  <c r="AE29" i="1"/>
  <c r="AE30" i="1"/>
  <c r="AE28" i="1"/>
  <c r="AH22" i="1"/>
  <c r="AH23" i="1"/>
  <c r="AH24" i="1"/>
  <c r="Y24" i="1"/>
  <c r="Z24" i="1"/>
  <c r="AG23" i="1" s="1"/>
  <c r="AF23" i="1"/>
  <c r="AF24" i="1"/>
  <c r="AF22" i="1"/>
  <c r="AE23" i="1"/>
  <c r="AE24" i="1"/>
  <c r="AE22" i="1"/>
  <c r="G96" i="1"/>
  <c r="G95" i="1"/>
  <c r="G94" i="1"/>
  <c r="G93" i="1"/>
  <c r="G92" i="1"/>
  <c r="G91" i="1"/>
  <c r="G90" i="1"/>
  <c r="G89" i="1"/>
  <c r="G88" i="1"/>
  <c r="G87" i="1"/>
  <c r="J4" i="1"/>
  <c r="H113" i="1" l="1"/>
  <c r="H112" i="1"/>
  <c r="AG22" i="1"/>
  <c r="AG2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B49D04-48E5-4E61-B41D-5FC5936D339B}" keepAlive="1" name="Query - tmp" description="Connection to the 'tmp' query in the workbook." type="5" refreshedVersion="7" background="1" saveData="1">
    <dbPr connection="Provider=Microsoft.Mashup.OleDb.1;Data Source=$Workbook$;Location=tmp;Extended Properties=&quot;&quot;" command="SELECT * FROM [tmp]"/>
  </connection>
</connections>
</file>

<file path=xl/sharedStrings.xml><?xml version="1.0" encoding="utf-8"?>
<sst xmlns="http://schemas.openxmlformats.org/spreadsheetml/2006/main" count="76" uniqueCount="30">
  <si>
    <t>1 UAV</t>
  </si>
  <si>
    <t>2 UAV</t>
  </si>
  <si>
    <t>3 UAV</t>
  </si>
  <si>
    <t>Horizon T=0</t>
  </si>
  <si>
    <t xml:space="preserve">Scaling Results </t>
  </si>
  <si>
    <t>Horizon T=10 (2s)</t>
  </si>
  <si>
    <t>Total Updates</t>
  </si>
  <si>
    <t>Average Reward</t>
  </si>
  <si>
    <t>Crash Rate</t>
  </si>
  <si>
    <t>Greedy</t>
  </si>
  <si>
    <t>Reward</t>
  </si>
  <si>
    <t>score scaling:</t>
  </si>
  <si>
    <t>the newest simulation is not on the newest training models, therefore the score needs to be scaled between the two using some benchmark</t>
  </si>
  <si>
    <t>model</t>
  </si>
  <si>
    <t>simulation type</t>
  </si>
  <si>
    <t>uav count</t>
  </si>
  <si>
    <t>scores</t>
  </si>
  <si>
    <t>old</t>
  </si>
  <si>
    <t>new</t>
  </si>
  <si>
    <t>scale factor:</t>
  </si>
  <si>
    <t>New Reward</t>
  </si>
  <si>
    <t>Crash rate</t>
  </si>
  <si>
    <t>^ this goes on scaling graph</t>
  </si>
  <si>
    <t>^ this goes on training graph (1UAV)</t>
  </si>
  <si>
    <t>Reward (Greedy)</t>
  </si>
  <si>
    <t>Fixed Trajectory</t>
  </si>
  <si>
    <t>Stdev</t>
  </si>
  <si>
    <t>Stdev bars</t>
  </si>
  <si>
    <t>TODO: switch to dynamic map simulation and rerun</t>
  </si>
  <si>
    <t>Scaling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</si>
</sst>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Reward</c:v>
                </c:pt>
              </c:strCache>
            </c:strRef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Sheet1!$D$2:$D$96</c:f>
              <c:numCache>
                <c:formatCode>General</c:formatCode>
                <c:ptCount val="95"/>
                <c:pt idx="0">
                  <c:v>8314</c:v>
                </c:pt>
                <c:pt idx="1">
                  <c:v>15998</c:v>
                </c:pt>
                <c:pt idx="2">
                  <c:v>22525</c:v>
                </c:pt>
                <c:pt idx="3">
                  <c:v>28861</c:v>
                </c:pt>
                <c:pt idx="4">
                  <c:v>35582</c:v>
                </c:pt>
                <c:pt idx="5">
                  <c:v>42764</c:v>
                </c:pt>
                <c:pt idx="6">
                  <c:v>50989</c:v>
                </c:pt>
                <c:pt idx="7">
                  <c:v>59796</c:v>
                </c:pt>
                <c:pt idx="8">
                  <c:v>70003</c:v>
                </c:pt>
                <c:pt idx="9">
                  <c:v>79913</c:v>
                </c:pt>
                <c:pt idx="10">
                  <c:v>90798</c:v>
                </c:pt>
                <c:pt idx="11">
                  <c:v>101990</c:v>
                </c:pt>
                <c:pt idx="12">
                  <c:v>113357</c:v>
                </c:pt>
                <c:pt idx="13">
                  <c:v>124750</c:v>
                </c:pt>
                <c:pt idx="14">
                  <c:v>136338</c:v>
                </c:pt>
                <c:pt idx="15">
                  <c:v>147987</c:v>
                </c:pt>
                <c:pt idx="16">
                  <c:v>159741</c:v>
                </c:pt>
                <c:pt idx="17">
                  <c:v>171943</c:v>
                </c:pt>
                <c:pt idx="18">
                  <c:v>183306</c:v>
                </c:pt>
                <c:pt idx="19">
                  <c:v>195192</c:v>
                </c:pt>
                <c:pt idx="20">
                  <c:v>207219</c:v>
                </c:pt>
                <c:pt idx="21">
                  <c:v>218825</c:v>
                </c:pt>
                <c:pt idx="22">
                  <c:v>229976</c:v>
                </c:pt>
                <c:pt idx="23">
                  <c:v>241299</c:v>
                </c:pt>
                <c:pt idx="24">
                  <c:v>252274</c:v>
                </c:pt>
                <c:pt idx="25">
                  <c:v>264170</c:v>
                </c:pt>
                <c:pt idx="26">
                  <c:v>277007</c:v>
                </c:pt>
                <c:pt idx="27">
                  <c:v>290022</c:v>
                </c:pt>
                <c:pt idx="28">
                  <c:v>302133</c:v>
                </c:pt>
                <c:pt idx="29">
                  <c:v>314239</c:v>
                </c:pt>
                <c:pt idx="30">
                  <c:v>325606</c:v>
                </c:pt>
                <c:pt idx="31">
                  <c:v>336828</c:v>
                </c:pt>
                <c:pt idx="32">
                  <c:v>348405</c:v>
                </c:pt>
                <c:pt idx="33">
                  <c:v>360131</c:v>
                </c:pt>
                <c:pt idx="34">
                  <c:v>371889</c:v>
                </c:pt>
                <c:pt idx="35">
                  <c:v>383319</c:v>
                </c:pt>
                <c:pt idx="36">
                  <c:v>395541</c:v>
                </c:pt>
                <c:pt idx="37">
                  <c:v>407698</c:v>
                </c:pt>
                <c:pt idx="38">
                  <c:v>419710</c:v>
                </c:pt>
                <c:pt idx="39">
                  <c:v>431190</c:v>
                </c:pt>
                <c:pt idx="40">
                  <c:v>442756</c:v>
                </c:pt>
                <c:pt idx="41">
                  <c:v>454012</c:v>
                </c:pt>
                <c:pt idx="42">
                  <c:v>465385</c:v>
                </c:pt>
                <c:pt idx="43">
                  <c:v>477250</c:v>
                </c:pt>
                <c:pt idx="44">
                  <c:v>490482</c:v>
                </c:pt>
                <c:pt idx="45">
                  <c:v>503777</c:v>
                </c:pt>
                <c:pt idx="46">
                  <c:v>517982</c:v>
                </c:pt>
                <c:pt idx="47">
                  <c:v>531799</c:v>
                </c:pt>
                <c:pt idx="48">
                  <c:v>544575</c:v>
                </c:pt>
                <c:pt idx="49">
                  <c:v>558142</c:v>
                </c:pt>
                <c:pt idx="50">
                  <c:v>571053</c:v>
                </c:pt>
                <c:pt idx="51">
                  <c:v>582197</c:v>
                </c:pt>
                <c:pt idx="52">
                  <c:v>594568</c:v>
                </c:pt>
                <c:pt idx="53">
                  <c:v>606018</c:v>
                </c:pt>
                <c:pt idx="54">
                  <c:v>618921</c:v>
                </c:pt>
                <c:pt idx="55">
                  <c:v>631621</c:v>
                </c:pt>
                <c:pt idx="56">
                  <c:v>644461</c:v>
                </c:pt>
                <c:pt idx="57">
                  <c:v>656210</c:v>
                </c:pt>
                <c:pt idx="58">
                  <c:v>669401</c:v>
                </c:pt>
                <c:pt idx="59">
                  <c:v>682948</c:v>
                </c:pt>
                <c:pt idx="60">
                  <c:v>697960</c:v>
                </c:pt>
                <c:pt idx="61">
                  <c:v>711218</c:v>
                </c:pt>
                <c:pt idx="62">
                  <c:v>724701</c:v>
                </c:pt>
                <c:pt idx="63">
                  <c:v>737394</c:v>
                </c:pt>
                <c:pt idx="64">
                  <c:v>749567</c:v>
                </c:pt>
                <c:pt idx="65">
                  <c:v>761985</c:v>
                </c:pt>
                <c:pt idx="66">
                  <c:v>774659</c:v>
                </c:pt>
                <c:pt idx="67">
                  <c:v>786508</c:v>
                </c:pt>
                <c:pt idx="68">
                  <c:v>799236</c:v>
                </c:pt>
                <c:pt idx="69">
                  <c:v>812145</c:v>
                </c:pt>
                <c:pt idx="70">
                  <c:v>824863</c:v>
                </c:pt>
                <c:pt idx="71">
                  <c:v>837917</c:v>
                </c:pt>
                <c:pt idx="72">
                  <c:v>850001</c:v>
                </c:pt>
                <c:pt idx="73">
                  <c:v>862500</c:v>
                </c:pt>
                <c:pt idx="74">
                  <c:v>875505</c:v>
                </c:pt>
                <c:pt idx="75">
                  <c:v>888003</c:v>
                </c:pt>
                <c:pt idx="76">
                  <c:v>901233</c:v>
                </c:pt>
                <c:pt idx="77">
                  <c:v>914752</c:v>
                </c:pt>
                <c:pt idx="78">
                  <c:v>928269</c:v>
                </c:pt>
                <c:pt idx="79">
                  <c:v>940875</c:v>
                </c:pt>
                <c:pt idx="80">
                  <c:v>953234</c:v>
                </c:pt>
                <c:pt idx="81">
                  <c:v>966796</c:v>
                </c:pt>
                <c:pt idx="82">
                  <c:v>980071</c:v>
                </c:pt>
                <c:pt idx="83">
                  <c:v>994200</c:v>
                </c:pt>
                <c:pt idx="84">
                  <c:v>1006660</c:v>
                </c:pt>
                <c:pt idx="85">
                  <c:v>1020346</c:v>
                </c:pt>
                <c:pt idx="86">
                  <c:v>1034127</c:v>
                </c:pt>
                <c:pt idx="87">
                  <c:v>1048824</c:v>
                </c:pt>
                <c:pt idx="88">
                  <c:v>1063671</c:v>
                </c:pt>
                <c:pt idx="89">
                  <c:v>1078282</c:v>
                </c:pt>
                <c:pt idx="90">
                  <c:v>1092829</c:v>
                </c:pt>
                <c:pt idx="91">
                  <c:v>1107241</c:v>
                </c:pt>
                <c:pt idx="92">
                  <c:v>1122003</c:v>
                </c:pt>
                <c:pt idx="93">
                  <c:v>1136428</c:v>
                </c:pt>
                <c:pt idx="94">
                  <c:v>1150895</c:v>
                </c:pt>
              </c:numCache>
            </c:numRef>
          </c:xVal>
          <c:yVal>
            <c:numRef>
              <c:f>Sheet1!$E$2:$E$96</c:f>
              <c:numCache>
                <c:formatCode>General</c:formatCode>
                <c:ptCount val="95"/>
                <c:pt idx="0">
                  <c:v>67.934240000000003</c:v>
                </c:pt>
                <c:pt idx="1">
                  <c:v>48.51596</c:v>
                </c:pt>
                <c:pt idx="2">
                  <c:v>85.649590000000003</c:v>
                </c:pt>
                <c:pt idx="3">
                  <c:v>96.179519999999997</c:v>
                </c:pt>
                <c:pt idx="4">
                  <c:v>96.38467</c:v>
                </c:pt>
                <c:pt idx="5">
                  <c:v>113.05118</c:v>
                </c:pt>
                <c:pt idx="6">
                  <c:v>88.356399999999994</c:v>
                </c:pt>
                <c:pt idx="7">
                  <c:v>147.98715000000001</c:v>
                </c:pt>
                <c:pt idx="8">
                  <c:v>146.89966000000001</c:v>
                </c:pt>
                <c:pt idx="9">
                  <c:v>171.36045999999999</c:v>
                </c:pt>
                <c:pt idx="10">
                  <c:v>161.24813</c:v>
                </c:pt>
                <c:pt idx="11">
                  <c:v>169.03976</c:v>
                </c:pt>
                <c:pt idx="12">
                  <c:v>228.07992999999999</c:v>
                </c:pt>
                <c:pt idx="13">
                  <c:v>197.65154999999999</c:v>
                </c:pt>
                <c:pt idx="14">
                  <c:v>198.32275000000001</c:v>
                </c:pt>
                <c:pt idx="15">
                  <c:v>214.17895999999999</c:v>
                </c:pt>
                <c:pt idx="16">
                  <c:v>194.14625000000001</c:v>
                </c:pt>
                <c:pt idx="17">
                  <c:v>173.49078</c:v>
                </c:pt>
                <c:pt idx="18">
                  <c:v>199.00842</c:v>
                </c:pt>
                <c:pt idx="19">
                  <c:v>240.08959999999999</c:v>
                </c:pt>
                <c:pt idx="20">
                  <c:v>218.05125000000001</c:v>
                </c:pt>
                <c:pt idx="21">
                  <c:v>203.04841999999999</c:v>
                </c:pt>
                <c:pt idx="22">
                  <c:v>170.56455</c:v>
                </c:pt>
                <c:pt idx="23">
                  <c:v>177.69363000000001</c:v>
                </c:pt>
                <c:pt idx="24">
                  <c:v>185.09254000000001</c:v>
                </c:pt>
                <c:pt idx="25">
                  <c:v>188.95678000000001</c:v>
                </c:pt>
                <c:pt idx="26">
                  <c:v>220.18084999999999</c:v>
                </c:pt>
                <c:pt idx="27">
                  <c:v>187.86469</c:v>
                </c:pt>
                <c:pt idx="28">
                  <c:v>176.99419</c:v>
                </c:pt>
                <c:pt idx="29">
                  <c:v>180.64397</c:v>
                </c:pt>
                <c:pt idx="30">
                  <c:v>165.35067000000001</c:v>
                </c:pt>
                <c:pt idx="31">
                  <c:v>204.41988000000001</c:v>
                </c:pt>
                <c:pt idx="32">
                  <c:v>214.75395</c:v>
                </c:pt>
                <c:pt idx="33">
                  <c:v>227.53903</c:v>
                </c:pt>
                <c:pt idx="34">
                  <c:v>200.59789000000001</c:v>
                </c:pt>
                <c:pt idx="35">
                  <c:v>193.85457</c:v>
                </c:pt>
                <c:pt idx="36">
                  <c:v>195.31532999999999</c:v>
                </c:pt>
                <c:pt idx="37">
                  <c:v>176.11523</c:v>
                </c:pt>
                <c:pt idx="38">
                  <c:v>178.39361</c:v>
                </c:pt>
                <c:pt idx="39">
                  <c:v>188.53575000000001</c:v>
                </c:pt>
                <c:pt idx="40">
                  <c:v>184.43809999999999</c:v>
                </c:pt>
                <c:pt idx="41">
                  <c:v>176.41786999999999</c:v>
                </c:pt>
                <c:pt idx="42">
                  <c:v>215.46937</c:v>
                </c:pt>
                <c:pt idx="43">
                  <c:v>192.43781999999999</c:v>
                </c:pt>
                <c:pt idx="44">
                  <c:v>242.22299000000001</c:v>
                </c:pt>
                <c:pt idx="45">
                  <c:v>234.15626</c:v>
                </c:pt>
                <c:pt idx="46">
                  <c:v>220.38242</c:v>
                </c:pt>
                <c:pt idx="47">
                  <c:v>215.82441</c:v>
                </c:pt>
                <c:pt idx="48">
                  <c:v>247.99787000000001</c:v>
                </c:pt>
                <c:pt idx="49">
                  <c:v>184.54300000000001</c:v>
                </c:pt>
                <c:pt idx="50">
                  <c:v>207.76504</c:v>
                </c:pt>
                <c:pt idx="51">
                  <c:v>219.79830999999999</c:v>
                </c:pt>
                <c:pt idx="52">
                  <c:v>199.16152</c:v>
                </c:pt>
                <c:pt idx="53">
                  <c:v>195.59878</c:v>
                </c:pt>
                <c:pt idx="54">
                  <c:v>228.51669999999999</c:v>
                </c:pt>
                <c:pt idx="55">
                  <c:v>190.73937000000001</c:v>
                </c:pt>
                <c:pt idx="56">
                  <c:v>233.24010999999999</c:v>
                </c:pt>
                <c:pt idx="57">
                  <c:v>195.75286</c:v>
                </c:pt>
                <c:pt idx="58">
                  <c:v>203.27597</c:v>
                </c:pt>
                <c:pt idx="59">
                  <c:v>232.38709</c:v>
                </c:pt>
                <c:pt idx="60">
                  <c:v>214.82864000000001</c:v>
                </c:pt>
                <c:pt idx="61">
                  <c:v>265.17993000000001</c:v>
                </c:pt>
                <c:pt idx="62">
                  <c:v>220.70115000000001</c:v>
                </c:pt>
                <c:pt idx="63">
                  <c:v>222.70006000000001</c:v>
                </c:pt>
                <c:pt idx="64">
                  <c:v>182.62538000000001</c:v>
                </c:pt>
                <c:pt idx="65">
                  <c:v>221.64592999999999</c:v>
                </c:pt>
                <c:pt idx="66">
                  <c:v>213.61304999999999</c:v>
                </c:pt>
                <c:pt idx="67">
                  <c:v>231.99005</c:v>
                </c:pt>
                <c:pt idx="68">
                  <c:v>233.28265999999999</c:v>
                </c:pt>
                <c:pt idx="69">
                  <c:v>203.74736999999999</c:v>
                </c:pt>
                <c:pt idx="70">
                  <c:v>191.27955</c:v>
                </c:pt>
                <c:pt idx="71">
                  <c:v>201.90215000000001</c:v>
                </c:pt>
                <c:pt idx="72">
                  <c:v>222.66003000000001</c:v>
                </c:pt>
                <c:pt idx="73">
                  <c:v>176.18993</c:v>
                </c:pt>
                <c:pt idx="74">
                  <c:v>208.62008</c:v>
                </c:pt>
                <c:pt idx="75">
                  <c:v>256.35604999999998</c:v>
                </c:pt>
                <c:pt idx="76">
                  <c:v>252.31440000000001</c:v>
                </c:pt>
                <c:pt idx="77">
                  <c:v>205.65636000000001</c:v>
                </c:pt>
                <c:pt idx="78">
                  <c:v>238.15957</c:v>
                </c:pt>
                <c:pt idx="79">
                  <c:v>218.92806999999999</c:v>
                </c:pt>
                <c:pt idx="80">
                  <c:v>192.98299</c:v>
                </c:pt>
                <c:pt idx="81">
                  <c:v>228.04402999999999</c:v>
                </c:pt>
                <c:pt idx="82">
                  <c:v>198.25450000000001</c:v>
                </c:pt>
                <c:pt idx="83">
                  <c:v>237.31171000000001</c:v>
                </c:pt>
                <c:pt idx="84">
                  <c:v>221.95393999999999</c:v>
                </c:pt>
                <c:pt idx="85">
                  <c:v>242.87775999999999</c:v>
                </c:pt>
                <c:pt idx="86">
                  <c:v>246.38230999999999</c:v>
                </c:pt>
                <c:pt idx="87">
                  <c:v>250.77259000000001</c:v>
                </c:pt>
                <c:pt idx="88">
                  <c:v>247.54633000000001</c:v>
                </c:pt>
                <c:pt idx="89">
                  <c:v>263.35496000000001</c:v>
                </c:pt>
                <c:pt idx="90">
                  <c:v>222.64798999999999</c:v>
                </c:pt>
                <c:pt idx="91">
                  <c:v>260.40123</c:v>
                </c:pt>
                <c:pt idx="92">
                  <c:v>242.33045000000001</c:v>
                </c:pt>
                <c:pt idx="93">
                  <c:v>257.56319000000002</c:v>
                </c:pt>
                <c:pt idx="94">
                  <c:v>269.86570999999998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7-4948-97BF-A195DF323BD9}"/>
            </c:ext>
          </c:extLst>
        </c:ser>
        <c:ser>
          <c:idx val="2"/>
          <c:order val="2"/>
          <c:tx>
            <c:v>Greedy Reward</c:v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Sheet1!$I$3:$I$4</c:f>
              <c:numCache>
                <c:formatCode>General</c:formatCode>
                <c:ptCount val="2"/>
                <c:pt idx="0">
                  <c:v>0</c:v>
                </c:pt>
                <c:pt idx="1">
                  <c:v>1200000</c:v>
                </c:pt>
              </c:numCache>
            </c:numRef>
          </c:xVal>
          <c:yVal>
            <c:numRef>
              <c:f>Sheet1!$J$3:$J$4</c:f>
              <c:numCache>
                <c:formatCode>General</c:formatCode>
                <c:ptCount val="2"/>
                <c:pt idx="0">
                  <c:v>171.87241399999999</c:v>
                </c:pt>
                <c:pt idx="1">
                  <c:v>171.87241399999999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286-9C95-D86468E7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18008"/>
        <c:axId val="1401719320"/>
      </c:scatter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Crash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Sheet1!$D$2:$D$96</c:f>
              <c:numCache>
                <c:formatCode>General</c:formatCode>
                <c:ptCount val="95"/>
                <c:pt idx="0">
                  <c:v>8314</c:v>
                </c:pt>
                <c:pt idx="1">
                  <c:v>15998</c:v>
                </c:pt>
                <c:pt idx="2">
                  <c:v>22525</c:v>
                </c:pt>
                <c:pt idx="3">
                  <c:v>28861</c:v>
                </c:pt>
                <c:pt idx="4">
                  <c:v>35582</c:v>
                </c:pt>
                <c:pt idx="5">
                  <c:v>42764</c:v>
                </c:pt>
                <c:pt idx="6">
                  <c:v>50989</c:v>
                </c:pt>
                <c:pt idx="7">
                  <c:v>59796</c:v>
                </c:pt>
                <c:pt idx="8">
                  <c:v>70003</c:v>
                </c:pt>
                <c:pt idx="9">
                  <c:v>79913</c:v>
                </c:pt>
                <c:pt idx="10">
                  <c:v>90798</c:v>
                </c:pt>
                <c:pt idx="11">
                  <c:v>101990</c:v>
                </c:pt>
                <c:pt idx="12">
                  <c:v>113357</c:v>
                </c:pt>
                <c:pt idx="13">
                  <c:v>124750</c:v>
                </c:pt>
                <c:pt idx="14">
                  <c:v>136338</c:v>
                </c:pt>
                <c:pt idx="15">
                  <c:v>147987</c:v>
                </c:pt>
                <c:pt idx="16">
                  <c:v>159741</c:v>
                </c:pt>
                <c:pt idx="17">
                  <c:v>171943</c:v>
                </c:pt>
                <c:pt idx="18">
                  <c:v>183306</c:v>
                </c:pt>
                <c:pt idx="19">
                  <c:v>195192</c:v>
                </c:pt>
                <c:pt idx="20">
                  <c:v>207219</c:v>
                </c:pt>
                <c:pt idx="21">
                  <c:v>218825</c:v>
                </c:pt>
                <c:pt idx="22">
                  <c:v>229976</c:v>
                </c:pt>
                <c:pt idx="23">
                  <c:v>241299</c:v>
                </c:pt>
                <c:pt idx="24">
                  <c:v>252274</c:v>
                </c:pt>
                <c:pt idx="25">
                  <c:v>264170</c:v>
                </c:pt>
                <c:pt idx="26">
                  <c:v>277007</c:v>
                </c:pt>
                <c:pt idx="27">
                  <c:v>290022</c:v>
                </c:pt>
                <c:pt idx="28">
                  <c:v>302133</c:v>
                </c:pt>
                <c:pt idx="29">
                  <c:v>314239</c:v>
                </c:pt>
                <c:pt idx="30">
                  <c:v>325606</c:v>
                </c:pt>
                <c:pt idx="31">
                  <c:v>336828</c:v>
                </c:pt>
                <c:pt idx="32">
                  <c:v>348405</c:v>
                </c:pt>
                <c:pt idx="33">
                  <c:v>360131</c:v>
                </c:pt>
                <c:pt idx="34">
                  <c:v>371889</c:v>
                </c:pt>
                <c:pt idx="35">
                  <c:v>383319</c:v>
                </c:pt>
                <c:pt idx="36">
                  <c:v>395541</c:v>
                </c:pt>
                <c:pt idx="37">
                  <c:v>407698</c:v>
                </c:pt>
                <c:pt idx="38">
                  <c:v>419710</c:v>
                </c:pt>
                <c:pt idx="39">
                  <c:v>431190</c:v>
                </c:pt>
                <c:pt idx="40">
                  <c:v>442756</c:v>
                </c:pt>
                <c:pt idx="41">
                  <c:v>454012</c:v>
                </c:pt>
                <c:pt idx="42">
                  <c:v>465385</c:v>
                </c:pt>
                <c:pt idx="43">
                  <c:v>477250</c:v>
                </c:pt>
                <c:pt idx="44">
                  <c:v>490482</c:v>
                </c:pt>
                <c:pt idx="45">
                  <c:v>503777</c:v>
                </c:pt>
                <c:pt idx="46">
                  <c:v>517982</c:v>
                </c:pt>
                <c:pt idx="47">
                  <c:v>531799</c:v>
                </c:pt>
                <c:pt idx="48">
                  <c:v>544575</c:v>
                </c:pt>
                <c:pt idx="49">
                  <c:v>558142</c:v>
                </c:pt>
                <c:pt idx="50">
                  <c:v>571053</c:v>
                </c:pt>
                <c:pt idx="51">
                  <c:v>582197</c:v>
                </c:pt>
                <c:pt idx="52">
                  <c:v>594568</c:v>
                </c:pt>
                <c:pt idx="53">
                  <c:v>606018</c:v>
                </c:pt>
                <c:pt idx="54">
                  <c:v>618921</c:v>
                </c:pt>
                <c:pt idx="55">
                  <c:v>631621</c:v>
                </c:pt>
                <c:pt idx="56">
                  <c:v>644461</c:v>
                </c:pt>
                <c:pt idx="57">
                  <c:v>656210</c:v>
                </c:pt>
                <c:pt idx="58">
                  <c:v>669401</c:v>
                </c:pt>
                <c:pt idx="59">
                  <c:v>682948</c:v>
                </c:pt>
                <c:pt idx="60">
                  <c:v>697960</c:v>
                </c:pt>
                <c:pt idx="61">
                  <c:v>711218</c:v>
                </c:pt>
                <c:pt idx="62">
                  <c:v>724701</c:v>
                </c:pt>
                <c:pt idx="63">
                  <c:v>737394</c:v>
                </c:pt>
                <c:pt idx="64">
                  <c:v>749567</c:v>
                </c:pt>
                <c:pt idx="65">
                  <c:v>761985</c:v>
                </c:pt>
                <c:pt idx="66">
                  <c:v>774659</c:v>
                </c:pt>
                <c:pt idx="67">
                  <c:v>786508</c:v>
                </c:pt>
                <c:pt idx="68">
                  <c:v>799236</c:v>
                </c:pt>
                <c:pt idx="69">
                  <c:v>812145</c:v>
                </c:pt>
                <c:pt idx="70">
                  <c:v>824863</c:v>
                </c:pt>
                <c:pt idx="71">
                  <c:v>837917</c:v>
                </c:pt>
                <c:pt idx="72">
                  <c:v>850001</c:v>
                </c:pt>
                <c:pt idx="73">
                  <c:v>862500</c:v>
                </c:pt>
                <c:pt idx="74">
                  <c:v>875505</c:v>
                </c:pt>
                <c:pt idx="75">
                  <c:v>888003</c:v>
                </c:pt>
                <c:pt idx="76">
                  <c:v>901233</c:v>
                </c:pt>
                <c:pt idx="77">
                  <c:v>914752</c:v>
                </c:pt>
                <c:pt idx="78">
                  <c:v>928269</c:v>
                </c:pt>
                <c:pt idx="79">
                  <c:v>940875</c:v>
                </c:pt>
                <c:pt idx="80">
                  <c:v>953234</c:v>
                </c:pt>
                <c:pt idx="81">
                  <c:v>966796</c:v>
                </c:pt>
                <c:pt idx="82">
                  <c:v>980071</c:v>
                </c:pt>
                <c:pt idx="83">
                  <c:v>994200</c:v>
                </c:pt>
                <c:pt idx="84">
                  <c:v>1006660</c:v>
                </c:pt>
                <c:pt idx="85">
                  <c:v>1020346</c:v>
                </c:pt>
                <c:pt idx="86">
                  <c:v>1034127</c:v>
                </c:pt>
                <c:pt idx="87">
                  <c:v>1048824</c:v>
                </c:pt>
                <c:pt idx="88">
                  <c:v>1063671</c:v>
                </c:pt>
                <c:pt idx="89">
                  <c:v>1078282</c:v>
                </c:pt>
                <c:pt idx="90">
                  <c:v>1092829</c:v>
                </c:pt>
                <c:pt idx="91">
                  <c:v>1107241</c:v>
                </c:pt>
                <c:pt idx="92">
                  <c:v>1122003</c:v>
                </c:pt>
                <c:pt idx="93">
                  <c:v>1136428</c:v>
                </c:pt>
                <c:pt idx="94">
                  <c:v>1150895</c:v>
                </c:pt>
              </c:numCache>
            </c:numRef>
          </c:xVal>
          <c:yVal>
            <c:numRef>
              <c:f>Sheet1!$F$2:$F$96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0.95238095238095233</c:v>
                </c:pt>
                <c:pt idx="6">
                  <c:v>1</c:v>
                </c:pt>
                <c:pt idx="7">
                  <c:v>0.8571428571428571</c:v>
                </c:pt>
                <c:pt idx="8">
                  <c:v>0.80952380952380953</c:v>
                </c:pt>
                <c:pt idx="9">
                  <c:v>0.8571428571428571</c:v>
                </c:pt>
                <c:pt idx="10">
                  <c:v>0.76190476190476186</c:v>
                </c:pt>
                <c:pt idx="11">
                  <c:v>0.76190476190476186</c:v>
                </c:pt>
                <c:pt idx="12">
                  <c:v>0.42857142857142855</c:v>
                </c:pt>
                <c:pt idx="13">
                  <c:v>0.5714285714285714</c:v>
                </c:pt>
                <c:pt idx="14">
                  <c:v>0.52380952380952384</c:v>
                </c:pt>
                <c:pt idx="15">
                  <c:v>0.38095238095238093</c:v>
                </c:pt>
                <c:pt idx="16">
                  <c:v>0.47619047619047616</c:v>
                </c:pt>
                <c:pt idx="17">
                  <c:v>0.80952380952380953</c:v>
                </c:pt>
                <c:pt idx="18">
                  <c:v>0.7142857142857143</c:v>
                </c:pt>
                <c:pt idx="19">
                  <c:v>0.38095238095238093</c:v>
                </c:pt>
                <c:pt idx="20">
                  <c:v>0.66666666666666663</c:v>
                </c:pt>
                <c:pt idx="21">
                  <c:v>0.52380952380952384</c:v>
                </c:pt>
                <c:pt idx="22">
                  <c:v>0.7142857142857143</c:v>
                </c:pt>
                <c:pt idx="23">
                  <c:v>0.66666666666666663</c:v>
                </c:pt>
                <c:pt idx="24">
                  <c:v>0.5714285714285714</c:v>
                </c:pt>
                <c:pt idx="25">
                  <c:v>0.52380952380952384</c:v>
                </c:pt>
                <c:pt idx="26">
                  <c:v>0.47619047619047616</c:v>
                </c:pt>
                <c:pt idx="27">
                  <c:v>0.66666666666666663</c:v>
                </c:pt>
                <c:pt idx="28">
                  <c:v>0.7142857142857143</c:v>
                </c:pt>
                <c:pt idx="29">
                  <c:v>0.66666666666666663</c:v>
                </c:pt>
                <c:pt idx="30">
                  <c:v>0.5714285714285714</c:v>
                </c:pt>
                <c:pt idx="31">
                  <c:v>0.42857142857142855</c:v>
                </c:pt>
                <c:pt idx="32">
                  <c:v>0.47619047619047616</c:v>
                </c:pt>
                <c:pt idx="33">
                  <c:v>0.38095238095238093</c:v>
                </c:pt>
                <c:pt idx="34">
                  <c:v>0.47619047619047616</c:v>
                </c:pt>
                <c:pt idx="35">
                  <c:v>0.5714285714285714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0.52380952380952384</c:v>
                </c:pt>
                <c:pt idx="40">
                  <c:v>0.5714285714285714</c:v>
                </c:pt>
                <c:pt idx="41">
                  <c:v>0.5714285714285714</c:v>
                </c:pt>
                <c:pt idx="42">
                  <c:v>0.33333333333333331</c:v>
                </c:pt>
                <c:pt idx="43">
                  <c:v>0.52380952380952384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0.47619047619047616</c:v>
                </c:pt>
                <c:pt idx="47">
                  <c:v>0.61904761904761907</c:v>
                </c:pt>
                <c:pt idx="48">
                  <c:v>0.19047619047619047</c:v>
                </c:pt>
                <c:pt idx="49">
                  <c:v>0.5714285714285714</c:v>
                </c:pt>
                <c:pt idx="50">
                  <c:v>0.42857142857142855</c:v>
                </c:pt>
                <c:pt idx="51">
                  <c:v>0.47619047619047616</c:v>
                </c:pt>
                <c:pt idx="52">
                  <c:v>0.42857142857142855</c:v>
                </c:pt>
                <c:pt idx="53">
                  <c:v>0.5714285714285714</c:v>
                </c:pt>
                <c:pt idx="54">
                  <c:v>0.47619047619047616</c:v>
                </c:pt>
                <c:pt idx="55">
                  <c:v>0.61904761904761907</c:v>
                </c:pt>
                <c:pt idx="56">
                  <c:v>0.47619047619047616</c:v>
                </c:pt>
                <c:pt idx="57">
                  <c:v>0.5714285714285714</c:v>
                </c:pt>
                <c:pt idx="58">
                  <c:v>0.52380952380952384</c:v>
                </c:pt>
                <c:pt idx="59">
                  <c:v>0.2857142857142857</c:v>
                </c:pt>
                <c:pt idx="60">
                  <c:v>0.33333333333333331</c:v>
                </c:pt>
                <c:pt idx="61">
                  <c:v>0.19047619047619047</c:v>
                </c:pt>
                <c:pt idx="62">
                  <c:v>0.33333333333333331</c:v>
                </c:pt>
                <c:pt idx="63">
                  <c:v>0.2857142857142857</c:v>
                </c:pt>
                <c:pt idx="64">
                  <c:v>0.47619047619047616</c:v>
                </c:pt>
                <c:pt idx="65">
                  <c:v>0.2857142857142857</c:v>
                </c:pt>
                <c:pt idx="66">
                  <c:v>0.47619047619047616</c:v>
                </c:pt>
                <c:pt idx="67">
                  <c:v>0.33333333333333331</c:v>
                </c:pt>
                <c:pt idx="68">
                  <c:v>0.23809523809523808</c:v>
                </c:pt>
                <c:pt idx="69">
                  <c:v>0.42857142857142855</c:v>
                </c:pt>
                <c:pt idx="70">
                  <c:v>0.47619047619047616</c:v>
                </c:pt>
                <c:pt idx="71">
                  <c:v>0.47619047619047616</c:v>
                </c:pt>
                <c:pt idx="72">
                  <c:v>0.42857142857142855</c:v>
                </c:pt>
                <c:pt idx="73">
                  <c:v>0.5714285714285714</c:v>
                </c:pt>
                <c:pt idx="74">
                  <c:v>0.42857142857142855</c:v>
                </c:pt>
                <c:pt idx="75">
                  <c:v>0.19047619047619047</c:v>
                </c:pt>
                <c:pt idx="76">
                  <c:v>0.19047619047619047</c:v>
                </c:pt>
                <c:pt idx="77">
                  <c:v>0.47619047619047616</c:v>
                </c:pt>
                <c:pt idx="78">
                  <c:v>0.2857142857142857</c:v>
                </c:pt>
                <c:pt idx="79">
                  <c:v>0.2857142857142857</c:v>
                </c:pt>
                <c:pt idx="80">
                  <c:v>0.38095238095238093</c:v>
                </c:pt>
                <c:pt idx="81">
                  <c:v>0.33333333333333331</c:v>
                </c:pt>
                <c:pt idx="82">
                  <c:v>0.38095238095238093</c:v>
                </c:pt>
                <c:pt idx="83">
                  <c:v>0.2857142857142857</c:v>
                </c:pt>
                <c:pt idx="84">
                  <c:v>0.42857142857142855</c:v>
                </c:pt>
                <c:pt idx="85">
                  <c:v>0.19047619047618999</c:v>
                </c:pt>
                <c:pt idx="86">
                  <c:v>0.28571428571428498</c:v>
                </c:pt>
                <c:pt idx="87">
                  <c:v>0.33333333333333298</c:v>
                </c:pt>
                <c:pt idx="88">
                  <c:v>0.28571428571428498</c:v>
                </c:pt>
                <c:pt idx="89">
                  <c:v>0.14285714285714199</c:v>
                </c:pt>
                <c:pt idx="90">
                  <c:v>0.28571428571428498</c:v>
                </c:pt>
                <c:pt idx="91">
                  <c:v>0.14285714285714199</c:v>
                </c:pt>
                <c:pt idx="92">
                  <c:v>0.42857142857142799</c:v>
                </c:pt>
                <c:pt idx="93">
                  <c:v>0.238095238095238</c:v>
                </c:pt>
                <c:pt idx="94">
                  <c:v>0.19047619047618999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7-4948-97BF-A195DF32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16368"/>
        <c:axId val="753616040"/>
      </c:scatterChart>
      <c:valAx>
        <c:axId val="1401718008"/>
        <c:scaling>
          <c:orientation val="minMax"/>
          <c:max val="12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719320"/>
        <c:crosses val="autoZero"/>
        <c:crossBetween val="midCat"/>
      </c:valAx>
      <c:valAx>
        <c:axId val="1401719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718008"/>
        <c:crosses val="autoZero"/>
        <c:crossBetween val="midCat"/>
      </c:valAx>
      <c:valAx>
        <c:axId val="753616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Crash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3616368"/>
        <c:crosses val="max"/>
        <c:crossBetween val="midCat"/>
      </c:valAx>
      <c:valAx>
        <c:axId val="75361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3616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6.2861982972350072E-2"/>
          <c:y val="0.79891700261465193"/>
          <c:w val="0.89089653267025837"/>
          <c:h val="0.17180543435161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aseline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Sheet1!$Y$21</c:f>
              <c:strCache>
                <c:ptCount val="1"/>
                <c:pt idx="0">
                  <c:v>Horizon T=10 (2s)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Sheet1!$AE$28:$AE$30</c:f>
                <c:numCache>
                  <c:formatCode>General</c:formatCode>
                  <c:ptCount val="3"/>
                  <c:pt idx="0">
                    <c:v>8.3132825480704609E-2</c:v>
                  </c:pt>
                  <c:pt idx="1">
                    <c:v>0.10272452126593297</c:v>
                  </c:pt>
                  <c:pt idx="2">
                    <c:v>0.10260161264004311</c:v>
                  </c:pt>
                </c:numCache>
              </c:numRef>
            </c:plus>
            <c:minus>
              <c:numRef>
                <c:f>Sheet1!$AE$28:$AE$30</c:f>
                <c:numCache>
                  <c:formatCode>General</c:formatCode>
                  <c:ptCount val="3"/>
                  <c:pt idx="0">
                    <c:v>8.3132825480704609E-2</c:v>
                  </c:pt>
                  <c:pt idx="1">
                    <c:v>0.10272452126593297</c:v>
                  </c:pt>
                  <c:pt idx="2">
                    <c:v>0.10260161264004311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Sheet1!$AD$22:$AD$24</c:f>
              <c:strCache>
                <c:ptCount val="3"/>
                <c:pt idx="0">
                  <c:v>1 UAV</c:v>
                </c:pt>
                <c:pt idx="1">
                  <c:v>2 UAV</c:v>
                </c:pt>
                <c:pt idx="2">
                  <c:v>3 UAV</c:v>
                </c:pt>
              </c:strCache>
            </c:strRef>
          </c:cat>
          <c:val>
            <c:numRef>
              <c:f>Sheet1!$AE$22:$AE$24</c:f>
              <c:numCache>
                <c:formatCode>General</c:formatCode>
                <c:ptCount val="3"/>
                <c:pt idx="0">
                  <c:v>0.36911596453991863</c:v>
                </c:pt>
                <c:pt idx="1">
                  <c:v>0.69269230044687669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CA-45D5-BCEF-0C707BD5DBB4}"/>
            </c:ext>
          </c:extLst>
        </c:ser>
        <c:ser>
          <c:idx val="1"/>
          <c:order val="1"/>
          <c:tx>
            <c:strRef>
              <c:f>Sheet1!$Z$21</c:f>
              <c:strCache>
                <c:ptCount val="1"/>
                <c:pt idx="0">
                  <c:v>Horizon T=0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Sheet1!$AF$28:$AF$30</c:f>
                <c:numCache>
                  <c:formatCode>General</c:formatCode>
                  <c:ptCount val="3"/>
                  <c:pt idx="0">
                    <c:v>7.6738409410140665E-2</c:v>
                  </c:pt>
                  <c:pt idx="1">
                    <c:v>0.10473005179092006</c:v>
                  </c:pt>
                  <c:pt idx="2">
                    <c:v>0.10722660180616597</c:v>
                  </c:pt>
                </c:numCache>
              </c:numRef>
            </c:plus>
            <c:minus>
              <c:numRef>
                <c:f>Sheet1!$AF$28:$AF$30</c:f>
                <c:numCache>
                  <c:formatCode>General</c:formatCode>
                  <c:ptCount val="3"/>
                  <c:pt idx="0">
                    <c:v>7.6738409410140665E-2</c:v>
                  </c:pt>
                  <c:pt idx="1">
                    <c:v>0.10473005179092006</c:v>
                  </c:pt>
                  <c:pt idx="2">
                    <c:v>0.10722660180616597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Sheet1!$AD$22:$AD$24</c:f>
              <c:strCache>
                <c:ptCount val="3"/>
                <c:pt idx="0">
                  <c:v>1 UAV</c:v>
                </c:pt>
                <c:pt idx="1">
                  <c:v>2 UAV</c:v>
                </c:pt>
                <c:pt idx="2">
                  <c:v>3 UAV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0.40358342528789098</c:v>
                </c:pt>
                <c:pt idx="1">
                  <c:v>0.73787891619209889</c:v>
                </c:pt>
                <c:pt idx="2">
                  <c:v>0.89474124401631405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CA-45D5-BCEF-0C707BD5DBB4}"/>
            </c:ext>
          </c:extLst>
        </c:ser>
        <c:ser>
          <c:idx val="2"/>
          <c:order val="2"/>
          <c:tx>
            <c:strRef>
              <c:f>Sheet1!$AA$21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Sheet1!$AG$28:$AG$30</c:f>
                <c:numCache>
                  <c:formatCode>General</c:formatCode>
                  <c:ptCount val="3"/>
                  <c:pt idx="0">
                    <c:v>7.6009618068799731E-2</c:v>
                  </c:pt>
                  <c:pt idx="1">
                    <c:v>8.8938397602646352E-2</c:v>
                  </c:pt>
                  <c:pt idx="2">
                    <c:v>0.10526958635352429</c:v>
                  </c:pt>
                </c:numCache>
              </c:numRef>
            </c:plus>
            <c:minus>
              <c:numRef>
                <c:f>Sheet1!$AG$28:$AG$30</c:f>
                <c:numCache>
                  <c:formatCode>General</c:formatCode>
                  <c:ptCount val="3"/>
                  <c:pt idx="0">
                    <c:v>7.6009618068799731E-2</c:v>
                  </c:pt>
                  <c:pt idx="1">
                    <c:v>8.8938397602646352E-2</c:v>
                  </c:pt>
                  <c:pt idx="2">
                    <c:v>0.10526958635352429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Sheet1!$AD$22:$AD$24</c:f>
              <c:strCache>
                <c:ptCount val="3"/>
                <c:pt idx="0">
                  <c:v>1 UAV</c:v>
                </c:pt>
                <c:pt idx="1">
                  <c:v>2 UAV</c:v>
                </c:pt>
                <c:pt idx="2">
                  <c:v>3 UAV</c:v>
                </c:pt>
              </c:strCache>
            </c:strRef>
          </c:cat>
          <c:val>
            <c:numRef>
              <c:f>Sheet1!$AG$22:$AG$24</c:f>
              <c:numCache>
                <c:formatCode>General</c:formatCode>
                <c:ptCount val="3"/>
                <c:pt idx="0">
                  <c:v>0.24957761628474917</c:v>
                </c:pt>
                <c:pt idx="1">
                  <c:v>0.43360233359442985</c:v>
                </c:pt>
                <c:pt idx="2">
                  <c:v>0.62142950133143893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CA-45D5-BCEF-0C707BD5DBB4}"/>
            </c:ext>
          </c:extLst>
        </c:ser>
        <c:ser>
          <c:idx val="3"/>
          <c:order val="3"/>
          <c:tx>
            <c:strRef>
              <c:f>Sheet1!$AH$21</c:f>
              <c:strCache>
                <c:ptCount val="1"/>
                <c:pt idx="0">
                  <c:v>Fixed Trajectory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Sheet1!$AH$28:$AH$30</c:f>
                <c:numCache>
                  <c:formatCode>General</c:formatCode>
                  <c:ptCount val="3"/>
                  <c:pt idx="0">
                    <c:v>3.5333011263771016E-2</c:v>
                  </c:pt>
                  <c:pt idx="1">
                    <c:v>7.1569309224510352E-2</c:v>
                  </c:pt>
                  <c:pt idx="2">
                    <c:v>8.016514755762591E-2</c:v>
                  </c:pt>
                </c:numCache>
              </c:numRef>
            </c:plus>
            <c:minus>
              <c:numRef>
                <c:f>Sheet1!$AH$28:$AH$30</c:f>
                <c:numCache>
                  <c:formatCode>General</c:formatCode>
                  <c:ptCount val="3"/>
                  <c:pt idx="0">
                    <c:v>3.5333011263771016E-2</c:v>
                  </c:pt>
                  <c:pt idx="1">
                    <c:v>7.1569309224510352E-2</c:v>
                  </c:pt>
                  <c:pt idx="2">
                    <c:v>8.016514755762591E-2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Sheet1!$AH$22:$AH$24</c:f>
              <c:numCache>
                <c:formatCode>General</c:formatCode>
                <c:ptCount val="3"/>
                <c:pt idx="0">
                  <c:v>0.31217626060786674</c:v>
                </c:pt>
                <c:pt idx="1">
                  <c:v>0.5904828493823252</c:v>
                </c:pt>
                <c:pt idx="2">
                  <c:v>0.78533227131618955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CA-45D5-BCEF-0C707BD5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230264"/>
        <c:axId val="887228296"/>
      </c:barChart>
      <c:catAx>
        <c:axId val="88723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7228296"/>
        <c:crosses val="autoZero"/>
        <c:auto val="1"/>
        <c:lblAlgn val="ctr"/>
        <c:lblOffset val="100"/>
        <c:noMultiLvlLbl val="0"/>
      </c:catAx>
      <c:valAx>
        <c:axId val="8872282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Proportional 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723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Sheet1!$Y$21</c:f>
              <c:strCache>
                <c:ptCount val="1"/>
                <c:pt idx="0">
                  <c:v>Horizon T=10 (2s)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Sheet1!$AD$22:$AD$24</c:f>
              <c:strCache>
                <c:ptCount val="3"/>
                <c:pt idx="0">
                  <c:v>1 UAV</c:v>
                </c:pt>
                <c:pt idx="1">
                  <c:v>2 UAV</c:v>
                </c:pt>
                <c:pt idx="2">
                  <c:v>3 UAV</c:v>
                </c:pt>
              </c:strCache>
            </c:strRef>
          </c:cat>
          <c:val>
            <c:numRef>
              <c:f>Sheet1!$Y$15:$Y$17</c:f>
              <c:numCache>
                <c:formatCode>General</c:formatCode>
                <c:ptCount val="3"/>
                <c:pt idx="0">
                  <c:v>0.29702970297029702</c:v>
                </c:pt>
                <c:pt idx="1">
                  <c:v>0.19306930693069299</c:v>
                </c:pt>
                <c:pt idx="2">
                  <c:v>0.184818481848184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7-44F9-9A97-5897A4FF4D30}"/>
            </c:ext>
          </c:extLst>
        </c:ser>
        <c:ser>
          <c:idx val="1"/>
          <c:order val="1"/>
          <c:tx>
            <c:strRef>
              <c:f>Sheet1!$Z$21</c:f>
              <c:strCache>
                <c:ptCount val="1"/>
                <c:pt idx="0">
                  <c:v>Horizon T=0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Sheet1!$AD$22:$AD$24</c:f>
              <c:strCache>
                <c:ptCount val="3"/>
                <c:pt idx="0">
                  <c:v>1 UAV</c:v>
                </c:pt>
                <c:pt idx="1">
                  <c:v>2 UAV</c:v>
                </c:pt>
                <c:pt idx="2">
                  <c:v>3 UAV</c:v>
                </c:pt>
              </c:strCache>
            </c:strRef>
          </c:cat>
          <c:val>
            <c:numRef>
              <c:f>Sheet1!$Z$15:$Z$17</c:f>
              <c:numCache>
                <c:formatCode>General</c:formatCode>
                <c:ptCount val="3"/>
                <c:pt idx="0">
                  <c:v>0.198019801980198</c:v>
                </c:pt>
                <c:pt idx="1">
                  <c:v>0.16336633663366301</c:v>
                </c:pt>
                <c:pt idx="2">
                  <c:v>0.20462046204620399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7-44F9-9A97-5897A4FF4D30}"/>
            </c:ext>
          </c:extLst>
        </c:ser>
        <c:ser>
          <c:idx val="2"/>
          <c:order val="2"/>
          <c:tx>
            <c:strRef>
              <c:f>Sheet1!$AA$21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Sheet1!$AD$22:$AD$24</c:f>
              <c:strCache>
                <c:ptCount val="3"/>
                <c:pt idx="0">
                  <c:v>1 UAV</c:v>
                </c:pt>
                <c:pt idx="1">
                  <c:v>2 UAV</c:v>
                </c:pt>
                <c:pt idx="2">
                  <c:v>3 UAV</c:v>
                </c:pt>
              </c:strCache>
            </c:strRef>
          </c:cat>
          <c:val>
            <c:numRef>
              <c:f>Sheet1!$AA$15:$AA$17</c:f>
              <c:numCache>
                <c:formatCode>General</c:formatCode>
                <c:ptCount val="3"/>
                <c:pt idx="0">
                  <c:v>0.54455445544554404</c:v>
                </c:pt>
                <c:pt idx="1">
                  <c:v>0.62871287128712805</c:v>
                </c:pt>
                <c:pt idx="2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7-44F9-9A97-5897A4FF4D30}"/>
            </c:ext>
          </c:extLst>
        </c:ser>
        <c:ser>
          <c:idx val="3"/>
          <c:order val="3"/>
          <c:tx>
            <c:strRef>
              <c:f>Sheet1!$AH$21</c:f>
              <c:strCache>
                <c:ptCount val="1"/>
                <c:pt idx="0">
                  <c:v>Fixed Trajectory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Sheet1!$AB$15:$AB$17</c:f>
              <c:numCache>
                <c:formatCode>General</c:formatCode>
                <c:ptCount val="3"/>
                <c:pt idx="0">
                  <c:v>0</c:v>
                </c:pt>
                <c:pt idx="1">
                  <c:v>4.9504950495049497E-3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7-44F9-9A97-5897A4FF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230264"/>
        <c:axId val="887228296"/>
      </c:barChart>
      <c:catAx>
        <c:axId val="88723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7228296"/>
        <c:crosses val="autoZero"/>
        <c:auto val="1"/>
        <c:lblAlgn val="ctr"/>
        <c:lblOffset val="100"/>
        <c:noMultiLvlLbl val="0"/>
      </c:catAx>
      <c:valAx>
        <c:axId val="88722829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Crash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 Probability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723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Sheet1!$Y$21</c:f>
              <c:strCache>
                <c:ptCount val="1"/>
                <c:pt idx="0">
                  <c:v>Horizon T=10 (2s)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Sheet1!$AP$40:$AP$42</c:f>
                <c:numCache>
                  <c:formatCode>General</c:formatCode>
                  <c:ptCount val="3"/>
                  <c:pt idx="0">
                    <c:v>6.7169544670820952E-2</c:v>
                  </c:pt>
                  <c:pt idx="1">
                    <c:v>9.2407175751330825E-2</c:v>
                  </c:pt>
                  <c:pt idx="2">
                    <c:v>9.3944505526545263E-2</c:v>
                  </c:pt>
                </c:numCache>
              </c:numRef>
            </c:plus>
            <c:minus>
              <c:numRef>
                <c:f>Sheet1!$AP$40:$AP$42</c:f>
                <c:numCache>
                  <c:formatCode>General</c:formatCode>
                  <c:ptCount val="3"/>
                  <c:pt idx="0">
                    <c:v>6.7169544670820952E-2</c:v>
                  </c:pt>
                  <c:pt idx="1">
                    <c:v>9.2407175751330825E-2</c:v>
                  </c:pt>
                  <c:pt idx="2">
                    <c:v>9.3944505526545263E-2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Sheet1!$AD$22:$AD$24</c:f>
              <c:strCache>
                <c:ptCount val="3"/>
                <c:pt idx="0">
                  <c:v>1 UAV</c:v>
                </c:pt>
                <c:pt idx="1">
                  <c:v>2 UAV</c:v>
                </c:pt>
                <c:pt idx="2">
                  <c:v>3 UAV</c:v>
                </c:pt>
              </c:strCache>
            </c:strRef>
          </c:cat>
          <c:val>
            <c:numRef>
              <c:f>Sheet1!$AP$36:$AP$38</c:f>
              <c:numCache>
                <c:formatCode>General</c:formatCode>
                <c:ptCount val="3"/>
                <c:pt idx="0">
                  <c:v>0.34763263708770797</c:v>
                </c:pt>
                <c:pt idx="1">
                  <c:v>0.66175644174402437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0-4B66-BCE3-8A8B4EB79D13}"/>
            </c:ext>
          </c:extLst>
        </c:ser>
        <c:ser>
          <c:idx val="1"/>
          <c:order val="1"/>
          <c:tx>
            <c:strRef>
              <c:f>Sheet1!$Z$21</c:f>
              <c:strCache>
                <c:ptCount val="1"/>
                <c:pt idx="0">
                  <c:v>Horizon T=0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Sheet1!$AQ$40:$AQ$42</c:f>
                <c:numCache>
                  <c:formatCode>General</c:formatCode>
                  <c:ptCount val="3"/>
                  <c:pt idx="0">
                    <c:v>6.307978746829139E-2</c:v>
                  </c:pt>
                  <c:pt idx="1">
                    <c:v>7.9639686150206168E-2</c:v>
                  </c:pt>
                  <c:pt idx="2">
                    <c:v>0.1116104755579318</c:v>
                  </c:pt>
                </c:numCache>
              </c:numRef>
            </c:plus>
            <c:minus>
              <c:numRef>
                <c:f>Sheet1!$AQ$40:$AQ$42</c:f>
                <c:numCache>
                  <c:formatCode>General</c:formatCode>
                  <c:ptCount val="3"/>
                  <c:pt idx="0">
                    <c:v>6.307978746829139E-2</c:v>
                  </c:pt>
                  <c:pt idx="1">
                    <c:v>7.9639686150206168E-2</c:v>
                  </c:pt>
                  <c:pt idx="2">
                    <c:v>0.1116104755579318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Sheet1!$AD$22:$AD$24</c:f>
              <c:strCache>
                <c:ptCount val="3"/>
                <c:pt idx="0">
                  <c:v>1 UAV</c:v>
                </c:pt>
                <c:pt idx="1">
                  <c:v>2 UAV</c:v>
                </c:pt>
                <c:pt idx="2">
                  <c:v>3 UAV</c:v>
                </c:pt>
              </c:strCache>
            </c:strRef>
          </c:cat>
          <c:val>
            <c:numRef>
              <c:f>Sheet1!$AQ$36:$AQ$38</c:f>
              <c:numCache>
                <c:formatCode>General</c:formatCode>
                <c:ptCount val="3"/>
                <c:pt idx="0">
                  <c:v>0.33658747980660125</c:v>
                </c:pt>
                <c:pt idx="1">
                  <c:v>0.66282743977680814</c:v>
                </c:pt>
                <c:pt idx="2">
                  <c:v>0.94829079014161621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B66-BCE3-8A8B4EB79D13}"/>
            </c:ext>
          </c:extLst>
        </c:ser>
        <c:ser>
          <c:idx val="2"/>
          <c:order val="2"/>
          <c:tx>
            <c:strRef>
              <c:f>Sheet1!$AA$21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Sheet1!$AR$40:$AR$42</c:f>
                <c:numCache>
                  <c:formatCode>General</c:formatCode>
                  <c:ptCount val="3"/>
                  <c:pt idx="0">
                    <c:v>5.877524944413013E-2</c:v>
                  </c:pt>
                  <c:pt idx="1">
                    <c:v>8.7183533085844506E-2</c:v>
                  </c:pt>
                  <c:pt idx="2">
                    <c:v>0.10168839901015463</c:v>
                  </c:pt>
                </c:numCache>
              </c:numRef>
            </c:plus>
            <c:minus>
              <c:numRef>
                <c:f>Sheet1!$AR$40:$AR$42</c:f>
                <c:numCache>
                  <c:formatCode>General</c:formatCode>
                  <c:ptCount val="3"/>
                  <c:pt idx="0">
                    <c:v>5.877524944413013E-2</c:v>
                  </c:pt>
                  <c:pt idx="1">
                    <c:v>8.7183533085844506E-2</c:v>
                  </c:pt>
                  <c:pt idx="2">
                    <c:v>0.10168839901015463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Sheet1!$AD$22:$AD$24</c:f>
              <c:strCache>
                <c:ptCount val="3"/>
                <c:pt idx="0">
                  <c:v>1 UAV</c:v>
                </c:pt>
                <c:pt idx="1">
                  <c:v>2 UAV</c:v>
                </c:pt>
                <c:pt idx="2">
                  <c:v>3 UAV</c:v>
                </c:pt>
              </c:strCache>
            </c:strRef>
          </c:cat>
          <c:val>
            <c:numRef>
              <c:f>Sheet1!$AR$36:$AR$38</c:f>
              <c:numCache>
                <c:formatCode>General</c:formatCode>
                <c:ptCount val="3"/>
                <c:pt idx="0">
                  <c:v>0.20268158923434854</c:v>
                </c:pt>
                <c:pt idx="1">
                  <c:v>0.40658984541586468</c:v>
                </c:pt>
                <c:pt idx="2">
                  <c:v>0.61034857204247184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0-4B66-BCE3-8A8B4EB79D13}"/>
            </c:ext>
          </c:extLst>
        </c:ser>
        <c:ser>
          <c:idx val="3"/>
          <c:order val="3"/>
          <c:tx>
            <c:strRef>
              <c:f>Sheet1!$AH$21</c:f>
              <c:strCache>
                <c:ptCount val="1"/>
                <c:pt idx="0">
                  <c:v>Fixed Trajectory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Sheet1!$AS$40:$AS$42</c:f>
                <c:numCache>
                  <c:formatCode>General</c:formatCode>
                  <c:ptCount val="3"/>
                  <c:pt idx="0">
                    <c:v>2.8670082119116827E-2</c:v>
                  </c:pt>
                  <c:pt idx="1">
                    <c:v>5.3847477264722575E-2</c:v>
                  </c:pt>
                  <c:pt idx="2">
                    <c:v>7.1661370701086122E-2</c:v>
                  </c:pt>
                </c:numCache>
              </c:numRef>
            </c:plus>
            <c:minus>
              <c:numRef>
                <c:f>Sheet1!$AS$40:$AS$42</c:f>
                <c:numCache>
                  <c:formatCode>General</c:formatCode>
                  <c:ptCount val="3"/>
                  <c:pt idx="0">
                    <c:v>2.8670082119116827E-2</c:v>
                  </c:pt>
                  <c:pt idx="1">
                    <c:v>5.3847477264722575E-2</c:v>
                  </c:pt>
                  <c:pt idx="2">
                    <c:v>7.1661370701086122E-2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Sheet1!$AS$36:$AS$38</c:f>
              <c:numCache>
                <c:formatCode>General</c:formatCode>
                <c:ptCount val="3"/>
                <c:pt idx="0">
                  <c:v>0.26175580568744988</c:v>
                </c:pt>
                <c:pt idx="1">
                  <c:v>0.53389944110596921</c:v>
                </c:pt>
                <c:pt idx="2">
                  <c:v>0.76840333676475181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0-4B66-BCE3-8A8B4EB79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230264"/>
        <c:axId val="887228296"/>
      </c:barChart>
      <c:catAx>
        <c:axId val="88723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7228296"/>
        <c:crosses val="autoZero"/>
        <c:auto val="1"/>
        <c:lblAlgn val="ctr"/>
        <c:lblOffset val="100"/>
        <c:noMultiLvlLbl val="0"/>
      </c:catAx>
      <c:valAx>
        <c:axId val="8872282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Proportional 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723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62593</xdr:colOff>
      <xdr:row>54</xdr:row>
      <xdr:rowOff>127000</xdr:rowOff>
    </xdr:from>
    <xdr:to>
      <xdr:col>20</xdr:col>
      <xdr:colOff>204107</xdr:colOff>
      <xdr:row>79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10368-6630-4887-92EC-7E64232F2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32497</xdr:colOff>
      <xdr:row>36</xdr:row>
      <xdr:rowOff>112857</xdr:rowOff>
    </xdr:from>
    <xdr:to>
      <xdr:col>32</xdr:col>
      <xdr:colOff>255936</xdr:colOff>
      <xdr:row>56</xdr:row>
      <xdr:rowOff>82922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38B8C4-FDBA-4617-AC68-19780F94D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78442</xdr:colOff>
      <xdr:row>59</xdr:row>
      <xdr:rowOff>33618</xdr:rowOff>
    </xdr:from>
    <xdr:to>
      <xdr:col>32</xdr:col>
      <xdr:colOff>301881</xdr:colOff>
      <xdr:row>79</xdr:row>
      <xdr:rowOff>3683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A4C67C-8593-4FAA-910B-6A813DCDE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537722</xdr:colOff>
      <xdr:row>52</xdr:row>
      <xdr:rowOff>143468</xdr:rowOff>
    </xdr:from>
    <xdr:to>
      <xdr:col>44</xdr:col>
      <xdr:colOff>22994</xdr:colOff>
      <xdr:row>72</xdr:row>
      <xdr:rowOff>113533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F4DF0D-9524-435B-9FBE-357933666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7C0EA9-D093-4353-8C51-ACCB18BC301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7BAA8-46A0-45A6-B936-56C2F842BD3C}" name="tmp" displayName="tmp" ref="D1:G96" tableType="queryTable" totalsRowShown="0">
  <autoFilter ref="D1:G96" xr:uid="{06B7BAA8-46A0-45A6-B936-56C2F842BD3C}"/>
  <tableColumns count="4">
    <tableColumn id="1" xr3:uid="{1012EC93-C980-4FE4-A331-4C42CC0F92BF}" uniqueName="1" name="Total Updates" queryTableFieldId="1"/>
    <tableColumn id="2" xr3:uid="{69C1F3E4-645C-43EB-A0EB-22D25FE2DD37}" uniqueName="2" name="Average Reward" queryTableFieldId="2"/>
    <tableColumn id="3" xr3:uid="{130B2A85-DA04-4ADA-9B63-0B9DA8354175}" uniqueName="3" name="Crash Rate" queryTableFieldId="3"/>
    <tableColumn id="4" xr3:uid="{6C4918DF-3F61-48EC-AFEF-D1484B211851}" uniqueName="4" name="Reward (Greedy)" queryTableFieldId="4" dataDxfId="0">
      <calculatedColumnFormula>$G$111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1CAB-07D7-4BFC-93E2-5991C89A9F1F}">
  <dimension ref="A1"/>
  <sheetViews>
    <sheetView workbookViewId="0">
      <selection sqref="A1:C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8FAF-523E-482A-8D2D-CA897B7DA0FA}">
  <dimension ref="D1:AS114"/>
  <sheetViews>
    <sheetView tabSelected="1" topLeftCell="E16" zoomScale="71" zoomScaleNormal="71" workbookViewId="0">
      <selection activeCell="AK38" sqref="AK38"/>
    </sheetView>
  </sheetViews>
  <sheetFormatPr defaultRowHeight="15" x14ac:dyDescent="0.25"/>
  <cols>
    <col min="4" max="5" width="11.140625" bestFit="1" customWidth="1"/>
    <col min="6" max="6" width="17.42578125" bestFit="1" customWidth="1"/>
    <col min="7" max="7" width="39" customWidth="1"/>
    <col min="8" max="8" width="10.85546875" bestFit="1" customWidth="1"/>
    <col min="25" max="25" width="16.140625" bestFit="1" customWidth="1"/>
    <col min="26" max="26" width="11.28515625" bestFit="1" customWidth="1"/>
    <col min="37" max="37" width="16.7109375" bestFit="1" customWidth="1"/>
    <col min="38" max="39" width="12.28515625" bestFit="1" customWidth="1"/>
    <col min="40" max="40" width="15.42578125" bestFit="1" customWidth="1"/>
  </cols>
  <sheetData>
    <row r="1" spans="4:28" x14ac:dyDescent="0.25">
      <c r="D1" t="s">
        <v>6</v>
      </c>
      <c r="E1" t="s">
        <v>7</v>
      </c>
      <c r="F1" t="s">
        <v>8</v>
      </c>
      <c r="G1" t="s">
        <v>24</v>
      </c>
    </row>
    <row r="2" spans="4:28" x14ac:dyDescent="0.25">
      <c r="D2">
        <v>8314</v>
      </c>
      <c r="E2">
        <v>67.934240000000003</v>
      </c>
      <c r="F2">
        <v>1</v>
      </c>
      <c r="G2">
        <f t="shared" ref="G2:G33" si="0">$G$111</f>
        <v>171.187241420379</v>
      </c>
    </row>
    <row r="3" spans="4:28" x14ac:dyDescent="0.25">
      <c r="D3">
        <v>15998</v>
      </c>
      <c r="E3">
        <v>48.51596</v>
      </c>
      <c r="F3">
        <v>1</v>
      </c>
      <c r="G3">
        <f t="shared" si="0"/>
        <v>171.187241420379</v>
      </c>
      <c r="I3">
        <v>0</v>
      </c>
      <c r="J3">
        <v>171.87241399999999</v>
      </c>
    </row>
    <row r="4" spans="4:28" x14ac:dyDescent="0.25">
      <c r="D4">
        <v>22525</v>
      </c>
      <c r="E4">
        <v>85.649590000000003</v>
      </c>
      <c r="F4">
        <v>1</v>
      </c>
      <c r="G4">
        <f t="shared" si="0"/>
        <v>171.187241420379</v>
      </c>
      <c r="I4">
        <v>1200000</v>
      </c>
      <c r="J4">
        <f>J3</f>
        <v>171.87241399999999</v>
      </c>
    </row>
    <row r="5" spans="4:28" x14ac:dyDescent="0.25">
      <c r="D5">
        <v>28861</v>
      </c>
      <c r="E5">
        <v>96.179519999999997</v>
      </c>
      <c r="F5">
        <v>1</v>
      </c>
      <c r="G5">
        <f t="shared" si="0"/>
        <v>171.187241420379</v>
      </c>
    </row>
    <row r="6" spans="4:28" x14ac:dyDescent="0.25">
      <c r="D6">
        <v>35582</v>
      </c>
      <c r="E6">
        <v>96.38467</v>
      </c>
      <c r="F6">
        <v>1</v>
      </c>
      <c r="G6">
        <f t="shared" si="0"/>
        <v>171.187241420379</v>
      </c>
    </row>
    <row r="7" spans="4:28" x14ac:dyDescent="0.25">
      <c r="D7">
        <v>42764</v>
      </c>
      <c r="E7">
        <v>113.05118</v>
      </c>
      <c r="F7">
        <v>0.95238095238095233</v>
      </c>
      <c r="G7">
        <f t="shared" si="0"/>
        <v>171.187241420379</v>
      </c>
    </row>
    <row r="8" spans="4:28" x14ac:dyDescent="0.25">
      <c r="D8">
        <v>50989</v>
      </c>
      <c r="E8">
        <v>88.356399999999994</v>
      </c>
      <c r="F8">
        <v>1</v>
      </c>
      <c r="G8">
        <f t="shared" si="0"/>
        <v>171.187241420379</v>
      </c>
    </row>
    <row r="9" spans="4:28" x14ac:dyDescent="0.25">
      <c r="D9">
        <v>59796</v>
      </c>
      <c r="E9">
        <v>147.98715000000001</v>
      </c>
      <c r="F9">
        <v>0.8571428571428571</v>
      </c>
      <c r="G9">
        <f t="shared" si="0"/>
        <v>171.187241420379</v>
      </c>
    </row>
    <row r="10" spans="4:28" x14ac:dyDescent="0.25">
      <c r="D10">
        <v>70003</v>
      </c>
      <c r="E10">
        <v>146.89966000000001</v>
      </c>
      <c r="F10">
        <v>0.80952380952380953</v>
      </c>
      <c r="G10">
        <f t="shared" si="0"/>
        <v>171.187241420379</v>
      </c>
    </row>
    <row r="11" spans="4:28" x14ac:dyDescent="0.25">
      <c r="D11">
        <v>79913</v>
      </c>
      <c r="E11">
        <v>171.36045999999999</v>
      </c>
      <c r="F11">
        <v>0.8571428571428571</v>
      </c>
      <c r="G11">
        <f t="shared" si="0"/>
        <v>171.187241420379</v>
      </c>
    </row>
    <row r="12" spans="4:28" x14ac:dyDescent="0.25">
      <c r="D12">
        <v>90798</v>
      </c>
      <c r="E12">
        <v>161.24813</v>
      </c>
      <c r="F12">
        <v>0.76190476190476186</v>
      </c>
      <c r="G12">
        <f t="shared" si="0"/>
        <v>171.187241420379</v>
      </c>
    </row>
    <row r="13" spans="4:28" x14ac:dyDescent="0.25">
      <c r="D13">
        <v>101990</v>
      </c>
      <c r="E13">
        <v>169.03976</v>
      </c>
      <c r="F13">
        <v>0.76190476190476186</v>
      </c>
      <c r="G13">
        <f t="shared" si="0"/>
        <v>171.187241420379</v>
      </c>
      <c r="Y13" t="s">
        <v>8</v>
      </c>
    </row>
    <row r="14" spans="4:28" x14ac:dyDescent="0.25">
      <c r="D14">
        <v>113357</v>
      </c>
      <c r="E14">
        <v>228.07992999999999</v>
      </c>
      <c r="F14">
        <v>0.42857142857142855</v>
      </c>
      <c r="G14">
        <f t="shared" si="0"/>
        <v>171.187241420379</v>
      </c>
      <c r="Y14" t="s">
        <v>5</v>
      </c>
      <c r="Z14" t="s">
        <v>3</v>
      </c>
      <c r="AA14" t="s">
        <v>9</v>
      </c>
      <c r="AB14" t="s">
        <v>25</v>
      </c>
    </row>
    <row r="15" spans="4:28" x14ac:dyDescent="0.25">
      <c r="D15">
        <v>124750</v>
      </c>
      <c r="E15">
        <v>197.65154999999999</v>
      </c>
      <c r="F15">
        <v>0.5714285714285714</v>
      </c>
      <c r="G15">
        <f t="shared" si="0"/>
        <v>171.187241420379</v>
      </c>
      <c r="X15" t="s">
        <v>0</v>
      </c>
      <c r="Y15">
        <v>0.29702970297029702</v>
      </c>
      <c r="Z15">
        <v>0.198019801980198</v>
      </c>
      <c r="AA15">
        <v>0.54455445544554404</v>
      </c>
      <c r="AB15">
        <v>0</v>
      </c>
    </row>
    <row r="16" spans="4:28" x14ac:dyDescent="0.25">
      <c r="D16">
        <v>136338</v>
      </c>
      <c r="E16">
        <v>198.32275000000001</v>
      </c>
      <c r="F16">
        <v>0.52380952380952384</v>
      </c>
      <c r="G16">
        <f t="shared" si="0"/>
        <v>171.187241420379</v>
      </c>
      <c r="X16" t="s">
        <v>1</v>
      </c>
      <c r="Y16">
        <v>0.19306930693069299</v>
      </c>
      <c r="Z16">
        <v>0.16336633663366301</v>
      </c>
      <c r="AA16">
        <v>0.62871287128712805</v>
      </c>
      <c r="AB16">
        <v>4.9504950495049497E-3</v>
      </c>
    </row>
    <row r="17" spans="4:34" x14ac:dyDescent="0.25">
      <c r="D17">
        <v>147987</v>
      </c>
      <c r="E17">
        <v>214.17895999999999</v>
      </c>
      <c r="F17">
        <v>0.38095238095238093</v>
      </c>
      <c r="G17">
        <f t="shared" si="0"/>
        <v>171.187241420379</v>
      </c>
      <c r="X17" t="s">
        <v>2</v>
      </c>
      <c r="Y17">
        <v>0.184818481848184</v>
      </c>
      <c r="Z17">
        <v>0.20462046204620399</v>
      </c>
      <c r="AA17">
        <v>0.66600000000000004</v>
      </c>
      <c r="AB17">
        <v>0</v>
      </c>
    </row>
    <row r="18" spans="4:34" x14ac:dyDescent="0.25">
      <c r="D18">
        <v>159741</v>
      </c>
      <c r="E18">
        <v>194.14625000000001</v>
      </c>
      <c r="F18">
        <v>0.47619047619047616</v>
      </c>
      <c r="G18">
        <f t="shared" si="0"/>
        <v>171.187241420379</v>
      </c>
    </row>
    <row r="19" spans="4:34" x14ac:dyDescent="0.25">
      <c r="D19">
        <v>171943</v>
      </c>
      <c r="E19">
        <v>173.49078</v>
      </c>
      <c r="F19">
        <v>0.80952380952380953</v>
      </c>
      <c r="G19">
        <f t="shared" si="0"/>
        <v>171.187241420379</v>
      </c>
    </row>
    <row r="20" spans="4:34" x14ac:dyDescent="0.25">
      <c r="D20">
        <v>183306</v>
      </c>
      <c r="E20">
        <v>199.00842</v>
      </c>
      <c r="F20">
        <v>0.7142857142857143</v>
      </c>
      <c r="G20">
        <f t="shared" si="0"/>
        <v>171.187241420379</v>
      </c>
      <c r="N20" s="5"/>
      <c r="O20" s="5"/>
      <c r="Y20" s="5" t="s">
        <v>4</v>
      </c>
      <c r="Z20" s="5"/>
      <c r="AE20" s="5" t="s">
        <v>4</v>
      </c>
      <c r="AF20" s="5"/>
    </row>
    <row r="21" spans="4:34" x14ac:dyDescent="0.25">
      <c r="D21">
        <v>195192</v>
      </c>
      <c r="E21">
        <v>240.08959999999999</v>
      </c>
      <c r="F21">
        <v>0.38095238095238093</v>
      </c>
      <c r="G21">
        <f t="shared" si="0"/>
        <v>171.187241420379</v>
      </c>
      <c r="Y21" t="s">
        <v>5</v>
      </c>
      <c r="Z21" t="s">
        <v>3</v>
      </c>
      <c r="AA21" t="s">
        <v>9</v>
      </c>
      <c r="AB21" t="s">
        <v>25</v>
      </c>
      <c r="AE21" t="s">
        <v>5</v>
      </c>
      <c r="AF21" t="s">
        <v>3</v>
      </c>
      <c r="AG21" t="s">
        <v>9</v>
      </c>
      <c r="AH21" t="s">
        <v>25</v>
      </c>
    </row>
    <row r="22" spans="4:34" x14ac:dyDescent="0.25">
      <c r="D22">
        <v>207219</v>
      </c>
      <c r="E22">
        <v>218.05125000000001</v>
      </c>
      <c r="F22">
        <v>0.66666666666666663</v>
      </c>
      <c r="G22">
        <f t="shared" si="0"/>
        <v>171.187241420379</v>
      </c>
      <c r="X22" t="s">
        <v>0</v>
      </c>
      <c r="Y22">
        <v>375.13440034174198</v>
      </c>
      <c r="Z22">
        <v>410.16385303721</v>
      </c>
      <c r="AA22">
        <v>253.646979318272</v>
      </c>
      <c r="AB22">
        <v>317.26629453707801</v>
      </c>
      <c r="AD22" t="s">
        <v>0</v>
      </c>
      <c r="AE22">
        <f>Y22/MAX($Y$22:$AB$24)</f>
        <v>0.36911596453991863</v>
      </c>
      <c r="AF22">
        <f>Z22/MAX($Y$22:$AB$24)</f>
        <v>0.40358342528789098</v>
      </c>
      <c r="AG22">
        <f>AA22/MAX($Y$22:$AB$24)</f>
        <v>0.24957761628474917</v>
      </c>
      <c r="AH22">
        <f t="shared" ref="AG22:AH24" si="1">AB22/MAX($Y$22:$AB$24)</f>
        <v>0.31217626060786674</v>
      </c>
    </row>
    <row r="23" spans="4:34" x14ac:dyDescent="0.25">
      <c r="D23">
        <v>218825</v>
      </c>
      <c r="E23">
        <v>203.04841999999999</v>
      </c>
      <c r="F23">
        <v>0.52380952380952384</v>
      </c>
      <c r="G23">
        <f t="shared" si="0"/>
        <v>171.187241420379</v>
      </c>
      <c r="X23" t="s">
        <v>1</v>
      </c>
      <c r="Y23">
        <v>703.986648405663</v>
      </c>
      <c r="Z23">
        <v>749.910031920611</v>
      </c>
      <c r="AA23">
        <v>440.67221964368701</v>
      </c>
      <c r="AB23">
        <v>600.11067224150395</v>
      </c>
      <c r="AD23" t="s">
        <v>1</v>
      </c>
      <c r="AE23">
        <f t="shared" ref="AE23:AE24" si="2">Y23/MAX($Y$22:$AB$24)</f>
        <v>0.69269230044687669</v>
      </c>
      <c r="AF23">
        <f t="shared" ref="AF23:AF24" si="3">Z23/MAX($Y$22:$AB$24)</f>
        <v>0.73787891619209889</v>
      </c>
      <c r="AG23">
        <f t="shared" si="1"/>
        <v>0.43360233359442985</v>
      </c>
      <c r="AH23">
        <f t="shared" si="1"/>
        <v>0.5904828493823252</v>
      </c>
    </row>
    <row r="24" spans="4:34" x14ac:dyDescent="0.25">
      <c r="D24">
        <v>229976</v>
      </c>
      <c r="E24">
        <v>170.56455</v>
      </c>
      <c r="F24">
        <v>0.7142857142857143</v>
      </c>
      <c r="G24">
        <f t="shared" si="0"/>
        <v>171.187241420379</v>
      </c>
      <c r="X24" t="s">
        <v>2</v>
      </c>
      <c r="Y24">
        <f>1016.305</f>
        <v>1016.3049999999999</v>
      </c>
      <c r="Z24">
        <f>909.33</f>
        <v>909.33</v>
      </c>
      <c r="AA24">
        <v>631.56190935064797</v>
      </c>
      <c r="AB24">
        <v>798.137114</v>
      </c>
      <c r="AD24" t="s">
        <v>2</v>
      </c>
      <c r="AE24">
        <f t="shared" si="2"/>
        <v>1</v>
      </c>
      <c r="AF24">
        <f t="shared" si="3"/>
        <v>0.89474124401631405</v>
      </c>
      <c r="AG24">
        <f t="shared" si="1"/>
        <v>0.62142950133143893</v>
      </c>
      <c r="AH24">
        <f t="shared" si="1"/>
        <v>0.78533227131618955</v>
      </c>
    </row>
    <row r="25" spans="4:34" x14ac:dyDescent="0.25">
      <c r="D25">
        <v>241299</v>
      </c>
      <c r="E25">
        <v>177.69363000000001</v>
      </c>
      <c r="F25">
        <v>0.66666666666666663</v>
      </c>
      <c r="G25">
        <f t="shared" si="0"/>
        <v>171.187241420379</v>
      </c>
    </row>
    <row r="26" spans="4:34" x14ac:dyDescent="0.25">
      <c r="D26">
        <v>252274</v>
      </c>
      <c r="E26">
        <v>185.09254000000001</v>
      </c>
      <c r="F26">
        <v>0.5714285714285714</v>
      </c>
      <c r="G26">
        <f t="shared" si="0"/>
        <v>171.187241420379</v>
      </c>
      <c r="Y26" t="s">
        <v>26</v>
      </c>
      <c r="AE26" t="s">
        <v>27</v>
      </c>
    </row>
    <row r="27" spans="4:34" x14ac:dyDescent="0.25">
      <c r="D27">
        <v>264170</v>
      </c>
      <c r="E27">
        <v>188.95678000000001</v>
      </c>
      <c r="F27">
        <v>0.52380952380952384</v>
      </c>
      <c r="G27">
        <f t="shared" si="0"/>
        <v>171.187241420379</v>
      </c>
      <c r="Y27" t="s">
        <v>5</v>
      </c>
      <c r="Z27" t="s">
        <v>3</v>
      </c>
      <c r="AA27" t="s">
        <v>9</v>
      </c>
      <c r="AB27" t="s">
        <v>25</v>
      </c>
      <c r="AE27" t="s">
        <v>5</v>
      </c>
      <c r="AF27" t="s">
        <v>3</v>
      </c>
      <c r="AG27" t="s">
        <v>9</v>
      </c>
      <c r="AH27" t="s">
        <v>25</v>
      </c>
    </row>
    <row r="28" spans="4:34" x14ac:dyDescent="0.25">
      <c r="D28">
        <v>277007</v>
      </c>
      <c r="E28">
        <v>220.18084999999999</v>
      </c>
      <c r="F28">
        <v>0.47619047619047616</v>
      </c>
      <c r="G28">
        <f t="shared" si="0"/>
        <v>171.187241420379</v>
      </c>
      <c r="X28" t="s">
        <v>0</v>
      </c>
      <c r="Y28">
        <v>168.976612400335</v>
      </c>
      <c r="Z28">
        <v>155.979258351146</v>
      </c>
      <c r="AA28">
        <v>154.497909782823</v>
      </c>
      <c r="AB28">
        <v>71.8182320248536</v>
      </c>
      <c r="AD28" t="s">
        <v>0</v>
      </c>
      <c r="AE28">
        <f>Y28/(2*MAX($Y$22:$AB$24))</f>
        <v>8.3132825480704609E-2</v>
      </c>
      <c r="AF28">
        <f t="shared" ref="AF28:AH30" si="4">Z28/(2*MAX($Y$22:$AB$24))</f>
        <v>7.6738409410140665E-2</v>
      </c>
      <c r="AG28">
        <f t="shared" si="4"/>
        <v>7.6009618068799731E-2</v>
      </c>
      <c r="AH28">
        <f t="shared" si="4"/>
        <v>3.5333011263771016E-2</v>
      </c>
    </row>
    <row r="29" spans="4:34" x14ac:dyDescent="0.25">
      <c r="D29">
        <v>290022</v>
      </c>
      <c r="E29">
        <v>187.86469</v>
      </c>
      <c r="F29">
        <v>0.66666666666666663</v>
      </c>
      <c r="G29">
        <f t="shared" si="0"/>
        <v>171.187241420379</v>
      </c>
      <c r="X29" t="s">
        <v>1</v>
      </c>
      <c r="Y29">
        <v>208.79888917034799</v>
      </c>
      <c r="Z29">
        <v>212.875350570742</v>
      </c>
      <c r="AA29">
        <v>180.777076351115</v>
      </c>
      <c r="AB29">
        <v>145.47249362283199</v>
      </c>
      <c r="AD29" t="s">
        <v>1</v>
      </c>
      <c r="AE29">
        <f t="shared" ref="AE29:AE30" si="5">Y29/(2*MAX($Y$22:$AB$24))</f>
        <v>0.10272452126593297</v>
      </c>
      <c r="AF29">
        <f t="shared" si="4"/>
        <v>0.10473005179092006</v>
      </c>
      <c r="AG29">
        <f t="shared" si="4"/>
        <v>8.8938397602646352E-2</v>
      </c>
      <c r="AH29">
        <f t="shared" si="4"/>
        <v>7.1569309224510352E-2</v>
      </c>
    </row>
    <row r="30" spans="4:34" x14ac:dyDescent="0.25">
      <c r="D30">
        <v>302133</v>
      </c>
      <c r="E30">
        <v>176.99419</v>
      </c>
      <c r="F30">
        <v>0.7142857142857143</v>
      </c>
      <c r="G30">
        <f t="shared" si="0"/>
        <v>171.187241420379</v>
      </c>
      <c r="X30" t="s">
        <v>2</v>
      </c>
      <c r="Y30">
        <v>208.54906386827801</v>
      </c>
      <c r="Z30">
        <v>217.949863097231</v>
      </c>
      <c r="AA30">
        <v>213.97201391803699</v>
      </c>
      <c r="AB30">
        <v>162.94448057710599</v>
      </c>
      <c r="AD30" t="s">
        <v>2</v>
      </c>
      <c r="AE30">
        <f t="shared" si="5"/>
        <v>0.10260161264004311</v>
      </c>
      <c r="AF30">
        <f t="shared" si="4"/>
        <v>0.10722660180616597</v>
      </c>
      <c r="AG30">
        <f t="shared" si="4"/>
        <v>0.10526958635352429</v>
      </c>
      <c r="AH30">
        <f t="shared" si="4"/>
        <v>8.016514755762591E-2</v>
      </c>
    </row>
    <row r="31" spans="4:34" x14ac:dyDescent="0.25">
      <c r="D31">
        <v>314239</v>
      </c>
      <c r="E31">
        <v>180.64397</v>
      </c>
      <c r="F31">
        <v>0.66666666666666663</v>
      </c>
      <c r="G31">
        <f t="shared" si="0"/>
        <v>171.187241420379</v>
      </c>
    </row>
    <row r="32" spans="4:34" x14ac:dyDescent="0.25">
      <c r="D32">
        <v>325606</v>
      </c>
      <c r="E32">
        <v>165.35067000000001</v>
      </c>
      <c r="F32">
        <v>0.5714285714285714</v>
      </c>
      <c r="G32">
        <f t="shared" si="0"/>
        <v>171.187241420379</v>
      </c>
    </row>
    <row r="33" spans="4:45" x14ac:dyDescent="0.25">
      <c r="D33">
        <v>336828</v>
      </c>
      <c r="E33">
        <v>204.41988000000001</v>
      </c>
      <c r="F33">
        <v>0.42857142857142855</v>
      </c>
      <c r="G33">
        <f t="shared" si="0"/>
        <v>171.187241420379</v>
      </c>
      <c r="AJ33" s="6" t="s">
        <v>29</v>
      </c>
      <c r="AK33" s="6"/>
      <c r="AL33" s="6"/>
      <c r="AM33" s="6"/>
      <c r="AN33" s="6"/>
    </row>
    <row r="34" spans="4:45" x14ac:dyDescent="0.25">
      <c r="D34">
        <v>348405</v>
      </c>
      <c r="E34">
        <v>214.75395</v>
      </c>
      <c r="F34">
        <v>0.47619047619047616</v>
      </c>
      <c r="G34">
        <f t="shared" ref="G34:G65" si="6">$G$111</f>
        <v>171.187241420379</v>
      </c>
      <c r="AK34" s="2" t="s">
        <v>5</v>
      </c>
      <c r="AL34" s="2" t="s">
        <v>3</v>
      </c>
      <c r="AM34" s="2" t="s">
        <v>9</v>
      </c>
      <c r="AN34" s="2" t="s">
        <v>25</v>
      </c>
    </row>
    <row r="35" spans="4:45" x14ac:dyDescent="0.25">
      <c r="D35">
        <v>360131</v>
      </c>
      <c r="E35">
        <v>227.53903</v>
      </c>
      <c r="F35">
        <v>0.38095238095238093</v>
      </c>
      <c r="G35">
        <f t="shared" si="6"/>
        <v>171.187241420379</v>
      </c>
      <c r="AK35" s="6" t="s">
        <v>7</v>
      </c>
      <c r="AL35" s="6"/>
      <c r="AM35" s="6"/>
      <c r="AN35" s="6"/>
    </row>
    <row r="36" spans="4:45" x14ac:dyDescent="0.25">
      <c r="D36">
        <v>371889</v>
      </c>
      <c r="E36">
        <v>200.59789000000001</v>
      </c>
      <c r="F36">
        <v>0.47619047619047616</v>
      </c>
      <c r="G36">
        <f t="shared" si="6"/>
        <v>171.187241420379</v>
      </c>
      <c r="AJ36" t="s">
        <v>0</v>
      </c>
      <c r="AK36">
        <v>0.20049718985480799</v>
      </c>
      <c r="AL36">
        <v>0.19412689328277599</v>
      </c>
      <c r="AM36">
        <v>0.11689664531279501</v>
      </c>
      <c r="AN36">
        <v>0.150967710938124</v>
      </c>
      <c r="AP36">
        <f>AK36/MAX($AK$36:$AN$38)</f>
        <v>0.34763263708770797</v>
      </c>
      <c r="AQ36">
        <f t="shared" ref="AQ36:AS38" si="7">AL36/MAX($AK$36:$AN$38)</f>
        <v>0.33658747980660125</v>
      </c>
      <c r="AR36">
        <f t="shared" si="7"/>
        <v>0.20268158923434854</v>
      </c>
      <c r="AS36">
        <f t="shared" si="7"/>
        <v>0.26175580568744988</v>
      </c>
    </row>
    <row r="37" spans="4:45" x14ac:dyDescent="0.25">
      <c r="D37">
        <v>383319</v>
      </c>
      <c r="E37">
        <v>193.85457</v>
      </c>
      <c r="F37">
        <v>0.5714285714285714</v>
      </c>
      <c r="G37">
        <f t="shared" si="6"/>
        <v>171.187241420379</v>
      </c>
      <c r="AJ37" t="s">
        <v>1</v>
      </c>
      <c r="AK37">
        <v>0.38166815420302003</v>
      </c>
      <c r="AL37">
        <v>0.38228585252303998</v>
      </c>
      <c r="AM37">
        <v>0.23450077102172101</v>
      </c>
      <c r="AN37">
        <v>0.30792660465821498</v>
      </c>
      <c r="AP37">
        <f t="shared" ref="AP37:AP38" si="8">AK37/MAX($AK$36:$AN$38)</f>
        <v>0.66175644174402437</v>
      </c>
      <c r="AQ37">
        <f t="shared" si="7"/>
        <v>0.66282743977680814</v>
      </c>
      <c r="AR37">
        <f t="shared" si="7"/>
        <v>0.40658984541586468</v>
      </c>
      <c r="AS37">
        <f t="shared" si="7"/>
        <v>0.53389944110596921</v>
      </c>
    </row>
    <row r="38" spans="4:45" x14ac:dyDescent="0.25">
      <c r="D38">
        <v>395541</v>
      </c>
      <c r="E38">
        <v>195.31532999999999</v>
      </c>
      <c r="F38">
        <v>0.66666666666666663</v>
      </c>
      <c r="G38">
        <f t="shared" si="6"/>
        <v>171.187241420379</v>
      </c>
      <c r="AJ38" t="s">
        <v>2</v>
      </c>
      <c r="AK38">
        <v>0.57675019104786296</v>
      </c>
      <c r="AL38">
        <v>0.54692689438310604</v>
      </c>
      <c r="AM38">
        <v>0.35201865553128597</v>
      </c>
      <c r="AN38">
        <v>0.44317677128088601</v>
      </c>
      <c r="AP38">
        <f t="shared" si="8"/>
        <v>1</v>
      </c>
      <c r="AQ38">
        <f t="shared" si="7"/>
        <v>0.94829079014161621</v>
      </c>
      <c r="AR38">
        <f t="shared" si="7"/>
        <v>0.61034857204247184</v>
      </c>
      <c r="AS38">
        <f t="shared" si="7"/>
        <v>0.76840333676475181</v>
      </c>
    </row>
    <row r="39" spans="4:45" x14ac:dyDescent="0.25">
      <c r="D39">
        <v>407698</v>
      </c>
      <c r="E39">
        <v>176.11523</v>
      </c>
      <c r="F39">
        <v>0.66666666666666663</v>
      </c>
      <c r="G39">
        <f t="shared" si="6"/>
        <v>171.187241420379</v>
      </c>
      <c r="AK39" s="6" t="s">
        <v>26</v>
      </c>
      <c r="AL39" s="6"/>
      <c r="AM39" s="6"/>
      <c r="AN39" s="6"/>
    </row>
    <row r="40" spans="4:45" x14ac:dyDescent="0.25">
      <c r="D40">
        <v>419710</v>
      </c>
      <c r="E40">
        <v>178.39361</v>
      </c>
      <c r="F40">
        <v>0.66666666666666663</v>
      </c>
      <c r="G40">
        <f t="shared" si="6"/>
        <v>171.187241420379</v>
      </c>
      <c r="AJ40" t="s">
        <v>0</v>
      </c>
      <c r="AK40">
        <f>0.0774800954429879/2</f>
        <v>3.8740047721493948E-2</v>
      </c>
      <c r="AL40">
        <f>0.0727625589471913/2</f>
        <v>3.6381279473595651E-2</v>
      </c>
      <c r="AM40">
        <f>0.0677972726915757/2</f>
        <v>3.3898636345787853E-2</v>
      </c>
      <c r="AN40">
        <f>0.0330709506791171/2</f>
        <v>1.6535475339558549E-2</v>
      </c>
      <c r="AP40">
        <f t="shared" ref="AP40:AP42" si="9">AK40/MAX($AK$36:$AN$38)</f>
        <v>6.7169544670820952E-2</v>
      </c>
      <c r="AQ40">
        <f t="shared" ref="AQ40:AQ42" si="10">AL40/MAX($AK$36:$AN$38)</f>
        <v>6.307978746829139E-2</v>
      </c>
      <c r="AR40">
        <f t="shared" ref="AR40:AR42" si="11">AM40/MAX($AK$36:$AN$38)</f>
        <v>5.877524944413013E-2</v>
      </c>
      <c r="AS40">
        <f t="shared" ref="AS40:AS42" si="12">AN40/MAX($AK$36:$AN$38)</f>
        <v>2.8670082119116827E-2</v>
      </c>
    </row>
    <row r="41" spans="4:45" x14ac:dyDescent="0.25">
      <c r="D41">
        <v>431190</v>
      </c>
      <c r="E41">
        <v>188.53575000000001</v>
      </c>
      <c r="F41">
        <v>0.52380952380952384</v>
      </c>
      <c r="G41">
        <f t="shared" si="6"/>
        <v>171.187241420379</v>
      </c>
      <c r="AJ41" t="s">
        <v>1</v>
      </c>
      <c r="AK41">
        <f>0.106591712537547/2</f>
        <v>5.3295856268773499E-2</v>
      </c>
      <c r="AL41">
        <f>0.0918644084042465/2</f>
        <v>4.5932204202123253E-2</v>
      </c>
      <c r="AM41">
        <f>0.100566238726977/2</f>
        <v>5.0283119363488497E-2</v>
      </c>
      <c r="AN41">
        <f>0.0621130855997484/2</f>
        <v>3.1056542799874201E-2</v>
      </c>
      <c r="AP41">
        <f t="shared" si="9"/>
        <v>9.2407175751330825E-2</v>
      </c>
      <c r="AQ41">
        <f t="shared" si="10"/>
        <v>7.9639686150206168E-2</v>
      </c>
      <c r="AR41">
        <f t="shared" si="11"/>
        <v>8.7183533085844506E-2</v>
      </c>
      <c r="AS41">
        <f t="shared" si="12"/>
        <v>5.3847477264722575E-2</v>
      </c>
    </row>
    <row r="42" spans="4:45" x14ac:dyDescent="0.25">
      <c r="D42">
        <v>442756</v>
      </c>
      <c r="E42">
        <v>184.43809999999999</v>
      </c>
      <c r="F42">
        <v>0.5714285714285714</v>
      </c>
      <c r="G42">
        <f t="shared" si="6"/>
        <v>171.187241420379</v>
      </c>
      <c r="AJ42" t="s">
        <v>2</v>
      </c>
      <c r="AK42" s="4">
        <f>0.108365023020664/2</f>
        <v>5.4182511510332002E-2</v>
      </c>
      <c r="AL42">
        <f>0.12874272620196/2</f>
        <v>6.4371363100980003E-2</v>
      </c>
      <c r="AM42">
        <f>0.117297607112916/2</f>
        <v>5.8648803556457997E-2</v>
      </c>
      <c r="AN42">
        <f>0.0826614184852063/2</f>
        <v>4.1330709242603153E-2</v>
      </c>
      <c r="AP42">
        <f t="shared" si="9"/>
        <v>9.3944505526545263E-2</v>
      </c>
      <c r="AQ42">
        <f t="shared" si="10"/>
        <v>0.1116104755579318</v>
      </c>
      <c r="AR42">
        <f t="shared" si="11"/>
        <v>0.10168839901015463</v>
      </c>
      <c r="AS42">
        <f t="shared" si="12"/>
        <v>7.1661370701086122E-2</v>
      </c>
    </row>
    <row r="43" spans="4:45" x14ac:dyDescent="0.25">
      <c r="D43">
        <v>454012</v>
      </c>
      <c r="E43">
        <v>176.41786999999999</v>
      </c>
      <c r="F43">
        <v>0.5714285714285714</v>
      </c>
      <c r="G43">
        <f t="shared" si="6"/>
        <v>171.187241420379</v>
      </c>
    </row>
    <row r="44" spans="4:45" x14ac:dyDescent="0.25">
      <c r="D44">
        <v>465385</v>
      </c>
      <c r="E44">
        <v>215.46937</v>
      </c>
      <c r="F44">
        <v>0.33333333333333331</v>
      </c>
      <c r="G44">
        <f t="shared" si="6"/>
        <v>171.187241420379</v>
      </c>
    </row>
    <row r="45" spans="4:45" x14ac:dyDescent="0.25">
      <c r="D45">
        <v>477250</v>
      </c>
      <c r="E45">
        <v>192.43781999999999</v>
      </c>
      <c r="F45">
        <v>0.52380952380952384</v>
      </c>
      <c r="G45">
        <f t="shared" si="6"/>
        <v>171.187241420379</v>
      </c>
    </row>
    <row r="46" spans="4:45" x14ac:dyDescent="0.25">
      <c r="D46">
        <v>490482</v>
      </c>
      <c r="E46">
        <v>242.22299000000001</v>
      </c>
      <c r="F46">
        <v>0.38095238095238093</v>
      </c>
      <c r="G46">
        <f t="shared" si="6"/>
        <v>171.187241420379</v>
      </c>
      <c r="AK46">
        <f>AK38/AL38</f>
        <v>1.0545288538030213</v>
      </c>
    </row>
    <row r="47" spans="4:45" x14ac:dyDescent="0.25">
      <c r="D47">
        <v>503777</v>
      </c>
      <c r="E47">
        <v>234.15626</v>
      </c>
      <c r="F47">
        <v>0.38095238095238093</v>
      </c>
      <c r="G47">
        <f t="shared" si="6"/>
        <v>171.187241420379</v>
      </c>
    </row>
    <row r="48" spans="4:45" x14ac:dyDescent="0.25">
      <c r="D48">
        <v>517982</v>
      </c>
      <c r="E48">
        <v>220.38242</v>
      </c>
      <c r="F48">
        <v>0.47619047619047616</v>
      </c>
      <c r="G48">
        <f t="shared" si="6"/>
        <v>171.187241420379</v>
      </c>
    </row>
    <row r="49" spans="4:34" x14ac:dyDescent="0.25">
      <c r="D49">
        <v>531799</v>
      </c>
      <c r="E49">
        <v>215.82441</v>
      </c>
      <c r="F49">
        <v>0.61904761904761907</v>
      </c>
      <c r="G49">
        <f t="shared" si="6"/>
        <v>171.187241420379</v>
      </c>
    </row>
    <row r="50" spans="4:34" x14ac:dyDescent="0.25">
      <c r="D50">
        <v>544575</v>
      </c>
      <c r="E50">
        <v>247.99787000000001</v>
      </c>
      <c r="F50">
        <v>0.19047619047619047</v>
      </c>
      <c r="G50">
        <f t="shared" si="6"/>
        <v>171.187241420379</v>
      </c>
    </row>
    <row r="51" spans="4:34" x14ac:dyDescent="0.25">
      <c r="D51">
        <v>558142</v>
      </c>
      <c r="E51">
        <v>184.54300000000001</v>
      </c>
      <c r="F51">
        <v>0.5714285714285714</v>
      </c>
      <c r="G51">
        <f t="shared" si="6"/>
        <v>171.187241420379</v>
      </c>
    </row>
    <row r="52" spans="4:34" x14ac:dyDescent="0.25">
      <c r="D52">
        <v>571053</v>
      </c>
      <c r="E52">
        <v>207.76504</v>
      </c>
      <c r="F52">
        <v>0.42857142857142855</v>
      </c>
      <c r="G52">
        <f t="shared" si="6"/>
        <v>171.187241420379</v>
      </c>
      <c r="AH52" t="s">
        <v>28</v>
      </c>
    </row>
    <row r="53" spans="4:34" x14ac:dyDescent="0.25">
      <c r="D53">
        <v>582197</v>
      </c>
      <c r="E53">
        <v>219.79830999999999</v>
      </c>
      <c r="F53">
        <v>0.47619047619047616</v>
      </c>
      <c r="G53">
        <f t="shared" si="6"/>
        <v>171.187241420379</v>
      </c>
    </row>
    <row r="54" spans="4:34" x14ac:dyDescent="0.25">
      <c r="D54">
        <v>594568</v>
      </c>
      <c r="E54">
        <v>199.16152</v>
      </c>
      <c r="F54">
        <v>0.42857142857142855</v>
      </c>
      <c r="G54">
        <f t="shared" si="6"/>
        <v>171.187241420379</v>
      </c>
    </row>
    <row r="55" spans="4:34" x14ac:dyDescent="0.25">
      <c r="D55">
        <v>606018</v>
      </c>
      <c r="E55">
        <v>195.59878</v>
      </c>
      <c r="F55">
        <v>0.5714285714285714</v>
      </c>
      <c r="G55">
        <f t="shared" si="6"/>
        <v>171.187241420379</v>
      </c>
    </row>
    <row r="56" spans="4:34" x14ac:dyDescent="0.25">
      <c r="D56">
        <v>618921</v>
      </c>
      <c r="E56">
        <v>228.51669999999999</v>
      </c>
      <c r="F56">
        <v>0.47619047619047616</v>
      </c>
      <c r="G56">
        <f t="shared" si="6"/>
        <v>171.187241420379</v>
      </c>
    </row>
    <row r="57" spans="4:34" x14ac:dyDescent="0.25">
      <c r="D57">
        <v>631621</v>
      </c>
      <c r="E57">
        <v>190.73937000000001</v>
      </c>
      <c r="F57">
        <v>0.61904761904761907</v>
      </c>
      <c r="G57">
        <f t="shared" si="6"/>
        <v>171.187241420379</v>
      </c>
    </row>
    <row r="58" spans="4:34" x14ac:dyDescent="0.25">
      <c r="D58">
        <v>644461</v>
      </c>
      <c r="E58">
        <v>233.24010999999999</v>
      </c>
      <c r="F58">
        <v>0.47619047619047616</v>
      </c>
      <c r="G58">
        <f t="shared" si="6"/>
        <v>171.187241420379</v>
      </c>
    </row>
    <row r="59" spans="4:34" x14ac:dyDescent="0.25">
      <c r="D59">
        <v>656210</v>
      </c>
      <c r="E59">
        <v>195.75286</v>
      </c>
      <c r="F59">
        <v>0.5714285714285714</v>
      </c>
      <c r="G59">
        <f t="shared" si="6"/>
        <v>171.187241420379</v>
      </c>
    </row>
    <row r="60" spans="4:34" x14ac:dyDescent="0.25">
      <c r="D60">
        <v>669401</v>
      </c>
      <c r="E60">
        <v>203.27597</v>
      </c>
      <c r="F60">
        <v>0.52380952380952384</v>
      </c>
      <c r="G60">
        <f t="shared" si="6"/>
        <v>171.187241420379</v>
      </c>
    </row>
    <row r="61" spans="4:34" x14ac:dyDescent="0.25">
      <c r="D61">
        <v>682948</v>
      </c>
      <c r="E61">
        <v>232.38709</v>
      </c>
      <c r="F61">
        <v>0.2857142857142857</v>
      </c>
      <c r="G61">
        <f t="shared" si="6"/>
        <v>171.187241420379</v>
      </c>
    </row>
    <row r="62" spans="4:34" x14ac:dyDescent="0.25">
      <c r="D62">
        <v>697960</v>
      </c>
      <c r="E62">
        <v>214.82864000000001</v>
      </c>
      <c r="F62">
        <v>0.33333333333333331</v>
      </c>
      <c r="G62">
        <f t="shared" si="6"/>
        <v>171.187241420379</v>
      </c>
    </row>
    <row r="63" spans="4:34" x14ac:dyDescent="0.25">
      <c r="D63">
        <v>711218</v>
      </c>
      <c r="E63">
        <v>265.17993000000001</v>
      </c>
      <c r="F63">
        <v>0.19047619047619047</v>
      </c>
      <c r="G63">
        <f t="shared" si="6"/>
        <v>171.187241420379</v>
      </c>
    </row>
    <row r="64" spans="4:34" x14ac:dyDescent="0.25">
      <c r="D64">
        <v>724701</v>
      </c>
      <c r="E64">
        <v>220.70115000000001</v>
      </c>
      <c r="F64">
        <v>0.33333333333333331</v>
      </c>
      <c r="G64">
        <f t="shared" si="6"/>
        <v>171.187241420379</v>
      </c>
    </row>
    <row r="65" spans="4:7" x14ac:dyDescent="0.25">
      <c r="D65">
        <v>737394</v>
      </c>
      <c r="E65">
        <v>222.70006000000001</v>
      </c>
      <c r="F65">
        <v>0.2857142857142857</v>
      </c>
      <c r="G65">
        <f t="shared" si="6"/>
        <v>171.187241420379</v>
      </c>
    </row>
    <row r="66" spans="4:7" x14ac:dyDescent="0.25">
      <c r="D66">
        <v>749567</v>
      </c>
      <c r="E66">
        <v>182.62538000000001</v>
      </c>
      <c r="F66">
        <v>0.47619047619047616</v>
      </c>
      <c r="G66">
        <f t="shared" ref="G66:G86" si="13">$G$111</f>
        <v>171.187241420379</v>
      </c>
    </row>
    <row r="67" spans="4:7" x14ac:dyDescent="0.25">
      <c r="D67">
        <v>761985</v>
      </c>
      <c r="E67">
        <v>221.64592999999999</v>
      </c>
      <c r="F67">
        <v>0.2857142857142857</v>
      </c>
      <c r="G67">
        <f t="shared" si="13"/>
        <v>171.187241420379</v>
      </c>
    </row>
    <row r="68" spans="4:7" x14ac:dyDescent="0.25">
      <c r="D68">
        <v>774659</v>
      </c>
      <c r="E68">
        <v>213.61304999999999</v>
      </c>
      <c r="F68">
        <v>0.47619047619047616</v>
      </c>
      <c r="G68">
        <f t="shared" si="13"/>
        <v>171.187241420379</v>
      </c>
    </row>
    <row r="69" spans="4:7" x14ac:dyDescent="0.25">
      <c r="D69">
        <v>786508</v>
      </c>
      <c r="E69">
        <v>231.99005</v>
      </c>
      <c r="F69">
        <v>0.33333333333333331</v>
      </c>
      <c r="G69">
        <f t="shared" si="13"/>
        <v>171.187241420379</v>
      </c>
    </row>
    <row r="70" spans="4:7" x14ac:dyDescent="0.25">
      <c r="D70">
        <v>799236</v>
      </c>
      <c r="E70">
        <v>233.28265999999999</v>
      </c>
      <c r="F70">
        <v>0.23809523809523808</v>
      </c>
      <c r="G70">
        <f t="shared" si="13"/>
        <v>171.187241420379</v>
      </c>
    </row>
    <row r="71" spans="4:7" x14ac:dyDescent="0.25">
      <c r="D71">
        <v>812145</v>
      </c>
      <c r="E71">
        <v>203.74736999999999</v>
      </c>
      <c r="F71">
        <v>0.42857142857142855</v>
      </c>
      <c r="G71">
        <f t="shared" si="13"/>
        <v>171.187241420379</v>
      </c>
    </row>
    <row r="72" spans="4:7" x14ac:dyDescent="0.25">
      <c r="D72">
        <v>824863</v>
      </c>
      <c r="E72">
        <v>191.27955</v>
      </c>
      <c r="F72">
        <v>0.47619047619047616</v>
      </c>
      <c r="G72">
        <f t="shared" si="13"/>
        <v>171.187241420379</v>
      </c>
    </row>
    <row r="73" spans="4:7" x14ac:dyDescent="0.25">
      <c r="D73">
        <v>837917</v>
      </c>
      <c r="E73">
        <v>201.90215000000001</v>
      </c>
      <c r="F73">
        <v>0.47619047619047616</v>
      </c>
      <c r="G73">
        <f t="shared" si="13"/>
        <v>171.187241420379</v>
      </c>
    </row>
    <row r="74" spans="4:7" x14ac:dyDescent="0.25">
      <c r="D74">
        <v>850001</v>
      </c>
      <c r="E74">
        <v>222.66003000000001</v>
      </c>
      <c r="F74">
        <v>0.42857142857142855</v>
      </c>
      <c r="G74">
        <f t="shared" si="13"/>
        <v>171.187241420379</v>
      </c>
    </row>
    <row r="75" spans="4:7" x14ac:dyDescent="0.25">
      <c r="D75">
        <v>862500</v>
      </c>
      <c r="E75">
        <v>176.18993</v>
      </c>
      <c r="F75">
        <v>0.5714285714285714</v>
      </c>
      <c r="G75">
        <f t="shared" si="13"/>
        <v>171.187241420379</v>
      </c>
    </row>
    <row r="76" spans="4:7" x14ac:dyDescent="0.25">
      <c r="D76">
        <v>875505</v>
      </c>
      <c r="E76">
        <v>208.62008</v>
      </c>
      <c r="F76">
        <v>0.42857142857142855</v>
      </c>
      <c r="G76">
        <f t="shared" si="13"/>
        <v>171.187241420379</v>
      </c>
    </row>
    <row r="77" spans="4:7" x14ac:dyDescent="0.25">
      <c r="D77">
        <v>888003</v>
      </c>
      <c r="E77">
        <v>256.35604999999998</v>
      </c>
      <c r="F77">
        <v>0.19047619047619047</v>
      </c>
      <c r="G77">
        <f t="shared" si="13"/>
        <v>171.187241420379</v>
      </c>
    </row>
    <row r="78" spans="4:7" x14ac:dyDescent="0.25">
      <c r="D78">
        <v>901233</v>
      </c>
      <c r="E78">
        <v>252.31440000000001</v>
      </c>
      <c r="F78">
        <v>0.19047619047619047</v>
      </c>
      <c r="G78">
        <f t="shared" si="13"/>
        <v>171.187241420379</v>
      </c>
    </row>
    <row r="79" spans="4:7" x14ac:dyDescent="0.25">
      <c r="D79">
        <v>914752</v>
      </c>
      <c r="E79">
        <v>205.65636000000001</v>
      </c>
      <c r="F79">
        <v>0.47619047619047616</v>
      </c>
      <c r="G79">
        <f t="shared" si="13"/>
        <v>171.187241420379</v>
      </c>
    </row>
    <row r="80" spans="4:7" x14ac:dyDescent="0.25">
      <c r="D80">
        <v>928269</v>
      </c>
      <c r="E80">
        <v>238.15957</v>
      </c>
      <c r="F80">
        <v>0.2857142857142857</v>
      </c>
      <c r="G80">
        <f t="shared" si="13"/>
        <v>171.187241420379</v>
      </c>
    </row>
    <row r="81" spans="4:7" x14ac:dyDescent="0.25">
      <c r="D81">
        <v>940875</v>
      </c>
      <c r="E81">
        <v>218.92806999999999</v>
      </c>
      <c r="F81">
        <v>0.2857142857142857</v>
      </c>
      <c r="G81">
        <f t="shared" si="13"/>
        <v>171.187241420379</v>
      </c>
    </row>
    <row r="82" spans="4:7" x14ac:dyDescent="0.25">
      <c r="D82">
        <v>953234</v>
      </c>
      <c r="E82">
        <v>192.98299</v>
      </c>
      <c r="F82">
        <v>0.38095238095238093</v>
      </c>
      <c r="G82">
        <f t="shared" si="13"/>
        <v>171.187241420379</v>
      </c>
    </row>
    <row r="83" spans="4:7" x14ac:dyDescent="0.25">
      <c r="D83">
        <v>966796</v>
      </c>
      <c r="E83">
        <v>228.04402999999999</v>
      </c>
      <c r="F83">
        <v>0.33333333333333331</v>
      </c>
      <c r="G83">
        <f t="shared" si="13"/>
        <v>171.187241420379</v>
      </c>
    </row>
    <row r="84" spans="4:7" x14ac:dyDescent="0.25">
      <c r="D84">
        <v>980071</v>
      </c>
      <c r="E84">
        <v>198.25450000000001</v>
      </c>
      <c r="F84">
        <v>0.38095238095238093</v>
      </c>
      <c r="G84">
        <f t="shared" si="13"/>
        <v>171.187241420379</v>
      </c>
    </row>
    <row r="85" spans="4:7" x14ac:dyDescent="0.25">
      <c r="D85">
        <v>994200</v>
      </c>
      <c r="E85">
        <v>237.31171000000001</v>
      </c>
      <c r="F85">
        <v>0.2857142857142857</v>
      </c>
      <c r="G85">
        <f t="shared" si="13"/>
        <v>171.187241420379</v>
      </c>
    </row>
    <row r="86" spans="4:7" x14ac:dyDescent="0.25">
      <c r="D86">
        <v>1006660</v>
      </c>
      <c r="E86">
        <v>221.95393999999999</v>
      </c>
      <c r="F86">
        <v>0.42857142857142855</v>
      </c>
      <c r="G86">
        <f t="shared" si="13"/>
        <v>171.187241420379</v>
      </c>
    </row>
    <row r="87" spans="4:7" x14ac:dyDescent="0.25">
      <c r="D87">
        <v>1020346</v>
      </c>
      <c r="E87">
        <v>242.87775999999999</v>
      </c>
      <c r="F87">
        <v>0.19047619047618999</v>
      </c>
      <c r="G87" s="3">
        <f t="shared" ref="G87:G96" si="14">$G$111</f>
        <v>171.187241420379</v>
      </c>
    </row>
    <row r="88" spans="4:7" x14ac:dyDescent="0.25">
      <c r="D88">
        <v>1034127</v>
      </c>
      <c r="E88">
        <v>246.38230999999999</v>
      </c>
      <c r="F88">
        <v>0.28571428571428498</v>
      </c>
      <c r="G88" s="3">
        <f t="shared" si="14"/>
        <v>171.187241420379</v>
      </c>
    </row>
    <row r="89" spans="4:7" x14ac:dyDescent="0.25">
      <c r="D89">
        <v>1048824</v>
      </c>
      <c r="E89">
        <v>250.77259000000001</v>
      </c>
      <c r="F89">
        <v>0.33333333333333298</v>
      </c>
      <c r="G89" s="3">
        <f t="shared" si="14"/>
        <v>171.187241420379</v>
      </c>
    </row>
    <row r="90" spans="4:7" x14ac:dyDescent="0.25">
      <c r="D90">
        <v>1063671</v>
      </c>
      <c r="E90">
        <v>247.54633000000001</v>
      </c>
      <c r="F90">
        <v>0.28571428571428498</v>
      </c>
      <c r="G90" s="3">
        <f t="shared" si="14"/>
        <v>171.187241420379</v>
      </c>
    </row>
    <row r="91" spans="4:7" x14ac:dyDescent="0.25">
      <c r="D91">
        <v>1078282</v>
      </c>
      <c r="E91">
        <v>263.35496000000001</v>
      </c>
      <c r="F91">
        <v>0.14285714285714199</v>
      </c>
      <c r="G91" s="3">
        <f t="shared" si="14"/>
        <v>171.187241420379</v>
      </c>
    </row>
    <row r="92" spans="4:7" x14ac:dyDescent="0.25">
      <c r="D92">
        <v>1092829</v>
      </c>
      <c r="E92">
        <v>222.64798999999999</v>
      </c>
      <c r="F92">
        <v>0.28571428571428498</v>
      </c>
      <c r="G92" s="3">
        <f t="shared" si="14"/>
        <v>171.187241420379</v>
      </c>
    </row>
    <row r="93" spans="4:7" x14ac:dyDescent="0.25">
      <c r="D93">
        <v>1107241</v>
      </c>
      <c r="E93">
        <v>260.40123</v>
      </c>
      <c r="F93">
        <v>0.14285714285714199</v>
      </c>
      <c r="G93" s="3">
        <f t="shared" si="14"/>
        <v>171.187241420379</v>
      </c>
    </row>
    <row r="94" spans="4:7" x14ac:dyDescent="0.25">
      <c r="D94">
        <v>1122003</v>
      </c>
      <c r="E94">
        <v>242.33045000000001</v>
      </c>
      <c r="F94">
        <v>0.42857142857142799</v>
      </c>
      <c r="G94" s="3">
        <f t="shared" si="14"/>
        <v>171.187241420379</v>
      </c>
    </row>
    <row r="95" spans="4:7" x14ac:dyDescent="0.25">
      <c r="D95">
        <v>1136428</v>
      </c>
      <c r="E95">
        <v>257.56319000000002</v>
      </c>
      <c r="F95">
        <v>0.238095238095238</v>
      </c>
      <c r="G95" s="3">
        <f t="shared" si="14"/>
        <v>171.187241420379</v>
      </c>
    </row>
    <row r="96" spans="4:7" x14ac:dyDescent="0.25">
      <c r="D96">
        <v>1150895</v>
      </c>
      <c r="E96">
        <v>269.86570999999998</v>
      </c>
      <c r="F96">
        <v>0.19047619047618999</v>
      </c>
      <c r="G96" s="3">
        <f t="shared" si="14"/>
        <v>171.187241420379</v>
      </c>
    </row>
    <row r="97" spans="6:9" ht="44.25" customHeight="1" x14ac:dyDescent="0.25"/>
    <row r="98" spans="6:9" hidden="1" x14ac:dyDescent="0.25"/>
    <row r="99" spans="6:9" hidden="1" x14ac:dyDescent="0.25"/>
    <row r="100" spans="6:9" hidden="1" x14ac:dyDescent="0.25"/>
    <row r="101" spans="6:9" ht="64.5" customHeight="1" x14ac:dyDescent="0.25">
      <c r="F101" t="s">
        <v>11</v>
      </c>
      <c r="G101" s="1" t="s">
        <v>12</v>
      </c>
    </row>
    <row r="102" spans="6:9" x14ac:dyDescent="0.25">
      <c r="F102" t="s">
        <v>13</v>
      </c>
      <c r="G102" t="s">
        <v>14</v>
      </c>
      <c r="H102" t="s">
        <v>15</v>
      </c>
      <c r="I102" t="s">
        <v>16</v>
      </c>
    </row>
    <row r="103" spans="6:9" x14ac:dyDescent="0.25">
      <c r="F103">
        <v>6200</v>
      </c>
      <c r="G103" t="s">
        <v>17</v>
      </c>
      <c r="H103">
        <v>1</v>
      </c>
      <c r="I103">
        <v>265.17993000000001</v>
      </c>
    </row>
    <row r="104" spans="6:9" x14ac:dyDescent="0.25">
      <c r="F104">
        <v>6200</v>
      </c>
      <c r="G104" t="s">
        <v>18</v>
      </c>
      <c r="H104">
        <v>1</v>
      </c>
      <c r="I104">
        <v>360.24</v>
      </c>
    </row>
    <row r="105" spans="6:9" x14ac:dyDescent="0.25">
      <c r="H105" t="s">
        <v>19</v>
      </c>
      <c r="I105" s="2">
        <f>I104/I103</f>
        <v>1.3584738483036782</v>
      </c>
    </row>
    <row r="110" spans="6:9" x14ac:dyDescent="0.25">
      <c r="F110" t="s">
        <v>9</v>
      </c>
      <c r="G110" t="s">
        <v>10</v>
      </c>
      <c r="H110" t="s">
        <v>20</v>
      </c>
      <c r="I110" t="s">
        <v>21</v>
      </c>
    </row>
    <row r="111" spans="6:9" x14ac:dyDescent="0.25">
      <c r="F111" t="s">
        <v>0</v>
      </c>
      <c r="G111" s="2">
        <v>171.187241420379</v>
      </c>
      <c r="H111">
        <f>G111*$I$105</f>
        <v>232.55339063283307</v>
      </c>
      <c r="I111">
        <v>8.9999999999999993E-3</v>
      </c>
    </row>
    <row r="112" spans="6:9" x14ac:dyDescent="0.25">
      <c r="F112" t="s">
        <v>1</v>
      </c>
      <c r="G112">
        <v>323.64555475186199</v>
      </c>
      <c r="H112">
        <f t="shared" ref="H112:H113" si="15">G112*$I$105</f>
        <v>439.66402225014076</v>
      </c>
      <c r="I112">
        <v>0.5</v>
      </c>
    </row>
    <row r="113" spans="6:9" x14ac:dyDescent="0.25">
      <c r="F113" t="s">
        <v>2</v>
      </c>
      <c r="G113">
        <v>455.44247597178497</v>
      </c>
      <c r="H113">
        <f t="shared" si="15"/>
        <v>618.70669301434623</v>
      </c>
      <c r="I113">
        <v>0.66600000000000004</v>
      </c>
    </row>
    <row r="114" spans="6:9" x14ac:dyDescent="0.25">
      <c r="G114" t="s">
        <v>23</v>
      </c>
      <c r="H114" t="s">
        <v>22</v>
      </c>
    </row>
  </sheetData>
  <mergeCells count="6">
    <mergeCell ref="N20:O20"/>
    <mergeCell ref="Y20:Z20"/>
    <mergeCell ref="AE20:AF20"/>
    <mergeCell ref="AK39:AN39"/>
    <mergeCell ref="AJ33:AN33"/>
    <mergeCell ref="AK35:AN35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P M D A A B Q S w M E F A A C A A g A K 1 y N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K 1 y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c j V T H Q a e R 7 Q A A A F s B A A A T A B w A R m 9 y b X V s Y X M v U 2 V j d G l v b j E u b S C i G A A o o B Q A A A A A A A A A A A A A A A A A A A A A A A A A A A B t j 8 F K x E A M h u + F v s M w X r o w F N p V D y 4 9 t Q p 6 E K T 1 Z D 1 0 2 7 g d m E m W m Y y y L P v u z l J E k c 0 l y f + F 5 I + H k T W h a J d c b N I k T f w 8 O J g E 2 7 2 o h A F O E x G j p e B G i E r t P / O G x m A B O X v Q B v K a k G P j M 1 n f 9 a 8 e n O + f y M 9 9 Q 1 9 o a J h 8 H 3 f l F F i u 1 F s D R l v N 4 C q p p B I 1 m W D R V 2 s l 7 n G k S e O u K s q b U o m X Q A w t H w x U v 2 X + T A j v K 7 V 4 u p L 1 P O A u m u 0 O e 5 D R X D d s 4 1 D n B v Q f 5 O y y / Q x 9 t j y g j k e 5 q E W 8 / o h 8 e 5 2 f + U m J H 1 B G w F E S G O w W 3 B + y / k d O q z T R e N H L 5 h t Q S w E C L Q A U A A I A C A A r X I 1 U w A t H 5 K Q A A A D 2 A A A A E g A A A A A A A A A A A A A A A A A A A A A A Q 2 9 u Z m l n L 1 B h Y 2 t h Z 2 U u e G 1 s U E s B A i 0 A F A A C A A g A K 1 y N V A / K 6 a u k A A A A 6 Q A A A B M A A A A A A A A A A A A A A A A A 8 A A A A F t D b 2 5 0 Z W 5 0 X 1 R 5 c G V z X S 5 4 b W x Q S w E C L Q A U A A I A C A A r X I 1 U x 0 G n k e 0 A A A B b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A A A A A A A A I c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E 1 O j M z O j I z L j g y N T Y 5 N T F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t c C 9 B d X R v U m V t b 3 Z l Z E N v b H V t b n M x L n t D b 2 x 1 b W 4 x L D B 9 J n F 1 b 3 Q 7 L C Z x d W 9 0 O 1 N l Y 3 R p b 2 4 x L 3 R t c C 9 B d X R v U m V t b 3 Z l Z E N v b H V t b n M x L n t D b 2 x 1 b W 4 y L D F 9 J n F 1 b 3 Q 7 L C Z x d W 9 0 O 1 N l Y 3 R p b 2 4 x L 3 R t c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t c C 9 B d X R v U m V t b 3 Z l Z E N v b H V t b n M x L n t D b 2 x 1 b W 4 x L D B 9 J n F 1 b 3 Q 7 L C Z x d W 9 0 O 1 N l Y 3 R p b 2 4 x L 3 R t c C 9 B d X R v U m V t b 3 Z l Z E N v b H V t b n M x L n t D b 2 x 1 b W 4 y L D F 9 J n F 1 b 3 Q 7 L C Z x d W 9 0 O 1 N l Y 3 R p b 2 4 x L 3 R t c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E L T 1 J S h T d H m 0 / M W 0 5 R i R o A A A A A A g A A A A A A E G Y A A A A B A A A g A A A A F p 9 o R V X i X P y x k G o s 9 1 K D y 9 u Z U s P / 5 M D V A f I k r D c o 1 0 s A A A A A D o A A A A A C A A A g A A A A z J I j 5 d s 4 i B Z D D P u p r / P K a G r 7 Z g M 9 a o A D f u j y v R h 0 b w 1 Q A A A A n o N p 8 T R Q W d T 3 i 8 f K C u j m D 8 O 0 Y S g a O A J s B I a C Q Z C H v 8 4 B J X 2 1 x S D 1 T A / 4 P h H I a Q p p k + Z p z X 5 H D D d t 4 N y 3 R c 5 a 3 / Z / D 0 G 2 z j C Q W K 0 W A k h i r O p A A A A A i y S 9 V P u k b + L b + 2 x W + i J O 0 h W J 3 T d d n r j v + u Y G j y Y G y D o 4 0 p u u G A w 3 H 1 c 6 S 1 x m y l X B u v c 6 f i 2 e 4 j l I 2 s T N Q l 1 U w g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C137176F2644EB826622F82A2340E" ma:contentTypeVersion="12" ma:contentTypeDescription="Create a new document." ma:contentTypeScope="" ma:versionID="b11a1e30117a70e4e04b9bf232ceb8d2">
  <xsd:schema xmlns:xsd="http://www.w3.org/2001/XMLSchema" xmlns:xs="http://www.w3.org/2001/XMLSchema" xmlns:p="http://schemas.microsoft.com/office/2006/metadata/properties" xmlns:ns3="239207d4-8d88-495f-90ec-2e20e0d08dbb" xmlns:ns4="8de89ab1-68ac-4e9c-b591-7c9343992855" targetNamespace="http://schemas.microsoft.com/office/2006/metadata/properties" ma:root="true" ma:fieldsID="87ccf457c27fd56853b5a6697e7743a1" ns3:_="" ns4:_="">
    <xsd:import namespace="239207d4-8d88-495f-90ec-2e20e0d08dbb"/>
    <xsd:import namespace="8de89ab1-68ac-4e9c-b591-7c93439928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207d4-8d88-495f-90ec-2e20e0d08d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e89ab1-68ac-4e9c-b591-7c93439928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3D9B5-F524-4C89-9105-B6D6AB937F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4E0000-1891-40F1-8E5A-99D09CFBDEA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39207d4-8d88-495f-90ec-2e20e0d08dbb"/>
    <ds:schemaRef ds:uri="http://purl.org/dc/elements/1.1/"/>
    <ds:schemaRef ds:uri="http://schemas.microsoft.com/office/2006/metadata/properties"/>
    <ds:schemaRef ds:uri="8de89ab1-68ac-4e9c-b591-7c934399285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9F70AF7-945A-4036-B201-5D64AD630AC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11D181D-ED36-4F57-8A92-62265AED4E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207d4-8d88-495f-90ec-2e20e0d08dbb"/>
    <ds:schemaRef ds:uri="8de89ab1-68ac-4e9c-b591-7c93439928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2022-04-13T03:56:31Z</dcterms:created>
  <dcterms:modified xsi:type="dcterms:W3CDTF">2022-04-28T01:10:22Z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0x010100E44C137176F2644EB826622F82A2340E</vt:lpwstr>
  </property>
</Properties>
</file>