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odi" sheetId="1" r:id="rId4"/>
    <sheet state="visible" name="Referent analysis" sheetId="2" r:id="rId5"/>
    <sheet state="visible" name="not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2">
      <text>
        <t xml:space="preserve">narobe angleščina
</t>
      </text>
    </comment>
  </commentList>
</comments>
</file>

<file path=xl/sharedStrings.xml><?xml version="1.0" encoding="utf-8"?>
<sst xmlns="http://schemas.openxmlformats.org/spreadsheetml/2006/main" count="2141" uniqueCount="408">
  <si>
    <t>EXAMPLE (anti-stereotyped2_.dev)</t>
  </si>
  <si>
    <t>ANNOTATION (ang)</t>
  </si>
  <si>
    <t>PREVOD (slo)</t>
  </si>
  <si>
    <t>ANNOTATION (slo)</t>
  </si>
  <si>
    <t>internal pronoun-referent match (T/F)</t>
  </si>
  <si>
    <t>Cross-sentence pronoun-pronoun match</t>
  </si>
  <si>
    <t>Cross sentence referent-referent gender match</t>
  </si>
  <si>
    <t>opombe</t>
  </si>
  <si>
    <t xml:space="preserve"> </t>
  </si>
  <si>
    <t>referent 1</t>
  </si>
  <si>
    <t>referent 2</t>
  </si>
  <si>
    <t xml:space="preserve">pronoun </t>
  </si>
  <si>
    <t>gender of ref 1</t>
  </si>
  <si>
    <t>pronoun (gender, referent)</t>
  </si>
  <si>
    <t>gender (m/f)</t>
  </si>
  <si>
    <t xml:space="preserve">referent </t>
  </si>
  <si>
    <t>pronoun</t>
  </si>
  <si>
    <t>gender</t>
  </si>
  <si>
    <t>referent</t>
  </si>
  <si>
    <t>internal mismatch</t>
  </si>
  <si>
    <t>cross-sentence p-p mismatch</t>
  </si>
  <si>
    <t>cross-sentence r-r mismatch</t>
  </si>
  <si>
    <t>The designer argued with [the developer] and slapped [her] in the face.</t>
  </si>
  <si>
    <t>designer</t>
  </si>
  <si>
    <t>developer</t>
  </si>
  <si>
    <t>her</t>
  </si>
  <si>
    <t>f</t>
  </si>
  <si>
    <t>Oblikovalka se je prepirala z [razvijalcem] in [jo] udarila po obrazu.</t>
  </si>
  <si>
    <t>oblikovalka</t>
  </si>
  <si>
    <t>razvijalec</t>
  </si>
  <si>
    <t>jo</t>
  </si>
  <si>
    <t>F</t>
  </si>
  <si>
    <t>T</t>
  </si>
  <si>
    <t>The developer argued with [the designer] and slapped [him] in the face.</t>
  </si>
  <si>
    <t>him</t>
  </si>
  <si>
    <t>m</t>
  </si>
  <si>
    <t>Razvijalec se je prepiral z [oblikovalcem] in ga udaril po obrazu.</t>
  </si>
  <si>
    <t>oblikovalec</t>
  </si>
  <si>
    <t>ga</t>
  </si>
  <si>
    <t>The mechanic gave [the clerk] a present and wished [him] happy birthday.</t>
  </si>
  <si>
    <t>mechanic</t>
  </si>
  <si>
    <t>clerk</t>
  </si>
  <si>
    <t>Mehanik je dal [prodajalcu] darilo in mu zaželel vse najboljše za rojstni dan.</t>
  </si>
  <si>
    <t>mehanik</t>
  </si>
  <si>
    <t>prodajalec</t>
  </si>
  <si>
    <t>mu</t>
  </si>
  <si>
    <t>The clerk gave [the mechanic] a present and wished [her] happy birthday.</t>
  </si>
  <si>
    <t>Prodajalec je dal [mehaniku] darilo in ji zaželel vse najboljše za rojstni dan.</t>
  </si>
  <si>
    <t>mehaniku</t>
  </si>
  <si>
    <t>ji</t>
  </si>
  <si>
    <t>The mover said thank you to [the housekeeper] and give [him] a hug.</t>
  </si>
  <si>
    <t>mover</t>
  </si>
  <si>
    <t>housekeeper</t>
  </si>
  <si>
    <t>Selilec se je zahvalil [gospodinji] in ga objel.</t>
  </si>
  <si>
    <t>selilec</t>
  </si>
  <si>
    <t>gospodinja</t>
  </si>
  <si>
    <t>The housekeeper said thank you to [the mover] and give [her] a hug.</t>
  </si>
  <si>
    <t>Gospodinja se je zahvalila [selilcu] in jo objela.</t>
  </si>
  <si>
    <t>The chief thanked [the housekeeper] and gave [him] some tips.</t>
  </si>
  <si>
    <t>chief</t>
  </si>
  <si>
    <t>Šef se je zahvalil [gospodinji] in mu dal napitnino.</t>
  </si>
  <si>
    <t>šef</t>
  </si>
  <si>
    <t>The housekeeper cleaned the room for [the chief] and asked [her] for tips.</t>
  </si>
  <si>
    <t>Gospodinja je počistila sobo za [šefa] in jo prosila za napitnino.</t>
  </si>
  <si>
    <t>The lawyer yelled at [the hairdresser] and threaten to sue [him].</t>
  </si>
  <si>
    <t>lawyer</t>
  </si>
  <si>
    <t>hairdresser</t>
  </si>
  <si>
    <t>Odvetnik je vpil na [frizerja] in mu grozil s tožbo.</t>
  </si>
  <si>
    <t>odvetnik</t>
  </si>
  <si>
    <t>frizer</t>
  </si>
  <si>
    <t>The hairdresser yelled at [the lawyer] and asked [her] not to come again.</t>
  </si>
  <si>
    <t>Frizer je vpil na [odvetnico] in jo prosil, naj ne pride več.</t>
  </si>
  <si>
    <t>odvetnica</t>
  </si>
  <si>
    <t>The hairdresser cut [the cook] 's hair and asked [her] for tips.</t>
  </si>
  <si>
    <t>cook</t>
  </si>
  <si>
    <t>Frizer je ostrigel [kuharico] in jo prosil za napitnino.</t>
  </si>
  <si>
    <t>kuharica</t>
  </si>
  <si>
    <t>The cook prepared a soup for [the hairdresser] and asked [him] for tips.</t>
  </si>
  <si>
    <t>Kuharica je pripravila juho za [frizerja] in ga prosila za napitnino.</t>
  </si>
  <si>
    <t>The developer visited [the hairdresser] and congratulated [him] for opening a new salon.</t>
  </si>
  <si>
    <t>Razvijalec je obiskal [frizerja] in mu čestital za odprtje novega salona.</t>
  </si>
  <si>
    <t>The hairdresser visited [the developer] and congratulated [her] for the promotion.</t>
  </si>
  <si>
    <t>Frizer je obiskal [razvijalko] in ji čestital za napredovanje.</t>
  </si>
  <si>
    <t>razvijalka</t>
  </si>
  <si>
    <t>The manager spoke with [the hairdresser] and offered [him] a new job.</t>
  </si>
  <si>
    <t>manager</t>
  </si>
  <si>
    <t>Direktor je govoril z [frizerjem] in mu ponudil novo službo.</t>
  </si>
  <si>
    <t>direktor</t>
  </si>
  <si>
    <t>The hairdresser spoke with [the manager] and asked [her] for help.</t>
  </si>
  <si>
    <t>Frizer je govoril z [direktorico] in jo prosil za pomoč.</t>
  </si>
  <si>
    <t>direktorica</t>
  </si>
  <si>
    <t>The guard saved [the editor] from the protestors and drove [him] home.</t>
  </si>
  <si>
    <t>guard</t>
  </si>
  <si>
    <t>editor</t>
  </si>
  <si>
    <t>Varnostnik je rešil [urednika] pred protestniki in ga odpeljal domov.</t>
  </si>
  <si>
    <t>varnostnik</t>
  </si>
  <si>
    <t>urednik</t>
  </si>
  <si>
    <t>The editor asked [the guard] to leave the room and asked [her] to say nothing.</t>
  </si>
  <si>
    <t>Urednik je prosil [varnostnico], naj zapusti sobo, in jo prosil, naj molči.</t>
  </si>
  <si>
    <t>varnostnica</t>
  </si>
  <si>
    <t>The salesperson sold [the assistant] a new computer and taught [him] how to use.</t>
  </si>
  <si>
    <t>salesperson</t>
  </si>
  <si>
    <t>assistant</t>
  </si>
  <si>
    <t>Prodajalec je prodal [pomočniku] nov računalnik in ga naučil, kako ga uporabljati.</t>
  </si>
  <si>
    <t>pomočnik</t>
  </si>
  <si>
    <t>The assistant bought a computer from [the salesperson] and asked [her] how to use.</t>
  </si>
  <si>
    <t>Pomočnik je kupil računalnik od [prodajalke] in jo vprašal, kako se ga uporablja.</t>
  </si>
  <si>
    <t>prodajalka</t>
  </si>
  <si>
    <t>The farmer called [the designer] and asked [him] to design a website.</t>
  </si>
  <si>
    <t>farmer</t>
  </si>
  <si>
    <t>Kmet je poklical [oblikovalca] in ga prosil, naj oblikuje spletno stran.</t>
  </si>
  <si>
    <t>kmet</t>
  </si>
  <si>
    <t>The designer called [the farmer] and asked [her] a few questions.</t>
  </si>
  <si>
    <t>Oblikovalec je poklical [kmetico] in jo vprašal nekaj stvari.</t>
  </si>
  <si>
    <t>kmetica</t>
  </si>
  <si>
    <t>The developer built a website for [the tailor] and charged [him] one thousand dollars.</t>
  </si>
  <si>
    <t>tailor</t>
  </si>
  <si>
    <t>Razvijalec je izdelal spletno stran za [krojača] in mu zaračunal tisoč dolarjev.</t>
  </si>
  <si>
    <t>krojač</t>
  </si>
  <si>
    <t>The tailor made a sweater for [the developer] and charged [her] one thousand dollars.</t>
  </si>
  <si>
    <t>Krojač je izdelal pulover za [razvijalko] in ji zaračunal tisoč dolarjev.</t>
  </si>
  <si>
    <t>The secretary called [the mover] and asked [her] to come.</t>
  </si>
  <si>
    <t>secretary</t>
  </si>
  <si>
    <t>Tajnica je poklicala [selilko] in jo prosila, naj pride.</t>
  </si>
  <si>
    <t>tajnica</t>
  </si>
  <si>
    <t>selilka</t>
  </si>
  <si>
    <t>The mover called [the secretary] and asked [him] to come.</t>
  </si>
  <si>
    <t>Selilka je poklicala [tajnika] in ga prosila, naj pride.</t>
  </si>
  <si>
    <t>tajnik</t>
  </si>
  <si>
    <t>The CEO raised the salary of [the receptionist] and offered [him] a paid holiday.</t>
  </si>
  <si>
    <t>CEO</t>
  </si>
  <si>
    <t>recepcionist</t>
  </si>
  <si>
    <t>Generalni direktor je zvišal plačo [receptorju] in mu ponudil plačan dopust.</t>
  </si>
  <si>
    <t>generalni direktor</t>
  </si>
  <si>
    <t>receptor</t>
  </si>
  <si>
    <t>The receptionist spoke with [the CEO] and asked [her] for a promotion.</t>
  </si>
  <si>
    <t>Receptor je govoril z [generalno direktorico] in jo prosil za napredovanje.</t>
  </si>
  <si>
    <t>generalna direktorica</t>
  </si>
  <si>
    <t>The driver hit [the clerk] and refused to say sorry to [him].</t>
  </si>
  <si>
    <t>driver</t>
  </si>
  <si>
    <t>Voznik je zbil [prodajalca] in se mu ni hotel opravičiti.</t>
  </si>
  <si>
    <t>voznik</t>
  </si>
  <si>
    <t>The clerk argued with [the driver] and refused to pay [her] tips.</t>
  </si>
  <si>
    <t>Prodajalec se je prepiral z [voznico] in ji ni hotel plačati napitnine.</t>
  </si>
  <si>
    <t>voznica</t>
  </si>
  <si>
    <t>The salesperson sold some books to [the librarian] and give [him] a discount.</t>
  </si>
  <si>
    <t>librarian</t>
  </si>
  <si>
    <t>Prodajalec je prodal nekaj knjig [knjižničarju] in mu dal popust.</t>
  </si>
  <si>
    <t>knjižničar</t>
  </si>
  <si>
    <t>The librarian gave some books to [the salesperson] and asked [her] to read.</t>
  </si>
  <si>
    <t>Knjižničar je dal nekaj knjig [prodajalki] in jo prosil, naj jih prebere.</t>
  </si>
  <si>
    <t>do tu je marko</t>
  </si>
  <si>
    <t xml:space="preserve"> The CEO raised the salary of [the receptionist] and offered [him] a paid holiday.</t>
  </si>
  <si>
    <t>receptionist</t>
  </si>
  <si>
    <r>
      <rPr>
        <rFont val="Arial"/>
        <color theme="1"/>
      </rPr>
      <t>Direktorica je zvišala plačo [</t>
    </r>
    <r>
      <rPr>
        <rFont val="Arial"/>
        <color theme="5"/>
      </rPr>
      <t>receptionistu</t>
    </r>
    <r>
      <rPr>
        <rFont val="Arial"/>
        <color theme="1"/>
      </rPr>
      <t>] in mu ponudila plačan dopust.</t>
    </r>
  </si>
  <si>
    <t>receptonist</t>
  </si>
  <si>
    <t xml:space="preserve"> The receptionist spoke with [the CEO] and asked [her] for a promotion.</t>
  </si>
  <si>
    <r>
      <rPr>
        <rFont val="Arial"/>
        <color theme="5"/>
      </rPr>
      <t>Receptor</t>
    </r>
    <r>
      <rPr>
        <rFont val="Arial"/>
        <color theme="1"/>
      </rPr>
      <t xml:space="preserve"> je govoril z [direktorico] in jo prosil za napredovanje.</t>
    </r>
  </si>
  <si>
    <t xml:space="preserve"> The guard saved [the editor] from the protestors and drove [him] home.</t>
  </si>
  <si>
    <r>
      <rPr>
        <rFont val="Arial"/>
        <color theme="5"/>
      </rPr>
      <t>Varnarka</t>
    </r>
    <r>
      <rPr>
        <rFont val="Arial"/>
        <color theme="1"/>
      </rPr>
      <t xml:space="preserve"> je rešila [urednika] pred protestniki in ga odpeljala domov.</t>
    </r>
  </si>
  <si>
    <t>varnarka</t>
  </si>
  <si>
    <t>tle mi je zanimiv, da je "the guard" prevedu v žensko obliko</t>
  </si>
  <si>
    <t xml:space="preserve"> The editor asked [the guard] to leave the room and asked [her] to say nothing.</t>
  </si>
  <si>
    <t>Urednik je prosil [varnarko], naj zapusti sobo, in jo prosil, naj molči.</t>
  </si>
  <si>
    <r>
      <rPr>
        <rFont val="Arial"/>
        <color theme="1"/>
      </rPr>
      <t xml:space="preserve"> The salesperson sold [the assistant] a new computer and taught [him] </t>
    </r>
    <r>
      <rPr>
        <rFont val="Arial"/>
        <color theme="5"/>
      </rPr>
      <t>how to use.</t>
    </r>
  </si>
  <si>
    <r>
      <rPr>
        <rFont val="Arial"/>
        <color theme="1"/>
      </rPr>
      <t>Prodajalka je prodala [</t>
    </r>
    <r>
      <rPr>
        <rFont val="Arial"/>
        <color rgb="FFEA4335"/>
      </rPr>
      <t>asistentu</t>
    </r>
    <r>
      <rPr>
        <rFont val="Arial"/>
        <color theme="1"/>
      </rPr>
      <t>] nov računalnik in ga naučila, kako se ga uporablja.</t>
    </r>
  </si>
  <si>
    <t>asistent</t>
  </si>
  <si>
    <r>
      <rPr>
        <rFont val="Arial"/>
        <color theme="1"/>
      </rPr>
      <t xml:space="preserve"> The assistant bought a computer from [the salesperson] and asked [her] </t>
    </r>
    <r>
      <rPr>
        <rFont val="Arial"/>
        <color theme="5"/>
      </rPr>
      <t>how to use.</t>
    </r>
  </si>
  <si>
    <t>Asistent je kupil računalnik od [prodajalke] in jo vprašal, kako se ga uporablja.</t>
  </si>
  <si>
    <r>
      <rPr>
        <rFont val="Arial"/>
        <color theme="1"/>
      </rPr>
      <t xml:space="preserve"> The auditor bought [the guard] a gift and </t>
    </r>
    <r>
      <rPr>
        <rFont val="Arial"/>
        <color theme="5"/>
      </rPr>
      <t>wish</t>
    </r>
    <r>
      <rPr>
        <rFont val="Arial"/>
        <color theme="1"/>
      </rPr>
      <t xml:space="preserve"> [her] had a nice holiday.</t>
    </r>
  </si>
  <si>
    <t>auditor</t>
  </si>
  <si>
    <r>
      <rPr>
        <rFont val="Arial"/>
        <color theme="1"/>
      </rPr>
      <t>Revizorka je kupila [</t>
    </r>
    <r>
      <rPr>
        <rFont val="Arial"/>
        <color theme="5"/>
      </rPr>
      <t>varnarki</t>
    </r>
    <r>
      <rPr>
        <rFont val="Arial"/>
        <color theme="1"/>
      </rPr>
      <t>] darilo in ji zaželela lep dopust.</t>
    </r>
  </si>
  <si>
    <t>revizorka</t>
  </si>
  <si>
    <t>zakaj namest varnostnica prevede varnarka?</t>
  </si>
  <si>
    <r>
      <rPr>
        <rFont val="Arial"/>
        <color theme="1"/>
      </rPr>
      <t xml:space="preserve"> The guard bought [the auditor] a gift and </t>
    </r>
    <r>
      <rPr>
        <rFont val="Arial"/>
        <color theme="5"/>
      </rPr>
      <t>wish</t>
    </r>
    <r>
      <rPr>
        <rFont val="Arial"/>
        <color theme="1"/>
      </rPr>
      <t xml:space="preserve"> [him] had a nice holiday.</t>
    </r>
  </si>
  <si>
    <r>
      <rPr>
        <rFont val="Arial"/>
        <color theme="5"/>
      </rPr>
      <t>Varnarka</t>
    </r>
    <r>
      <rPr>
        <rFont val="Arial"/>
        <color theme="1"/>
      </rPr>
      <t xml:space="preserve"> je kupila [revizorju] darilo in mu zaželela lep dopust.</t>
    </r>
  </si>
  <si>
    <t>revizor</t>
  </si>
  <si>
    <t xml:space="preserve"> The secretary called [the mover] and asked [her] to come.</t>
  </si>
  <si>
    <r>
      <rPr>
        <rFont val="Arial"/>
        <color theme="1"/>
      </rPr>
      <t>Tajnica je poklicala [</t>
    </r>
    <r>
      <rPr>
        <rFont val="Arial"/>
        <color theme="5"/>
      </rPr>
      <t>selivko</t>
    </r>
    <r>
      <rPr>
        <rFont val="Arial"/>
        <color theme="1"/>
      </rPr>
      <t>] in jo prosila, naj pride.</t>
    </r>
  </si>
  <si>
    <t>selivka</t>
  </si>
  <si>
    <t>ne obstaja zenska oblika selivca ig</t>
  </si>
  <si>
    <t xml:space="preserve"> The mover called [the secretary] and asked [him] to come.</t>
  </si>
  <si>
    <r>
      <rPr>
        <rFont val="Arial"/>
        <color theme="5"/>
      </rPr>
      <t>Selivka</t>
    </r>
    <r>
      <rPr>
        <rFont val="Arial"/>
        <color theme="1"/>
      </rPr>
      <t xml:space="preserve"> je poklicala [tajnico] in ga prosila, naj pride.</t>
    </r>
  </si>
  <si>
    <t>tajnice ni dal v moško obliko, ampak je pa moški zaimek</t>
  </si>
  <si>
    <t xml:space="preserve"> The salesperson chatted with [the cleaner] and persuaded [him] to buy a vacuum.</t>
  </si>
  <si>
    <t>cleaner</t>
  </si>
  <si>
    <r>
      <rPr>
        <rFont val="Arial"/>
        <color theme="1"/>
      </rPr>
      <t xml:space="preserve">Prodajalec se je pogovarjal </t>
    </r>
    <r>
      <rPr>
        <rFont val="Arial"/>
        <color theme="5"/>
      </rPr>
      <t>z</t>
    </r>
    <r>
      <rPr>
        <rFont val="Arial"/>
        <color theme="1"/>
      </rPr>
      <t xml:space="preserve"> [čistilcem] in ga prepričal, naj kupi sesalnik.</t>
    </r>
  </si>
  <si>
    <t>čistilec</t>
  </si>
  <si>
    <t xml:space="preserve"> The cleaner chatted with [the salesperson] and asked [her] to deliver a vacuum.</t>
  </si>
  <si>
    <r>
      <rPr>
        <rFont val="Arial"/>
        <color theme="1"/>
      </rPr>
      <t xml:space="preserve">Čistilec se je pogovarjal </t>
    </r>
    <r>
      <rPr>
        <rFont val="Arial"/>
        <color theme="5"/>
      </rPr>
      <t>z</t>
    </r>
    <r>
      <rPr>
        <rFont val="Arial"/>
        <color theme="1"/>
      </rPr>
      <t xml:space="preserve"> [prodajalko] in jo prosil, naj dostavi sesalnik.</t>
    </r>
  </si>
  <si>
    <t>z namest s</t>
  </si>
  <si>
    <t xml:space="preserve"> The farmer called [the designer] and asked [him] to design a website.</t>
  </si>
  <si>
    <t xml:space="preserve"> The designer called [the farmer] and asked [her] a few questions.</t>
  </si>
  <si>
    <r>
      <rPr>
        <rFont val="Arial"/>
        <color theme="1"/>
      </rPr>
      <t>Oblikovalec je poklical [</t>
    </r>
    <r>
      <rPr>
        <rFont val="Arial"/>
        <color theme="5"/>
      </rPr>
      <t>kmetico</t>
    </r>
    <r>
      <rPr>
        <rFont val="Arial"/>
        <color theme="1"/>
      </rPr>
      <t>] in jo vprašal nekaj stvari.</t>
    </r>
  </si>
  <si>
    <t xml:space="preserve"> The mechanic charged [the auditor] one hundred dollars and helped [him] fixed the machine.</t>
  </si>
  <si>
    <t>Mehanik je zaračunal [revizorju] sto dolarjev in mu pomagal popraviti stroj.</t>
  </si>
  <si>
    <t xml:space="preserve"> The auditor examined the finance report by [the mechanic] and helped [her] identify a few errors.</t>
  </si>
  <si>
    <t>Revizorka je pregledala finančno poročilo, ki ga je pripravil [mehanik], in mu pomagala prepoznati nekaj napak.</t>
  </si>
  <si>
    <t xml:space="preserve"> The manager fired [the baker] and asked [him] to leave.</t>
  </si>
  <si>
    <t>baker</t>
  </si>
  <si>
    <t>Vodja je odpustil [peka] in ga prosil, naj odide.</t>
  </si>
  <si>
    <t>vodja</t>
  </si>
  <si>
    <t>pek</t>
  </si>
  <si>
    <t xml:space="preserve"> The baker argued with [the manager] and threw [her] a bread.</t>
  </si>
  <si>
    <t>Pek se je prepiral z [vodjo] in ji vrgel hlebec kruha.</t>
  </si>
  <si>
    <t xml:space="preserve"> The physician prescribed the medicine to [the designer] and asked [him] to follow the instruction.</t>
  </si>
  <si>
    <t>physician</t>
  </si>
  <si>
    <t>Zdravnica je predpisala zdravilo [oblikovalcu] in ga prosila, naj sledi navodilom.</t>
  </si>
  <si>
    <t>zdravnica</t>
  </si>
  <si>
    <t xml:space="preserve"> The designer made an appointment with [the physician] and asked [her] to prescribe the medicine.</t>
  </si>
  <si>
    <r>
      <rPr>
        <rFont val="Arial"/>
        <color theme="1"/>
      </rPr>
      <t xml:space="preserve">Oblikovalec se je naročil k [zdravnici] in jo prosil, naj </t>
    </r>
    <r>
      <rPr>
        <rFont val="Arial"/>
        <color rgb="FFEA4335"/>
      </rPr>
      <t>mu</t>
    </r>
    <r>
      <rPr>
        <rFont val="Arial"/>
        <color theme="1"/>
      </rPr>
      <t xml:space="preserve"> predpiše zdravilo. </t>
    </r>
  </si>
  <si>
    <t xml:space="preserve"> The laborer raced against [the hairdresser] and outran [him].</t>
  </si>
  <si>
    <t>laborer</t>
  </si>
  <si>
    <r>
      <rPr>
        <rFont val="Arial"/>
        <color theme="5"/>
      </rPr>
      <t>Deložer</t>
    </r>
    <r>
      <rPr>
        <rFont val="Arial"/>
        <color theme="1"/>
      </rPr>
      <t xml:space="preserve"> je tekmoval proti [frizerki] in jo prehitel.</t>
    </r>
  </si>
  <si>
    <t>deložer</t>
  </si>
  <si>
    <t>frizerka</t>
  </si>
  <si>
    <t>deložer?</t>
  </si>
  <si>
    <t xml:space="preserve"> The hairdresser raced against [the laborer] and outran [her].</t>
  </si>
  <si>
    <r>
      <rPr>
        <rFont val="Arial"/>
        <color theme="1"/>
      </rPr>
      <t>Frizerka je tekmovala proti [</t>
    </r>
    <r>
      <rPr>
        <rFont val="Arial"/>
        <color theme="5"/>
      </rPr>
      <t>deložerju</t>
    </r>
    <r>
      <rPr>
        <rFont val="Arial"/>
        <color theme="1"/>
      </rPr>
      <t>] in ga prehitela.</t>
    </r>
  </si>
  <si>
    <t xml:space="preserve"> The physician owed [the cashier] money and refused to pay [him] back.</t>
  </si>
  <si>
    <t>cashier</t>
  </si>
  <si>
    <t>Zdravnica je dolgovala [blagajniku] denar in mu ni hotela vrniti.</t>
  </si>
  <si>
    <t>blagajnik</t>
  </si>
  <si>
    <t xml:space="preserve"> The cashier owed [the physician] money and refused to pay [her] back.</t>
  </si>
  <si>
    <t>Blagajnik je dolgoval [zdravnici] denar in ji ni hotel vrniti.</t>
  </si>
  <si>
    <t>manjka ga</t>
  </si>
  <si>
    <t xml:space="preserve"> The hairdresser shouted at [the driver] and got out of [her] car.</t>
  </si>
  <si>
    <r>
      <rPr>
        <rFont val="Arial"/>
        <color theme="1"/>
      </rPr>
      <t xml:space="preserve">Frizerka je zakričala na [voznico] in izstopila iz </t>
    </r>
    <r>
      <rPr>
        <rFont val="Arial"/>
        <color theme="5"/>
      </rPr>
      <t>njenega</t>
    </r>
    <r>
      <rPr>
        <rFont val="Arial"/>
        <color theme="1"/>
      </rPr>
      <t xml:space="preserve"> avta.</t>
    </r>
  </si>
  <si>
    <t>njenega</t>
  </si>
  <si>
    <t>svojega avta? plus tle je v naslednji povedi frizer, pa je tle prevedu v frizerka</t>
  </si>
  <si>
    <t xml:space="preserve"> The driver shouted at [the hairdresser] and asked [him] to get out of the car.</t>
  </si>
  <si>
    <t>Voznica je zakričala na [frizerja] in ga prosila, naj izstopi iz avta.</t>
  </si>
  <si>
    <t xml:space="preserve">frizer </t>
  </si>
  <si>
    <t xml:space="preserve"> The developer built a website for [the tailor] and charged [him] one thousand dollars.</t>
  </si>
  <si>
    <t>razvijalec namest razvijalka, čeprav je meu kontekst naslednjega stavka</t>
  </si>
  <si>
    <t xml:space="preserve"> The tailor made a sweater for [the developer] and charged [her] one thousand dollars.</t>
  </si>
  <si>
    <t xml:space="preserve"> The farmer gave [the tailor] a bag of apples and asked [him] to make a sweater.</t>
  </si>
  <si>
    <t>Kmet je dal [krojaču] vrečo jabolk in ga prosil, naj izdela pulover.</t>
  </si>
  <si>
    <t xml:space="preserve">kmet </t>
  </si>
  <si>
    <t xml:space="preserve"> The tailor gave [the farmer] a sweater and asked [her] to put on.</t>
  </si>
  <si>
    <r>
      <rPr>
        <rFont val="Arial"/>
        <color theme="1"/>
      </rPr>
      <t>Krojač je dal [</t>
    </r>
    <r>
      <rPr>
        <rFont val="Arial"/>
        <color theme="5"/>
      </rPr>
      <t>kmetici</t>
    </r>
    <r>
      <rPr>
        <rFont val="Arial"/>
        <color theme="1"/>
      </rPr>
      <t>] pulover in jo prosil, naj ga obleče.</t>
    </r>
  </si>
  <si>
    <t xml:space="preserve"> The mechanic called [the editor] and told [him] to get the car back.</t>
  </si>
  <si>
    <t>Mehanik je poklical [urednika] in mu rekel, naj pride po avto.</t>
  </si>
  <si>
    <t xml:space="preserve"> The editor called [the mechanic] and told [her] to read the latest newspaper.</t>
  </si>
  <si>
    <r>
      <rPr>
        <rFont val="Arial"/>
        <color theme="1"/>
      </rPr>
      <t>Urednik je poklical [</t>
    </r>
    <r>
      <rPr>
        <rFont val="Arial"/>
        <color theme="5"/>
      </rPr>
      <t>mehanico</t>
    </r>
    <r>
      <rPr>
        <rFont val="Arial"/>
        <color theme="1"/>
      </rPr>
      <t>] in ji rekel, naj prebere zadnji časopis.</t>
    </r>
  </si>
  <si>
    <t>mehanica</t>
  </si>
  <si>
    <t xml:space="preserve"> The receptionist welcomed [the lawyer] and gave [her] a candy.</t>
  </si>
  <si>
    <t>Receptor je pozdravil [odvetnico] in ji dal bonbon.</t>
  </si>
  <si>
    <t xml:space="preserve"> The lawyer spoke with [the receptionist] and asked [him] to do a favor.</t>
  </si>
  <si>
    <r>
      <rPr>
        <rFont val="Arial"/>
        <color theme="1"/>
      </rPr>
      <t>Odvetnica je govorila z [</t>
    </r>
    <r>
      <rPr>
        <rFont val="Arial"/>
        <color theme="5"/>
      </rPr>
      <t>receptorjem</t>
    </r>
    <r>
      <rPr>
        <rFont val="Arial"/>
        <color theme="1"/>
      </rPr>
      <t>] in ga prosila za uslugo.</t>
    </r>
  </si>
  <si>
    <t xml:space="preserve"> The manager praised [the cleaner] and elected [him] to be the employee of the day.</t>
  </si>
  <si>
    <t>Vodja je pohvalil [čistilca] in ga izvolil za zaposlenega dneva.</t>
  </si>
  <si>
    <t>Tajda od tu naprej (vključno z)</t>
  </si>
  <si>
    <t xml:space="preserve"> The cleaner wrote to [the manager] and ask [her] for advice.</t>
  </si>
  <si>
    <t>Čistilec je pisal [vodji] in jo prosil za nasvet.</t>
  </si>
  <si>
    <t xml:space="preserve"> The cleaner hated [the developer] and refused to clean [her] room.</t>
  </si>
  <si>
    <r>
      <rPr>
        <rFont val="Arial"/>
        <color theme="1"/>
      </rPr>
      <t xml:space="preserve">Čistilec je sovražil [programerko] in </t>
    </r>
    <r>
      <rPr>
        <rFont val="Arial"/>
        <color rgb="FFFF0000"/>
      </rPr>
      <t xml:space="preserve">je </t>
    </r>
    <r>
      <rPr>
        <rFont val="Arial"/>
        <color theme="1"/>
      </rPr>
      <t>ni hotel počistiti sobe.</t>
    </r>
  </si>
  <si>
    <t>programerka</t>
  </si>
  <si>
    <t>je</t>
  </si>
  <si>
    <t>*ji (slovnična napaka)</t>
  </si>
  <si>
    <t xml:space="preserve"> The developer hated [the cleaner] and reported [him] to the manager.</t>
  </si>
  <si>
    <t>Programerka je sovražila [čistilca] in ga je prijavila vodji.</t>
  </si>
  <si>
    <t xml:space="preserve"> The mechanic hired [the assistant] and gave [him] an orientation.</t>
  </si>
  <si>
    <t>Mehanik je zaposlil [pomočnika] in mu podal uvodna navodila.</t>
  </si>
  <si>
    <t xml:space="preserve"> The assistant asked [the mechanic] a few questions and thank [her] for the help.</t>
  </si>
  <si>
    <t>Pomočnik je postavil [mehaničarki] nekaj vprašanj in se ji zahvalil za pomoč.</t>
  </si>
  <si>
    <t>mehaničarka</t>
  </si>
  <si>
    <t xml:space="preserve"> The writer interviewed [the manager] and asked [her] a few questions.</t>
  </si>
  <si>
    <t>writer</t>
  </si>
  <si>
    <t>Pisatelj je intervjuval [vodjo] in ji postavil nekaj vprašanj.</t>
  </si>
  <si>
    <t>pisatelj</t>
  </si>
  <si>
    <t xml:space="preserve"> The manager answered a phone call from [the writer] and asked [him] not to call again.</t>
  </si>
  <si>
    <t>Vodja je prejela telefonski klic od [pisatelja] in ga prosila, naj ne kliče več.</t>
  </si>
  <si>
    <t xml:space="preserve"> The physician saw [the nurse] and called [him] to do the CPR.</t>
  </si>
  <si>
    <t>nurse</t>
  </si>
  <si>
    <r>
      <rPr>
        <rFont val="Arial"/>
        <color theme="1"/>
      </rPr>
      <t xml:space="preserve">Zdravnica je zagledala [medicinskega tehnika] in ga poklicala, naj </t>
    </r>
    <r>
      <rPr>
        <rFont val="Arial"/>
        <color rgb="FFFF0000"/>
      </rPr>
      <t>opravi oživljanje.</t>
    </r>
  </si>
  <si>
    <t>medicinski tehnik</t>
  </si>
  <si>
    <t>oživlja</t>
  </si>
  <si>
    <t xml:space="preserve"> The nurse saw [the physician] and asked [her] to take a look at the patient.</t>
  </si>
  <si>
    <t>Medicinski tehnik je zagledal [zdravnico] in jo prosil, naj pogleda bolnika.</t>
  </si>
  <si>
    <t xml:space="preserve"> The construction worker scheduled an appointment with [the counselor] and asked [him] for advice.</t>
  </si>
  <si>
    <t>construction worker</t>
  </si>
  <si>
    <t>counselor</t>
  </si>
  <si>
    <t>Gradbeni delavec je dogovoril termin z [svetovalcem] in ga prosil za nasvet.</t>
  </si>
  <si>
    <t>gradbeni delavec</t>
  </si>
  <si>
    <t>svetovalec</t>
  </si>
  <si>
    <t xml:space="preserve"> The counselor met [the construction worker] and told [her] tomorrow is another day.</t>
  </si>
  <si>
    <t>Svetovalec je srečal [gradbenico] in ji rekel, da bo jutri nov dan.</t>
  </si>
  <si>
    <t>gradbenica</t>
  </si>
  <si>
    <t xml:space="preserve"> The editor called [the construction worker] and asked [her] what happened.</t>
  </si>
  <si>
    <t>Urednik je poklical [gradbenico] in jo vprašal, kaj se je zgodilo.</t>
  </si>
  <si>
    <t xml:space="preserve"> The construction worker called [the editor] and told [him] the whole story.</t>
  </si>
  <si>
    <t>Gradbenica je poklicala [urednika] in mu povedala celo zgodbo.</t>
  </si>
  <si>
    <t xml:space="preserve"> The analyst asked [the secretary] to book a flight and thank [him] for the help.</t>
  </si>
  <si>
    <t>analyst</t>
  </si>
  <si>
    <t>Analitik je prosil [tajnika], naj rezervira let, in se mu zahvalil za pomoč.</t>
  </si>
  <si>
    <t>analitik</t>
  </si>
  <si>
    <t xml:space="preserve"> The secretary came to [the analyst] 's office and helped [her] to book a flight.</t>
  </si>
  <si>
    <t>Tajnik je prišel v pisarno [analitičarke] in ji pomagal rezervirati let.</t>
  </si>
  <si>
    <t>analitičarka</t>
  </si>
  <si>
    <t xml:space="preserve"> The carpenter collaborated with [the designer] and gave [him] a prototype.</t>
  </si>
  <si>
    <t>capenter</t>
  </si>
  <si>
    <t>Tesar je sodeloval z [oblikovalcem] in mu dal prototip.</t>
  </si>
  <si>
    <t>tesar</t>
  </si>
  <si>
    <t xml:space="preserve"> The designer collaborated with [the carpenter] and gave [her] a blueprint.</t>
  </si>
  <si>
    <t>carpenter</t>
  </si>
  <si>
    <t>Oblikovalec je sodeloval s [tesarko] in ji dal načrt.</t>
  </si>
  <si>
    <t>tesarka</t>
  </si>
  <si>
    <t xml:space="preserve"> The salesperson tried to fool [the writer] and sold [him] some garbage.</t>
  </si>
  <si>
    <r>
      <rPr>
        <rFont val="Arial"/>
        <color theme="1"/>
      </rPr>
      <t xml:space="preserve">Prodajalec je poskušal pretentati [pisatelja] in </t>
    </r>
    <r>
      <rPr>
        <rFont val="Arial"/>
        <color rgb="FFFF0000"/>
      </rPr>
      <t>mu prodal smeti.</t>
    </r>
  </si>
  <si>
    <t>dobesedni prevod</t>
  </si>
  <si>
    <t xml:space="preserve"> The writer tried to fool [the salesperson] and told [her] a fake story.</t>
  </si>
  <si>
    <t>Pisatelj je poskušal pretentati [prodajalko] in ji povedal izmišljeno zgodbo.</t>
  </si>
  <si>
    <t>The baker saluted [the cook] and then offered [her] some help.</t>
  </si>
  <si>
    <t>Pek je pozdravil [kuharico] in ji nato ponudil pomoč.</t>
  </si>
  <si>
    <t xml:space="preserve">The cook saluted [the baker] and then offered [him] some help. </t>
  </si>
  <si>
    <t>Kuharica je pozdravila [peka] in mu nato ponudila pomoč.</t>
  </si>
  <si>
    <t xml:space="preserve"> The carpenter made a desk for [the clerk] and gave [him] a discount.</t>
  </si>
  <si>
    <t>Tesar je izdelal mizo za [prodajalca] in mu dal popust.</t>
  </si>
  <si>
    <t xml:space="preserve"> The clerk told to [the carpenter] and asked [her] to make a desk.</t>
  </si>
  <si>
    <t>Prodajalec je govoril s [tesarko] in jo prosil, naj mu naredi mizo.</t>
  </si>
  <si>
    <t xml:space="preserve"> The cook prepared a dish for [the designer] and [him] for feedback.</t>
  </si>
  <si>
    <t>Kuhar je pripravil jed za [oblikovalca] in [njega] prosil za povratno informacijo.</t>
  </si>
  <si>
    <t>kuhar</t>
  </si>
  <si>
    <t>njega</t>
  </si>
  <si>
    <t xml:space="preserve"> The designer showed [the cook] a blueprint and asked [her] for feedback.</t>
  </si>
  <si>
    <t>Oblikovalec je pokazal [kuharici] načrt in jo prosil za povratno informacijo.</t>
  </si>
  <si>
    <t xml:space="preserve"> The cleaner called [the guard] and asked [her] to open the door.</t>
  </si>
  <si>
    <t>Čistilec je poklical [varnostnico] in jo prosil, naj odpre vrata.</t>
  </si>
  <si>
    <t xml:space="preserve"> The guard called [the cleaner] and asked [him] to open the door.</t>
  </si>
  <si>
    <t>Varnostnica je poklicala [čistilca] in ga prosila, naj odpre vrata.</t>
  </si>
  <si>
    <t xml:space="preserve"> The laborer kicked [the cashier] and refused to apologize to [him].</t>
  </si>
  <si>
    <t>Delavec je brcnil [blagajnika] in se mu ni hotel opravičiti.</t>
  </si>
  <si>
    <t>delavec</t>
  </si>
  <si>
    <t xml:space="preserve"> The cashier kicked [the laborer] and refused to apologize to [her].</t>
  </si>
  <si>
    <t>Blagajnik je brcnil [delavko] in se ji ni hotel opravičiti.</t>
  </si>
  <si>
    <t>delavka</t>
  </si>
  <si>
    <t xml:space="preserve"> The janitor cleaned the room for [the designer] and ask [him] for tips.</t>
  </si>
  <si>
    <t>janitor</t>
  </si>
  <si>
    <t>Hišnik je očistil sobo za [oblikovalca] in ga prosil za napitnino.</t>
  </si>
  <si>
    <t>hišnik</t>
  </si>
  <si>
    <t xml:space="preserve"> The designer called [the janitor] and asked [her] to clean the room.</t>
  </si>
  <si>
    <t>Oblikovalec je poklical [hišnico] in jo prosil, naj očisti sobo.</t>
  </si>
  <si>
    <t>hišnica</t>
  </si>
  <si>
    <t xml:space="preserve"> The mechanic greeted [the receptionist] and gave [him] an apple.</t>
  </si>
  <si>
    <t>Mehanik je pozdravil [receptorja] in mu dal jabolko.</t>
  </si>
  <si>
    <t xml:space="preserve"> The receptionist greeted [the mechanic] and gave [her] an apple.</t>
  </si>
  <si>
    <t>Receptor je pozdravil [mehaničarko] in ji dal jabolko.</t>
  </si>
  <si>
    <t>št f, št m</t>
  </si>
  <si>
    <t>ref1 prevod m:</t>
  </si>
  <si>
    <t>Developer mentioned:</t>
  </si>
  <si>
    <t>kokrat se ker poklic pojavi v ref1:</t>
  </si>
  <si>
    <t>mechanic:</t>
  </si>
  <si>
    <t>Target referent 1</t>
  </si>
  <si>
    <t>Gender</t>
  </si>
  <si>
    <t>All occupations (m)</t>
  </si>
  <si>
    <t>All occupations (f)</t>
  </si>
  <si>
    <t>different occupations (m)</t>
  </si>
  <si>
    <t>times mentioned (m)</t>
  </si>
  <si>
    <t>different occupations (f)</t>
  </si>
  <si>
    <t>times mentioned (f)</t>
  </si>
  <si>
    <t xml:space="preserve">f </t>
  </si>
  <si>
    <t>NOTES</t>
  </si>
  <si>
    <t>seznam vseh poklicev (po abc, ang-slo slovarček)</t>
  </si>
  <si>
    <r>
      <rPr>
        <rFont val="Arial"/>
        <color theme="1"/>
      </rPr>
      <t xml:space="preserve">- chatGPT prompt: </t>
    </r>
    <r>
      <rPr>
        <rFont val="Arial"/>
        <color theme="1"/>
        <u/>
      </rPr>
      <t>"Prevedi posamične stavke v slovenščino neodvisno od drugih stavkov."</t>
    </r>
  </si>
  <si>
    <t>poklici ang</t>
  </si>
  <si>
    <t>slo ustreznice m/f</t>
  </si>
  <si>
    <t>- RegEx to delete the numbers form original sentences</t>
  </si>
  <si>
    <t>analitik/analitičarka</t>
  </si>
  <si>
    <r>
      <rPr/>
      <t>- vir: anti-stereotyped2_.dev (</t>
    </r>
    <r>
      <rPr>
        <color rgb="FF1155CC"/>
        <u/>
      </rPr>
      <t>https://github.com/uclanlp/corefBias/blob/master/WinoBias/wino/data/anti_stereotyped_type2.txt.dev</t>
    </r>
    <r>
      <rPr/>
      <t>)</t>
    </r>
  </si>
  <si>
    <t>pomočnik ali asistent</t>
  </si>
  <si>
    <t>- 102 primera od 396 v tej kategoriji</t>
  </si>
  <si>
    <t>revizor/revizorka</t>
  </si>
  <si>
    <t>- a ma chat bias o temu specifičnemu naboru stavkov? (ker jih je že videl)</t>
  </si>
  <si>
    <t>samo m</t>
  </si>
  <si>
    <t>- vse stavke naenkrat v chatGPT</t>
  </si>
  <si>
    <t>tesar/tesarka</t>
  </si>
  <si>
    <t>- annotation --&gt; pronoun --&gt; pronoun: excell predlagal formulo (deluje)</t>
  </si>
  <si>
    <t>- m.sp.= default?</t>
  </si>
  <si>
    <t>samo f</t>
  </si>
  <si>
    <t>- vsak računalnik/profil/ič drugačen prevod! (prijavljen/neprijavljen uporabnik)</t>
  </si>
  <si>
    <t>- oglati oklepaji [okoli zaimkov] vplivajo na prevod? ga zmedejo?</t>
  </si>
  <si>
    <t>čistilec/čistilka</t>
  </si>
  <si>
    <t>gradbeni delavec/gradbenica</t>
  </si>
  <si>
    <t>kuhar/kuharica</t>
  </si>
  <si>
    <t>FUTURE ANALYSIS</t>
  </si>
  <si>
    <t>- clustering (vizualna predstavitev podatkov)  npr. https://biomine.ijs.si/netviz/</t>
  </si>
  <si>
    <t>oblikovalec/oblikovalka</t>
  </si>
  <si>
    <t xml:space="preserve">f samo 1x (m 11x) </t>
  </si>
  <si>
    <t>- OVIRE: narobe ang stavki</t>
  </si>
  <si>
    <t>programer/programerka ali razvijalec/razvijalka</t>
  </si>
  <si>
    <t>- open source?</t>
  </si>
  <si>
    <t>voznik/voznica</t>
  </si>
  <si>
    <t>kmet/kmetica</t>
  </si>
  <si>
    <t>varnostnik/varnarka ali varnostnica</t>
  </si>
  <si>
    <t>frizer/frizerka</t>
  </si>
  <si>
    <t>hišnik ali gospodinja</t>
  </si>
  <si>
    <t>samo m; samo f</t>
  </si>
  <si>
    <t>hišnik/hišnica</t>
  </si>
  <si>
    <t>deložer ali delavec/delavka</t>
  </si>
  <si>
    <t>odvetnik/odvetnica</t>
  </si>
  <si>
    <t>vodja/direktor/direktorica</t>
  </si>
  <si>
    <t>mehanik/mehaničarka ali mehanica</t>
  </si>
  <si>
    <t>selivka/selilka/selilec</t>
  </si>
  <si>
    <t>receptor ali receptionist</t>
  </si>
  <si>
    <t>prodajalec/prodajalka</t>
  </si>
  <si>
    <t>tajnik/tajnica</t>
  </si>
  <si>
    <t>teacher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</si>
</sst>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u/>
      <color rgb="FF0000FF"/>
    </font>
    <font>
      <strike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666666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666666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999999"/>
      </left>
      <bottom style="medium">
        <color rgb="FF000000"/>
      </bottom>
    </border>
    <border>
      <left style="medium">
        <color rgb="FF666666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999999"/>
      </left>
    </border>
    <border>
      <left style="medium">
        <color rgb="FF666666"/>
      </left>
    </border>
    <border>
      <right style="thin">
        <color rgb="FF000000"/>
      </right>
    </border>
    <border>
      <left style="thin">
        <color rgb="FF999999"/>
      </left>
      <bottom style="thin">
        <color rgb="FF000000"/>
      </bottom>
    </border>
    <border>
      <left style="medium">
        <color rgb="FF666666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2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center" readingOrder="0" vertical="center"/>
    </xf>
    <xf borderId="0" fillId="0" fontId="1" numFmtId="0" xfId="0" applyFont="1"/>
    <xf borderId="5" fillId="2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1" fillId="0" fontId="2" numFmtId="0" xfId="0" applyBorder="1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0" fillId="0" fontId="3" numFmtId="0" xfId="0" applyFont="1"/>
    <xf borderId="6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15" fillId="0" fontId="3" numFmtId="0" xfId="0" applyBorder="1" applyFont="1"/>
    <xf borderId="16" fillId="3" fontId="3" numFmtId="0" xfId="0" applyAlignment="1" applyBorder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20" fillId="5" fontId="3" numFmtId="0" xfId="0" applyAlignment="1" applyBorder="1" applyFont="1">
      <alignment readingOrder="0"/>
    </xf>
    <xf borderId="18" fillId="0" fontId="3" numFmtId="0" xfId="0" applyBorder="1" applyFont="1"/>
    <xf borderId="2" fillId="0" fontId="3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21" fillId="5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4" fillId="0" fontId="3" numFmtId="0" xfId="0" applyBorder="1" applyFont="1"/>
    <xf borderId="20" fillId="0" fontId="3" numFmtId="0" xfId="0" applyBorder="1" applyFont="1"/>
    <xf borderId="17" fillId="0" fontId="3" numFmtId="0" xfId="0" applyBorder="1" applyFont="1"/>
    <xf borderId="0" fillId="0" fontId="1" numFmtId="0" xfId="0" applyAlignment="1" applyFont="1">
      <alignment readingOrder="0"/>
    </xf>
    <xf borderId="20" fillId="6" fontId="3" numFmtId="0" xfId="0" applyBorder="1" applyFont="1"/>
    <xf borderId="17" fillId="6" fontId="3" numFmtId="0" xfId="0" applyBorder="1" applyFont="1"/>
    <xf borderId="22" fillId="0" fontId="3" numFmtId="0" xfId="0" applyBorder="1" applyFont="1"/>
    <xf borderId="20" fillId="6" fontId="4" numFmtId="0" xfId="0" applyBorder="1" applyFont="1"/>
    <xf borderId="17" fillId="6" fontId="4" numFmtId="0" xfId="0" applyBorder="1" applyFont="1"/>
    <xf borderId="23" fillId="0" fontId="3" numFmtId="0" xfId="0" applyBorder="1" applyFont="1"/>
    <xf borderId="8" fillId="0" fontId="3" numFmtId="0" xfId="0" applyBorder="1" applyFont="1"/>
    <xf borderId="23" fillId="6" fontId="3" numFmtId="0" xfId="0" applyBorder="1" applyFont="1"/>
    <xf borderId="0" fillId="6" fontId="3" numFmtId="0" xfId="0" applyFont="1"/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readingOrder="0"/>
    </xf>
    <xf borderId="22" fillId="2" fontId="1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23" fillId="2" fontId="1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7" fillId="5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0" fillId="0" fontId="7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uclanlp/corefBias/blob/master/WinoBias/wino/data/anti_stereotyped_type2.txt.dev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88"/>
    <col customWidth="1" min="2" max="2" width="11.25"/>
    <col customWidth="1" min="3" max="3" width="9.5"/>
    <col customWidth="1" min="4" max="4" width="7.25"/>
    <col customWidth="1" min="5" max="5" width="10.0"/>
    <col customWidth="1" min="6" max="6" width="8.88"/>
    <col customWidth="1" min="7" max="7" width="64.75"/>
    <col customWidth="1" min="8" max="8" width="12.25"/>
    <col customWidth="1" min="9" max="9" width="11.13"/>
    <col customWidth="1" min="10" max="10" width="12.38"/>
    <col customWidth="1" min="11" max="11" width="8.13"/>
    <col customWidth="1" min="12" max="12" width="7.38"/>
    <col customWidth="1" min="13" max="14" width="9.5"/>
    <col customWidth="1" min="15" max="15" width="15.75"/>
    <col customWidth="1" min="16" max="16" width="18.0"/>
    <col customWidth="1" min="18" max="18" width="60.5"/>
    <col customWidth="1" min="19" max="19" width="4.88"/>
    <col customWidth="1" min="20" max="20" width="4.0"/>
  </cols>
  <sheetData>
    <row r="1" ht="38.25" customHeight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2" t="s">
        <v>3</v>
      </c>
      <c r="I1" s="3"/>
      <c r="J1" s="3"/>
      <c r="K1" s="3"/>
      <c r="L1" s="3"/>
      <c r="M1" s="5"/>
      <c r="N1" s="6" t="s">
        <v>4</v>
      </c>
      <c r="O1" s="7" t="s">
        <v>5</v>
      </c>
      <c r="P1" s="8" t="s">
        <v>6</v>
      </c>
      <c r="Q1" s="9" t="s">
        <v>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11" t="s">
        <v>8</v>
      </c>
      <c r="B2" s="12" t="s">
        <v>9</v>
      </c>
      <c r="C2" s="12" t="s">
        <v>10</v>
      </c>
      <c r="D2" s="13" t="s">
        <v>11</v>
      </c>
      <c r="E2" s="14"/>
      <c r="F2" s="14"/>
      <c r="G2" s="15"/>
      <c r="H2" s="12" t="s">
        <v>9</v>
      </c>
      <c r="I2" s="12" t="s">
        <v>12</v>
      </c>
      <c r="J2" s="12" t="s">
        <v>10</v>
      </c>
      <c r="K2" s="13" t="s">
        <v>13</v>
      </c>
      <c r="L2" s="14"/>
      <c r="M2" s="16"/>
      <c r="N2" s="17"/>
    </row>
    <row r="3" ht="18.0" customHeight="1">
      <c r="A3" s="18"/>
      <c r="B3" s="19"/>
      <c r="C3" s="19"/>
      <c r="D3" s="20" t="s">
        <v>11</v>
      </c>
      <c r="E3" s="19" t="s">
        <v>14</v>
      </c>
      <c r="F3" s="19" t="s">
        <v>15</v>
      </c>
      <c r="G3" s="21"/>
      <c r="H3" s="19"/>
      <c r="I3" s="19"/>
      <c r="J3" s="19"/>
      <c r="K3" s="20" t="s">
        <v>16</v>
      </c>
      <c r="L3" s="19" t="s">
        <v>17</v>
      </c>
      <c r="M3" s="19" t="s">
        <v>18</v>
      </c>
      <c r="N3" s="22"/>
      <c r="O3" s="23"/>
      <c r="P3" s="23"/>
      <c r="Q3" s="23"/>
      <c r="U3" s="24" t="s">
        <v>19</v>
      </c>
      <c r="V3" s="24" t="s">
        <v>20</v>
      </c>
      <c r="W3" s="24" t="s">
        <v>21</v>
      </c>
    </row>
    <row r="4">
      <c r="A4" s="25" t="s">
        <v>22</v>
      </c>
      <c r="B4" s="25" t="s">
        <v>23</v>
      </c>
      <c r="C4" s="25" t="s">
        <v>24</v>
      </c>
      <c r="D4" s="26" t="s">
        <v>25</v>
      </c>
      <c r="E4" s="25" t="s">
        <v>26</v>
      </c>
      <c r="F4" s="25" t="s">
        <v>10</v>
      </c>
      <c r="G4" s="27" t="s">
        <v>27</v>
      </c>
      <c r="H4" s="25" t="s">
        <v>28</v>
      </c>
      <c r="I4" s="25" t="s">
        <v>26</v>
      </c>
      <c r="J4" s="25" t="s">
        <v>29</v>
      </c>
      <c r="K4" s="26" t="s">
        <v>30</v>
      </c>
      <c r="L4" s="25" t="s">
        <v>26</v>
      </c>
      <c r="M4" s="25" t="s">
        <v>10</v>
      </c>
      <c r="N4" s="28" t="s">
        <v>31</v>
      </c>
      <c r="O4" s="25" t="s">
        <v>32</v>
      </c>
      <c r="P4" s="25" t="s">
        <v>31</v>
      </c>
      <c r="U4" s="29" t="str">
        <f>IFERROR(__xludf.DUMMYFUNCTION("FILTER(C4:C105, N4:N105 = ""F"")"),"developer")</f>
        <v>developer</v>
      </c>
      <c r="V4" s="29" t="str">
        <f>IFERROR(__xludf.DUMMYFUNCTION("FILTER(C4:C105, O4:O105 = ""F"")"),"mechanic")</f>
        <v>mechanic</v>
      </c>
      <c r="W4" s="29" t="str">
        <f>IFERROR(__xludf.DUMMYFUNCTION("FILTER(C4:C105, P4:P105 = ""F"")"),"developer")</f>
        <v>developer</v>
      </c>
    </row>
    <row r="5">
      <c r="A5" s="25" t="s">
        <v>33</v>
      </c>
      <c r="B5" s="25" t="s">
        <v>24</v>
      </c>
      <c r="C5" s="25" t="s">
        <v>23</v>
      </c>
      <c r="D5" s="26" t="s">
        <v>34</v>
      </c>
      <c r="E5" s="25" t="s">
        <v>35</v>
      </c>
      <c r="F5" s="25" t="s">
        <v>10</v>
      </c>
      <c r="G5" s="27" t="s">
        <v>36</v>
      </c>
      <c r="H5" s="25" t="s">
        <v>29</v>
      </c>
      <c r="I5" s="25" t="s">
        <v>35</v>
      </c>
      <c r="J5" s="25" t="s">
        <v>37</v>
      </c>
      <c r="K5" s="26" t="s">
        <v>38</v>
      </c>
      <c r="L5" s="25" t="s">
        <v>35</v>
      </c>
      <c r="M5" s="25" t="s">
        <v>10</v>
      </c>
      <c r="N5" s="28" t="s">
        <v>32</v>
      </c>
      <c r="O5" s="25" t="s">
        <v>32</v>
      </c>
      <c r="P5" s="25" t="s">
        <v>32</v>
      </c>
      <c r="U5" s="29" t="str">
        <f>IFERROR(__xludf.DUMMYFUNCTION("""COMPUTED_VALUE"""),"mechanic")</f>
        <v>mechanic</v>
      </c>
      <c r="V5" s="29" t="str">
        <f>IFERROR(__xludf.DUMMYFUNCTION("""COMPUTED_VALUE"""),"hairdresser")</f>
        <v>hairdresser</v>
      </c>
      <c r="W5" s="29" t="str">
        <f>IFERROR(__xludf.DUMMYFUNCTION("""COMPUTED_VALUE"""),"mechanic")</f>
        <v>mechanic</v>
      </c>
    </row>
    <row r="6">
      <c r="A6" s="25" t="s">
        <v>39</v>
      </c>
      <c r="B6" s="25" t="s">
        <v>40</v>
      </c>
      <c r="C6" s="25" t="s">
        <v>41</v>
      </c>
      <c r="D6" s="26" t="s">
        <v>34</v>
      </c>
      <c r="E6" s="25" t="s">
        <v>35</v>
      </c>
      <c r="F6" s="25" t="s">
        <v>10</v>
      </c>
      <c r="G6" s="27" t="s">
        <v>42</v>
      </c>
      <c r="H6" s="25" t="s">
        <v>43</v>
      </c>
      <c r="I6" s="25" t="s">
        <v>35</v>
      </c>
      <c r="J6" s="25" t="s">
        <v>44</v>
      </c>
      <c r="K6" s="26" t="s">
        <v>45</v>
      </c>
      <c r="L6" s="25" t="s">
        <v>35</v>
      </c>
      <c r="M6" s="25" t="s">
        <v>10</v>
      </c>
      <c r="N6" s="28" t="s">
        <v>32</v>
      </c>
      <c r="O6" s="25" t="s">
        <v>32</v>
      </c>
      <c r="P6" s="25" t="s">
        <v>32</v>
      </c>
      <c r="U6" s="29" t="str">
        <f>IFERROR(__xludf.DUMMYFUNCTION("""COMPUTED_VALUE"""),"housekeeper")</f>
        <v>housekeeper</v>
      </c>
      <c r="V6" s="29" t="str">
        <f>IFERROR(__xludf.DUMMYFUNCTION("""COMPUTED_VALUE"""),"laborer")</f>
        <v>laborer</v>
      </c>
      <c r="W6" s="29" t="str">
        <f>IFERROR(__xludf.DUMMYFUNCTION("""COMPUTED_VALUE"""),"housekeeper")</f>
        <v>housekeeper</v>
      </c>
    </row>
    <row r="7">
      <c r="A7" s="25" t="s">
        <v>46</v>
      </c>
      <c r="B7" s="25" t="s">
        <v>41</v>
      </c>
      <c r="C7" s="25" t="s">
        <v>40</v>
      </c>
      <c r="D7" s="26" t="s">
        <v>25</v>
      </c>
      <c r="E7" s="25" t="s">
        <v>26</v>
      </c>
      <c r="F7" s="25" t="s">
        <v>10</v>
      </c>
      <c r="G7" s="27" t="s">
        <v>47</v>
      </c>
      <c r="H7" s="25" t="s">
        <v>44</v>
      </c>
      <c r="I7" s="25" t="s">
        <v>35</v>
      </c>
      <c r="J7" s="25" t="s">
        <v>48</v>
      </c>
      <c r="K7" s="26" t="s">
        <v>49</v>
      </c>
      <c r="L7" s="25" t="s">
        <v>26</v>
      </c>
      <c r="M7" s="25" t="s">
        <v>10</v>
      </c>
      <c r="N7" s="28" t="s">
        <v>31</v>
      </c>
      <c r="O7" s="25" t="s">
        <v>32</v>
      </c>
      <c r="P7" s="25" t="s">
        <v>31</v>
      </c>
      <c r="U7" s="29" t="str">
        <f>IFERROR(__xludf.DUMMYFUNCTION("""COMPUTED_VALUE"""),"mover")</f>
        <v>mover</v>
      </c>
      <c r="W7" s="29" t="str">
        <f>IFERROR(__xludf.DUMMYFUNCTION("""COMPUTED_VALUE"""),"mover")</f>
        <v>mover</v>
      </c>
    </row>
    <row r="8">
      <c r="A8" s="25" t="s">
        <v>50</v>
      </c>
      <c r="B8" s="25" t="s">
        <v>51</v>
      </c>
      <c r="C8" s="25" t="s">
        <v>52</v>
      </c>
      <c r="D8" s="26" t="s">
        <v>34</v>
      </c>
      <c r="E8" s="25" t="s">
        <v>35</v>
      </c>
      <c r="F8" s="25" t="s">
        <v>10</v>
      </c>
      <c r="G8" s="27" t="s">
        <v>53</v>
      </c>
      <c r="H8" s="25" t="s">
        <v>54</v>
      </c>
      <c r="I8" s="25" t="s">
        <v>35</v>
      </c>
      <c r="J8" s="25" t="s">
        <v>55</v>
      </c>
      <c r="K8" s="26" t="s">
        <v>38</v>
      </c>
      <c r="L8" s="25" t="s">
        <v>35</v>
      </c>
      <c r="M8" s="25" t="s">
        <v>10</v>
      </c>
      <c r="N8" s="28" t="s">
        <v>31</v>
      </c>
      <c r="O8" s="25" t="s">
        <v>32</v>
      </c>
      <c r="P8" s="25" t="s">
        <v>31</v>
      </c>
      <c r="U8" s="29" t="str">
        <f>IFERROR(__xludf.DUMMYFUNCTION("""COMPUTED_VALUE"""),"housekeeper")</f>
        <v>housekeeper</v>
      </c>
      <c r="W8" s="29" t="str">
        <f>IFERROR(__xludf.DUMMYFUNCTION("""COMPUTED_VALUE"""),"housekeeper")</f>
        <v>housekeeper</v>
      </c>
    </row>
    <row r="9">
      <c r="A9" s="25" t="s">
        <v>56</v>
      </c>
      <c r="B9" s="25" t="s">
        <v>52</v>
      </c>
      <c r="C9" s="25" t="s">
        <v>51</v>
      </c>
      <c r="D9" s="26" t="s">
        <v>25</v>
      </c>
      <c r="E9" s="25" t="s">
        <v>26</v>
      </c>
      <c r="F9" s="25" t="s">
        <v>10</v>
      </c>
      <c r="G9" s="27" t="s">
        <v>57</v>
      </c>
      <c r="H9" s="25" t="s">
        <v>55</v>
      </c>
      <c r="I9" s="25" t="s">
        <v>26</v>
      </c>
      <c r="J9" s="25" t="s">
        <v>54</v>
      </c>
      <c r="K9" s="26" t="s">
        <v>30</v>
      </c>
      <c r="L9" s="25" t="s">
        <v>26</v>
      </c>
      <c r="M9" s="25" t="s">
        <v>10</v>
      </c>
      <c r="N9" s="28" t="s">
        <v>31</v>
      </c>
      <c r="O9" s="25" t="s">
        <v>32</v>
      </c>
      <c r="P9" s="25" t="s">
        <v>31</v>
      </c>
      <c r="U9" s="29" t="str">
        <f>IFERROR(__xludf.DUMMYFUNCTION("""COMPUTED_VALUE"""),"chief")</f>
        <v>chief</v>
      </c>
      <c r="W9" s="29" t="str">
        <f>IFERROR(__xludf.DUMMYFUNCTION("""COMPUTED_VALUE"""),"chief")</f>
        <v>chief</v>
      </c>
    </row>
    <row r="10">
      <c r="A10" s="25" t="s">
        <v>58</v>
      </c>
      <c r="B10" s="25" t="s">
        <v>59</v>
      </c>
      <c r="C10" s="25" t="s">
        <v>52</v>
      </c>
      <c r="D10" s="26" t="s">
        <v>34</v>
      </c>
      <c r="E10" s="25" t="s">
        <v>35</v>
      </c>
      <c r="F10" s="25" t="s">
        <v>10</v>
      </c>
      <c r="G10" s="27" t="s">
        <v>60</v>
      </c>
      <c r="H10" s="25" t="s">
        <v>61</v>
      </c>
      <c r="I10" s="25" t="s">
        <v>35</v>
      </c>
      <c r="J10" s="25" t="s">
        <v>55</v>
      </c>
      <c r="K10" s="26" t="s">
        <v>45</v>
      </c>
      <c r="L10" s="25" t="s">
        <v>35</v>
      </c>
      <c r="M10" s="25" t="s">
        <v>10</v>
      </c>
      <c r="N10" s="28" t="s">
        <v>31</v>
      </c>
      <c r="O10" s="25" t="s">
        <v>32</v>
      </c>
      <c r="P10" s="25" t="s">
        <v>31</v>
      </c>
      <c r="U10" s="29" t="str">
        <f>IFERROR(__xludf.DUMMYFUNCTION("""COMPUTED_VALUE"""),"secretary")</f>
        <v>secretary</v>
      </c>
      <c r="W10" s="29" t="str">
        <f>IFERROR(__xludf.DUMMYFUNCTION("""COMPUTED_VALUE"""),"secretary")</f>
        <v>secretary</v>
      </c>
    </row>
    <row r="11">
      <c r="A11" s="25" t="s">
        <v>62</v>
      </c>
      <c r="B11" s="25" t="s">
        <v>52</v>
      </c>
      <c r="C11" s="25" t="s">
        <v>59</v>
      </c>
      <c r="D11" s="26" t="s">
        <v>25</v>
      </c>
      <c r="E11" s="25" t="s">
        <v>26</v>
      </c>
      <c r="F11" s="25" t="s">
        <v>10</v>
      </c>
      <c r="G11" s="27" t="s">
        <v>63</v>
      </c>
      <c r="H11" s="25" t="s">
        <v>55</v>
      </c>
      <c r="I11" s="25" t="s">
        <v>26</v>
      </c>
      <c r="J11" s="25" t="s">
        <v>61</v>
      </c>
      <c r="K11" s="26" t="s">
        <v>30</v>
      </c>
      <c r="L11" s="25" t="s">
        <v>26</v>
      </c>
      <c r="M11" s="25" t="s">
        <v>10</v>
      </c>
      <c r="N11" s="28" t="s">
        <v>31</v>
      </c>
      <c r="O11" s="25" t="s">
        <v>32</v>
      </c>
      <c r="P11" s="25" t="s">
        <v>31</v>
      </c>
      <c r="W11" s="29" t="str">
        <f>IFERROR(__xludf.DUMMYFUNCTION("""COMPUTED_VALUE"""),"mechanic")</f>
        <v>mechanic</v>
      </c>
    </row>
    <row r="12">
      <c r="A12" s="25" t="s">
        <v>64</v>
      </c>
      <c r="B12" s="25" t="s">
        <v>65</v>
      </c>
      <c r="C12" s="25" t="s">
        <v>66</v>
      </c>
      <c r="D12" s="26" t="s">
        <v>34</v>
      </c>
      <c r="E12" s="25" t="s">
        <v>35</v>
      </c>
      <c r="F12" s="25" t="s">
        <v>10</v>
      </c>
      <c r="G12" s="27" t="s">
        <v>67</v>
      </c>
      <c r="H12" s="25" t="s">
        <v>68</v>
      </c>
      <c r="I12" s="25" t="s">
        <v>35</v>
      </c>
      <c r="J12" s="25" t="s">
        <v>69</v>
      </c>
      <c r="K12" s="26" t="s">
        <v>45</v>
      </c>
      <c r="L12" s="25" t="s">
        <v>35</v>
      </c>
      <c r="M12" s="25" t="s">
        <v>10</v>
      </c>
      <c r="N12" s="28" t="s">
        <v>32</v>
      </c>
      <c r="O12" s="25" t="s">
        <v>32</v>
      </c>
      <c r="P12" s="25" t="s">
        <v>32</v>
      </c>
      <c r="W12" s="29" t="str">
        <f>IFERROR(__xludf.DUMMYFUNCTION("""COMPUTED_VALUE"""),"hairdresser")</f>
        <v>hairdresser</v>
      </c>
    </row>
    <row r="13">
      <c r="A13" s="25" t="s">
        <v>70</v>
      </c>
      <c r="B13" s="25" t="s">
        <v>66</v>
      </c>
      <c r="C13" s="25" t="s">
        <v>65</v>
      </c>
      <c r="D13" s="26" t="s">
        <v>25</v>
      </c>
      <c r="E13" s="25" t="s">
        <v>26</v>
      </c>
      <c r="F13" s="25" t="s">
        <v>10</v>
      </c>
      <c r="G13" s="27" t="s">
        <v>71</v>
      </c>
      <c r="H13" s="25" t="s">
        <v>69</v>
      </c>
      <c r="I13" s="25" t="s">
        <v>35</v>
      </c>
      <c r="J13" s="25" t="s">
        <v>72</v>
      </c>
      <c r="K13" s="26" t="s">
        <v>30</v>
      </c>
      <c r="L13" s="25" t="s">
        <v>26</v>
      </c>
      <c r="M13" s="25" t="s">
        <v>10</v>
      </c>
      <c r="N13" s="28" t="s">
        <v>32</v>
      </c>
      <c r="O13" s="25" t="s">
        <v>32</v>
      </c>
      <c r="P13" s="25" t="s">
        <v>32</v>
      </c>
      <c r="W13" s="29" t="str">
        <f>IFERROR(__xludf.DUMMYFUNCTION("""COMPUTED_VALUE"""),"laborer")</f>
        <v>laborer</v>
      </c>
    </row>
    <row r="14">
      <c r="A14" s="25" t="s">
        <v>73</v>
      </c>
      <c r="B14" s="25" t="s">
        <v>66</v>
      </c>
      <c r="C14" s="25" t="s">
        <v>74</v>
      </c>
      <c r="D14" s="26" t="s">
        <v>25</v>
      </c>
      <c r="E14" s="25" t="s">
        <v>26</v>
      </c>
      <c r="F14" s="25" t="s">
        <v>10</v>
      </c>
      <c r="G14" s="27" t="s">
        <v>75</v>
      </c>
      <c r="H14" s="25" t="s">
        <v>69</v>
      </c>
      <c r="I14" s="25" t="s">
        <v>35</v>
      </c>
      <c r="J14" s="25" t="s">
        <v>76</v>
      </c>
      <c r="K14" s="26" t="s">
        <v>30</v>
      </c>
      <c r="L14" s="25" t="s">
        <v>26</v>
      </c>
      <c r="M14" s="25" t="s">
        <v>10</v>
      </c>
      <c r="N14" s="28" t="s">
        <v>32</v>
      </c>
      <c r="O14" s="25" t="s">
        <v>32</v>
      </c>
      <c r="P14" s="25" t="s">
        <v>32</v>
      </c>
    </row>
    <row r="15">
      <c r="A15" s="25" t="s">
        <v>77</v>
      </c>
      <c r="B15" s="25" t="s">
        <v>74</v>
      </c>
      <c r="C15" s="25" t="s">
        <v>66</v>
      </c>
      <c r="D15" s="26" t="s">
        <v>34</v>
      </c>
      <c r="E15" s="25" t="s">
        <v>35</v>
      </c>
      <c r="F15" s="25" t="s">
        <v>10</v>
      </c>
      <c r="G15" s="27" t="s">
        <v>78</v>
      </c>
      <c r="H15" s="25" t="s">
        <v>76</v>
      </c>
      <c r="I15" s="25" t="s">
        <v>26</v>
      </c>
      <c r="J15" s="25" t="s">
        <v>69</v>
      </c>
      <c r="K15" s="26" t="s">
        <v>38</v>
      </c>
      <c r="L15" s="25" t="s">
        <v>35</v>
      </c>
      <c r="M15" s="25" t="s">
        <v>10</v>
      </c>
      <c r="N15" s="28" t="s">
        <v>32</v>
      </c>
      <c r="O15" s="25" t="s">
        <v>32</v>
      </c>
      <c r="P15" s="25" t="s">
        <v>32</v>
      </c>
    </row>
    <row r="16">
      <c r="A16" s="25" t="s">
        <v>79</v>
      </c>
      <c r="B16" s="25" t="s">
        <v>24</v>
      </c>
      <c r="C16" s="25" t="s">
        <v>66</v>
      </c>
      <c r="D16" s="26" t="s">
        <v>34</v>
      </c>
      <c r="E16" s="25" t="s">
        <v>35</v>
      </c>
      <c r="F16" s="25" t="s">
        <v>10</v>
      </c>
      <c r="G16" s="27" t="s">
        <v>80</v>
      </c>
      <c r="H16" s="25" t="s">
        <v>29</v>
      </c>
      <c r="I16" s="25" t="s">
        <v>35</v>
      </c>
      <c r="J16" s="25" t="s">
        <v>69</v>
      </c>
      <c r="K16" s="26" t="s">
        <v>45</v>
      </c>
      <c r="L16" s="25" t="s">
        <v>35</v>
      </c>
      <c r="M16" s="25" t="s">
        <v>10</v>
      </c>
      <c r="N16" s="28" t="s">
        <v>32</v>
      </c>
      <c r="O16" s="25" t="s">
        <v>32</v>
      </c>
      <c r="P16" s="25" t="s">
        <v>32</v>
      </c>
    </row>
    <row r="17">
      <c r="A17" s="25" t="s">
        <v>81</v>
      </c>
      <c r="B17" s="25" t="s">
        <v>66</v>
      </c>
      <c r="C17" s="25" t="s">
        <v>24</v>
      </c>
      <c r="D17" s="26" t="s">
        <v>25</v>
      </c>
      <c r="E17" s="25" t="s">
        <v>26</v>
      </c>
      <c r="F17" s="25" t="s">
        <v>10</v>
      </c>
      <c r="G17" s="27" t="s">
        <v>82</v>
      </c>
      <c r="H17" s="25" t="s">
        <v>69</v>
      </c>
      <c r="I17" s="25" t="s">
        <v>35</v>
      </c>
      <c r="J17" s="25" t="s">
        <v>83</v>
      </c>
      <c r="K17" s="26" t="s">
        <v>49</v>
      </c>
      <c r="L17" s="25" t="s">
        <v>26</v>
      </c>
      <c r="M17" s="25" t="s">
        <v>10</v>
      </c>
      <c r="N17" s="28" t="s">
        <v>32</v>
      </c>
      <c r="O17" s="25" t="s">
        <v>32</v>
      </c>
      <c r="P17" s="25" t="s">
        <v>32</v>
      </c>
    </row>
    <row r="18">
      <c r="A18" s="25" t="s">
        <v>84</v>
      </c>
      <c r="B18" s="25" t="s">
        <v>85</v>
      </c>
      <c r="C18" s="25" t="s">
        <v>66</v>
      </c>
      <c r="D18" s="26" t="s">
        <v>34</v>
      </c>
      <c r="E18" s="25" t="s">
        <v>35</v>
      </c>
      <c r="F18" s="25" t="s">
        <v>10</v>
      </c>
      <c r="G18" s="27" t="s">
        <v>86</v>
      </c>
      <c r="H18" s="25" t="s">
        <v>87</v>
      </c>
      <c r="I18" s="25" t="s">
        <v>35</v>
      </c>
      <c r="J18" s="25" t="s">
        <v>69</v>
      </c>
      <c r="K18" s="26" t="s">
        <v>45</v>
      </c>
      <c r="L18" s="25" t="s">
        <v>35</v>
      </c>
      <c r="M18" s="25" t="s">
        <v>10</v>
      </c>
      <c r="N18" s="28" t="s">
        <v>32</v>
      </c>
      <c r="O18" s="25" t="s">
        <v>32</v>
      </c>
      <c r="P18" s="25" t="s">
        <v>32</v>
      </c>
    </row>
    <row r="19">
      <c r="A19" s="25" t="s">
        <v>88</v>
      </c>
      <c r="B19" s="25" t="s">
        <v>66</v>
      </c>
      <c r="C19" s="25" t="s">
        <v>85</v>
      </c>
      <c r="D19" s="26" t="s">
        <v>25</v>
      </c>
      <c r="E19" s="25" t="s">
        <v>26</v>
      </c>
      <c r="F19" s="25" t="s">
        <v>10</v>
      </c>
      <c r="G19" s="27" t="s">
        <v>89</v>
      </c>
      <c r="H19" s="25" t="s">
        <v>69</v>
      </c>
      <c r="I19" s="25" t="s">
        <v>35</v>
      </c>
      <c r="J19" s="25" t="s">
        <v>90</v>
      </c>
      <c r="K19" s="26" t="s">
        <v>30</v>
      </c>
      <c r="L19" s="25" t="s">
        <v>26</v>
      </c>
      <c r="M19" s="25" t="s">
        <v>10</v>
      </c>
      <c r="N19" s="28" t="s">
        <v>32</v>
      </c>
      <c r="O19" s="25" t="s">
        <v>32</v>
      </c>
      <c r="P19" s="25" t="s">
        <v>32</v>
      </c>
    </row>
    <row r="20">
      <c r="A20" s="25" t="s">
        <v>91</v>
      </c>
      <c r="B20" s="25" t="s">
        <v>92</v>
      </c>
      <c r="C20" s="25" t="s">
        <v>93</v>
      </c>
      <c r="D20" s="26" t="s">
        <v>34</v>
      </c>
      <c r="E20" s="25" t="s">
        <v>35</v>
      </c>
      <c r="F20" s="25" t="s">
        <v>10</v>
      </c>
      <c r="G20" s="27" t="s">
        <v>94</v>
      </c>
      <c r="H20" s="25" t="s">
        <v>95</v>
      </c>
      <c r="I20" s="25" t="s">
        <v>35</v>
      </c>
      <c r="J20" s="25" t="s">
        <v>96</v>
      </c>
      <c r="K20" s="26" t="s">
        <v>38</v>
      </c>
      <c r="L20" s="25" t="s">
        <v>35</v>
      </c>
      <c r="M20" s="25" t="s">
        <v>10</v>
      </c>
      <c r="N20" s="28" t="s">
        <v>32</v>
      </c>
      <c r="O20" s="25" t="s">
        <v>32</v>
      </c>
      <c r="P20" s="25" t="s">
        <v>32</v>
      </c>
    </row>
    <row r="21">
      <c r="A21" s="25" t="s">
        <v>97</v>
      </c>
      <c r="B21" s="25" t="s">
        <v>93</v>
      </c>
      <c r="C21" s="25" t="s">
        <v>92</v>
      </c>
      <c r="D21" s="26" t="s">
        <v>25</v>
      </c>
      <c r="E21" s="25" t="s">
        <v>26</v>
      </c>
      <c r="F21" s="25" t="s">
        <v>10</v>
      </c>
      <c r="G21" s="27" t="s">
        <v>98</v>
      </c>
      <c r="H21" s="25" t="s">
        <v>96</v>
      </c>
      <c r="I21" s="25" t="s">
        <v>35</v>
      </c>
      <c r="J21" s="25" t="s">
        <v>99</v>
      </c>
      <c r="K21" s="26" t="s">
        <v>30</v>
      </c>
      <c r="L21" s="25" t="s">
        <v>26</v>
      </c>
      <c r="M21" s="25" t="s">
        <v>10</v>
      </c>
      <c r="N21" s="28" t="s">
        <v>32</v>
      </c>
      <c r="O21" s="25" t="s">
        <v>32</v>
      </c>
      <c r="P21" s="25" t="s">
        <v>32</v>
      </c>
    </row>
    <row r="22">
      <c r="A22" s="25" t="s">
        <v>100</v>
      </c>
      <c r="B22" s="25" t="s">
        <v>101</v>
      </c>
      <c r="C22" s="25" t="s">
        <v>102</v>
      </c>
      <c r="D22" s="26" t="s">
        <v>34</v>
      </c>
      <c r="E22" s="25" t="s">
        <v>35</v>
      </c>
      <c r="F22" s="25" t="s">
        <v>10</v>
      </c>
      <c r="G22" s="27" t="s">
        <v>103</v>
      </c>
      <c r="H22" s="25" t="s">
        <v>44</v>
      </c>
      <c r="I22" s="25" t="s">
        <v>35</v>
      </c>
      <c r="J22" s="25" t="s">
        <v>104</v>
      </c>
      <c r="K22" s="26" t="s">
        <v>38</v>
      </c>
      <c r="L22" s="25" t="s">
        <v>35</v>
      </c>
      <c r="M22" s="25" t="s">
        <v>10</v>
      </c>
      <c r="N22" s="28" t="s">
        <v>32</v>
      </c>
      <c r="O22" s="25" t="s">
        <v>32</v>
      </c>
      <c r="P22" s="25" t="s">
        <v>32</v>
      </c>
    </row>
    <row r="23">
      <c r="A23" s="25" t="s">
        <v>105</v>
      </c>
      <c r="B23" s="25" t="s">
        <v>102</v>
      </c>
      <c r="C23" s="25" t="s">
        <v>101</v>
      </c>
      <c r="D23" s="26" t="s">
        <v>25</v>
      </c>
      <c r="E23" s="25" t="s">
        <v>26</v>
      </c>
      <c r="F23" s="25" t="s">
        <v>10</v>
      </c>
      <c r="G23" s="27" t="s">
        <v>106</v>
      </c>
      <c r="H23" s="25" t="s">
        <v>104</v>
      </c>
      <c r="I23" s="25" t="s">
        <v>35</v>
      </c>
      <c r="J23" s="25" t="s">
        <v>107</v>
      </c>
      <c r="K23" s="26" t="s">
        <v>30</v>
      </c>
      <c r="L23" s="25" t="s">
        <v>26</v>
      </c>
      <c r="M23" s="25" t="s">
        <v>10</v>
      </c>
      <c r="N23" s="28" t="s">
        <v>32</v>
      </c>
      <c r="O23" s="25" t="s">
        <v>32</v>
      </c>
      <c r="P23" s="25" t="s">
        <v>32</v>
      </c>
    </row>
    <row r="24">
      <c r="A24" s="25" t="s">
        <v>108</v>
      </c>
      <c r="B24" s="25" t="s">
        <v>109</v>
      </c>
      <c r="C24" s="25" t="s">
        <v>23</v>
      </c>
      <c r="D24" s="26" t="s">
        <v>34</v>
      </c>
      <c r="E24" s="25" t="s">
        <v>35</v>
      </c>
      <c r="F24" s="25" t="s">
        <v>10</v>
      </c>
      <c r="G24" s="27" t="s">
        <v>110</v>
      </c>
      <c r="H24" s="25" t="s">
        <v>111</v>
      </c>
      <c r="I24" s="25" t="s">
        <v>35</v>
      </c>
      <c r="J24" s="25" t="s">
        <v>37</v>
      </c>
      <c r="K24" s="26" t="s">
        <v>38</v>
      </c>
      <c r="L24" s="25" t="s">
        <v>35</v>
      </c>
      <c r="M24" s="25" t="s">
        <v>10</v>
      </c>
      <c r="N24" s="28" t="s">
        <v>32</v>
      </c>
      <c r="O24" s="25" t="s">
        <v>32</v>
      </c>
      <c r="P24" s="25" t="s">
        <v>32</v>
      </c>
    </row>
    <row r="25">
      <c r="A25" s="25" t="s">
        <v>112</v>
      </c>
      <c r="B25" s="25" t="s">
        <v>23</v>
      </c>
      <c r="C25" s="25" t="s">
        <v>109</v>
      </c>
      <c r="D25" s="26" t="s">
        <v>25</v>
      </c>
      <c r="E25" s="25" t="s">
        <v>26</v>
      </c>
      <c r="F25" s="25" t="s">
        <v>10</v>
      </c>
      <c r="G25" s="27" t="s">
        <v>113</v>
      </c>
      <c r="H25" s="25" t="s">
        <v>37</v>
      </c>
      <c r="I25" s="25" t="s">
        <v>35</v>
      </c>
      <c r="J25" s="25" t="s">
        <v>114</v>
      </c>
      <c r="K25" s="26" t="s">
        <v>30</v>
      </c>
      <c r="L25" s="25" t="s">
        <v>26</v>
      </c>
      <c r="M25" s="25" t="s">
        <v>10</v>
      </c>
      <c r="N25" s="28" t="s">
        <v>32</v>
      </c>
      <c r="O25" s="25" t="s">
        <v>32</v>
      </c>
      <c r="P25" s="25" t="s">
        <v>32</v>
      </c>
    </row>
    <row r="26">
      <c r="A26" s="25" t="s">
        <v>115</v>
      </c>
      <c r="B26" s="25" t="s">
        <v>24</v>
      </c>
      <c r="C26" s="25" t="s">
        <v>116</v>
      </c>
      <c r="D26" s="26" t="s">
        <v>34</v>
      </c>
      <c r="E26" s="25" t="s">
        <v>35</v>
      </c>
      <c r="F26" s="25" t="s">
        <v>10</v>
      </c>
      <c r="G26" s="27" t="s">
        <v>117</v>
      </c>
      <c r="H26" s="25" t="s">
        <v>29</v>
      </c>
      <c r="I26" s="25" t="s">
        <v>35</v>
      </c>
      <c r="J26" s="25" t="s">
        <v>118</v>
      </c>
      <c r="K26" s="26" t="s">
        <v>45</v>
      </c>
      <c r="L26" s="25" t="s">
        <v>35</v>
      </c>
      <c r="M26" s="25" t="s">
        <v>10</v>
      </c>
      <c r="N26" s="28" t="s">
        <v>32</v>
      </c>
      <c r="O26" s="25" t="s">
        <v>32</v>
      </c>
      <c r="P26" s="25" t="s">
        <v>32</v>
      </c>
    </row>
    <row r="27">
      <c r="A27" s="25" t="s">
        <v>119</v>
      </c>
      <c r="B27" s="25" t="s">
        <v>116</v>
      </c>
      <c r="C27" s="25" t="s">
        <v>24</v>
      </c>
      <c r="D27" s="26" t="s">
        <v>25</v>
      </c>
      <c r="E27" s="25" t="s">
        <v>26</v>
      </c>
      <c r="F27" s="25" t="s">
        <v>10</v>
      </c>
      <c r="G27" s="27" t="s">
        <v>120</v>
      </c>
      <c r="H27" s="25" t="s">
        <v>118</v>
      </c>
      <c r="I27" s="25" t="s">
        <v>35</v>
      </c>
      <c r="J27" s="25" t="s">
        <v>83</v>
      </c>
      <c r="K27" s="26" t="s">
        <v>49</v>
      </c>
      <c r="L27" s="25" t="s">
        <v>26</v>
      </c>
      <c r="M27" s="25" t="s">
        <v>10</v>
      </c>
      <c r="N27" s="28" t="s">
        <v>32</v>
      </c>
      <c r="O27" s="25" t="s">
        <v>32</v>
      </c>
      <c r="P27" s="25" t="s">
        <v>32</v>
      </c>
    </row>
    <row r="28">
      <c r="A28" s="25" t="s">
        <v>121</v>
      </c>
      <c r="B28" s="25" t="s">
        <v>122</v>
      </c>
      <c r="C28" s="25" t="s">
        <v>51</v>
      </c>
      <c r="D28" s="26" t="s">
        <v>25</v>
      </c>
      <c r="E28" s="25" t="s">
        <v>26</v>
      </c>
      <c r="F28" s="25" t="s">
        <v>10</v>
      </c>
      <c r="G28" s="27" t="s">
        <v>123</v>
      </c>
      <c r="H28" s="25" t="s">
        <v>124</v>
      </c>
      <c r="I28" s="25" t="s">
        <v>26</v>
      </c>
      <c r="J28" s="25" t="s">
        <v>125</v>
      </c>
      <c r="K28" s="26" t="s">
        <v>30</v>
      </c>
      <c r="L28" s="25" t="s">
        <v>26</v>
      </c>
      <c r="M28" s="25" t="s">
        <v>10</v>
      </c>
      <c r="N28" s="28" t="s">
        <v>32</v>
      </c>
      <c r="O28" s="25" t="s">
        <v>32</v>
      </c>
      <c r="P28" s="25" t="s">
        <v>32</v>
      </c>
    </row>
    <row r="29">
      <c r="A29" s="25" t="s">
        <v>126</v>
      </c>
      <c r="B29" s="25" t="s">
        <v>51</v>
      </c>
      <c r="C29" s="25" t="s">
        <v>122</v>
      </c>
      <c r="D29" s="26" t="s">
        <v>34</v>
      </c>
      <c r="E29" s="25" t="s">
        <v>35</v>
      </c>
      <c r="F29" s="25" t="s">
        <v>10</v>
      </c>
      <c r="G29" s="27" t="s">
        <v>127</v>
      </c>
      <c r="H29" s="25" t="s">
        <v>125</v>
      </c>
      <c r="I29" s="25" t="s">
        <v>26</v>
      </c>
      <c r="J29" s="25" t="s">
        <v>128</v>
      </c>
      <c r="K29" s="26" t="s">
        <v>38</v>
      </c>
      <c r="L29" s="25" t="s">
        <v>35</v>
      </c>
      <c r="M29" s="25" t="s">
        <v>10</v>
      </c>
      <c r="N29" s="28" t="s">
        <v>32</v>
      </c>
      <c r="O29" s="25" t="s">
        <v>32</v>
      </c>
      <c r="P29" s="25" t="s">
        <v>32</v>
      </c>
    </row>
    <row r="30">
      <c r="A30" s="25" t="s">
        <v>100</v>
      </c>
      <c r="B30" s="25" t="s">
        <v>101</v>
      </c>
      <c r="C30" s="25" t="s">
        <v>102</v>
      </c>
      <c r="D30" s="26" t="s">
        <v>34</v>
      </c>
      <c r="E30" s="25" t="s">
        <v>35</v>
      </c>
      <c r="F30" s="25" t="s">
        <v>10</v>
      </c>
      <c r="G30" s="27" t="s">
        <v>103</v>
      </c>
      <c r="H30" s="25" t="s">
        <v>44</v>
      </c>
      <c r="I30" s="25" t="s">
        <v>35</v>
      </c>
      <c r="J30" s="25" t="s">
        <v>104</v>
      </c>
      <c r="K30" s="26" t="s">
        <v>38</v>
      </c>
      <c r="L30" s="25" t="s">
        <v>35</v>
      </c>
      <c r="M30" s="25" t="s">
        <v>10</v>
      </c>
      <c r="N30" s="28" t="s">
        <v>32</v>
      </c>
      <c r="O30" s="25" t="s">
        <v>32</v>
      </c>
      <c r="P30" s="25" t="s">
        <v>32</v>
      </c>
    </row>
    <row r="31">
      <c r="A31" s="25" t="s">
        <v>105</v>
      </c>
      <c r="B31" s="25" t="s">
        <v>102</v>
      </c>
      <c r="C31" s="25" t="s">
        <v>101</v>
      </c>
      <c r="D31" s="26" t="s">
        <v>25</v>
      </c>
      <c r="E31" s="25" t="s">
        <v>26</v>
      </c>
      <c r="F31" s="25" t="s">
        <v>10</v>
      </c>
      <c r="G31" s="27" t="s">
        <v>106</v>
      </c>
      <c r="H31" s="25" t="s">
        <v>104</v>
      </c>
      <c r="I31" s="25" t="s">
        <v>35</v>
      </c>
      <c r="J31" s="25" t="s">
        <v>107</v>
      </c>
      <c r="K31" s="26" t="s">
        <v>30</v>
      </c>
      <c r="L31" s="25" t="s">
        <v>26</v>
      </c>
      <c r="M31" s="25" t="s">
        <v>10</v>
      </c>
      <c r="N31" s="28" t="s">
        <v>32</v>
      </c>
      <c r="O31" s="25" t="s">
        <v>32</v>
      </c>
      <c r="P31" s="25" t="s">
        <v>32</v>
      </c>
    </row>
    <row r="32">
      <c r="A32" s="25" t="s">
        <v>129</v>
      </c>
      <c r="B32" s="25" t="s">
        <v>130</v>
      </c>
      <c r="C32" s="25" t="s">
        <v>131</v>
      </c>
      <c r="D32" s="26" t="s">
        <v>34</v>
      </c>
      <c r="E32" s="25" t="s">
        <v>35</v>
      </c>
      <c r="F32" s="25" t="s">
        <v>10</v>
      </c>
      <c r="G32" s="27" t="s">
        <v>132</v>
      </c>
      <c r="H32" s="25" t="s">
        <v>133</v>
      </c>
      <c r="I32" s="25" t="s">
        <v>35</v>
      </c>
      <c r="J32" s="25" t="s">
        <v>134</v>
      </c>
      <c r="K32" s="26" t="s">
        <v>45</v>
      </c>
      <c r="L32" s="25" t="s">
        <v>35</v>
      </c>
      <c r="M32" s="25" t="s">
        <v>10</v>
      </c>
      <c r="N32" s="28" t="s">
        <v>32</v>
      </c>
      <c r="O32" s="25" t="s">
        <v>32</v>
      </c>
      <c r="P32" s="25" t="s">
        <v>32</v>
      </c>
    </row>
    <row r="33">
      <c r="A33" s="25" t="s">
        <v>135</v>
      </c>
      <c r="B33" s="25" t="s">
        <v>130</v>
      </c>
      <c r="C33" s="25" t="s">
        <v>131</v>
      </c>
      <c r="D33" s="26" t="s">
        <v>25</v>
      </c>
      <c r="E33" s="25" t="s">
        <v>26</v>
      </c>
      <c r="F33" s="25" t="s">
        <v>10</v>
      </c>
      <c r="G33" s="27" t="s">
        <v>136</v>
      </c>
      <c r="H33" s="25" t="s">
        <v>134</v>
      </c>
      <c r="I33" s="25" t="s">
        <v>35</v>
      </c>
      <c r="J33" s="25" t="s">
        <v>137</v>
      </c>
      <c r="K33" s="26" t="s">
        <v>30</v>
      </c>
      <c r="L33" s="25" t="s">
        <v>26</v>
      </c>
      <c r="M33" s="25" t="s">
        <v>10</v>
      </c>
      <c r="N33" s="28" t="s">
        <v>32</v>
      </c>
      <c r="O33" s="25" t="s">
        <v>32</v>
      </c>
      <c r="P33" s="25" t="s">
        <v>32</v>
      </c>
    </row>
    <row r="34">
      <c r="A34" s="25" t="s">
        <v>138</v>
      </c>
      <c r="B34" s="25" t="s">
        <v>139</v>
      </c>
      <c r="C34" s="25" t="s">
        <v>41</v>
      </c>
      <c r="D34" s="26" t="s">
        <v>34</v>
      </c>
      <c r="E34" s="25" t="s">
        <v>35</v>
      </c>
      <c r="F34" s="25" t="s">
        <v>10</v>
      </c>
      <c r="G34" s="27" t="s">
        <v>140</v>
      </c>
      <c r="H34" s="25" t="s">
        <v>141</v>
      </c>
      <c r="I34" s="25" t="s">
        <v>35</v>
      </c>
      <c r="J34" s="25" t="s">
        <v>44</v>
      </c>
      <c r="K34" s="26" t="s">
        <v>45</v>
      </c>
      <c r="L34" s="25" t="s">
        <v>35</v>
      </c>
      <c r="M34" s="25" t="s">
        <v>10</v>
      </c>
      <c r="N34" s="28" t="s">
        <v>32</v>
      </c>
      <c r="O34" s="25" t="s">
        <v>32</v>
      </c>
      <c r="P34" s="25" t="s">
        <v>32</v>
      </c>
    </row>
    <row r="35">
      <c r="A35" s="25" t="s">
        <v>142</v>
      </c>
      <c r="B35" s="25" t="s">
        <v>41</v>
      </c>
      <c r="C35" s="25" t="s">
        <v>139</v>
      </c>
      <c r="D35" s="26" t="s">
        <v>25</v>
      </c>
      <c r="E35" s="25" t="s">
        <v>26</v>
      </c>
      <c r="F35" s="25" t="s">
        <v>10</v>
      </c>
      <c r="G35" s="27" t="s">
        <v>143</v>
      </c>
      <c r="H35" s="25" t="s">
        <v>44</v>
      </c>
      <c r="I35" s="25" t="s">
        <v>35</v>
      </c>
      <c r="J35" s="25" t="s">
        <v>144</v>
      </c>
      <c r="K35" s="26" t="s">
        <v>49</v>
      </c>
      <c r="L35" s="25" t="s">
        <v>26</v>
      </c>
      <c r="M35" s="25" t="s">
        <v>10</v>
      </c>
      <c r="N35" s="28" t="s">
        <v>32</v>
      </c>
      <c r="O35" s="25" t="s">
        <v>32</v>
      </c>
      <c r="P35" s="25" t="s">
        <v>32</v>
      </c>
    </row>
    <row r="36">
      <c r="A36" s="25" t="s">
        <v>145</v>
      </c>
      <c r="B36" s="25" t="s">
        <v>101</v>
      </c>
      <c r="C36" s="25" t="s">
        <v>146</v>
      </c>
      <c r="D36" s="26" t="s">
        <v>34</v>
      </c>
      <c r="E36" s="25" t="s">
        <v>35</v>
      </c>
      <c r="F36" s="25" t="s">
        <v>10</v>
      </c>
      <c r="G36" s="27" t="s">
        <v>147</v>
      </c>
      <c r="H36" s="25" t="s">
        <v>44</v>
      </c>
      <c r="I36" s="25" t="s">
        <v>35</v>
      </c>
      <c r="J36" s="25" t="s">
        <v>148</v>
      </c>
      <c r="K36" s="26" t="s">
        <v>45</v>
      </c>
      <c r="L36" s="25" t="s">
        <v>35</v>
      </c>
      <c r="M36" s="25" t="s">
        <v>10</v>
      </c>
      <c r="N36" s="28" t="s">
        <v>32</v>
      </c>
      <c r="O36" s="25" t="s">
        <v>32</v>
      </c>
      <c r="P36" s="25" t="s">
        <v>32</v>
      </c>
    </row>
    <row r="37">
      <c r="A37" s="30" t="s">
        <v>149</v>
      </c>
      <c r="B37" s="30" t="s">
        <v>146</v>
      </c>
      <c r="C37" s="30" t="s">
        <v>101</v>
      </c>
      <c r="D37" s="31" t="s">
        <v>25</v>
      </c>
      <c r="E37" s="30" t="s">
        <v>26</v>
      </c>
      <c r="F37" s="30" t="s">
        <v>10</v>
      </c>
      <c r="G37" s="32" t="s">
        <v>150</v>
      </c>
      <c r="H37" s="30" t="s">
        <v>148</v>
      </c>
      <c r="I37" s="30" t="s">
        <v>35</v>
      </c>
      <c r="J37" s="30" t="s">
        <v>107</v>
      </c>
      <c r="K37" s="31" t="s">
        <v>30</v>
      </c>
      <c r="L37" s="30" t="s">
        <v>26</v>
      </c>
      <c r="M37" s="30" t="s">
        <v>10</v>
      </c>
      <c r="N37" s="33" t="s">
        <v>32</v>
      </c>
      <c r="O37" s="25" t="s">
        <v>32</v>
      </c>
      <c r="P37" s="25" t="s">
        <v>32</v>
      </c>
      <c r="Q37" s="25" t="s">
        <v>151</v>
      </c>
      <c r="S37" s="30"/>
      <c r="T37" s="30"/>
    </row>
    <row r="38">
      <c r="A38" s="25" t="s">
        <v>152</v>
      </c>
      <c r="B38" s="25" t="s">
        <v>130</v>
      </c>
      <c r="C38" s="25" t="s">
        <v>153</v>
      </c>
      <c r="D38" s="26" t="str">
        <f t="shared" ref="D38:D57" si="1">MID(A38,FIND(CHAR(160),SUBSTITUTE(A38," [",CHAR(160),2)) + 1 + 1,FIND(CHAR(160),SUBSTITUTE(A38,"] ",CHAR(160),2)) - 1 - (FIND(CHAR(160),SUBSTITUTE(A38," [",CHAR(160),2)) + 1))</f>
        <v>him</v>
      </c>
      <c r="E38" s="25" t="s">
        <v>35</v>
      </c>
      <c r="F38" s="25" t="s">
        <v>10</v>
      </c>
      <c r="G38" s="27" t="s">
        <v>154</v>
      </c>
      <c r="H38" s="25" t="s">
        <v>90</v>
      </c>
      <c r="I38" s="25" t="s">
        <v>26</v>
      </c>
      <c r="J38" s="25" t="s">
        <v>155</v>
      </c>
      <c r="K38" s="26" t="s">
        <v>45</v>
      </c>
      <c r="L38" s="25" t="s">
        <v>35</v>
      </c>
      <c r="M38" s="25" t="s">
        <v>10</v>
      </c>
      <c r="N38" s="25" t="s">
        <v>32</v>
      </c>
      <c r="O38" s="34" t="s">
        <v>32</v>
      </c>
      <c r="P38" s="25" t="s">
        <v>32</v>
      </c>
      <c r="Q38" s="25"/>
    </row>
    <row r="39">
      <c r="A39" s="25" t="s">
        <v>156</v>
      </c>
      <c r="B39" s="25" t="s">
        <v>153</v>
      </c>
      <c r="C39" s="25" t="s">
        <v>130</v>
      </c>
      <c r="D39" s="26" t="str">
        <f t="shared" si="1"/>
        <v>her</v>
      </c>
      <c r="E39" s="25" t="s">
        <v>26</v>
      </c>
      <c r="F39" s="25" t="s">
        <v>10</v>
      </c>
      <c r="G39" s="27" t="s">
        <v>157</v>
      </c>
      <c r="H39" s="25" t="s">
        <v>134</v>
      </c>
      <c r="I39" s="25" t="s">
        <v>35</v>
      </c>
      <c r="J39" s="25" t="s">
        <v>90</v>
      </c>
      <c r="K39" s="26" t="s">
        <v>30</v>
      </c>
      <c r="L39" s="25" t="s">
        <v>26</v>
      </c>
      <c r="M39" s="25" t="s">
        <v>10</v>
      </c>
      <c r="N39" s="25" t="s">
        <v>32</v>
      </c>
      <c r="O39" s="34" t="s">
        <v>32</v>
      </c>
      <c r="P39" s="25" t="s">
        <v>32</v>
      </c>
    </row>
    <row r="40">
      <c r="A40" s="25" t="s">
        <v>158</v>
      </c>
      <c r="B40" s="25" t="s">
        <v>92</v>
      </c>
      <c r="C40" s="25" t="s">
        <v>93</v>
      </c>
      <c r="D40" s="35" t="str">
        <f t="shared" si="1"/>
        <v>him</v>
      </c>
      <c r="E40" s="25" t="s">
        <v>35</v>
      </c>
      <c r="F40" s="25" t="s">
        <v>10</v>
      </c>
      <c r="G40" s="36" t="s">
        <v>159</v>
      </c>
      <c r="H40" s="25" t="s">
        <v>160</v>
      </c>
      <c r="I40" s="25" t="s">
        <v>26</v>
      </c>
      <c r="J40" s="25" t="s">
        <v>96</v>
      </c>
      <c r="K40" s="26" t="s">
        <v>38</v>
      </c>
      <c r="L40" s="25" t="s">
        <v>35</v>
      </c>
      <c r="M40" s="25" t="s">
        <v>10</v>
      </c>
      <c r="N40" s="25" t="s">
        <v>32</v>
      </c>
      <c r="O40" s="34" t="s">
        <v>32</v>
      </c>
      <c r="P40" s="25" t="s">
        <v>32</v>
      </c>
      <c r="Q40" s="25" t="s">
        <v>161</v>
      </c>
    </row>
    <row r="41">
      <c r="A41" s="25" t="s">
        <v>162</v>
      </c>
      <c r="B41" s="25" t="s">
        <v>93</v>
      </c>
      <c r="C41" s="25" t="s">
        <v>92</v>
      </c>
      <c r="D41" s="35" t="str">
        <f t="shared" si="1"/>
        <v>her</v>
      </c>
      <c r="E41" s="25" t="s">
        <v>26</v>
      </c>
      <c r="F41" s="25" t="s">
        <v>10</v>
      </c>
      <c r="G41" s="27" t="s">
        <v>163</v>
      </c>
      <c r="H41" s="25" t="s">
        <v>96</v>
      </c>
      <c r="I41" s="25" t="s">
        <v>35</v>
      </c>
      <c r="J41" s="25" t="s">
        <v>160</v>
      </c>
      <c r="K41" s="26" t="s">
        <v>30</v>
      </c>
      <c r="L41" s="25" t="s">
        <v>26</v>
      </c>
      <c r="M41" s="25" t="s">
        <v>10</v>
      </c>
      <c r="N41" s="25" t="s">
        <v>32</v>
      </c>
      <c r="O41" s="34" t="s">
        <v>32</v>
      </c>
      <c r="P41" s="25" t="s">
        <v>32</v>
      </c>
      <c r="U41" s="30"/>
    </row>
    <row r="42">
      <c r="A42" s="25" t="s">
        <v>164</v>
      </c>
      <c r="B42" s="25" t="s">
        <v>101</v>
      </c>
      <c r="C42" s="25" t="s">
        <v>102</v>
      </c>
      <c r="D42" s="35" t="str">
        <f t="shared" si="1"/>
        <v>him</v>
      </c>
      <c r="E42" s="25" t="s">
        <v>35</v>
      </c>
      <c r="F42" s="25" t="s">
        <v>10</v>
      </c>
      <c r="G42" s="27" t="s">
        <v>165</v>
      </c>
      <c r="H42" s="25" t="s">
        <v>107</v>
      </c>
      <c r="I42" s="25" t="s">
        <v>26</v>
      </c>
      <c r="J42" s="25" t="s">
        <v>166</v>
      </c>
      <c r="K42" s="26" t="s">
        <v>38</v>
      </c>
      <c r="L42" s="25" t="s">
        <v>35</v>
      </c>
      <c r="M42" s="25" t="s">
        <v>10</v>
      </c>
      <c r="N42" s="25" t="s">
        <v>32</v>
      </c>
      <c r="O42" s="34" t="s">
        <v>32</v>
      </c>
      <c r="P42" s="25" t="s">
        <v>32</v>
      </c>
    </row>
    <row r="43">
      <c r="A43" s="25" t="s">
        <v>167</v>
      </c>
      <c r="B43" s="25" t="s">
        <v>102</v>
      </c>
      <c r="C43" s="25" t="s">
        <v>101</v>
      </c>
      <c r="D43" s="35" t="str">
        <f t="shared" si="1"/>
        <v>her</v>
      </c>
      <c r="E43" s="25" t="s">
        <v>26</v>
      </c>
      <c r="F43" s="25" t="s">
        <v>10</v>
      </c>
      <c r="G43" s="27" t="s">
        <v>168</v>
      </c>
      <c r="H43" s="25" t="s">
        <v>166</v>
      </c>
      <c r="I43" s="25" t="s">
        <v>35</v>
      </c>
      <c r="J43" s="25" t="s">
        <v>107</v>
      </c>
      <c r="K43" s="26" t="s">
        <v>30</v>
      </c>
      <c r="L43" s="25" t="s">
        <v>26</v>
      </c>
      <c r="M43" s="25" t="s">
        <v>10</v>
      </c>
      <c r="N43" s="25" t="s">
        <v>32</v>
      </c>
      <c r="O43" s="34" t="s">
        <v>32</v>
      </c>
      <c r="P43" s="25" t="s">
        <v>32</v>
      </c>
    </row>
    <row r="44">
      <c r="A44" s="25" t="s">
        <v>169</v>
      </c>
      <c r="B44" s="25" t="s">
        <v>170</v>
      </c>
      <c r="C44" s="25" t="s">
        <v>92</v>
      </c>
      <c r="D44" s="35" t="str">
        <f t="shared" si="1"/>
        <v>her</v>
      </c>
      <c r="E44" s="25" t="s">
        <v>26</v>
      </c>
      <c r="F44" s="25" t="s">
        <v>10</v>
      </c>
      <c r="G44" s="27" t="s">
        <v>171</v>
      </c>
      <c r="H44" s="25" t="s">
        <v>172</v>
      </c>
      <c r="I44" s="25" t="s">
        <v>26</v>
      </c>
      <c r="J44" s="25" t="s">
        <v>160</v>
      </c>
      <c r="K44" s="26" t="s">
        <v>49</v>
      </c>
      <c r="L44" s="25" t="s">
        <v>26</v>
      </c>
      <c r="M44" s="25" t="s">
        <v>10</v>
      </c>
      <c r="N44" s="25" t="s">
        <v>32</v>
      </c>
      <c r="O44" s="34" t="s">
        <v>32</v>
      </c>
      <c r="P44" s="25" t="s">
        <v>32</v>
      </c>
      <c r="Q44" s="25" t="s">
        <v>173</v>
      </c>
    </row>
    <row r="45">
      <c r="A45" s="25" t="s">
        <v>174</v>
      </c>
      <c r="B45" s="25" t="s">
        <v>92</v>
      </c>
      <c r="C45" s="25" t="s">
        <v>170</v>
      </c>
      <c r="D45" s="35" t="str">
        <f t="shared" si="1"/>
        <v>him</v>
      </c>
      <c r="E45" s="25" t="s">
        <v>35</v>
      </c>
      <c r="F45" s="25" t="s">
        <v>10</v>
      </c>
      <c r="G45" s="27" t="s">
        <v>175</v>
      </c>
      <c r="H45" s="25" t="s">
        <v>160</v>
      </c>
      <c r="I45" s="25" t="s">
        <v>26</v>
      </c>
      <c r="J45" s="25" t="s">
        <v>176</v>
      </c>
      <c r="K45" s="26" t="s">
        <v>45</v>
      </c>
      <c r="L45" s="25" t="s">
        <v>35</v>
      </c>
      <c r="M45" s="25" t="s">
        <v>10</v>
      </c>
      <c r="N45" s="25" t="s">
        <v>32</v>
      </c>
      <c r="O45" s="34" t="s">
        <v>32</v>
      </c>
      <c r="P45" s="25" t="s">
        <v>32</v>
      </c>
    </row>
    <row r="46">
      <c r="A46" s="25" t="s">
        <v>177</v>
      </c>
      <c r="B46" s="25" t="s">
        <v>122</v>
      </c>
      <c r="C46" s="25" t="s">
        <v>51</v>
      </c>
      <c r="D46" s="35" t="str">
        <f t="shared" si="1"/>
        <v>her</v>
      </c>
      <c r="E46" s="25" t="s">
        <v>26</v>
      </c>
      <c r="F46" s="25" t="s">
        <v>10</v>
      </c>
      <c r="G46" s="27" t="s">
        <v>178</v>
      </c>
      <c r="H46" s="25" t="s">
        <v>124</v>
      </c>
      <c r="I46" s="25" t="s">
        <v>26</v>
      </c>
      <c r="J46" s="25" t="s">
        <v>179</v>
      </c>
      <c r="K46" s="26" t="s">
        <v>30</v>
      </c>
      <c r="L46" s="25" t="s">
        <v>26</v>
      </c>
      <c r="M46" s="25" t="s">
        <v>10</v>
      </c>
      <c r="N46" s="25" t="s">
        <v>32</v>
      </c>
      <c r="O46" s="34" t="s">
        <v>32</v>
      </c>
      <c r="P46" s="25" t="s">
        <v>32</v>
      </c>
      <c r="Q46" s="25" t="s">
        <v>180</v>
      </c>
    </row>
    <row r="47">
      <c r="A47" s="25" t="s">
        <v>181</v>
      </c>
      <c r="B47" s="25" t="s">
        <v>51</v>
      </c>
      <c r="C47" s="25" t="s">
        <v>122</v>
      </c>
      <c r="D47" s="35" t="str">
        <f t="shared" si="1"/>
        <v>him</v>
      </c>
      <c r="E47" s="25" t="s">
        <v>35</v>
      </c>
      <c r="F47" s="25" t="s">
        <v>10</v>
      </c>
      <c r="G47" s="27" t="s">
        <v>182</v>
      </c>
      <c r="H47" s="25" t="s">
        <v>179</v>
      </c>
      <c r="I47" s="25" t="s">
        <v>26</v>
      </c>
      <c r="J47" s="25" t="s">
        <v>124</v>
      </c>
      <c r="K47" s="26" t="s">
        <v>38</v>
      </c>
      <c r="L47" s="25" t="s">
        <v>35</v>
      </c>
      <c r="M47" s="37" t="s">
        <v>10</v>
      </c>
      <c r="N47" s="38" t="s">
        <v>31</v>
      </c>
      <c r="O47" s="39" t="s">
        <v>32</v>
      </c>
      <c r="P47" s="25" t="s">
        <v>31</v>
      </c>
      <c r="Q47" s="25" t="s">
        <v>183</v>
      </c>
    </row>
    <row r="48">
      <c r="A48" s="25" t="s">
        <v>184</v>
      </c>
      <c r="B48" s="25" t="s">
        <v>101</v>
      </c>
      <c r="C48" s="25" t="s">
        <v>185</v>
      </c>
      <c r="D48" s="35" t="str">
        <f t="shared" si="1"/>
        <v>him</v>
      </c>
      <c r="E48" s="25" t="s">
        <v>35</v>
      </c>
      <c r="F48" s="25" t="s">
        <v>10</v>
      </c>
      <c r="G48" s="27" t="s">
        <v>186</v>
      </c>
      <c r="H48" s="25" t="s">
        <v>44</v>
      </c>
      <c r="I48" s="25" t="s">
        <v>35</v>
      </c>
      <c r="J48" s="25" t="s">
        <v>187</v>
      </c>
      <c r="K48" s="26" t="s">
        <v>38</v>
      </c>
      <c r="L48" s="25" t="s">
        <v>35</v>
      </c>
      <c r="M48" s="25" t="s">
        <v>10</v>
      </c>
      <c r="N48" s="25" t="s">
        <v>32</v>
      </c>
      <c r="O48" s="34" t="s">
        <v>32</v>
      </c>
      <c r="P48" s="25" t="s">
        <v>32</v>
      </c>
    </row>
    <row r="49">
      <c r="A49" s="25" t="s">
        <v>188</v>
      </c>
      <c r="B49" s="25" t="s">
        <v>185</v>
      </c>
      <c r="C49" s="25" t="s">
        <v>101</v>
      </c>
      <c r="D49" s="35" t="str">
        <f t="shared" si="1"/>
        <v>her</v>
      </c>
      <c r="E49" s="25" t="s">
        <v>26</v>
      </c>
      <c r="F49" s="25" t="s">
        <v>10</v>
      </c>
      <c r="G49" s="27" t="s">
        <v>189</v>
      </c>
      <c r="H49" s="25" t="s">
        <v>187</v>
      </c>
      <c r="I49" s="25" t="s">
        <v>35</v>
      </c>
      <c r="J49" s="25" t="s">
        <v>107</v>
      </c>
      <c r="K49" s="26" t="s">
        <v>30</v>
      </c>
      <c r="L49" s="25" t="s">
        <v>26</v>
      </c>
      <c r="M49" s="25" t="s">
        <v>10</v>
      </c>
      <c r="N49" s="25" t="s">
        <v>32</v>
      </c>
      <c r="O49" s="34" t="s">
        <v>32</v>
      </c>
      <c r="P49" s="25" t="s">
        <v>32</v>
      </c>
      <c r="Q49" s="25" t="s">
        <v>190</v>
      </c>
    </row>
    <row r="50">
      <c r="A50" s="25" t="s">
        <v>191</v>
      </c>
      <c r="B50" s="25" t="s">
        <v>109</v>
      </c>
      <c r="C50" s="25" t="s">
        <v>23</v>
      </c>
      <c r="D50" s="35" t="str">
        <f t="shared" si="1"/>
        <v>him</v>
      </c>
      <c r="E50" s="25" t="s">
        <v>35</v>
      </c>
      <c r="F50" s="25" t="s">
        <v>10</v>
      </c>
      <c r="G50" s="27" t="s">
        <v>110</v>
      </c>
      <c r="H50" s="25" t="s">
        <v>111</v>
      </c>
      <c r="I50" s="25" t="s">
        <v>35</v>
      </c>
      <c r="J50" s="25" t="s">
        <v>37</v>
      </c>
      <c r="K50" s="26" t="s">
        <v>38</v>
      </c>
      <c r="L50" s="25" t="s">
        <v>35</v>
      </c>
      <c r="M50" s="25" t="s">
        <v>10</v>
      </c>
      <c r="N50" s="25" t="s">
        <v>32</v>
      </c>
      <c r="O50" s="34" t="s">
        <v>32</v>
      </c>
      <c r="P50" s="25" t="s">
        <v>32</v>
      </c>
      <c r="Q50" s="25" t="s">
        <v>190</v>
      </c>
    </row>
    <row r="51">
      <c r="A51" s="25" t="s">
        <v>192</v>
      </c>
      <c r="B51" s="25" t="s">
        <v>23</v>
      </c>
      <c r="C51" s="25" t="s">
        <v>109</v>
      </c>
      <c r="D51" s="35" t="str">
        <f t="shared" si="1"/>
        <v>her</v>
      </c>
      <c r="E51" s="25" t="s">
        <v>26</v>
      </c>
      <c r="F51" s="25" t="s">
        <v>10</v>
      </c>
      <c r="G51" s="27" t="s">
        <v>193</v>
      </c>
      <c r="H51" s="25" t="s">
        <v>37</v>
      </c>
      <c r="I51" s="25" t="s">
        <v>35</v>
      </c>
      <c r="J51" s="25" t="s">
        <v>114</v>
      </c>
      <c r="K51" s="26" t="s">
        <v>30</v>
      </c>
      <c r="L51" s="25" t="s">
        <v>26</v>
      </c>
      <c r="M51" s="25" t="s">
        <v>10</v>
      </c>
      <c r="N51" s="25" t="s">
        <v>32</v>
      </c>
      <c r="O51" s="34" t="s">
        <v>32</v>
      </c>
      <c r="P51" s="25" t="s">
        <v>32</v>
      </c>
    </row>
    <row r="52">
      <c r="A52" s="25" t="s">
        <v>194</v>
      </c>
      <c r="B52" s="25" t="s">
        <v>40</v>
      </c>
      <c r="C52" s="25" t="s">
        <v>170</v>
      </c>
      <c r="D52" s="35" t="str">
        <f t="shared" si="1"/>
        <v>him</v>
      </c>
      <c r="E52" s="25" t="s">
        <v>35</v>
      </c>
      <c r="F52" s="25" t="s">
        <v>10</v>
      </c>
      <c r="G52" s="27" t="s">
        <v>195</v>
      </c>
      <c r="H52" s="25" t="s">
        <v>43</v>
      </c>
      <c r="I52" s="25" t="s">
        <v>35</v>
      </c>
      <c r="J52" s="25" t="s">
        <v>176</v>
      </c>
      <c r="K52" s="26" t="s">
        <v>45</v>
      </c>
      <c r="L52" s="25" t="s">
        <v>35</v>
      </c>
      <c r="M52" s="25" t="s">
        <v>10</v>
      </c>
      <c r="N52" s="25" t="s">
        <v>32</v>
      </c>
      <c r="O52" s="34" t="s">
        <v>32</v>
      </c>
      <c r="P52" s="25" t="s">
        <v>32</v>
      </c>
    </row>
    <row r="53">
      <c r="A53" s="25" t="s">
        <v>196</v>
      </c>
      <c r="B53" s="25" t="s">
        <v>170</v>
      </c>
      <c r="C53" s="25" t="s">
        <v>40</v>
      </c>
      <c r="D53" s="35" t="str">
        <f t="shared" si="1"/>
        <v>her</v>
      </c>
      <c r="E53" s="25" t="s">
        <v>26</v>
      </c>
      <c r="F53" s="25" t="s">
        <v>10</v>
      </c>
      <c r="G53" s="27" t="s">
        <v>197</v>
      </c>
      <c r="H53" s="25" t="s">
        <v>172</v>
      </c>
      <c r="I53" s="25" t="s">
        <v>35</v>
      </c>
      <c r="J53" s="25" t="s">
        <v>43</v>
      </c>
      <c r="K53" s="26" t="s">
        <v>45</v>
      </c>
      <c r="L53" s="25" t="s">
        <v>35</v>
      </c>
      <c r="M53" s="25" t="s">
        <v>10</v>
      </c>
      <c r="N53" s="25" t="s">
        <v>32</v>
      </c>
      <c r="O53" s="34" t="s">
        <v>31</v>
      </c>
      <c r="P53" s="25" t="s">
        <v>31</v>
      </c>
    </row>
    <row r="54">
      <c r="A54" s="25" t="s">
        <v>198</v>
      </c>
      <c r="B54" s="25" t="s">
        <v>85</v>
      </c>
      <c r="C54" s="25" t="s">
        <v>199</v>
      </c>
      <c r="D54" s="35" t="str">
        <f t="shared" si="1"/>
        <v>him</v>
      </c>
      <c r="E54" s="25" t="s">
        <v>35</v>
      </c>
      <c r="F54" s="25" t="s">
        <v>10</v>
      </c>
      <c r="G54" s="27" t="s">
        <v>200</v>
      </c>
      <c r="H54" s="25" t="s">
        <v>201</v>
      </c>
      <c r="I54" s="25" t="s">
        <v>35</v>
      </c>
      <c r="J54" s="25" t="s">
        <v>202</v>
      </c>
      <c r="K54" s="26" t="s">
        <v>38</v>
      </c>
      <c r="L54" s="25" t="s">
        <v>35</v>
      </c>
      <c r="M54" s="25" t="s">
        <v>10</v>
      </c>
      <c r="N54" s="25" t="s">
        <v>32</v>
      </c>
      <c r="O54" s="34" t="s">
        <v>32</v>
      </c>
      <c r="P54" s="25" t="s">
        <v>32</v>
      </c>
    </row>
    <row r="55">
      <c r="A55" s="25" t="s">
        <v>203</v>
      </c>
      <c r="B55" s="25" t="s">
        <v>199</v>
      </c>
      <c r="C55" s="25" t="s">
        <v>85</v>
      </c>
      <c r="D55" s="35" t="str">
        <f t="shared" si="1"/>
        <v>her</v>
      </c>
      <c r="E55" s="25" t="s">
        <v>26</v>
      </c>
      <c r="F55" s="25" t="s">
        <v>10</v>
      </c>
      <c r="G55" s="27" t="s">
        <v>204</v>
      </c>
      <c r="H55" s="25" t="s">
        <v>202</v>
      </c>
      <c r="I55" s="25" t="s">
        <v>35</v>
      </c>
      <c r="J55" s="25" t="s">
        <v>201</v>
      </c>
      <c r="K55" s="26" t="s">
        <v>49</v>
      </c>
      <c r="L55" s="25" t="s">
        <v>26</v>
      </c>
      <c r="M55" s="25" t="s">
        <v>10</v>
      </c>
      <c r="N55" s="25" t="s">
        <v>32</v>
      </c>
      <c r="O55" s="34" t="s">
        <v>32</v>
      </c>
      <c r="P55" s="25" t="s">
        <v>32</v>
      </c>
    </row>
    <row r="56">
      <c r="A56" s="25" t="s">
        <v>205</v>
      </c>
      <c r="B56" s="25" t="s">
        <v>206</v>
      </c>
      <c r="C56" s="25" t="s">
        <v>23</v>
      </c>
      <c r="D56" s="35" t="str">
        <f t="shared" si="1"/>
        <v>him</v>
      </c>
      <c r="E56" s="25" t="s">
        <v>35</v>
      </c>
      <c r="F56" s="25" t="s">
        <v>10</v>
      </c>
      <c r="G56" s="27" t="s">
        <v>207</v>
      </c>
      <c r="H56" s="25" t="s">
        <v>208</v>
      </c>
      <c r="I56" s="25" t="s">
        <v>26</v>
      </c>
      <c r="J56" s="25" t="s">
        <v>37</v>
      </c>
      <c r="K56" s="26" t="s">
        <v>38</v>
      </c>
      <c r="L56" s="25" t="s">
        <v>35</v>
      </c>
      <c r="M56" s="25" t="s">
        <v>10</v>
      </c>
      <c r="N56" s="25" t="s">
        <v>32</v>
      </c>
      <c r="O56" s="34" t="s">
        <v>32</v>
      </c>
      <c r="P56" s="25" t="s">
        <v>32</v>
      </c>
    </row>
    <row r="57">
      <c r="A57" s="25" t="s">
        <v>209</v>
      </c>
      <c r="B57" s="25" t="s">
        <v>23</v>
      </c>
      <c r="C57" s="25" t="s">
        <v>206</v>
      </c>
      <c r="D57" s="35" t="str">
        <f t="shared" si="1"/>
        <v>her</v>
      </c>
      <c r="E57" s="25" t="s">
        <v>26</v>
      </c>
      <c r="F57" s="25" t="s">
        <v>10</v>
      </c>
      <c r="G57" s="27" t="s">
        <v>210</v>
      </c>
      <c r="H57" s="25" t="s">
        <v>37</v>
      </c>
      <c r="I57" s="25" t="s">
        <v>35</v>
      </c>
      <c r="J57" s="25" t="s">
        <v>208</v>
      </c>
      <c r="K57" s="26" t="s">
        <v>30</v>
      </c>
      <c r="L57" s="25" t="s">
        <v>26</v>
      </c>
      <c r="M57" s="25" t="s">
        <v>10</v>
      </c>
      <c r="N57" s="25" t="s">
        <v>32</v>
      </c>
      <c r="O57" s="34" t="s">
        <v>32</v>
      </c>
      <c r="P57" s="25" t="s">
        <v>32</v>
      </c>
    </row>
    <row r="58">
      <c r="A58" s="25" t="s">
        <v>211</v>
      </c>
      <c r="B58" s="25" t="s">
        <v>212</v>
      </c>
      <c r="C58" s="25" t="s">
        <v>66</v>
      </c>
      <c r="D58" s="26" t="s">
        <v>34</v>
      </c>
      <c r="E58" s="25" t="s">
        <v>35</v>
      </c>
      <c r="F58" s="25" t="s">
        <v>10</v>
      </c>
      <c r="G58" s="27" t="s">
        <v>213</v>
      </c>
      <c r="H58" s="25" t="s">
        <v>214</v>
      </c>
      <c r="I58" s="25" t="s">
        <v>35</v>
      </c>
      <c r="J58" s="25" t="s">
        <v>215</v>
      </c>
      <c r="K58" s="26" t="s">
        <v>30</v>
      </c>
      <c r="L58" s="25" t="s">
        <v>26</v>
      </c>
      <c r="M58" s="25" t="s">
        <v>10</v>
      </c>
      <c r="N58" s="25" t="s">
        <v>32</v>
      </c>
      <c r="O58" s="34" t="s">
        <v>31</v>
      </c>
      <c r="P58" s="25" t="s">
        <v>31</v>
      </c>
      <c r="Q58" s="25" t="s">
        <v>216</v>
      </c>
    </row>
    <row r="59">
      <c r="A59" s="25" t="s">
        <v>217</v>
      </c>
      <c r="B59" s="25" t="s">
        <v>66</v>
      </c>
      <c r="C59" s="25" t="s">
        <v>212</v>
      </c>
      <c r="D59" s="26" t="s">
        <v>25</v>
      </c>
      <c r="E59" s="25" t="s">
        <v>26</v>
      </c>
      <c r="F59" s="25" t="s">
        <v>10</v>
      </c>
      <c r="G59" s="27" t="s">
        <v>218</v>
      </c>
      <c r="H59" s="25" t="s">
        <v>215</v>
      </c>
      <c r="I59" s="25" t="s">
        <v>26</v>
      </c>
      <c r="J59" s="25" t="s">
        <v>214</v>
      </c>
      <c r="K59" s="26" t="s">
        <v>38</v>
      </c>
      <c r="L59" s="25" t="s">
        <v>35</v>
      </c>
      <c r="M59" s="25" t="s">
        <v>10</v>
      </c>
      <c r="N59" s="25" t="s">
        <v>32</v>
      </c>
      <c r="O59" s="34" t="s">
        <v>31</v>
      </c>
      <c r="P59" s="25" t="s">
        <v>31</v>
      </c>
    </row>
    <row r="60">
      <c r="A60" s="25" t="s">
        <v>219</v>
      </c>
      <c r="B60" s="25" t="s">
        <v>206</v>
      </c>
      <c r="C60" s="25" t="s">
        <v>220</v>
      </c>
      <c r="D60" s="35" t="str">
        <f t="shared" ref="D60:D99" si="2">MID(A60,FIND(CHAR(160),SUBSTITUTE(A60," [",CHAR(160),2)) + 1 + 1,FIND(CHAR(160),SUBSTITUTE(A60,"] ",CHAR(160),2)) - 1 - (FIND(CHAR(160),SUBSTITUTE(A60," [",CHAR(160),2)) + 1))</f>
        <v>him</v>
      </c>
      <c r="E60" s="25" t="s">
        <v>35</v>
      </c>
      <c r="F60" s="25" t="s">
        <v>10</v>
      </c>
      <c r="G60" s="27" t="s">
        <v>221</v>
      </c>
      <c r="H60" s="25" t="s">
        <v>208</v>
      </c>
      <c r="I60" s="25" t="s">
        <v>26</v>
      </c>
      <c r="J60" s="25" t="s">
        <v>222</v>
      </c>
      <c r="K60" s="26" t="s">
        <v>45</v>
      </c>
      <c r="L60" s="25" t="s">
        <v>35</v>
      </c>
      <c r="M60" s="25" t="s">
        <v>10</v>
      </c>
      <c r="N60" s="25" t="s">
        <v>32</v>
      </c>
      <c r="O60" s="34" t="s">
        <v>32</v>
      </c>
      <c r="P60" s="25" t="s">
        <v>32</v>
      </c>
    </row>
    <row r="61">
      <c r="A61" s="25" t="s">
        <v>223</v>
      </c>
      <c r="B61" s="25" t="s">
        <v>220</v>
      </c>
      <c r="C61" s="25" t="s">
        <v>206</v>
      </c>
      <c r="D61" s="35" t="str">
        <f t="shared" si="2"/>
        <v>her</v>
      </c>
      <c r="E61" s="25" t="s">
        <v>26</v>
      </c>
      <c r="F61" s="25" t="s">
        <v>10</v>
      </c>
      <c r="G61" s="27" t="s">
        <v>224</v>
      </c>
      <c r="H61" s="25" t="s">
        <v>222</v>
      </c>
      <c r="I61" s="25" t="s">
        <v>35</v>
      </c>
      <c r="J61" s="25" t="s">
        <v>208</v>
      </c>
      <c r="K61" s="26" t="s">
        <v>49</v>
      </c>
      <c r="L61" s="25" t="s">
        <v>26</v>
      </c>
      <c r="M61" s="25" t="s">
        <v>10</v>
      </c>
      <c r="N61" s="25" t="s">
        <v>32</v>
      </c>
      <c r="O61" s="34" t="s">
        <v>32</v>
      </c>
      <c r="P61" s="25" t="s">
        <v>32</v>
      </c>
      <c r="Q61" s="25" t="s">
        <v>225</v>
      </c>
    </row>
    <row r="62">
      <c r="A62" s="25" t="s">
        <v>226</v>
      </c>
      <c r="B62" s="25" t="s">
        <v>66</v>
      </c>
      <c r="C62" s="25" t="s">
        <v>139</v>
      </c>
      <c r="D62" s="35" t="str">
        <f t="shared" si="2"/>
        <v>her</v>
      </c>
      <c r="E62" s="25" t="s">
        <v>26</v>
      </c>
      <c r="F62" s="25" t="s">
        <v>10</v>
      </c>
      <c r="G62" s="27" t="s">
        <v>227</v>
      </c>
      <c r="H62" s="25" t="s">
        <v>215</v>
      </c>
      <c r="I62" s="25" t="s">
        <v>26</v>
      </c>
      <c r="J62" s="25" t="s">
        <v>144</v>
      </c>
      <c r="K62" s="26" t="s">
        <v>228</v>
      </c>
      <c r="L62" s="25" t="s">
        <v>26</v>
      </c>
      <c r="M62" s="25" t="s">
        <v>10</v>
      </c>
      <c r="N62" s="25" t="s">
        <v>32</v>
      </c>
      <c r="O62" s="34" t="s">
        <v>32</v>
      </c>
      <c r="P62" s="25" t="s">
        <v>32</v>
      </c>
      <c r="Q62" s="25" t="s">
        <v>229</v>
      </c>
    </row>
    <row r="63">
      <c r="A63" s="25" t="s">
        <v>230</v>
      </c>
      <c r="B63" s="25" t="s">
        <v>139</v>
      </c>
      <c r="C63" s="25" t="s">
        <v>66</v>
      </c>
      <c r="D63" s="35" t="str">
        <f t="shared" si="2"/>
        <v>him</v>
      </c>
      <c r="E63" s="25" t="s">
        <v>35</v>
      </c>
      <c r="F63" s="25" t="s">
        <v>10</v>
      </c>
      <c r="G63" s="27" t="s">
        <v>231</v>
      </c>
      <c r="H63" s="25" t="s">
        <v>144</v>
      </c>
      <c r="I63" s="25" t="s">
        <v>26</v>
      </c>
      <c r="J63" s="25" t="s">
        <v>232</v>
      </c>
      <c r="K63" s="26" t="s">
        <v>38</v>
      </c>
      <c r="L63" s="25" t="s">
        <v>35</v>
      </c>
      <c r="M63" s="25" t="s">
        <v>10</v>
      </c>
      <c r="N63" s="25" t="s">
        <v>32</v>
      </c>
      <c r="O63" s="34" t="s">
        <v>32</v>
      </c>
      <c r="P63" s="25" t="s">
        <v>32</v>
      </c>
    </row>
    <row r="64">
      <c r="A64" s="25" t="s">
        <v>233</v>
      </c>
      <c r="B64" s="25" t="s">
        <v>24</v>
      </c>
      <c r="C64" s="25" t="s">
        <v>116</v>
      </c>
      <c r="D64" s="35" t="str">
        <f t="shared" si="2"/>
        <v>him</v>
      </c>
      <c r="E64" s="25" t="s">
        <v>35</v>
      </c>
      <c r="F64" s="25" t="s">
        <v>10</v>
      </c>
      <c r="G64" s="27" t="s">
        <v>117</v>
      </c>
      <c r="H64" s="25" t="s">
        <v>29</v>
      </c>
      <c r="I64" s="25" t="s">
        <v>35</v>
      </c>
      <c r="J64" s="25" t="s">
        <v>118</v>
      </c>
      <c r="K64" s="26" t="s">
        <v>45</v>
      </c>
      <c r="L64" s="25" t="s">
        <v>35</v>
      </c>
      <c r="M64" s="25" t="s">
        <v>10</v>
      </c>
      <c r="N64" s="25" t="s">
        <v>32</v>
      </c>
      <c r="O64" s="34" t="s">
        <v>32</v>
      </c>
      <c r="P64" s="25" t="s">
        <v>32</v>
      </c>
      <c r="Q64" s="25" t="s">
        <v>234</v>
      </c>
    </row>
    <row r="65">
      <c r="A65" s="25" t="s">
        <v>235</v>
      </c>
      <c r="B65" s="25" t="s">
        <v>116</v>
      </c>
      <c r="C65" s="25" t="s">
        <v>24</v>
      </c>
      <c r="D65" s="35" t="str">
        <f t="shared" si="2"/>
        <v>her</v>
      </c>
      <c r="E65" s="25" t="s">
        <v>26</v>
      </c>
      <c r="F65" s="25" t="s">
        <v>10</v>
      </c>
      <c r="G65" s="27" t="s">
        <v>120</v>
      </c>
      <c r="H65" s="25" t="s">
        <v>118</v>
      </c>
      <c r="I65" s="25" t="s">
        <v>35</v>
      </c>
      <c r="J65" s="25" t="s">
        <v>83</v>
      </c>
      <c r="K65" s="26" t="s">
        <v>49</v>
      </c>
      <c r="L65" s="25" t="s">
        <v>26</v>
      </c>
      <c r="M65" s="25" t="s">
        <v>10</v>
      </c>
      <c r="N65" s="25" t="s">
        <v>32</v>
      </c>
      <c r="O65" s="34" t="s">
        <v>32</v>
      </c>
      <c r="P65" s="25" t="s">
        <v>32</v>
      </c>
    </row>
    <row r="66">
      <c r="A66" s="25" t="s">
        <v>236</v>
      </c>
      <c r="B66" s="25" t="s">
        <v>109</v>
      </c>
      <c r="C66" s="25" t="s">
        <v>116</v>
      </c>
      <c r="D66" s="35" t="str">
        <f t="shared" si="2"/>
        <v>him</v>
      </c>
      <c r="E66" s="25" t="s">
        <v>35</v>
      </c>
      <c r="F66" s="25" t="s">
        <v>10</v>
      </c>
      <c r="G66" s="27" t="s">
        <v>237</v>
      </c>
      <c r="H66" s="25" t="s">
        <v>111</v>
      </c>
      <c r="I66" s="25" t="s">
        <v>35</v>
      </c>
      <c r="J66" s="25" t="s">
        <v>118</v>
      </c>
      <c r="K66" s="26" t="s">
        <v>38</v>
      </c>
      <c r="L66" s="25" t="s">
        <v>35</v>
      </c>
      <c r="M66" s="25" t="s">
        <v>10</v>
      </c>
      <c r="N66" s="25" t="s">
        <v>32</v>
      </c>
      <c r="O66" s="34" t="s">
        <v>32</v>
      </c>
      <c r="P66" s="25" t="s">
        <v>32</v>
      </c>
      <c r="Q66" s="25" t="s">
        <v>238</v>
      </c>
    </row>
    <row r="67">
      <c r="A67" s="25" t="s">
        <v>239</v>
      </c>
      <c r="B67" s="25" t="s">
        <v>116</v>
      </c>
      <c r="C67" s="25" t="s">
        <v>109</v>
      </c>
      <c r="D67" s="35" t="str">
        <f t="shared" si="2"/>
        <v>her</v>
      </c>
      <c r="E67" s="25" t="s">
        <v>26</v>
      </c>
      <c r="F67" s="25" t="s">
        <v>10</v>
      </c>
      <c r="G67" s="27" t="s">
        <v>240</v>
      </c>
      <c r="H67" s="25" t="s">
        <v>118</v>
      </c>
      <c r="I67" s="25" t="s">
        <v>35</v>
      </c>
      <c r="J67" s="25" t="s">
        <v>114</v>
      </c>
      <c r="K67" s="26" t="s">
        <v>30</v>
      </c>
      <c r="L67" s="25" t="s">
        <v>26</v>
      </c>
      <c r="M67" s="25" t="s">
        <v>10</v>
      </c>
      <c r="N67" s="25" t="s">
        <v>32</v>
      </c>
      <c r="O67" s="34" t="s">
        <v>32</v>
      </c>
      <c r="P67" s="25" t="s">
        <v>32</v>
      </c>
    </row>
    <row r="68">
      <c r="A68" s="25" t="s">
        <v>241</v>
      </c>
      <c r="B68" s="25" t="s">
        <v>40</v>
      </c>
      <c r="C68" s="25" t="s">
        <v>93</v>
      </c>
      <c r="D68" s="35" t="str">
        <f t="shared" si="2"/>
        <v>him</v>
      </c>
      <c r="E68" s="25" t="s">
        <v>35</v>
      </c>
      <c r="F68" s="25" t="s">
        <v>10</v>
      </c>
      <c r="G68" s="27" t="s">
        <v>242</v>
      </c>
      <c r="H68" s="25" t="s">
        <v>43</v>
      </c>
      <c r="I68" s="25" t="s">
        <v>35</v>
      </c>
      <c r="J68" s="25" t="s">
        <v>96</v>
      </c>
      <c r="K68" s="26" t="s">
        <v>45</v>
      </c>
      <c r="L68" s="25" t="s">
        <v>35</v>
      </c>
      <c r="M68" s="25" t="s">
        <v>10</v>
      </c>
      <c r="N68" s="25" t="s">
        <v>32</v>
      </c>
      <c r="O68" s="34" t="s">
        <v>32</v>
      </c>
      <c r="P68" s="25" t="s">
        <v>32</v>
      </c>
      <c r="Q68" s="25" t="s">
        <v>43</v>
      </c>
    </row>
    <row r="69">
      <c r="A69" s="25" t="s">
        <v>243</v>
      </c>
      <c r="B69" s="25" t="s">
        <v>93</v>
      </c>
      <c r="C69" s="25" t="s">
        <v>40</v>
      </c>
      <c r="D69" s="35" t="str">
        <f t="shared" si="2"/>
        <v>her</v>
      </c>
      <c r="E69" s="25" t="s">
        <v>26</v>
      </c>
      <c r="F69" s="25" t="s">
        <v>10</v>
      </c>
      <c r="G69" s="27" t="s">
        <v>244</v>
      </c>
      <c r="H69" s="25" t="s">
        <v>96</v>
      </c>
      <c r="I69" s="25" t="s">
        <v>35</v>
      </c>
      <c r="J69" s="25" t="s">
        <v>245</v>
      </c>
      <c r="K69" s="26" t="s">
        <v>49</v>
      </c>
      <c r="L69" s="25" t="s">
        <v>26</v>
      </c>
      <c r="M69" s="25" t="s">
        <v>10</v>
      </c>
      <c r="N69" s="25" t="s">
        <v>32</v>
      </c>
      <c r="O69" s="34" t="s">
        <v>32</v>
      </c>
      <c r="P69" s="25" t="s">
        <v>32</v>
      </c>
    </row>
    <row r="70">
      <c r="A70" s="25" t="s">
        <v>246</v>
      </c>
      <c r="B70" s="25" t="s">
        <v>153</v>
      </c>
      <c r="C70" s="25" t="s">
        <v>65</v>
      </c>
      <c r="D70" s="35" t="str">
        <f t="shared" si="2"/>
        <v>her</v>
      </c>
      <c r="E70" s="25" t="s">
        <v>26</v>
      </c>
      <c r="F70" s="25" t="s">
        <v>10</v>
      </c>
      <c r="G70" s="27" t="s">
        <v>247</v>
      </c>
      <c r="H70" s="25" t="s">
        <v>134</v>
      </c>
      <c r="I70" s="25" t="s">
        <v>35</v>
      </c>
      <c r="J70" s="25" t="s">
        <v>72</v>
      </c>
      <c r="K70" s="26" t="s">
        <v>49</v>
      </c>
      <c r="L70" s="25" t="s">
        <v>26</v>
      </c>
      <c r="M70" s="25" t="s">
        <v>10</v>
      </c>
      <c r="N70" s="25" t="s">
        <v>32</v>
      </c>
      <c r="O70" s="34" t="s">
        <v>32</v>
      </c>
      <c r="P70" s="25" t="s">
        <v>32</v>
      </c>
    </row>
    <row r="71">
      <c r="A71" s="30" t="s">
        <v>248</v>
      </c>
      <c r="B71" s="30" t="s">
        <v>65</v>
      </c>
      <c r="C71" s="30" t="s">
        <v>153</v>
      </c>
      <c r="D71" s="40" t="str">
        <f t="shared" si="2"/>
        <v>him</v>
      </c>
      <c r="E71" s="30" t="s">
        <v>35</v>
      </c>
      <c r="F71" s="30" t="s">
        <v>10</v>
      </c>
      <c r="G71" s="32" t="s">
        <v>249</v>
      </c>
      <c r="H71" s="30" t="s">
        <v>72</v>
      </c>
      <c r="I71" s="30" t="s">
        <v>26</v>
      </c>
      <c r="J71" s="30" t="s">
        <v>134</v>
      </c>
      <c r="K71" s="31" t="s">
        <v>38</v>
      </c>
      <c r="L71" s="30" t="s">
        <v>35</v>
      </c>
      <c r="M71" s="30" t="s">
        <v>10</v>
      </c>
      <c r="N71" s="30" t="s">
        <v>32</v>
      </c>
      <c r="O71" s="34" t="s">
        <v>32</v>
      </c>
      <c r="P71" s="25" t="s">
        <v>32</v>
      </c>
      <c r="S71" s="30"/>
      <c r="T71" s="30"/>
    </row>
    <row r="72">
      <c r="A72" s="25" t="s">
        <v>250</v>
      </c>
      <c r="B72" s="25" t="s">
        <v>85</v>
      </c>
      <c r="C72" s="25" t="s">
        <v>185</v>
      </c>
      <c r="D72" s="26" t="str">
        <f t="shared" si="2"/>
        <v>him</v>
      </c>
      <c r="E72" s="25" t="s">
        <v>35</v>
      </c>
      <c r="F72" s="41" t="s">
        <v>10</v>
      </c>
      <c r="G72" s="27" t="s">
        <v>251</v>
      </c>
      <c r="H72" s="25" t="s">
        <v>201</v>
      </c>
      <c r="I72" s="25" t="s">
        <v>35</v>
      </c>
      <c r="J72" s="25" t="s">
        <v>187</v>
      </c>
      <c r="K72" s="26" t="s">
        <v>38</v>
      </c>
      <c r="L72" s="25" t="s">
        <v>35</v>
      </c>
      <c r="M72" s="25" t="s">
        <v>10</v>
      </c>
      <c r="N72" s="28" t="s">
        <v>32</v>
      </c>
      <c r="O72" s="25" t="s">
        <v>32</v>
      </c>
      <c r="P72" s="25" t="s">
        <v>32</v>
      </c>
      <c r="Q72" s="25" t="s">
        <v>252</v>
      </c>
    </row>
    <row r="73">
      <c r="A73" s="25" t="s">
        <v>253</v>
      </c>
      <c r="B73" s="25" t="s">
        <v>185</v>
      </c>
      <c r="C73" s="25" t="s">
        <v>85</v>
      </c>
      <c r="D73" s="35" t="str">
        <f t="shared" si="2"/>
        <v>her</v>
      </c>
      <c r="E73" s="25" t="s">
        <v>26</v>
      </c>
      <c r="F73" s="25" t="s">
        <v>10</v>
      </c>
      <c r="G73" s="27" t="s">
        <v>254</v>
      </c>
      <c r="H73" s="25" t="s">
        <v>187</v>
      </c>
      <c r="I73" s="25" t="s">
        <v>35</v>
      </c>
      <c r="J73" s="25" t="s">
        <v>201</v>
      </c>
      <c r="K73" s="26" t="s">
        <v>30</v>
      </c>
      <c r="L73" s="25" t="s">
        <v>26</v>
      </c>
      <c r="M73" s="25" t="s">
        <v>10</v>
      </c>
      <c r="N73" s="28" t="s">
        <v>32</v>
      </c>
      <c r="O73" s="25" t="s">
        <v>32</v>
      </c>
      <c r="P73" s="25" t="s">
        <v>32</v>
      </c>
    </row>
    <row r="74">
      <c r="A74" s="25" t="s">
        <v>255</v>
      </c>
      <c r="B74" s="25" t="s">
        <v>185</v>
      </c>
      <c r="C74" s="25" t="s">
        <v>24</v>
      </c>
      <c r="D74" s="35" t="str">
        <f t="shared" si="2"/>
        <v>her</v>
      </c>
      <c r="E74" s="25" t="s">
        <v>26</v>
      </c>
      <c r="F74" s="25" t="s">
        <v>10</v>
      </c>
      <c r="G74" s="27" t="s">
        <v>256</v>
      </c>
      <c r="H74" s="25" t="s">
        <v>187</v>
      </c>
      <c r="I74" s="25" t="s">
        <v>35</v>
      </c>
      <c r="J74" s="25" t="s">
        <v>257</v>
      </c>
      <c r="K74" s="42" t="s">
        <v>258</v>
      </c>
      <c r="L74" s="43" t="s">
        <v>26</v>
      </c>
      <c r="M74" s="25" t="s">
        <v>10</v>
      </c>
      <c r="N74" s="28" t="s">
        <v>32</v>
      </c>
      <c r="O74" s="25" t="s">
        <v>32</v>
      </c>
      <c r="P74" s="25" t="s">
        <v>32</v>
      </c>
      <c r="Q74" s="25" t="s">
        <v>259</v>
      </c>
      <c r="S74" s="43"/>
    </row>
    <row r="75">
      <c r="A75" s="25" t="s">
        <v>260</v>
      </c>
      <c r="B75" s="25" t="s">
        <v>24</v>
      </c>
      <c r="C75" s="25" t="s">
        <v>185</v>
      </c>
      <c r="D75" s="35" t="str">
        <f t="shared" si="2"/>
        <v>him</v>
      </c>
      <c r="E75" s="25" t="s">
        <v>35</v>
      </c>
      <c r="F75" s="25" t="s">
        <v>10</v>
      </c>
      <c r="G75" s="27" t="s">
        <v>261</v>
      </c>
      <c r="H75" s="25" t="s">
        <v>257</v>
      </c>
      <c r="I75" s="25" t="s">
        <v>26</v>
      </c>
      <c r="J75" s="25" t="s">
        <v>187</v>
      </c>
      <c r="K75" s="26" t="s">
        <v>38</v>
      </c>
      <c r="L75" s="25" t="s">
        <v>35</v>
      </c>
      <c r="M75" s="25" t="s">
        <v>10</v>
      </c>
      <c r="N75" s="28" t="s">
        <v>32</v>
      </c>
      <c r="O75" s="25" t="s">
        <v>32</v>
      </c>
      <c r="P75" s="25" t="s">
        <v>32</v>
      </c>
      <c r="U75" s="30"/>
    </row>
    <row r="76">
      <c r="A76" s="25" t="s">
        <v>262</v>
      </c>
      <c r="B76" s="25" t="s">
        <v>40</v>
      </c>
      <c r="C76" s="25" t="s">
        <v>102</v>
      </c>
      <c r="D76" s="35" t="str">
        <f t="shared" si="2"/>
        <v>him</v>
      </c>
      <c r="E76" s="25" t="s">
        <v>35</v>
      </c>
      <c r="F76" s="25" t="s">
        <v>10</v>
      </c>
      <c r="G76" s="27" t="s">
        <v>263</v>
      </c>
      <c r="H76" s="25" t="s">
        <v>43</v>
      </c>
      <c r="I76" s="25" t="s">
        <v>35</v>
      </c>
      <c r="J76" s="25" t="s">
        <v>104</v>
      </c>
      <c r="K76" s="26" t="s">
        <v>45</v>
      </c>
      <c r="L76" s="25" t="s">
        <v>35</v>
      </c>
      <c r="M76" s="25" t="s">
        <v>10</v>
      </c>
      <c r="N76" s="28" t="s">
        <v>32</v>
      </c>
      <c r="O76" s="25" t="s">
        <v>32</v>
      </c>
      <c r="P76" s="25" t="s">
        <v>32</v>
      </c>
    </row>
    <row r="77">
      <c r="A77" s="25" t="s">
        <v>264</v>
      </c>
      <c r="B77" s="25" t="s">
        <v>102</v>
      </c>
      <c r="C77" s="25" t="s">
        <v>40</v>
      </c>
      <c r="D77" s="35" t="str">
        <f t="shared" si="2"/>
        <v>her</v>
      </c>
      <c r="E77" s="25" t="s">
        <v>26</v>
      </c>
      <c r="F77" s="25" t="s">
        <v>10</v>
      </c>
      <c r="G77" s="27" t="s">
        <v>265</v>
      </c>
      <c r="H77" s="25" t="s">
        <v>104</v>
      </c>
      <c r="I77" s="25" t="s">
        <v>35</v>
      </c>
      <c r="J77" s="25" t="s">
        <v>266</v>
      </c>
      <c r="K77" s="26" t="s">
        <v>49</v>
      </c>
      <c r="L77" s="25" t="s">
        <v>26</v>
      </c>
      <c r="M77" s="25" t="s">
        <v>10</v>
      </c>
      <c r="N77" s="28" t="s">
        <v>32</v>
      </c>
      <c r="O77" s="25" t="s">
        <v>32</v>
      </c>
      <c r="P77" s="25" t="s">
        <v>32</v>
      </c>
    </row>
    <row r="78">
      <c r="A78" s="25" t="s">
        <v>267</v>
      </c>
      <c r="B78" s="25" t="s">
        <v>268</v>
      </c>
      <c r="C78" s="25" t="s">
        <v>85</v>
      </c>
      <c r="D78" s="35" t="str">
        <f t="shared" si="2"/>
        <v>her</v>
      </c>
      <c r="E78" s="25" t="s">
        <v>26</v>
      </c>
      <c r="F78" s="25" t="s">
        <v>10</v>
      </c>
      <c r="G78" s="27" t="s">
        <v>269</v>
      </c>
      <c r="H78" s="25" t="s">
        <v>270</v>
      </c>
      <c r="I78" s="25" t="s">
        <v>35</v>
      </c>
      <c r="J78" s="25" t="s">
        <v>201</v>
      </c>
      <c r="K78" s="26" t="s">
        <v>49</v>
      </c>
      <c r="L78" s="25" t="s">
        <v>26</v>
      </c>
      <c r="M78" s="25" t="s">
        <v>10</v>
      </c>
      <c r="N78" s="28" t="s">
        <v>32</v>
      </c>
      <c r="O78" s="25" t="s">
        <v>32</v>
      </c>
      <c r="P78" s="25" t="s">
        <v>32</v>
      </c>
      <c r="U78" s="43"/>
    </row>
    <row r="79">
      <c r="A79" s="25" t="s">
        <v>271</v>
      </c>
      <c r="B79" s="25" t="s">
        <v>85</v>
      </c>
      <c r="C79" s="25" t="s">
        <v>268</v>
      </c>
      <c r="D79" s="35" t="str">
        <f t="shared" si="2"/>
        <v>him</v>
      </c>
      <c r="E79" s="25" t="s">
        <v>35</v>
      </c>
      <c r="F79" s="25" t="s">
        <v>10</v>
      </c>
      <c r="G79" s="27" t="s">
        <v>272</v>
      </c>
      <c r="H79" s="44" t="s">
        <v>201</v>
      </c>
      <c r="I79" s="25" t="s">
        <v>26</v>
      </c>
      <c r="J79" s="25" t="s">
        <v>270</v>
      </c>
      <c r="K79" s="26" t="s">
        <v>38</v>
      </c>
      <c r="L79" s="25" t="s">
        <v>35</v>
      </c>
      <c r="M79" s="25" t="s">
        <v>10</v>
      </c>
      <c r="N79" s="28" t="s">
        <v>32</v>
      </c>
      <c r="O79" s="25" t="s">
        <v>32</v>
      </c>
      <c r="P79" s="25" t="s">
        <v>32</v>
      </c>
    </row>
    <row r="80">
      <c r="A80" s="25" t="s">
        <v>273</v>
      </c>
      <c r="B80" s="25" t="s">
        <v>206</v>
      </c>
      <c r="C80" s="25" t="s">
        <v>274</v>
      </c>
      <c r="D80" s="35" t="str">
        <f t="shared" si="2"/>
        <v>him</v>
      </c>
      <c r="E80" s="25" t="s">
        <v>35</v>
      </c>
      <c r="F80" s="25" t="s">
        <v>10</v>
      </c>
      <c r="G80" s="27" t="s">
        <v>275</v>
      </c>
      <c r="H80" s="25" t="s">
        <v>208</v>
      </c>
      <c r="I80" s="25" t="s">
        <v>26</v>
      </c>
      <c r="J80" s="25" t="s">
        <v>276</v>
      </c>
      <c r="K80" s="26" t="s">
        <v>38</v>
      </c>
      <c r="L80" s="25" t="s">
        <v>35</v>
      </c>
      <c r="M80" s="25" t="s">
        <v>10</v>
      </c>
      <c r="N80" s="28" t="s">
        <v>32</v>
      </c>
      <c r="O80" s="25" t="s">
        <v>32</v>
      </c>
      <c r="P80" s="25" t="s">
        <v>32</v>
      </c>
      <c r="Q80" s="25" t="s">
        <v>277</v>
      </c>
    </row>
    <row r="81">
      <c r="A81" s="25" t="s">
        <v>278</v>
      </c>
      <c r="B81" s="25" t="s">
        <v>274</v>
      </c>
      <c r="C81" s="25" t="s">
        <v>206</v>
      </c>
      <c r="D81" s="35" t="str">
        <f t="shared" si="2"/>
        <v>her</v>
      </c>
      <c r="E81" s="25" t="s">
        <v>26</v>
      </c>
      <c r="F81" s="25" t="s">
        <v>10</v>
      </c>
      <c r="G81" s="27" t="s">
        <v>279</v>
      </c>
      <c r="H81" s="25" t="s">
        <v>276</v>
      </c>
      <c r="I81" s="25" t="s">
        <v>35</v>
      </c>
      <c r="J81" s="25" t="s">
        <v>208</v>
      </c>
      <c r="K81" s="26" t="s">
        <v>30</v>
      </c>
      <c r="L81" s="25" t="s">
        <v>26</v>
      </c>
      <c r="M81" s="25" t="s">
        <v>10</v>
      </c>
      <c r="N81" s="28" t="s">
        <v>32</v>
      </c>
      <c r="O81" s="25" t="s">
        <v>32</v>
      </c>
      <c r="P81" s="25" t="s">
        <v>32</v>
      </c>
    </row>
    <row r="82">
      <c r="A82" s="25" t="s">
        <v>280</v>
      </c>
      <c r="B82" s="25" t="s">
        <v>281</v>
      </c>
      <c r="C82" s="25" t="s">
        <v>282</v>
      </c>
      <c r="D82" s="35" t="str">
        <f t="shared" si="2"/>
        <v>him</v>
      </c>
      <c r="E82" s="25" t="s">
        <v>35</v>
      </c>
      <c r="F82" s="25" t="s">
        <v>10</v>
      </c>
      <c r="G82" s="27" t="s">
        <v>283</v>
      </c>
      <c r="H82" s="25" t="s">
        <v>284</v>
      </c>
      <c r="I82" s="25" t="s">
        <v>35</v>
      </c>
      <c r="J82" s="25" t="s">
        <v>285</v>
      </c>
      <c r="K82" s="26" t="s">
        <v>38</v>
      </c>
      <c r="L82" s="25" t="s">
        <v>35</v>
      </c>
      <c r="M82" s="25" t="s">
        <v>10</v>
      </c>
      <c r="N82" s="28" t="s">
        <v>32</v>
      </c>
      <c r="O82" s="25" t="s">
        <v>32</v>
      </c>
      <c r="P82" s="25" t="s">
        <v>32</v>
      </c>
    </row>
    <row r="83">
      <c r="A83" s="25" t="s">
        <v>286</v>
      </c>
      <c r="B83" s="25" t="s">
        <v>282</v>
      </c>
      <c r="C83" s="25" t="s">
        <v>281</v>
      </c>
      <c r="D83" s="35" t="str">
        <f t="shared" si="2"/>
        <v>her</v>
      </c>
      <c r="E83" s="25" t="s">
        <v>26</v>
      </c>
      <c r="F83" s="25" t="s">
        <v>10</v>
      </c>
      <c r="G83" s="27" t="s">
        <v>287</v>
      </c>
      <c r="H83" s="25" t="s">
        <v>285</v>
      </c>
      <c r="I83" s="25" t="s">
        <v>35</v>
      </c>
      <c r="J83" s="25" t="s">
        <v>288</v>
      </c>
      <c r="K83" s="26" t="s">
        <v>49</v>
      </c>
      <c r="L83" s="25" t="s">
        <v>26</v>
      </c>
      <c r="M83" s="25" t="s">
        <v>10</v>
      </c>
      <c r="N83" s="28" t="s">
        <v>32</v>
      </c>
      <c r="O83" s="25" t="s">
        <v>32</v>
      </c>
      <c r="P83" s="25" t="s">
        <v>32</v>
      </c>
    </row>
    <row r="84">
      <c r="A84" s="25" t="s">
        <v>289</v>
      </c>
      <c r="B84" s="25" t="s">
        <v>93</v>
      </c>
      <c r="C84" s="25" t="s">
        <v>281</v>
      </c>
      <c r="D84" s="35" t="str">
        <f t="shared" si="2"/>
        <v>her</v>
      </c>
      <c r="E84" s="25" t="s">
        <v>26</v>
      </c>
      <c r="F84" s="25" t="s">
        <v>10</v>
      </c>
      <c r="G84" s="27" t="s">
        <v>290</v>
      </c>
      <c r="H84" s="25" t="s">
        <v>96</v>
      </c>
      <c r="I84" s="25" t="s">
        <v>35</v>
      </c>
      <c r="J84" s="25" t="s">
        <v>288</v>
      </c>
      <c r="K84" s="26" t="s">
        <v>30</v>
      </c>
      <c r="L84" s="25" t="s">
        <v>26</v>
      </c>
      <c r="M84" s="25" t="s">
        <v>10</v>
      </c>
      <c r="N84" s="28" t="s">
        <v>32</v>
      </c>
      <c r="O84" s="25" t="s">
        <v>32</v>
      </c>
      <c r="P84" s="25" t="s">
        <v>32</v>
      </c>
    </row>
    <row r="85">
      <c r="A85" s="25" t="s">
        <v>291</v>
      </c>
      <c r="B85" s="25" t="s">
        <v>281</v>
      </c>
      <c r="C85" s="25" t="s">
        <v>93</v>
      </c>
      <c r="D85" s="35" t="str">
        <f t="shared" si="2"/>
        <v>him</v>
      </c>
      <c r="E85" s="25" t="s">
        <v>35</v>
      </c>
      <c r="F85" s="25" t="s">
        <v>10</v>
      </c>
      <c r="G85" s="27" t="s">
        <v>292</v>
      </c>
      <c r="H85" s="25" t="s">
        <v>288</v>
      </c>
      <c r="I85" s="25" t="s">
        <v>26</v>
      </c>
      <c r="J85" s="25" t="s">
        <v>96</v>
      </c>
      <c r="K85" s="26" t="s">
        <v>45</v>
      </c>
      <c r="L85" s="25" t="s">
        <v>35</v>
      </c>
      <c r="M85" s="25" t="s">
        <v>10</v>
      </c>
      <c r="N85" s="28" t="s">
        <v>32</v>
      </c>
      <c r="O85" s="25" t="s">
        <v>32</v>
      </c>
      <c r="P85" s="25" t="s">
        <v>32</v>
      </c>
    </row>
    <row r="86">
      <c r="A86" s="25" t="s">
        <v>293</v>
      </c>
      <c r="B86" s="25" t="s">
        <v>294</v>
      </c>
      <c r="C86" s="25" t="s">
        <v>122</v>
      </c>
      <c r="D86" s="35" t="str">
        <f t="shared" si="2"/>
        <v>him</v>
      </c>
      <c r="E86" s="25" t="s">
        <v>35</v>
      </c>
      <c r="F86" s="25" t="s">
        <v>10</v>
      </c>
      <c r="G86" s="27" t="s">
        <v>295</v>
      </c>
      <c r="H86" s="25" t="s">
        <v>296</v>
      </c>
      <c r="I86" s="25" t="s">
        <v>35</v>
      </c>
      <c r="J86" s="25" t="s">
        <v>128</v>
      </c>
      <c r="K86" s="26" t="s">
        <v>45</v>
      </c>
      <c r="L86" s="25" t="s">
        <v>35</v>
      </c>
      <c r="M86" s="25" t="s">
        <v>10</v>
      </c>
      <c r="N86" s="28" t="s">
        <v>32</v>
      </c>
      <c r="O86" s="25" t="s">
        <v>32</v>
      </c>
      <c r="P86" s="25" t="s">
        <v>32</v>
      </c>
    </row>
    <row r="87">
      <c r="A87" s="25" t="s">
        <v>297</v>
      </c>
      <c r="B87" s="25" t="s">
        <v>122</v>
      </c>
      <c r="C87" s="25" t="s">
        <v>294</v>
      </c>
      <c r="D87" s="35" t="str">
        <f t="shared" si="2"/>
        <v>her</v>
      </c>
      <c r="E87" s="25" t="s">
        <v>26</v>
      </c>
      <c r="F87" s="25" t="s">
        <v>10</v>
      </c>
      <c r="G87" s="27" t="s">
        <v>298</v>
      </c>
      <c r="H87" s="25" t="s">
        <v>128</v>
      </c>
      <c r="I87" s="25" t="s">
        <v>35</v>
      </c>
      <c r="J87" s="25" t="s">
        <v>299</v>
      </c>
      <c r="K87" s="26" t="s">
        <v>49</v>
      </c>
      <c r="L87" s="25" t="s">
        <v>26</v>
      </c>
      <c r="M87" s="25" t="s">
        <v>10</v>
      </c>
      <c r="N87" s="28" t="s">
        <v>32</v>
      </c>
      <c r="O87" s="25" t="s">
        <v>32</v>
      </c>
      <c r="P87" s="25" t="s">
        <v>32</v>
      </c>
    </row>
    <row r="88">
      <c r="A88" s="25" t="s">
        <v>300</v>
      </c>
      <c r="B88" s="25" t="s">
        <v>301</v>
      </c>
      <c r="C88" s="25" t="s">
        <v>23</v>
      </c>
      <c r="D88" s="35" t="str">
        <f t="shared" si="2"/>
        <v>him</v>
      </c>
      <c r="E88" s="25" t="s">
        <v>35</v>
      </c>
      <c r="F88" s="25" t="s">
        <v>10</v>
      </c>
      <c r="G88" s="27" t="s">
        <v>302</v>
      </c>
      <c r="H88" s="25" t="s">
        <v>303</v>
      </c>
      <c r="I88" s="25" t="s">
        <v>35</v>
      </c>
      <c r="J88" s="25" t="s">
        <v>37</v>
      </c>
      <c r="K88" s="26" t="s">
        <v>45</v>
      </c>
      <c r="L88" s="25" t="s">
        <v>35</v>
      </c>
      <c r="M88" s="25" t="s">
        <v>10</v>
      </c>
      <c r="N88" s="28" t="s">
        <v>32</v>
      </c>
      <c r="O88" s="25" t="s">
        <v>32</v>
      </c>
      <c r="P88" s="25" t="s">
        <v>32</v>
      </c>
    </row>
    <row r="89">
      <c r="A89" s="25" t="s">
        <v>304</v>
      </c>
      <c r="B89" s="25" t="s">
        <v>23</v>
      </c>
      <c r="C89" s="25" t="s">
        <v>305</v>
      </c>
      <c r="D89" s="35" t="str">
        <f t="shared" si="2"/>
        <v>her</v>
      </c>
      <c r="E89" s="25" t="s">
        <v>26</v>
      </c>
      <c r="F89" s="25" t="s">
        <v>10</v>
      </c>
      <c r="G89" s="27" t="s">
        <v>306</v>
      </c>
      <c r="H89" s="25" t="s">
        <v>37</v>
      </c>
      <c r="I89" s="25" t="s">
        <v>35</v>
      </c>
      <c r="J89" s="25" t="s">
        <v>307</v>
      </c>
      <c r="K89" s="26" t="s">
        <v>49</v>
      </c>
      <c r="L89" s="25" t="s">
        <v>26</v>
      </c>
      <c r="M89" s="25" t="s">
        <v>10</v>
      </c>
      <c r="N89" s="28" t="s">
        <v>32</v>
      </c>
      <c r="O89" s="25" t="s">
        <v>32</v>
      </c>
      <c r="P89" s="25" t="s">
        <v>32</v>
      </c>
    </row>
    <row r="90">
      <c r="A90" s="25" t="s">
        <v>308</v>
      </c>
      <c r="B90" s="25" t="s">
        <v>101</v>
      </c>
      <c r="C90" s="25" t="s">
        <v>268</v>
      </c>
      <c r="D90" s="35" t="str">
        <f t="shared" si="2"/>
        <v>him</v>
      </c>
      <c r="E90" s="25" t="s">
        <v>35</v>
      </c>
      <c r="F90" s="25" t="s">
        <v>10</v>
      </c>
      <c r="G90" s="27" t="s">
        <v>309</v>
      </c>
      <c r="H90" s="25" t="s">
        <v>44</v>
      </c>
      <c r="I90" s="25" t="s">
        <v>35</v>
      </c>
      <c r="J90" s="25" t="s">
        <v>270</v>
      </c>
      <c r="K90" s="26" t="s">
        <v>45</v>
      </c>
      <c r="L90" s="25" t="s">
        <v>35</v>
      </c>
      <c r="M90" s="25" t="s">
        <v>10</v>
      </c>
      <c r="N90" s="28" t="s">
        <v>32</v>
      </c>
      <c r="O90" s="25" t="s">
        <v>32</v>
      </c>
      <c r="P90" s="25" t="s">
        <v>32</v>
      </c>
      <c r="Q90" s="25" t="s">
        <v>310</v>
      </c>
    </row>
    <row r="91">
      <c r="A91" s="25" t="s">
        <v>311</v>
      </c>
      <c r="B91" s="25" t="s">
        <v>268</v>
      </c>
      <c r="C91" s="25" t="s">
        <v>101</v>
      </c>
      <c r="D91" s="35" t="str">
        <f t="shared" si="2"/>
        <v>her</v>
      </c>
      <c r="E91" s="25" t="s">
        <v>26</v>
      </c>
      <c r="F91" s="25" t="s">
        <v>10</v>
      </c>
      <c r="G91" s="27" t="s">
        <v>312</v>
      </c>
      <c r="H91" s="25" t="s">
        <v>270</v>
      </c>
      <c r="I91" s="25" t="s">
        <v>35</v>
      </c>
      <c r="J91" s="25" t="s">
        <v>107</v>
      </c>
      <c r="K91" s="26" t="s">
        <v>49</v>
      </c>
      <c r="L91" s="25" t="s">
        <v>26</v>
      </c>
      <c r="M91" s="25" t="s">
        <v>10</v>
      </c>
      <c r="N91" s="28" t="s">
        <v>32</v>
      </c>
      <c r="O91" s="25" t="s">
        <v>32</v>
      </c>
      <c r="P91" s="25" t="s">
        <v>32</v>
      </c>
    </row>
    <row r="92">
      <c r="A92" s="25" t="s">
        <v>313</v>
      </c>
      <c r="B92" s="25" t="s">
        <v>199</v>
      </c>
      <c r="C92" s="25" t="s">
        <v>74</v>
      </c>
      <c r="D92" s="35" t="str">
        <f t="shared" si="2"/>
        <v>her</v>
      </c>
      <c r="E92" s="25" t="s">
        <v>26</v>
      </c>
      <c r="F92" s="25" t="s">
        <v>10</v>
      </c>
      <c r="G92" s="27" t="s">
        <v>314</v>
      </c>
      <c r="H92" s="25" t="s">
        <v>202</v>
      </c>
      <c r="I92" s="25" t="s">
        <v>35</v>
      </c>
      <c r="J92" s="25" t="s">
        <v>76</v>
      </c>
      <c r="K92" s="26" t="s">
        <v>49</v>
      </c>
      <c r="L92" s="25" t="s">
        <v>26</v>
      </c>
      <c r="M92" s="45" t="s">
        <v>10</v>
      </c>
      <c r="N92" s="28" t="s">
        <v>32</v>
      </c>
      <c r="O92" s="25" t="s">
        <v>32</v>
      </c>
      <c r="P92" s="25" t="s">
        <v>32</v>
      </c>
      <c r="Q92" s="25"/>
    </row>
    <row r="93">
      <c r="A93" s="25" t="s">
        <v>315</v>
      </c>
      <c r="B93" s="25" t="s">
        <v>74</v>
      </c>
      <c r="C93" s="25" t="s">
        <v>199</v>
      </c>
      <c r="D93" s="35" t="str">
        <f t="shared" si="2"/>
        <v>him</v>
      </c>
      <c r="E93" s="25" t="s">
        <v>35</v>
      </c>
      <c r="F93" s="25" t="s">
        <v>10</v>
      </c>
      <c r="G93" s="27" t="s">
        <v>316</v>
      </c>
      <c r="H93" s="25" t="s">
        <v>76</v>
      </c>
      <c r="I93" s="25" t="s">
        <v>26</v>
      </c>
      <c r="J93" s="25" t="s">
        <v>202</v>
      </c>
      <c r="K93" s="26" t="s">
        <v>45</v>
      </c>
      <c r="L93" s="25" t="s">
        <v>35</v>
      </c>
      <c r="M93" s="25" t="s">
        <v>10</v>
      </c>
      <c r="N93" s="28" t="s">
        <v>32</v>
      </c>
      <c r="O93" s="25" t="s">
        <v>32</v>
      </c>
      <c r="P93" s="25" t="s">
        <v>32</v>
      </c>
    </row>
    <row r="94">
      <c r="A94" s="25" t="s">
        <v>317</v>
      </c>
      <c r="B94" s="25" t="s">
        <v>305</v>
      </c>
      <c r="C94" s="25" t="s">
        <v>41</v>
      </c>
      <c r="D94" s="35" t="str">
        <f t="shared" si="2"/>
        <v>him</v>
      </c>
      <c r="E94" s="25" t="s">
        <v>35</v>
      </c>
      <c r="F94" s="25" t="s">
        <v>10</v>
      </c>
      <c r="G94" s="27" t="s">
        <v>318</v>
      </c>
      <c r="H94" s="25" t="s">
        <v>303</v>
      </c>
      <c r="I94" s="25" t="s">
        <v>35</v>
      </c>
      <c r="J94" s="25" t="s">
        <v>44</v>
      </c>
      <c r="K94" s="26" t="s">
        <v>45</v>
      </c>
      <c r="L94" s="25" t="s">
        <v>35</v>
      </c>
      <c r="M94" s="25" t="s">
        <v>10</v>
      </c>
      <c r="N94" s="28" t="s">
        <v>32</v>
      </c>
      <c r="O94" s="25" t="s">
        <v>32</v>
      </c>
      <c r="P94" s="25" t="s">
        <v>32</v>
      </c>
    </row>
    <row r="95">
      <c r="A95" s="25" t="s">
        <v>319</v>
      </c>
      <c r="B95" s="25" t="s">
        <v>41</v>
      </c>
      <c r="C95" s="25" t="s">
        <v>305</v>
      </c>
      <c r="D95" s="35" t="str">
        <f t="shared" si="2"/>
        <v>her</v>
      </c>
      <c r="E95" s="25" t="s">
        <v>26</v>
      </c>
      <c r="F95" s="25" t="s">
        <v>10</v>
      </c>
      <c r="G95" s="27" t="s">
        <v>320</v>
      </c>
      <c r="H95" s="25" t="s">
        <v>44</v>
      </c>
      <c r="I95" s="25" t="s">
        <v>35</v>
      </c>
      <c r="J95" s="25" t="s">
        <v>307</v>
      </c>
      <c r="K95" s="26" t="s">
        <v>30</v>
      </c>
      <c r="L95" s="25" t="s">
        <v>26</v>
      </c>
      <c r="M95" s="25" t="s">
        <v>10</v>
      </c>
      <c r="N95" s="28" t="s">
        <v>32</v>
      </c>
      <c r="O95" s="25" t="s">
        <v>32</v>
      </c>
      <c r="P95" s="25" t="s">
        <v>32</v>
      </c>
    </row>
    <row r="96">
      <c r="A96" s="25" t="s">
        <v>321</v>
      </c>
      <c r="B96" s="25" t="s">
        <v>74</v>
      </c>
      <c r="C96" s="25" t="s">
        <v>23</v>
      </c>
      <c r="D96" s="35" t="str">
        <f t="shared" si="2"/>
        <v>him</v>
      </c>
      <c r="E96" s="25" t="s">
        <v>35</v>
      </c>
      <c r="F96" s="25" t="s">
        <v>10</v>
      </c>
      <c r="G96" s="27" t="s">
        <v>322</v>
      </c>
      <c r="H96" s="25" t="s">
        <v>323</v>
      </c>
      <c r="I96" s="25" t="s">
        <v>35</v>
      </c>
      <c r="J96" s="25" t="s">
        <v>37</v>
      </c>
      <c r="K96" s="26" t="s">
        <v>324</v>
      </c>
      <c r="L96" s="25" t="s">
        <v>35</v>
      </c>
      <c r="M96" s="25" t="s">
        <v>10</v>
      </c>
      <c r="N96" s="28" t="s">
        <v>32</v>
      </c>
      <c r="O96" s="25" t="s">
        <v>32</v>
      </c>
      <c r="P96" s="25" t="s">
        <v>32</v>
      </c>
    </row>
    <row r="97">
      <c r="A97" s="25" t="s">
        <v>325</v>
      </c>
      <c r="B97" s="25" t="s">
        <v>23</v>
      </c>
      <c r="C97" s="25" t="s">
        <v>74</v>
      </c>
      <c r="D97" s="35" t="str">
        <f t="shared" si="2"/>
        <v>her</v>
      </c>
      <c r="E97" s="25" t="s">
        <v>26</v>
      </c>
      <c r="F97" s="25" t="s">
        <v>10</v>
      </c>
      <c r="G97" s="27" t="s">
        <v>326</v>
      </c>
      <c r="H97" s="25" t="s">
        <v>37</v>
      </c>
      <c r="I97" s="25" t="s">
        <v>35</v>
      </c>
      <c r="J97" s="25" t="s">
        <v>76</v>
      </c>
      <c r="K97" s="26" t="s">
        <v>30</v>
      </c>
      <c r="L97" s="25" t="s">
        <v>26</v>
      </c>
      <c r="M97" s="25" t="s">
        <v>10</v>
      </c>
      <c r="N97" s="28" t="s">
        <v>32</v>
      </c>
      <c r="O97" s="25" t="s">
        <v>32</v>
      </c>
      <c r="P97" s="25" t="s">
        <v>32</v>
      </c>
    </row>
    <row r="98">
      <c r="A98" s="25" t="s">
        <v>327</v>
      </c>
      <c r="B98" s="25" t="s">
        <v>185</v>
      </c>
      <c r="C98" s="25" t="s">
        <v>92</v>
      </c>
      <c r="D98" s="35" t="str">
        <f t="shared" si="2"/>
        <v>her</v>
      </c>
      <c r="E98" s="25" t="s">
        <v>26</v>
      </c>
      <c r="F98" s="25" t="s">
        <v>10</v>
      </c>
      <c r="G98" s="27" t="s">
        <v>328</v>
      </c>
      <c r="H98" s="25" t="s">
        <v>187</v>
      </c>
      <c r="I98" s="25" t="s">
        <v>35</v>
      </c>
      <c r="J98" s="25" t="s">
        <v>99</v>
      </c>
      <c r="K98" s="26" t="s">
        <v>30</v>
      </c>
      <c r="L98" s="25" t="s">
        <v>26</v>
      </c>
      <c r="M98" s="25" t="s">
        <v>10</v>
      </c>
      <c r="N98" s="28" t="s">
        <v>32</v>
      </c>
      <c r="O98" s="25" t="s">
        <v>32</v>
      </c>
      <c r="P98" s="25" t="s">
        <v>32</v>
      </c>
    </row>
    <row r="99">
      <c r="A99" s="25" t="s">
        <v>329</v>
      </c>
      <c r="B99" s="25" t="s">
        <v>92</v>
      </c>
      <c r="C99" s="25" t="s">
        <v>185</v>
      </c>
      <c r="D99" s="35" t="str">
        <f t="shared" si="2"/>
        <v>him</v>
      </c>
      <c r="E99" s="25" t="s">
        <v>35</v>
      </c>
      <c r="F99" s="25" t="s">
        <v>10</v>
      </c>
      <c r="G99" s="27" t="s">
        <v>330</v>
      </c>
      <c r="H99" s="25" t="s">
        <v>99</v>
      </c>
      <c r="I99" s="25" t="s">
        <v>26</v>
      </c>
      <c r="J99" s="25" t="s">
        <v>187</v>
      </c>
      <c r="K99" s="26" t="s">
        <v>38</v>
      </c>
      <c r="L99" s="25" t="s">
        <v>35</v>
      </c>
      <c r="M99" s="25" t="s">
        <v>10</v>
      </c>
      <c r="N99" s="28" t="s">
        <v>32</v>
      </c>
      <c r="O99" s="25" t="s">
        <v>32</v>
      </c>
      <c r="P99" s="25" t="s">
        <v>32</v>
      </c>
    </row>
    <row r="100">
      <c r="A100" s="25" t="s">
        <v>331</v>
      </c>
      <c r="B100" s="25" t="s">
        <v>212</v>
      </c>
      <c r="C100" s="25" t="s">
        <v>220</v>
      </c>
      <c r="D100" s="26" t="s">
        <v>34</v>
      </c>
      <c r="E100" s="25" t="s">
        <v>35</v>
      </c>
      <c r="F100" s="25" t="s">
        <v>10</v>
      </c>
      <c r="G100" s="27" t="s">
        <v>332</v>
      </c>
      <c r="H100" s="25" t="s">
        <v>333</v>
      </c>
      <c r="I100" s="25" t="s">
        <v>35</v>
      </c>
      <c r="J100" s="25" t="s">
        <v>222</v>
      </c>
      <c r="K100" s="26" t="s">
        <v>45</v>
      </c>
      <c r="L100" s="25" t="s">
        <v>35</v>
      </c>
      <c r="M100" s="25" t="s">
        <v>10</v>
      </c>
      <c r="N100" s="28" t="s">
        <v>32</v>
      </c>
      <c r="O100" s="25" t="s">
        <v>32</v>
      </c>
      <c r="P100" s="25" t="s">
        <v>32</v>
      </c>
    </row>
    <row r="101">
      <c r="A101" s="25" t="s">
        <v>334</v>
      </c>
      <c r="B101" s="25" t="s">
        <v>220</v>
      </c>
      <c r="C101" s="25" t="s">
        <v>212</v>
      </c>
      <c r="D101" s="26" t="s">
        <v>25</v>
      </c>
      <c r="E101" s="25" t="s">
        <v>26</v>
      </c>
      <c r="F101" s="25" t="s">
        <v>10</v>
      </c>
      <c r="G101" s="27" t="s">
        <v>335</v>
      </c>
      <c r="H101" s="25" t="s">
        <v>222</v>
      </c>
      <c r="I101" s="25" t="s">
        <v>35</v>
      </c>
      <c r="J101" s="25" t="s">
        <v>336</v>
      </c>
      <c r="K101" s="26" t="s">
        <v>49</v>
      </c>
      <c r="L101" s="25" t="s">
        <v>26</v>
      </c>
      <c r="M101" s="25" t="s">
        <v>10</v>
      </c>
      <c r="N101" s="28" t="s">
        <v>32</v>
      </c>
      <c r="O101" s="25" t="s">
        <v>32</v>
      </c>
      <c r="P101" s="25" t="s">
        <v>32</v>
      </c>
    </row>
    <row r="102">
      <c r="A102" s="25" t="s">
        <v>337</v>
      </c>
      <c r="B102" s="25" t="s">
        <v>338</v>
      </c>
      <c r="C102" s="25" t="s">
        <v>23</v>
      </c>
      <c r="D102" s="35" t="str">
        <f t="shared" ref="D102:D105" si="3">MID(A102,FIND(CHAR(160),SUBSTITUTE(A102," [",CHAR(160),2)) + 1 + 1,FIND(CHAR(160),SUBSTITUTE(A102,"] ",CHAR(160),2)) - 1 - (FIND(CHAR(160),SUBSTITUTE(A102," [",CHAR(160),2)) + 1))</f>
        <v>him</v>
      </c>
      <c r="E102" s="25" t="s">
        <v>35</v>
      </c>
      <c r="F102" s="25" t="s">
        <v>10</v>
      </c>
      <c r="G102" s="27" t="s">
        <v>339</v>
      </c>
      <c r="H102" s="25" t="s">
        <v>340</v>
      </c>
      <c r="I102" s="25" t="s">
        <v>35</v>
      </c>
      <c r="J102" s="25" t="s">
        <v>37</v>
      </c>
      <c r="K102" s="26" t="s">
        <v>38</v>
      </c>
      <c r="L102" s="25" t="s">
        <v>35</v>
      </c>
      <c r="M102" s="25" t="s">
        <v>10</v>
      </c>
      <c r="N102" s="28" t="s">
        <v>32</v>
      </c>
      <c r="O102" s="25" t="s">
        <v>32</v>
      </c>
      <c r="P102" s="25" t="s">
        <v>32</v>
      </c>
    </row>
    <row r="103">
      <c r="A103" s="25" t="s">
        <v>341</v>
      </c>
      <c r="B103" s="25" t="s">
        <v>23</v>
      </c>
      <c r="C103" s="25" t="s">
        <v>338</v>
      </c>
      <c r="D103" s="35" t="str">
        <f t="shared" si="3"/>
        <v>her</v>
      </c>
      <c r="E103" s="25" t="s">
        <v>26</v>
      </c>
      <c r="F103" s="25" t="s">
        <v>10</v>
      </c>
      <c r="G103" s="27" t="s">
        <v>342</v>
      </c>
      <c r="H103" s="25" t="s">
        <v>37</v>
      </c>
      <c r="I103" s="25" t="s">
        <v>35</v>
      </c>
      <c r="J103" s="25" t="s">
        <v>343</v>
      </c>
      <c r="K103" s="26" t="s">
        <v>30</v>
      </c>
      <c r="L103" s="25" t="s">
        <v>26</v>
      </c>
      <c r="M103" s="25" t="s">
        <v>10</v>
      </c>
      <c r="N103" s="28" t="s">
        <v>32</v>
      </c>
      <c r="O103" s="25" t="s">
        <v>32</v>
      </c>
      <c r="P103" s="25" t="s">
        <v>32</v>
      </c>
    </row>
    <row r="104">
      <c r="A104" s="25" t="s">
        <v>344</v>
      </c>
      <c r="B104" s="25" t="s">
        <v>40</v>
      </c>
      <c r="C104" s="25" t="s">
        <v>153</v>
      </c>
      <c r="D104" s="35" t="str">
        <f t="shared" si="3"/>
        <v>him</v>
      </c>
      <c r="E104" s="25" t="s">
        <v>35</v>
      </c>
      <c r="F104" s="25" t="s">
        <v>10</v>
      </c>
      <c r="G104" s="27" t="s">
        <v>345</v>
      </c>
      <c r="H104" s="25" t="s">
        <v>43</v>
      </c>
      <c r="I104" s="25" t="s">
        <v>35</v>
      </c>
      <c r="J104" s="25" t="s">
        <v>134</v>
      </c>
      <c r="K104" s="26" t="s">
        <v>45</v>
      </c>
      <c r="L104" s="25" t="s">
        <v>35</v>
      </c>
      <c r="M104" s="25" t="s">
        <v>10</v>
      </c>
      <c r="N104" s="28" t="s">
        <v>32</v>
      </c>
      <c r="O104" s="25" t="s">
        <v>32</v>
      </c>
      <c r="P104" s="25" t="s">
        <v>32</v>
      </c>
    </row>
    <row r="105">
      <c r="A105" s="30" t="s">
        <v>346</v>
      </c>
      <c r="B105" s="30" t="s">
        <v>153</v>
      </c>
      <c r="C105" s="30" t="s">
        <v>40</v>
      </c>
      <c r="D105" s="40" t="str">
        <f t="shared" si="3"/>
        <v>her</v>
      </c>
      <c r="E105" s="30" t="s">
        <v>26</v>
      </c>
      <c r="F105" s="30" t="s">
        <v>10</v>
      </c>
      <c r="G105" s="32" t="s">
        <v>347</v>
      </c>
      <c r="H105" s="30" t="s">
        <v>134</v>
      </c>
      <c r="I105" s="30" t="s">
        <v>35</v>
      </c>
      <c r="J105" s="30" t="s">
        <v>266</v>
      </c>
      <c r="K105" s="31" t="s">
        <v>49</v>
      </c>
      <c r="L105" s="30" t="s">
        <v>26</v>
      </c>
      <c r="M105" s="30" t="s">
        <v>10</v>
      </c>
      <c r="N105" s="33" t="s">
        <v>32</v>
      </c>
      <c r="O105" s="25" t="s">
        <v>32</v>
      </c>
      <c r="P105" s="25" t="s">
        <v>32</v>
      </c>
      <c r="S105" s="30"/>
      <c r="T105" s="30"/>
    </row>
    <row r="106">
      <c r="E106" s="46" t="s">
        <v>348</v>
      </c>
      <c r="I106" s="29" t="str">
        <f>COUNTIF(I4:I105, "m") &amp; "m"</f>
        <v>77m</v>
      </c>
      <c r="L106" s="46" t="s">
        <v>348</v>
      </c>
      <c r="N106" s="29" t="str">
        <f t="shared" ref="N106:P106" si="4">COUNTIF(N4:N105, "T") &amp; "T"
</f>
        <v>95T</v>
      </c>
      <c r="O106" s="29" t="str">
        <f t="shared" si="4"/>
        <v>99T</v>
      </c>
      <c r="P106" s="29" t="str">
        <f t="shared" si="4"/>
        <v>92T</v>
      </c>
    </row>
    <row r="107">
      <c r="E107" s="29" t="str">
        <f>COUNTIF(E4:E105, "m") &amp; "m"</f>
        <v>51m</v>
      </c>
      <c r="I107" s="29" t="str">
        <f>COUNTIF(I4:I105, "f") &amp; "f"</f>
        <v>25f</v>
      </c>
      <c r="L107" s="29" t="str">
        <f>COUNTIF(L4:L105, "m") &amp; "m"</f>
        <v>52m</v>
      </c>
      <c r="N107" s="29" t="str">
        <f t="shared" ref="N107:P107" si="5">COUNTIF(N4:N105, "F") &amp; "F"
</f>
        <v>7F</v>
      </c>
      <c r="O107" s="29" t="str">
        <f t="shared" si="5"/>
        <v>3F</v>
      </c>
      <c r="P107" s="29" t="str">
        <f t="shared" si="5"/>
        <v>10F</v>
      </c>
    </row>
    <row r="108">
      <c r="E108" s="29" t="str">
        <f>COUNTIF(E4:E105, "f") &amp; "f"</f>
        <v>51f</v>
      </c>
      <c r="L108" s="29" t="str">
        <f>COUNTIF(L4:L105, "f") &amp; "f"</f>
        <v>50f</v>
      </c>
    </row>
    <row r="109">
      <c r="O109" s="47" t="s">
        <v>349</v>
      </c>
      <c r="P109" s="48"/>
      <c r="T109" s="30"/>
      <c r="U109" s="30"/>
    </row>
    <row r="110">
      <c r="G110" s="29" t="str">
        <f>IFERROR(__xludf.DUMMYFUNCTION("FILTER(H4:H105, I4:I105 = ""f"")"),"oblikovalka")</f>
        <v>oblikovalka</v>
      </c>
      <c r="M110" s="29" t="str">
        <f>IFERROR(__xludf.DUMMYFUNCTION("FILTER(H4:H105, I4:I105 = ""m"")"),"razvijalec")</f>
        <v>razvijalec</v>
      </c>
      <c r="O110" s="49" t="str">
        <f>IFERROR(__xludf.DUMMYFUNCTION("UNIQUE(M110:M187)"),"razvijalec")</f>
        <v>razvijalec</v>
      </c>
      <c r="P110" s="50">
        <f t="shared" ref="P110:P144" si="6">COUNTIF(M110:M187, O110)</f>
        <v>4</v>
      </c>
    </row>
    <row r="111">
      <c r="F111" s="51" t="s">
        <v>350</v>
      </c>
      <c r="G111" s="29" t="str">
        <f>IFERROR(__xludf.DUMMYFUNCTION("""COMPUTED_VALUE"""),"gospodinja")</f>
        <v>gospodinja</v>
      </c>
      <c r="M111" s="29" t="str">
        <f>IFERROR(__xludf.DUMMYFUNCTION("""COMPUTED_VALUE"""),"mehanik")</f>
        <v>mehanik</v>
      </c>
      <c r="O111" s="52" t="str">
        <f>IFERROR(__xludf.DUMMYFUNCTION("""COMPUTED_VALUE"""),"mehanik")</f>
        <v>mehanik</v>
      </c>
      <c r="P111" s="53">
        <f t="shared" si="6"/>
        <v>5</v>
      </c>
    </row>
    <row r="112">
      <c r="B112" s="25" t="s">
        <v>351</v>
      </c>
      <c r="F112" s="29" t="str">
        <f>IFERROR(__xludf.DUMMYFUNCTION("FILTER(J4:J105, C4:C105 = ""DEVELOPER"")"),"razvijalec")</f>
        <v>razvijalec</v>
      </c>
      <c r="G112" s="29" t="str">
        <f>IFERROR(__xludf.DUMMYFUNCTION("""COMPUTED_VALUE"""),"gospodinja")</f>
        <v>gospodinja</v>
      </c>
      <c r="M112" s="29" t="str">
        <f>IFERROR(__xludf.DUMMYFUNCTION("""COMPUTED_VALUE"""),"prodajalec")</f>
        <v>prodajalec</v>
      </c>
      <c r="O112" s="52" t="str">
        <f>IFERROR(__xludf.DUMMYFUNCTION("""COMPUTED_VALUE"""),"prodajalec")</f>
        <v>prodajalec</v>
      </c>
      <c r="P112" s="53">
        <f t="shared" si="6"/>
        <v>8</v>
      </c>
    </row>
    <row r="113">
      <c r="B113" s="54" t="str">
        <f>IFERROR(__xludf.DUMMYFUNCTION("UNIQUE(B4:B105)"),"designer")</f>
        <v>designer</v>
      </c>
      <c r="C113" s="48">
        <f t="shared" ref="C113:C148" si="7">COUNTIF(B4:B105, B4)</f>
        <v>7</v>
      </c>
      <c r="F113" s="29" t="str">
        <f>IFERROR(__xludf.DUMMYFUNCTION("""COMPUTED_VALUE"""),"razvijalka")</f>
        <v>razvijalka</v>
      </c>
      <c r="G113" s="29" t="str">
        <f>IFERROR(__xludf.DUMMYFUNCTION("""COMPUTED_VALUE"""),"kuharica")</f>
        <v>kuharica</v>
      </c>
      <c r="M113" s="29" t="str">
        <f>IFERROR(__xludf.DUMMYFUNCTION("""COMPUTED_VALUE"""),"selilec")</f>
        <v>selilec</v>
      </c>
      <c r="O113" s="49" t="str">
        <f>IFERROR(__xludf.DUMMYFUNCTION("""COMPUTED_VALUE"""),"selilec")</f>
        <v>selilec</v>
      </c>
      <c r="P113" s="50">
        <f t="shared" si="6"/>
        <v>1</v>
      </c>
    </row>
    <row r="114">
      <c r="B114" s="49" t="str">
        <f>IFERROR(__xludf.DUMMYFUNCTION("""COMPUTED_VALUE"""),"developer")</f>
        <v>developer</v>
      </c>
      <c r="C114" s="50">
        <f t="shared" si="7"/>
        <v>5</v>
      </c>
      <c r="F114" s="29" t="str">
        <f>IFERROR(__xludf.DUMMYFUNCTION("""COMPUTED_VALUE"""),"razvijalka")</f>
        <v>razvijalka</v>
      </c>
      <c r="G114" s="29" t="str">
        <f>IFERROR(__xludf.DUMMYFUNCTION("""COMPUTED_VALUE"""),"tajnica")</f>
        <v>tajnica</v>
      </c>
      <c r="M114" s="29" t="str">
        <f>IFERROR(__xludf.DUMMYFUNCTION("""COMPUTED_VALUE"""),"šef")</f>
        <v>šef</v>
      </c>
      <c r="O114" s="49" t="str">
        <f>IFERROR(__xludf.DUMMYFUNCTION("""COMPUTED_VALUE"""),"šef")</f>
        <v>šef</v>
      </c>
      <c r="P114" s="50">
        <f t="shared" si="6"/>
        <v>1</v>
      </c>
    </row>
    <row r="115">
      <c r="B115" s="49" t="str">
        <f>IFERROR(__xludf.DUMMYFUNCTION("""COMPUTED_VALUE"""),"mechanic")</f>
        <v>mechanic</v>
      </c>
      <c r="C115" s="50">
        <f t="shared" si="7"/>
        <v>5</v>
      </c>
      <c r="F115" s="29" t="str">
        <f>IFERROR(__xludf.DUMMYFUNCTION("""COMPUTED_VALUE"""),"razvijalka")</f>
        <v>razvijalka</v>
      </c>
      <c r="G115" s="29" t="str">
        <f>IFERROR(__xludf.DUMMYFUNCTION("""COMPUTED_VALUE"""),"selilka")</f>
        <v>selilka</v>
      </c>
      <c r="M115" s="29" t="str">
        <f>IFERROR(__xludf.DUMMYFUNCTION("""COMPUTED_VALUE"""),"odvetnik")</f>
        <v>odvetnik</v>
      </c>
      <c r="O115" s="49" t="str">
        <f>IFERROR(__xludf.DUMMYFUNCTION("""COMPUTED_VALUE"""),"odvetnik")</f>
        <v>odvetnik</v>
      </c>
      <c r="P115" s="50">
        <f t="shared" si="6"/>
        <v>1</v>
      </c>
    </row>
    <row r="116">
      <c r="B116" s="49" t="str">
        <f>IFERROR(__xludf.DUMMYFUNCTION("""COMPUTED_VALUE"""),"clerk")</f>
        <v>clerk</v>
      </c>
      <c r="C116" s="50">
        <f t="shared" si="7"/>
        <v>3</v>
      </c>
      <c r="F116" s="29" t="str">
        <f>IFERROR(__xludf.DUMMYFUNCTION("""COMPUTED_VALUE"""),"programerka")</f>
        <v>programerka</v>
      </c>
      <c r="G116" s="29" t="str">
        <f>IFERROR(__xludf.DUMMYFUNCTION("""COMPUTED_VALUE"""),"direktorica")</f>
        <v>direktorica</v>
      </c>
      <c r="M116" s="29" t="str">
        <f>IFERROR(__xludf.DUMMYFUNCTION("""COMPUTED_VALUE"""),"frizer")</f>
        <v>frizer</v>
      </c>
      <c r="O116" s="49" t="str">
        <f>IFERROR(__xludf.DUMMYFUNCTION("""COMPUTED_VALUE"""),"frizer")</f>
        <v>frizer</v>
      </c>
      <c r="P116" s="50">
        <f t="shared" si="6"/>
        <v>4</v>
      </c>
    </row>
    <row r="117">
      <c r="B117" s="49" t="str">
        <f>IFERROR(__xludf.DUMMYFUNCTION("""COMPUTED_VALUE"""),"mover")</f>
        <v>mover</v>
      </c>
      <c r="C117" s="50">
        <f t="shared" si="7"/>
        <v>3</v>
      </c>
      <c r="G117" s="29" t="str">
        <f>IFERROR(__xludf.DUMMYFUNCTION("""COMPUTED_VALUE"""),"varnarka")</f>
        <v>varnarka</v>
      </c>
      <c r="M117" s="29" t="str">
        <f>IFERROR(__xludf.DUMMYFUNCTION("""COMPUTED_VALUE"""),"frizer")</f>
        <v>frizer</v>
      </c>
      <c r="O117" s="49" t="str">
        <f>IFERROR(__xludf.DUMMYFUNCTION("""COMPUTED_VALUE"""),"direktor")</f>
        <v>direktor</v>
      </c>
      <c r="P117" s="50">
        <f t="shared" si="6"/>
        <v>1</v>
      </c>
    </row>
    <row r="118">
      <c r="B118" s="49" t="str">
        <f>IFERROR(__xludf.DUMMYFUNCTION("""COMPUTED_VALUE"""),"housekeeper")</f>
        <v>housekeeper</v>
      </c>
      <c r="C118" s="50">
        <f t="shared" si="7"/>
        <v>2</v>
      </c>
      <c r="F118" s="51" t="s">
        <v>352</v>
      </c>
      <c r="G118" s="29" t="str">
        <f>IFERROR(__xludf.DUMMYFUNCTION("""COMPUTED_VALUE"""),"prodajalka")</f>
        <v>prodajalka</v>
      </c>
      <c r="M118" s="29" t="str">
        <f>IFERROR(__xludf.DUMMYFUNCTION("""COMPUTED_VALUE"""),"razvijalec")</f>
        <v>razvijalec</v>
      </c>
      <c r="O118" s="49" t="str">
        <f>IFERROR(__xludf.DUMMYFUNCTION("""COMPUTED_VALUE"""),"varnostnik")</f>
        <v>varnostnik</v>
      </c>
      <c r="P118" s="50">
        <f t="shared" si="6"/>
        <v>1</v>
      </c>
    </row>
    <row r="119">
      <c r="B119" s="49" t="str">
        <f>IFERROR(__xludf.DUMMYFUNCTION("""COMPUTED_VALUE"""),"chief")</f>
        <v>chief</v>
      </c>
      <c r="C119" s="50">
        <f t="shared" si="7"/>
        <v>1</v>
      </c>
      <c r="F119" s="29" t="str">
        <f>IFERROR(__xludf.DUMMYFUNCTION("FILTER(J4:J105, C4:C105 = ""mechanic"")"),"mehaniku")</f>
        <v>mehaniku</v>
      </c>
      <c r="G119" s="29" t="str">
        <f>IFERROR(__xludf.DUMMYFUNCTION("""COMPUTED_VALUE"""),"revizorka")</f>
        <v>revizorka</v>
      </c>
      <c r="M119" s="29" t="str">
        <f>IFERROR(__xludf.DUMMYFUNCTION("""COMPUTED_VALUE"""),"frizer")</f>
        <v>frizer</v>
      </c>
      <c r="O119" s="49" t="str">
        <f>IFERROR(__xludf.DUMMYFUNCTION("""COMPUTED_VALUE"""),"urednik")</f>
        <v>urednik</v>
      </c>
      <c r="P119" s="50">
        <f t="shared" si="6"/>
        <v>4</v>
      </c>
    </row>
    <row r="120">
      <c r="B120" s="49" t="str">
        <f>IFERROR(__xludf.DUMMYFUNCTION("""COMPUTED_VALUE"""),"lawyer")</f>
        <v>lawyer</v>
      </c>
      <c r="C120" s="50">
        <f t="shared" si="7"/>
        <v>1</v>
      </c>
      <c r="F120" s="29" t="str">
        <f>IFERROR(__xludf.DUMMYFUNCTION("""COMPUTED_VALUE"""),"mehanik")</f>
        <v>mehanik</v>
      </c>
      <c r="G120" s="29" t="str">
        <f>IFERROR(__xludf.DUMMYFUNCTION("""COMPUTED_VALUE"""),"varnarka")</f>
        <v>varnarka</v>
      </c>
      <c r="M120" s="29" t="str">
        <f>IFERROR(__xludf.DUMMYFUNCTION("""COMPUTED_VALUE"""),"direktor")</f>
        <v>direktor</v>
      </c>
      <c r="O120" s="49" t="str">
        <f>IFERROR(__xludf.DUMMYFUNCTION("""COMPUTED_VALUE"""),"pomočnik")</f>
        <v>pomočnik</v>
      </c>
      <c r="P120" s="50">
        <f t="shared" si="6"/>
        <v>3</v>
      </c>
    </row>
    <row r="121">
      <c r="B121" s="49" t="str">
        <f>IFERROR(__xludf.DUMMYFUNCTION("""COMPUTED_VALUE"""),"hairdresser")</f>
        <v>hairdresser</v>
      </c>
      <c r="C121" s="50">
        <f t="shared" si="7"/>
        <v>2</v>
      </c>
      <c r="F121" s="29" t="str">
        <f>IFERROR(__xludf.DUMMYFUNCTION("""COMPUTED_VALUE"""),"mehanica")</f>
        <v>mehanica</v>
      </c>
      <c r="G121" s="29" t="str">
        <f>IFERROR(__xludf.DUMMYFUNCTION("""COMPUTED_VALUE"""),"tajnica")</f>
        <v>tajnica</v>
      </c>
      <c r="M121" s="29" t="str">
        <f>IFERROR(__xludf.DUMMYFUNCTION("""COMPUTED_VALUE"""),"frizer")</f>
        <v>frizer</v>
      </c>
      <c r="O121" s="49" t="str">
        <f>IFERROR(__xludf.DUMMYFUNCTION("""COMPUTED_VALUE"""),"kmet")</f>
        <v>kmet</v>
      </c>
      <c r="P121" s="50">
        <f t="shared" si="6"/>
        <v>3</v>
      </c>
    </row>
    <row r="122">
      <c r="B122" s="49" t="str">
        <f>IFERROR(__xludf.DUMMYFUNCTION("""COMPUTED_VALUE"""),"cook")</f>
        <v>cook</v>
      </c>
      <c r="C122" s="50">
        <f t="shared" si="7"/>
        <v>6</v>
      </c>
      <c r="F122" s="29" t="str">
        <f>IFERROR(__xludf.DUMMYFUNCTION("""COMPUTED_VALUE"""),"mehaničarka")</f>
        <v>mehaničarka</v>
      </c>
      <c r="G122" s="29" t="str">
        <f>IFERROR(__xludf.DUMMYFUNCTION("""COMPUTED_VALUE"""),"selivka")</f>
        <v>selivka</v>
      </c>
      <c r="M122" s="29" t="str">
        <f>IFERROR(__xludf.DUMMYFUNCTION("""COMPUTED_VALUE"""),"varnostnik")</f>
        <v>varnostnik</v>
      </c>
      <c r="O122" s="49" t="str">
        <f>IFERROR(__xludf.DUMMYFUNCTION("""COMPUTED_VALUE"""),"oblikovalec")</f>
        <v>oblikovalec</v>
      </c>
      <c r="P122" s="50">
        <f t="shared" si="6"/>
        <v>6</v>
      </c>
    </row>
    <row r="123">
      <c r="B123" s="49" t="str">
        <f>IFERROR(__xludf.DUMMYFUNCTION("""COMPUTED_VALUE"""),"manager")</f>
        <v>manager</v>
      </c>
      <c r="C123" s="50">
        <f t="shared" si="7"/>
        <v>5</v>
      </c>
      <c r="F123" s="29" t="str">
        <f>IFERROR(__xludf.DUMMYFUNCTION("""COMPUTED_VALUE"""),"mehaničarka")</f>
        <v>mehaničarka</v>
      </c>
      <c r="G123" s="29" t="str">
        <f>IFERROR(__xludf.DUMMYFUNCTION("""COMPUTED_VALUE"""),"zdravnica")</f>
        <v>zdravnica</v>
      </c>
      <c r="M123" s="29" t="str">
        <f>IFERROR(__xludf.DUMMYFUNCTION("""COMPUTED_VALUE"""),"urednik")</f>
        <v>urednik</v>
      </c>
      <c r="O123" s="49" t="str">
        <f>IFERROR(__xludf.DUMMYFUNCTION("""COMPUTED_VALUE"""),"krojač")</f>
        <v>krojač</v>
      </c>
      <c r="P123" s="50">
        <f t="shared" si="6"/>
        <v>3</v>
      </c>
    </row>
    <row r="124">
      <c r="B124" s="49" t="str">
        <f>IFERROR(__xludf.DUMMYFUNCTION("""COMPUTED_VALUE"""),"guard")</f>
        <v>guard</v>
      </c>
      <c r="C124" s="50">
        <f t="shared" si="7"/>
        <v>3</v>
      </c>
      <c r="G124" s="29" t="str">
        <f>IFERROR(__xludf.DUMMYFUNCTION("""COMPUTED_VALUE"""),"frizerka")</f>
        <v>frizerka</v>
      </c>
      <c r="M124" s="29" t="str">
        <f>IFERROR(__xludf.DUMMYFUNCTION("""COMPUTED_VALUE"""),"prodajalec")</f>
        <v>prodajalec</v>
      </c>
      <c r="O124" s="49" t="str">
        <f>IFERROR(__xludf.DUMMYFUNCTION("""COMPUTED_VALUE"""),"generalni direktor")</f>
        <v>generalni direktor</v>
      </c>
      <c r="P124" s="50">
        <f t="shared" si="6"/>
        <v>1</v>
      </c>
    </row>
    <row r="125">
      <c r="B125" s="49" t="str">
        <f>IFERROR(__xludf.DUMMYFUNCTION("""COMPUTED_VALUE"""),"editor")</f>
        <v>editor</v>
      </c>
      <c r="C125" s="50">
        <f t="shared" si="7"/>
        <v>5</v>
      </c>
      <c r="F125" s="51" t="s">
        <v>52</v>
      </c>
      <c r="G125" s="29" t="str">
        <f>IFERROR(__xludf.DUMMYFUNCTION("""COMPUTED_VALUE"""),"zdravnica")</f>
        <v>zdravnica</v>
      </c>
      <c r="M125" s="29" t="str">
        <f>IFERROR(__xludf.DUMMYFUNCTION("""COMPUTED_VALUE"""),"pomočnik")</f>
        <v>pomočnik</v>
      </c>
      <c r="O125" s="49" t="str">
        <f>IFERROR(__xludf.DUMMYFUNCTION("""COMPUTED_VALUE"""),"receptor")</f>
        <v>receptor</v>
      </c>
      <c r="P125" s="50">
        <f t="shared" si="6"/>
        <v>4</v>
      </c>
    </row>
    <row r="126">
      <c r="B126" s="49" t="str">
        <f>IFERROR(__xludf.DUMMYFUNCTION("""COMPUTED_VALUE"""),"salesperson")</f>
        <v>salesperson</v>
      </c>
      <c r="C126" s="50">
        <f t="shared" si="7"/>
        <v>4</v>
      </c>
      <c r="F126" s="29" t="str">
        <f>IFERROR(__xludf.DUMMYFUNCTION("FILTER(J4:J105, C4:C105 = ""housekeeper"")"),"gospodinja")</f>
        <v>gospodinja</v>
      </c>
      <c r="G126" s="29" t="str">
        <f>IFERROR(__xludf.DUMMYFUNCTION("""COMPUTED_VALUE"""),"frizerka")</f>
        <v>frizerka</v>
      </c>
      <c r="M126" s="29" t="str">
        <f>IFERROR(__xludf.DUMMYFUNCTION("""COMPUTED_VALUE"""),"kmet")</f>
        <v>kmet</v>
      </c>
      <c r="O126" s="49" t="str">
        <f>IFERROR(__xludf.DUMMYFUNCTION("""COMPUTED_VALUE"""),"voznik")</f>
        <v>voznik</v>
      </c>
      <c r="P126" s="50">
        <f t="shared" si="6"/>
        <v>1</v>
      </c>
    </row>
    <row r="127">
      <c r="B127" s="49" t="str">
        <f>IFERROR(__xludf.DUMMYFUNCTION("""COMPUTED_VALUE"""),"assistant")</f>
        <v>assistant</v>
      </c>
      <c r="C127" s="50">
        <f t="shared" si="7"/>
        <v>4</v>
      </c>
      <c r="F127" s="29" t="str">
        <f>IFERROR(__xludf.DUMMYFUNCTION("""COMPUTED_VALUE"""),"gospodinja")</f>
        <v>gospodinja</v>
      </c>
      <c r="G127" s="29" t="str">
        <f>IFERROR(__xludf.DUMMYFUNCTION("""COMPUTED_VALUE"""),"voznica")</f>
        <v>voznica</v>
      </c>
      <c r="M127" s="29" t="str">
        <f>IFERROR(__xludf.DUMMYFUNCTION("""COMPUTED_VALUE"""),"oblikovalec")</f>
        <v>oblikovalec</v>
      </c>
      <c r="O127" s="49" t="str">
        <f>IFERROR(__xludf.DUMMYFUNCTION("""COMPUTED_VALUE"""),"knjižničar")</f>
        <v>knjižničar</v>
      </c>
      <c r="P127" s="50">
        <f t="shared" si="6"/>
        <v>1</v>
      </c>
    </row>
    <row r="128">
      <c r="B128" s="49" t="str">
        <f>IFERROR(__xludf.DUMMYFUNCTION("""COMPUTED_VALUE"""),"farmer")</f>
        <v>farmer</v>
      </c>
      <c r="C128" s="50">
        <f t="shared" si="7"/>
        <v>3</v>
      </c>
      <c r="G128" s="29" t="str">
        <f>IFERROR(__xludf.DUMMYFUNCTION("""COMPUTED_VALUE"""),"odvetnica")</f>
        <v>odvetnica</v>
      </c>
      <c r="M128" s="29" t="str">
        <f>IFERROR(__xludf.DUMMYFUNCTION("""COMPUTED_VALUE"""),"razvijalec")</f>
        <v>razvijalec</v>
      </c>
      <c r="O128" s="49" t="str">
        <f>IFERROR(__xludf.DUMMYFUNCTION("""COMPUTED_VALUE"""),"asistent")</f>
        <v>asistent</v>
      </c>
      <c r="P128" s="50">
        <f t="shared" si="6"/>
        <v>1</v>
      </c>
    </row>
    <row r="129">
      <c r="B129" s="49" t="str">
        <f>IFERROR(__xludf.DUMMYFUNCTION("""COMPUTED_VALUE"""),"tailor")</f>
        <v>tailor</v>
      </c>
      <c r="C129" s="50">
        <f t="shared" si="7"/>
        <v>4</v>
      </c>
      <c r="G129" s="29" t="str">
        <f>IFERROR(__xludf.DUMMYFUNCTION("""COMPUTED_VALUE"""),"programerka")</f>
        <v>programerka</v>
      </c>
      <c r="M129" s="29" t="str">
        <f>IFERROR(__xludf.DUMMYFUNCTION("""COMPUTED_VALUE"""),"krojač")</f>
        <v>krojač</v>
      </c>
      <c r="O129" s="49" t="str">
        <f>IFERROR(__xludf.DUMMYFUNCTION("""COMPUTED_VALUE"""),"čistilec")</f>
        <v>čistilec</v>
      </c>
      <c r="P129" s="50">
        <f t="shared" si="6"/>
        <v>4</v>
      </c>
    </row>
    <row r="130">
      <c r="B130" s="49" t="str">
        <f>IFERROR(__xludf.DUMMYFUNCTION("""COMPUTED_VALUE"""),"secretary")</f>
        <v>secretary</v>
      </c>
      <c r="C130" s="50">
        <f t="shared" si="7"/>
        <v>4</v>
      </c>
      <c r="F130" s="51" t="s">
        <v>51</v>
      </c>
      <c r="G130" s="29" t="str">
        <f>IFERROR(__xludf.DUMMYFUNCTION("""COMPUTED_VALUE"""),"vodja")</f>
        <v>vodja</v>
      </c>
      <c r="M130" s="29" t="str">
        <f>IFERROR(__xludf.DUMMYFUNCTION("""COMPUTED_VALUE"""),"prodajalec")</f>
        <v>prodajalec</v>
      </c>
      <c r="O130" s="49" t="str">
        <f>IFERROR(__xludf.DUMMYFUNCTION("""COMPUTED_VALUE"""),"revizorka")</f>
        <v>revizorka</v>
      </c>
      <c r="P130" s="50">
        <f t="shared" si="6"/>
        <v>1</v>
      </c>
    </row>
    <row r="131">
      <c r="B131" s="49" t="str">
        <f>IFERROR(__xludf.DUMMYFUNCTION("""COMPUTED_VALUE"""),"CEO")</f>
        <v>CEO</v>
      </c>
      <c r="C131" s="50">
        <f t="shared" si="7"/>
        <v>6</v>
      </c>
      <c r="F131" s="29" t="str">
        <f>IFERROR(__xludf.DUMMYFUNCTION("FILTER(J4:J105, C4:C105 = ""mover"")"),"selilec")</f>
        <v>selilec</v>
      </c>
      <c r="G131" s="29" t="str">
        <f>IFERROR(__xludf.DUMMYFUNCTION("""COMPUTED_VALUE"""),"zdravnica")</f>
        <v>zdravnica</v>
      </c>
      <c r="M131" s="29" t="str">
        <f>IFERROR(__xludf.DUMMYFUNCTION("""COMPUTED_VALUE"""),"pomočnik")</f>
        <v>pomočnik</v>
      </c>
      <c r="O131" s="49" t="str">
        <f>IFERROR(__xludf.DUMMYFUNCTION("""COMPUTED_VALUE"""),"vodja")</f>
        <v>vodja</v>
      </c>
      <c r="P131" s="50">
        <f t="shared" si="6"/>
        <v>2</v>
      </c>
    </row>
    <row r="132">
      <c r="B132" s="49" t="str">
        <f>IFERROR(__xludf.DUMMYFUNCTION("""COMPUTED_VALUE"""),"driver")</f>
        <v>driver</v>
      </c>
      <c r="C132" s="50">
        <f t="shared" si="7"/>
        <v>4</v>
      </c>
      <c r="F132" s="29" t="str">
        <f>IFERROR(__xludf.DUMMYFUNCTION("""COMPUTED_VALUE"""),"selilka")</f>
        <v>selilka</v>
      </c>
      <c r="G132" s="29" t="str">
        <f>IFERROR(__xludf.DUMMYFUNCTION("""COMPUTED_VALUE"""),"gradbenica")</f>
        <v>gradbenica</v>
      </c>
      <c r="M132" s="29" t="str">
        <f>IFERROR(__xludf.DUMMYFUNCTION("""COMPUTED_VALUE"""),"generalni direktor")</f>
        <v>generalni direktor</v>
      </c>
      <c r="O132" s="49" t="str">
        <f>IFERROR(__xludf.DUMMYFUNCTION("""COMPUTED_VALUE"""),"pek")</f>
        <v>pek</v>
      </c>
      <c r="P132" s="50">
        <f t="shared" si="6"/>
        <v>2</v>
      </c>
    </row>
    <row r="133">
      <c r="B133" s="49" t="str">
        <f>IFERROR(__xludf.DUMMYFUNCTION("""COMPUTED_VALUE"""),"librarian")</f>
        <v>librarian</v>
      </c>
      <c r="C133" s="50">
        <f t="shared" si="7"/>
        <v>3</v>
      </c>
      <c r="F133" s="29" t="str">
        <f>IFERROR(__xludf.DUMMYFUNCTION("""COMPUTED_VALUE"""),"selivka")</f>
        <v>selivka</v>
      </c>
      <c r="G133" s="29" t="str">
        <f>IFERROR(__xludf.DUMMYFUNCTION("""COMPUTED_VALUE"""),"kuharica")</f>
        <v>kuharica</v>
      </c>
      <c r="M133" s="29" t="str">
        <f>IFERROR(__xludf.DUMMYFUNCTION("""COMPUTED_VALUE"""),"receptor")</f>
        <v>receptor</v>
      </c>
      <c r="O133" s="49" t="str">
        <f>IFERROR(__xludf.DUMMYFUNCTION("""COMPUTED_VALUE"""),"deložer")</f>
        <v>deložer</v>
      </c>
      <c r="P133" s="50">
        <f t="shared" si="6"/>
        <v>1</v>
      </c>
    </row>
    <row r="134">
      <c r="B134" s="49" t="str">
        <f>IFERROR(__xludf.DUMMYFUNCTION("""COMPUTED_VALUE"""),"receptionist")</f>
        <v>receptionist</v>
      </c>
      <c r="C134" s="50">
        <f t="shared" si="7"/>
        <v>7</v>
      </c>
      <c r="G134" s="29" t="str">
        <f>IFERROR(__xludf.DUMMYFUNCTION("""COMPUTED_VALUE"""),"varnostnica")</f>
        <v>varnostnica</v>
      </c>
      <c r="H134" s="47"/>
      <c r="I134" s="48"/>
      <c r="M134" s="29" t="str">
        <f>IFERROR(__xludf.DUMMYFUNCTION("""COMPUTED_VALUE"""),"voznik")</f>
        <v>voznik</v>
      </c>
      <c r="O134" s="49" t="str">
        <f>IFERROR(__xludf.DUMMYFUNCTION("""COMPUTED_VALUE"""),"blagajnik")</f>
        <v>blagajnik</v>
      </c>
      <c r="P134" s="50">
        <f t="shared" si="6"/>
        <v>2</v>
      </c>
    </row>
    <row r="135">
      <c r="B135" s="49" t="str">
        <f>IFERROR(__xludf.DUMMYFUNCTION("""COMPUTED_VALUE"""),"auditor")</f>
        <v>auditor</v>
      </c>
      <c r="C135" s="50">
        <f t="shared" si="7"/>
        <v>4</v>
      </c>
      <c r="F135" s="51" t="s">
        <v>59</v>
      </c>
      <c r="H135" s="52"/>
      <c r="I135" s="53"/>
      <c r="M135" s="29" t="str">
        <f>IFERROR(__xludf.DUMMYFUNCTION("""COMPUTED_VALUE"""),"prodajalec")</f>
        <v>prodajalec</v>
      </c>
      <c r="O135" s="49" t="str">
        <f>IFERROR(__xludf.DUMMYFUNCTION("""COMPUTED_VALUE"""),"pisatelj")</f>
        <v>pisatelj</v>
      </c>
      <c r="P135" s="50">
        <f t="shared" si="6"/>
        <v>2</v>
      </c>
    </row>
    <row r="136">
      <c r="B136" s="49" t="str">
        <f>IFERROR(__xludf.DUMMYFUNCTION("""COMPUTED_VALUE"""),"cleaner")</f>
        <v>cleaner</v>
      </c>
      <c r="C136" s="50">
        <f t="shared" si="7"/>
        <v>3</v>
      </c>
      <c r="F136" s="29" t="str">
        <f>IFERROR(__xludf.DUMMYFUNCTION("FILTER(J4:J105, C4:C105 = ""chief"")"),"šef")</f>
        <v>šef</v>
      </c>
      <c r="H136" s="55"/>
      <c r="I136" s="56"/>
      <c r="M136" s="29" t="str">
        <f>IFERROR(__xludf.DUMMYFUNCTION("""COMPUTED_VALUE"""),"prodajalec")</f>
        <v>prodajalec</v>
      </c>
      <c r="O136" s="49" t="str">
        <f>IFERROR(__xludf.DUMMYFUNCTION("""COMPUTED_VALUE"""),"medicinski tehnik")</f>
        <v>medicinski tehnik</v>
      </c>
      <c r="P136" s="50">
        <f t="shared" si="6"/>
        <v>1</v>
      </c>
    </row>
    <row r="137">
      <c r="B137" s="49" t="str">
        <f>IFERROR(__xludf.DUMMYFUNCTION("""COMPUTED_VALUE"""),"baker")</f>
        <v>baker</v>
      </c>
      <c r="C137" s="50">
        <f t="shared" si="7"/>
        <v>3</v>
      </c>
      <c r="G137" s="29" t="str">
        <f>IFERROR(__xludf.DUMMYFUNCTION("UNIQUE(G110:H134)"),"oblikovalka")</f>
        <v>oblikovalka</v>
      </c>
      <c r="H137" s="52"/>
      <c r="I137" s="53">
        <f t="shared" ref="I137:I154" si="8">COUNTIF(G110:H134, G137)</f>
        <v>1</v>
      </c>
      <c r="M137" s="29" t="str">
        <f>IFERROR(__xludf.DUMMYFUNCTION("""COMPUTED_VALUE"""),"knjižničar")</f>
        <v>knjižničar</v>
      </c>
      <c r="O137" s="49" t="str">
        <f>IFERROR(__xludf.DUMMYFUNCTION("""COMPUTED_VALUE"""),"gradbeni delavec")</f>
        <v>gradbeni delavec</v>
      </c>
      <c r="P137" s="50">
        <f t="shared" si="6"/>
        <v>1</v>
      </c>
    </row>
    <row r="138">
      <c r="B138" s="49" t="str">
        <f>IFERROR(__xludf.DUMMYFUNCTION("""COMPUTED_VALUE"""),"physician")</f>
        <v>physician</v>
      </c>
      <c r="C138" s="50">
        <f t="shared" si="7"/>
        <v>3</v>
      </c>
      <c r="F138" s="51" t="s">
        <v>122</v>
      </c>
      <c r="G138" s="29" t="str">
        <f>IFERROR(__xludf.DUMMYFUNCTION("""COMPUTED_VALUE"""),"gospodinja")</f>
        <v>gospodinja</v>
      </c>
      <c r="H138" s="52"/>
      <c r="I138" s="53">
        <f t="shared" si="8"/>
        <v>2</v>
      </c>
      <c r="M138" s="29" t="str">
        <f>IFERROR(__xludf.DUMMYFUNCTION("""COMPUTED_VALUE"""),"receptor")</f>
        <v>receptor</v>
      </c>
      <c r="O138" s="49" t="str">
        <f>IFERROR(__xludf.DUMMYFUNCTION("""COMPUTED_VALUE"""),"svetovalec")</f>
        <v>svetovalec</v>
      </c>
      <c r="P138" s="50">
        <f t="shared" si="6"/>
        <v>1</v>
      </c>
    </row>
    <row r="139">
      <c r="B139" s="49" t="str">
        <f>IFERROR(__xludf.DUMMYFUNCTION("""COMPUTED_VALUE"""),"laborer")</f>
        <v>laborer</v>
      </c>
      <c r="C139" s="50">
        <f t="shared" si="7"/>
        <v>6</v>
      </c>
      <c r="F139" s="29" t="str">
        <f>IFERROR(__xludf.DUMMYFUNCTION("FILTER(J4:J105, C4:C105 = ""secretary"")"),"tajnik")</f>
        <v>tajnik</v>
      </c>
      <c r="G139" s="29" t="str">
        <f>IFERROR(__xludf.DUMMYFUNCTION("""COMPUTED_VALUE"""),"kuharica")</f>
        <v>kuharica</v>
      </c>
      <c r="H139" s="52"/>
      <c r="I139" s="53">
        <f t="shared" si="8"/>
        <v>2</v>
      </c>
      <c r="M139" s="29" t="str">
        <f>IFERROR(__xludf.DUMMYFUNCTION("""COMPUTED_VALUE"""),"urednik")</f>
        <v>urednik</v>
      </c>
      <c r="O139" s="49" t="str">
        <f>IFERROR(__xludf.DUMMYFUNCTION("""COMPUTED_VALUE"""),"analitik")</f>
        <v>analitik</v>
      </c>
      <c r="P139" s="50">
        <f t="shared" si="6"/>
        <v>1</v>
      </c>
    </row>
    <row r="140">
      <c r="B140" s="49" t="str">
        <f>IFERROR(__xludf.DUMMYFUNCTION("""COMPUTED_VALUE"""),"cashier")</f>
        <v>cashier</v>
      </c>
      <c r="C140" s="50">
        <f t="shared" si="7"/>
        <v>4</v>
      </c>
      <c r="F140" s="29" t="str">
        <f>IFERROR(__xludf.DUMMYFUNCTION("""COMPUTED_VALUE"""),"tajnica")</f>
        <v>tajnica</v>
      </c>
      <c r="G140" s="29" t="str">
        <f>IFERROR(__xludf.DUMMYFUNCTION("""COMPUTED_VALUE"""),"tajnica")</f>
        <v>tajnica</v>
      </c>
      <c r="H140" s="52"/>
      <c r="I140" s="53">
        <f t="shared" si="8"/>
        <v>2</v>
      </c>
      <c r="M140" s="29" t="str">
        <f>IFERROR(__xludf.DUMMYFUNCTION("""COMPUTED_VALUE"""),"asistent")</f>
        <v>asistent</v>
      </c>
      <c r="O140" s="49" t="str">
        <f>IFERROR(__xludf.DUMMYFUNCTION("""COMPUTED_VALUE"""),"tajnik")</f>
        <v>tajnik</v>
      </c>
      <c r="P140" s="50">
        <f t="shared" si="6"/>
        <v>1</v>
      </c>
    </row>
    <row r="141">
      <c r="B141" s="49" t="str">
        <f>IFERROR(__xludf.DUMMYFUNCTION("""COMPUTED_VALUE"""),"writer")</f>
        <v>writer</v>
      </c>
      <c r="C141" s="50">
        <f t="shared" si="7"/>
        <v>4</v>
      </c>
      <c r="F141" s="29" t="str">
        <f>IFERROR(__xludf.DUMMYFUNCTION("""COMPUTED_VALUE"""),"tajnik")</f>
        <v>tajnik</v>
      </c>
      <c r="G141" s="29" t="str">
        <f>IFERROR(__xludf.DUMMYFUNCTION("""COMPUTED_VALUE"""),"selilka")</f>
        <v>selilka</v>
      </c>
      <c r="H141" s="52"/>
      <c r="I141" s="53">
        <f t="shared" si="8"/>
        <v>1</v>
      </c>
      <c r="M141" s="29" t="str">
        <f>IFERROR(__xludf.DUMMYFUNCTION("""COMPUTED_VALUE"""),"prodajalec")</f>
        <v>prodajalec</v>
      </c>
      <c r="O141" s="49" t="str">
        <f>IFERROR(__xludf.DUMMYFUNCTION("""COMPUTED_VALUE"""),"tesar")</f>
        <v>tesar</v>
      </c>
      <c r="P141" s="50">
        <f t="shared" si="6"/>
        <v>2</v>
      </c>
    </row>
    <row r="142">
      <c r="B142" s="49" t="str">
        <f>IFERROR(__xludf.DUMMYFUNCTION("""COMPUTED_VALUE"""),"nurse")</f>
        <v>nurse</v>
      </c>
      <c r="C142" s="50">
        <f t="shared" si="7"/>
        <v>3</v>
      </c>
      <c r="G142" s="29" t="str">
        <f>IFERROR(__xludf.DUMMYFUNCTION("""COMPUTED_VALUE"""),"direktorica")</f>
        <v>direktorica</v>
      </c>
      <c r="H142" s="52"/>
      <c r="I142" s="53">
        <f t="shared" si="8"/>
        <v>1</v>
      </c>
      <c r="M142" s="29" t="str">
        <f>IFERROR(__xludf.DUMMYFUNCTION("""COMPUTED_VALUE"""),"čistilec")</f>
        <v>čistilec</v>
      </c>
      <c r="O142" s="49" t="str">
        <f>IFERROR(__xludf.DUMMYFUNCTION("""COMPUTED_VALUE"""),"kuhar")</f>
        <v>kuhar</v>
      </c>
      <c r="P142" s="50">
        <f t="shared" si="6"/>
        <v>1</v>
      </c>
    </row>
    <row r="143">
      <c r="B143" s="49" t="str">
        <f>IFERROR(__xludf.DUMMYFUNCTION("""COMPUTED_VALUE"""),"construction worker")</f>
        <v>construction worker</v>
      </c>
      <c r="C143" s="50">
        <f t="shared" si="7"/>
        <v>3</v>
      </c>
      <c r="G143" s="29" t="str">
        <f>IFERROR(__xludf.DUMMYFUNCTION("""COMPUTED_VALUE"""),"varnarka")</f>
        <v>varnarka</v>
      </c>
      <c r="H143" s="52"/>
      <c r="I143" s="53">
        <f t="shared" si="8"/>
        <v>2</v>
      </c>
      <c r="M143" s="29" t="str">
        <f>IFERROR(__xludf.DUMMYFUNCTION("""COMPUTED_VALUE"""),"kmet")</f>
        <v>kmet</v>
      </c>
      <c r="O143" s="49" t="str">
        <f>IFERROR(__xludf.DUMMYFUNCTION("""COMPUTED_VALUE"""),"delavec")</f>
        <v>delavec</v>
      </c>
      <c r="P143" s="50">
        <f t="shared" si="6"/>
        <v>1</v>
      </c>
    </row>
    <row r="144">
      <c r="B144" s="49" t="str">
        <f>IFERROR(__xludf.DUMMYFUNCTION("""COMPUTED_VALUE"""),"counselor")</f>
        <v>counselor</v>
      </c>
      <c r="C144" s="50">
        <f t="shared" si="7"/>
        <v>3</v>
      </c>
      <c r="G144" s="29" t="str">
        <f>IFERROR(__xludf.DUMMYFUNCTION("""COMPUTED_VALUE"""),"prodajalka")</f>
        <v>prodajalka</v>
      </c>
      <c r="H144" s="52"/>
      <c r="I144" s="53">
        <f t="shared" si="8"/>
        <v>1</v>
      </c>
      <c r="M144" s="29" t="str">
        <f>IFERROR(__xludf.DUMMYFUNCTION("""COMPUTED_VALUE"""),"oblikovalec")</f>
        <v>oblikovalec</v>
      </c>
      <c r="O144" s="57" t="str">
        <f>IFERROR(__xludf.DUMMYFUNCTION("""COMPUTED_VALUE"""),"hišnik")</f>
        <v>hišnik</v>
      </c>
      <c r="P144" s="58">
        <f t="shared" si="6"/>
        <v>1</v>
      </c>
    </row>
    <row r="145">
      <c r="B145" s="49" t="str">
        <f>IFERROR(__xludf.DUMMYFUNCTION("""COMPUTED_VALUE"""),"analyst")</f>
        <v>analyst</v>
      </c>
      <c r="C145" s="50">
        <f t="shared" si="7"/>
        <v>5</v>
      </c>
      <c r="G145" s="29" t="str">
        <f>IFERROR(__xludf.DUMMYFUNCTION("""COMPUTED_VALUE"""),"revizorka")</f>
        <v>revizorka</v>
      </c>
      <c r="H145" s="52"/>
      <c r="I145" s="53">
        <f t="shared" si="8"/>
        <v>1</v>
      </c>
      <c r="M145" s="29" t="str">
        <f>IFERROR(__xludf.DUMMYFUNCTION("""COMPUTED_VALUE"""),"mehanik")</f>
        <v>mehanik</v>
      </c>
      <c r="O145" s="29"/>
    </row>
    <row r="146">
      <c r="B146" s="49" t="str">
        <f>IFERROR(__xludf.DUMMYFUNCTION("""COMPUTED_VALUE"""),"capenter")</f>
        <v>capenter</v>
      </c>
      <c r="C146" s="50">
        <f t="shared" si="7"/>
        <v>2</v>
      </c>
      <c r="G146" s="29" t="str">
        <f>IFERROR(__xludf.DUMMYFUNCTION("""COMPUTED_VALUE"""),"selivka")</f>
        <v>selivka</v>
      </c>
      <c r="H146" s="52"/>
      <c r="I146" s="53">
        <f t="shared" si="8"/>
        <v>1</v>
      </c>
      <c r="M146" s="29" t="str">
        <f>IFERROR(__xludf.DUMMYFUNCTION("""COMPUTED_VALUE"""),"revizorka")</f>
        <v>revizorka</v>
      </c>
    </row>
    <row r="147">
      <c r="B147" s="49" t="str">
        <f>IFERROR(__xludf.DUMMYFUNCTION("""COMPUTED_VALUE"""),"carpenter")</f>
        <v>carpenter</v>
      </c>
      <c r="C147" s="50">
        <f t="shared" si="7"/>
        <v>2</v>
      </c>
      <c r="G147" s="29" t="str">
        <f>IFERROR(__xludf.DUMMYFUNCTION("""COMPUTED_VALUE"""),"zdravnica")</f>
        <v>zdravnica</v>
      </c>
      <c r="H147" s="52"/>
      <c r="I147" s="53">
        <f t="shared" si="8"/>
        <v>3</v>
      </c>
      <c r="M147" s="29" t="str">
        <f>IFERROR(__xludf.DUMMYFUNCTION("""COMPUTED_VALUE"""),"vodja")</f>
        <v>vodja</v>
      </c>
    </row>
    <row r="148">
      <c r="B148" s="57" t="str">
        <f>IFERROR(__xludf.DUMMYFUNCTION("""COMPUTED_VALUE"""),"janitor")</f>
        <v>janitor</v>
      </c>
      <c r="C148" s="58">
        <f t="shared" si="7"/>
        <v>4</v>
      </c>
      <c r="G148" s="29" t="str">
        <f>IFERROR(__xludf.DUMMYFUNCTION("""COMPUTED_VALUE"""),"frizerka")</f>
        <v>frizerka</v>
      </c>
      <c r="H148" s="52"/>
      <c r="I148" s="53">
        <f t="shared" si="8"/>
        <v>2</v>
      </c>
      <c r="M148" s="29" t="str">
        <f>IFERROR(__xludf.DUMMYFUNCTION("""COMPUTED_VALUE"""),"pek")</f>
        <v>pek</v>
      </c>
    </row>
    <row r="149">
      <c r="G149" s="29" t="str">
        <f>IFERROR(__xludf.DUMMYFUNCTION("""COMPUTED_VALUE"""),"voznica")</f>
        <v>voznica</v>
      </c>
      <c r="H149" s="52"/>
      <c r="I149" s="53">
        <f t="shared" si="8"/>
        <v>1</v>
      </c>
      <c r="M149" s="29" t="str">
        <f>IFERROR(__xludf.DUMMYFUNCTION("""COMPUTED_VALUE"""),"oblikovalec")</f>
        <v>oblikovalec</v>
      </c>
    </row>
    <row r="150">
      <c r="G150" s="29" t="str">
        <f>IFERROR(__xludf.DUMMYFUNCTION("""COMPUTED_VALUE"""),"odvetnica")</f>
        <v>odvetnica</v>
      </c>
      <c r="H150" s="52"/>
      <c r="I150" s="53">
        <f t="shared" si="8"/>
        <v>1</v>
      </c>
      <c r="M150" s="29" t="str">
        <f>IFERROR(__xludf.DUMMYFUNCTION("""COMPUTED_VALUE"""),"deložer")</f>
        <v>deložer</v>
      </c>
    </row>
    <row r="151">
      <c r="G151" s="29" t="str">
        <f>IFERROR(__xludf.DUMMYFUNCTION("""COMPUTED_VALUE"""),"programerka")</f>
        <v>programerka</v>
      </c>
      <c r="H151" s="59"/>
      <c r="I151" s="53">
        <f t="shared" si="8"/>
        <v>1</v>
      </c>
      <c r="M151" s="29" t="str">
        <f>IFERROR(__xludf.DUMMYFUNCTION("""COMPUTED_VALUE"""),"blagajnik")</f>
        <v>blagajnik</v>
      </c>
    </row>
    <row r="152">
      <c r="G152" s="29" t="str">
        <f>IFERROR(__xludf.DUMMYFUNCTION("""COMPUTED_VALUE"""),"vodja")</f>
        <v>vodja</v>
      </c>
      <c r="H152" s="60"/>
      <c r="I152" s="53">
        <f t="shared" si="8"/>
        <v>1</v>
      </c>
      <c r="M152" s="29" t="str">
        <f>IFERROR(__xludf.DUMMYFUNCTION("""COMPUTED_VALUE"""),"razvijalec")</f>
        <v>razvijalec</v>
      </c>
      <c r="U152" s="61" t="s">
        <v>26</v>
      </c>
      <c r="V152" s="61" t="s">
        <v>26</v>
      </c>
    </row>
    <row r="153">
      <c r="G153" s="29" t="str">
        <f>IFERROR(__xludf.DUMMYFUNCTION("""COMPUTED_VALUE"""),"gradbenica")</f>
        <v>gradbenica</v>
      </c>
      <c r="H153" s="29"/>
      <c r="I153" s="53">
        <f t="shared" si="8"/>
        <v>1</v>
      </c>
      <c r="M153" s="29" t="str">
        <f>IFERROR(__xludf.DUMMYFUNCTION("""COMPUTED_VALUE"""),"krojač")</f>
        <v>krojač</v>
      </c>
      <c r="U153" s="61" t="s">
        <v>35</v>
      </c>
      <c r="V153" s="61" t="s">
        <v>35</v>
      </c>
    </row>
    <row r="154">
      <c r="G154" s="29" t="str">
        <f>IFERROR(__xludf.DUMMYFUNCTION("""COMPUTED_VALUE"""),"varnostnica")</f>
        <v>varnostnica</v>
      </c>
      <c r="H154" s="29"/>
      <c r="I154" s="53">
        <f t="shared" si="8"/>
        <v>1</v>
      </c>
      <c r="M154" s="29" t="str">
        <f>IFERROR(__xludf.DUMMYFUNCTION("""COMPUTED_VALUE"""),"kmet")</f>
        <v>kmet</v>
      </c>
      <c r="U154" s="61" t="s">
        <v>35</v>
      </c>
      <c r="V154" s="61" t="s">
        <v>35</v>
      </c>
    </row>
    <row r="155">
      <c r="I155" s="53"/>
      <c r="M155" s="29" t="str">
        <f>IFERROR(__xludf.DUMMYFUNCTION("""COMPUTED_VALUE"""),"krojač")</f>
        <v>krojač</v>
      </c>
      <c r="U155" s="61" t="s">
        <v>26</v>
      </c>
      <c r="V155" s="61" t="s">
        <v>26</v>
      </c>
    </row>
    <row r="156">
      <c r="I156" s="53"/>
      <c r="M156" s="29" t="str">
        <f>IFERROR(__xludf.DUMMYFUNCTION("""COMPUTED_VALUE"""),"mehanik")</f>
        <v>mehanik</v>
      </c>
      <c r="U156" s="61" t="s">
        <v>35</v>
      </c>
      <c r="V156" s="61" t="s">
        <v>35</v>
      </c>
    </row>
    <row r="157">
      <c r="I157" s="53"/>
      <c r="M157" s="29" t="str">
        <f>IFERROR(__xludf.DUMMYFUNCTION("""COMPUTED_VALUE"""),"urednik")</f>
        <v>urednik</v>
      </c>
      <c r="U157" s="61" t="s">
        <v>26</v>
      </c>
      <c r="V157" s="61" t="s">
        <v>26</v>
      </c>
    </row>
    <row r="158">
      <c r="I158" s="53"/>
      <c r="M158" s="29" t="str">
        <f>IFERROR(__xludf.DUMMYFUNCTION("""COMPUTED_VALUE"""),"receptor")</f>
        <v>receptor</v>
      </c>
      <c r="U158" s="61" t="s">
        <v>35</v>
      </c>
      <c r="V158" s="61" t="s">
        <v>35</v>
      </c>
    </row>
    <row r="159">
      <c r="I159" s="53"/>
      <c r="M159" s="29" t="str">
        <f>IFERROR(__xludf.DUMMYFUNCTION("""COMPUTED_VALUE"""),"vodja")</f>
        <v>vodja</v>
      </c>
      <c r="U159" s="61" t="s">
        <v>26</v>
      </c>
      <c r="V159" s="61" t="s">
        <v>26</v>
      </c>
    </row>
    <row r="160">
      <c r="I160" s="53"/>
      <c r="M160" s="29" t="str">
        <f>IFERROR(__xludf.DUMMYFUNCTION("""COMPUTED_VALUE"""),"čistilec")</f>
        <v>čistilec</v>
      </c>
      <c r="U160" s="61" t="s">
        <v>35</v>
      </c>
      <c r="V160" s="61" t="s">
        <v>35</v>
      </c>
    </row>
    <row r="161">
      <c r="I161" s="53"/>
      <c r="M161" s="29" t="str">
        <f>IFERROR(__xludf.DUMMYFUNCTION("""COMPUTED_VALUE"""),"čistilec")</f>
        <v>čistilec</v>
      </c>
      <c r="U161" s="61" t="s">
        <v>26</v>
      </c>
      <c r="V161" s="61" t="s">
        <v>26</v>
      </c>
    </row>
    <row r="162">
      <c r="I162" s="53"/>
      <c r="M162" s="29" t="str">
        <f>IFERROR(__xludf.DUMMYFUNCTION("""COMPUTED_VALUE"""),"mehanik")</f>
        <v>mehanik</v>
      </c>
      <c r="U162" s="61" t="s">
        <v>26</v>
      </c>
      <c r="V162" s="61" t="s">
        <v>26</v>
      </c>
    </row>
    <row r="163">
      <c r="I163" s="53"/>
      <c r="M163" s="29" t="str">
        <f>IFERROR(__xludf.DUMMYFUNCTION("""COMPUTED_VALUE"""),"pomočnik")</f>
        <v>pomočnik</v>
      </c>
      <c r="U163" s="61" t="s">
        <v>35</v>
      </c>
      <c r="V163" s="61" t="s">
        <v>35</v>
      </c>
    </row>
    <row r="164">
      <c r="I164" s="53"/>
      <c r="M164" s="29" t="str">
        <f>IFERROR(__xludf.DUMMYFUNCTION("""COMPUTED_VALUE"""),"pisatelj")</f>
        <v>pisatelj</v>
      </c>
      <c r="U164" s="61" t="s">
        <v>35</v>
      </c>
      <c r="V164" s="61" t="s">
        <v>35</v>
      </c>
    </row>
    <row r="165">
      <c r="M165" s="29" t="str">
        <f>IFERROR(__xludf.DUMMYFUNCTION("""COMPUTED_VALUE"""),"medicinski tehnik")</f>
        <v>medicinski tehnik</v>
      </c>
      <c r="U165" s="61" t="s">
        <v>26</v>
      </c>
      <c r="V165" s="61" t="s">
        <v>26</v>
      </c>
    </row>
    <row r="166">
      <c r="M166" s="29" t="str">
        <f>IFERROR(__xludf.DUMMYFUNCTION("""COMPUTED_VALUE"""),"gradbeni delavec")</f>
        <v>gradbeni delavec</v>
      </c>
      <c r="U166" s="61" t="s">
        <v>35</v>
      </c>
      <c r="V166" s="61" t="s">
        <v>35</v>
      </c>
    </row>
    <row r="167">
      <c r="M167" s="29" t="str">
        <f>IFERROR(__xludf.DUMMYFUNCTION("""COMPUTED_VALUE"""),"svetovalec")</f>
        <v>svetovalec</v>
      </c>
      <c r="U167" s="61" t="s">
        <v>26</v>
      </c>
      <c r="V167" s="61" t="s">
        <v>26</v>
      </c>
    </row>
    <row r="168">
      <c r="M168" s="29" t="str">
        <f>IFERROR(__xludf.DUMMYFUNCTION("""COMPUTED_VALUE"""),"urednik")</f>
        <v>urednik</v>
      </c>
      <c r="U168" s="61" t="s">
        <v>35</v>
      </c>
      <c r="V168" s="61" t="s">
        <v>35</v>
      </c>
    </row>
    <row r="169">
      <c r="M169" s="29" t="str">
        <f>IFERROR(__xludf.DUMMYFUNCTION("""COMPUTED_VALUE"""),"analitik")</f>
        <v>analitik</v>
      </c>
      <c r="U169" s="61" t="s">
        <v>26</v>
      </c>
      <c r="V169" s="61" t="s">
        <v>26</v>
      </c>
    </row>
    <row r="170">
      <c r="M170" s="29" t="str">
        <f>IFERROR(__xludf.DUMMYFUNCTION("""COMPUTED_VALUE"""),"tajnik")</f>
        <v>tajnik</v>
      </c>
      <c r="U170" s="61" t="s">
        <v>35</v>
      </c>
      <c r="V170" s="61" t="s">
        <v>35</v>
      </c>
    </row>
    <row r="171">
      <c r="M171" s="29" t="str">
        <f>IFERROR(__xludf.DUMMYFUNCTION("""COMPUTED_VALUE"""),"tesar")</f>
        <v>tesar</v>
      </c>
      <c r="U171" s="61" t="s">
        <v>26</v>
      </c>
      <c r="V171" s="61" t="s">
        <v>26</v>
      </c>
    </row>
    <row r="172">
      <c r="M172" s="29" t="str">
        <f>IFERROR(__xludf.DUMMYFUNCTION("""COMPUTED_VALUE"""),"oblikovalec")</f>
        <v>oblikovalec</v>
      </c>
      <c r="U172" s="61" t="s">
        <v>35</v>
      </c>
      <c r="V172" s="61" t="s">
        <v>35</v>
      </c>
    </row>
    <row r="173">
      <c r="M173" s="29" t="str">
        <f>IFERROR(__xludf.DUMMYFUNCTION("""COMPUTED_VALUE"""),"prodajalec")</f>
        <v>prodajalec</v>
      </c>
      <c r="U173" s="61" t="s">
        <v>26</v>
      </c>
      <c r="V173" s="61" t="s">
        <v>26</v>
      </c>
    </row>
    <row r="174">
      <c r="M174" s="29" t="str">
        <f>IFERROR(__xludf.DUMMYFUNCTION("""COMPUTED_VALUE"""),"pisatelj")</f>
        <v>pisatelj</v>
      </c>
      <c r="U174" s="61" t="s">
        <v>35</v>
      </c>
      <c r="V174" s="61" t="s">
        <v>35</v>
      </c>
    </row>
    <row r="175">
      <c r="M175" s="29" t="str">
        <f>IFERROR(__xludf.DUMMYFUNCTION("""COMPUTED_VALUE"""),"pek")</f>
        <v>pek</v>
      </c>
      <c r="U175" s="61" t="s">
        <v>26</v>
      </c>
      <c r="V175" s="61" t="s">
        <v>26</v>
      </c>
    </row>
    <row r="176">
      <c r="M176" s="29" t="str">
        <f>IFERROR(__xludf.DUMMYFUNCTION("""COMPUTED_VALUE"""),"tesar")</f>
        <v>tesar</v>
      </c>
      <c r="U176" s="61" t="s">
        <v>26</v>
      </c>
      <c r="V176" s="61" t="s">
        <v>26</v>
      </c>
    </row>
    <row r="177">
      <c r="M177" s="29" t="str">
        <f>IFERROR(__xludf.DUMMYFUNCTION("""COMPUTED_VALUE"""),"prodajalec")</f>
        <v>prodajalec</v>
      </c>
      <c r="U177" s="61" t="s">
        <v>35</v>
      </c>
      <c r="V177" s="61" t="s">
        <v>35</v>
      </c>
    </row>
    <row r="178">
      <c r="M178" s="29" t="str">
        <f>IFERROR(__xludf.DUMMYFUNCTION("""COMPUTED_VALUE"""),"kuhar")</f>
        <v>kuhar</v>
      </c>
      <c r="U178" s="61" t="s">
        <v>35</v>
      </c>
      <c r="V178" s="61" t="s">
        <v>35</v>
      </c>
    </row>
    <row r="179">
      <c r="M179" s="29" t="str">
        <f>IFERROR(__xludf.DUMMYFUNCTION("""COMPUTED_VALUE"""),"oblikovalec")</f>
        <v>oblikovalec</v>
      </c>
      <c r="U179" s="61" t="s">
        <v>26</v>
      </c>
      <c r="V179" s="61" t="s">
        <v>26</v>
      </c>
    </row>
    <row r="180">
      <c r="M180" s="29" t="str">
        <f>IFERROR(__xludf.DUMMYFUNCTION("""COMPUTED_VALUE"""),"čistilec")</f>
        <v>čistilec</v>
      </c>
      <c r="U180" s="61" t="s">
        <v>35</v>
      </c>
      <c r="V180" s="61" t="s">
        <v>35</v>
      </c>
    </row>
    <row r="181">
      <c r="M181" s="29" t="str">
        <f>IFERROR(__xludf.DUMMYFUNCTION("""COMPUTED_VALUE"""),"delavec")</f>
        <v>delavec</v>
      </c>
      <c r="U181" s="61" t="s">
        <v>26</v>
      </c>
      <c r="V181" s="61" t="s">
        <v>26</v>
      </c>
    </row>
    <row r="182">
      <c r="M182" s="29" t="str">
        <f>IFERROR(__xludf.DUMMYFUNCTION("""COMPUTED_VALUE"""),"blagajnik")</f>
        <v>blagajnik</v>
      </c>
      <c r="U182" s="61" t="s">
        <v>35</v>
      </c>
      <c r="V182" s="61" t="s">
        <v>35</v>
      </c>
    </row>
    <row r="183">
      <c r="M183" s="29" t="str">
        <f>IFERROR(__xludf.DUMMYFUNCTION("""COMPUTED_VALUE"""),"hišnik")</f>
        <v>hišnik</v>
      </c>
      <c r="U183" s="61" t="s">
        <v>26</v>
      </c>
      <c r="V183" s="61" t="s">
        <v>26</v>
      </c>
    </row>
    <row r="184">
      <c r="M184" s="29" t="str">
        <f>IFERROR(__xludf.DUMMYFUNCTION("""COMPUTED_VALUE"""),"oblikovalec")</f>
        <v>oblikovalec</v>
      </c>
      <c r="U184" s="61" t="s">
        <v>35</v>
      </c>
      <c r="V184" s="61" t="s">
        <v>35</v>
      </c>
    </row>
    <row r="185">
      <c r="M185" s="29" t="str">
        <f>IFERROR(__xludf.DUMMYFUNCTION("""COMPUTED_VALUE"""),"mehanik")</f>
        <v>mehanik</v>
      </c>
      <c r="U185" s="62" t="s">
        <v>26</v>
      </c>
      <c r="V185" s="62" t="s">
        <v>26</v>
      </c>
    </row>
    <row r="186">
      <c r="M186" s="29" t="str">
        <f>IFERROR(__xludf.DUMMYFUNCTION("""COMPUTED_VALUE"""),"receptor")</f>
        <v>receptor</v>
      </c>
      <c r="U186" s="61" t="s">
        <v>35</v>
      </c>
      <c r="V186" s="61" t="s">
        <v>35</v>
      </c>
    </row>
    <row r="187">
      <c r="U187" s="61" t="s">
        <v>26</v>
      </c>
      <c r="V187" s="61" t="s">
        <v>26</v>
      </c>
    </row>
    <row r="188">
      <c r="U188" s="61" t="s">
        <v>35</v>
      </c>
      <c r="V188" s="61" t="s">
        <v>35</v>
      </c>
    </row>
    <row r="189">
      <c r="U189" s="61" t="s">
        <v>26</v>
      </c>
      <c r="V189" s="61" t="s">
        <v>26</v>
      </c>
    </row>
    <row r="190">
      <c r="U190" s="61" t="s">
        <v>35</v>
      </c>
      <c r="V190" s="61" t="s">
        <v>35</v>
      </c>
    </row>
    <row r="191">
      <c r="U191" s="61" t="s">
        <v>26</v>
      </c>
      <c r="V191" s="61" t="s">
        <v>26</v>
      </c>
    </row>
    <row r="192">
      <c r="U192" s="61" t="s">
        <v>26</v>
      </c>
      <c r="V192" s="61" t="s">
        <v>26</v>
      </c>
    </row>
    <row r="193">
      <c r="U193" s="61" t="s">
        <v>35</v>
      </c>
      <c r="V193" s="61" t="s">
        <v>35</v>
      </c>
    </row>
    <row r="194">
      <c r="U194" s="61" t="s">
        <v>26</v>
      </c>
      <c r="V194" s="61" t="s">
        <v>26</v>
      </c>
    </row>
    <row r="195">
      <c r="U195" s="61" t="s">
        <v>35</v>
      </c>
      <c r="V195" s="61" t="s">
        <v>35</v>
      </c>
    </row>
    <row r="196">
      <c r="U196" s="61" t="s">
        <v>35</v>
      </c>
      <c r="V196" s="61" t="s">
        <v>35</v>
      </c>
    </row>
    <row r="197">
      <c r="U197" s="61" t="s">
        <v>26</v>
      </c>
      <c r="V197" s="61" t="s">
        <v>26</v>
      </c>
    </row>
    <row r="198">
      <c r="U198" s="61" t="s">
        <v>35</v>
      </c>
      <c r="V198" s="61" t="s">
        <v>35</v>
      </c>
    </row>
    <row r="199">
      <c r="U199" s="61" t="s">
        <v>26</v>
      </c>
      <c r="V199" s="61" t="s">
        <v>26</v>
      </c>
    </row>
    <row r="200">
      <c r="U200" s="61" t="s">
        <v>35</v>
      </c>
      <c r="V200" s="61" t="s">
        <v>35</v>
      </c>
    </row>
    <row r="201">
      <c r="U201" s="63" t="s">
        <v>26</v>
      </c>
      <c r="V201" s="63" t="s">
        <v>35</v>
      </c>
    </row>
    <row r="202">
      <c r="U202" s="61" t="s">
        <v>35</v>
      </c>
      <c r="V202" s="61" t="s">
        <v>35</v>
      </c>
    </row>
    <row r="203">
      <c r="U203" s="61" t="s">
        <v>26</v>
      </c>
      <c r="V203" s="61" t="s">
        <v>26</v>
      </c>
    </row>
    <row r="204">
      <c r="U204" s="61" t="s">
        <v>35</v>
      </c>
      <c r="V204" s="61" t="s">
        <v>35</v>
      </c>
    </row>
    <row r="205">
      <c r="U205" s="61" t="s">
        <v>26</v>
      </c>
      <c r="V205" s="61" t="s">
        <v>26</v>
      </c>
    </row>
    <row r="206">
      <c r="U206" s="63" t="s">
        <v>35</v>
      </c>
      <c r="V206" s="63" t="s">
        <v>26</v>
      </c>
    </row>
    <row r="207">
      <c r="U207" s="63" t="s">
        <v>26</v>
      </c>
      <c r="V207" s="63" t="s">
        <v>35</v>
      </c>
    </row>
    <row r="208">
      <c r="U208" s="61" t="s">
        <v>35</v>
      </c>
      <c r="V208" s="61" t="s">
        <v>35</v>
      </c>
    </row>
    <row r="209">
      <c r="U209" s="61" t="s">
        <v>26</v>
      </c>
      <c r="V209" s="61" t="s">
        <v>26</v>
      </c>
    </row>
    <row r="210">
      <c r="U210" s="61" t="s">
        <v>26</v>
      </c>
      <c r="V210" s="61" t="s">
        <v>26</v>
      </c>
    </row>
    <row r="211">
      <c r="U211" s="61" t="s">
        <v>35</v>
      </c>
      <c r="V211" s="61" t="s">
        <v>35</v>
      </c>
    </row>
    <row r="212">
      <c r="U212" s="61" t="s">
        <v>35</v>
      </c>
      <c r="V212" s="61" t="s">
        <v>35</v>
      </c>
    </row>
    <row r="213">
      <c r="U213" s="61" t="s">
        <v>26</v>
      </c>
      <c r="V213" s="61" t="s">
        <v>26</v>
      </c>
    </row>
    <row r="214">
      <c r="U214" s="61" t="s">
        <v>35</v>
      </c>
      <c r="V214" s="61" t="s">
        <v>35</v>
      </c>
    </row>
    <row r="215">
      <c r="U215" s="61" t="s">
        <v>26</v>
      </c>
      <c r="V215" s="61" t="s">
        <v>26</v>
      </c>
    </row>
    <row r="216">
      <c r="U216" s="61" t="s">
        <v>35</v>
      </c>
      <c r="V216" s="61" t="s">
        <v>35</v>
      </c>
    </row>
    <row r="217">
      <c r="U217" s="61" t="s">
        <v>26</v>
      </c>
      <c r="V217" s="61" t="s">
        <v>26</v>
      </c>
    </row>
    <row r="218">
      <c r="U218" s="61" t="s">
        <v>26</v>
      </c>
      <c r="V218" s="61" t="s">
        <v>26</v>
      </c>
    </row>
    <row r="219">
      <c r="U219" s="62" t="s">
        <v>35</v>
      </c>
      <c r="V219" s="62" t="s">
        <v>35</v>
      </c>
    </row>
    <row r="220">
      <c r="U220" s="61" t="s">
        <v>35</v>
      </c>
      <c r="V220" s="61" t="s">
        <v>35</v>
      </c>
    </row>
    <row r="221">
      <c r="U221" s="61" t="s">
        <v>26</v>
      </c>
      <c r="V221" s="61" t="s">
        <v>26</v>
      </c>
    </row>
    <row r="222">
      <c r="U222" s="61" t="s">
        <v>26</v>
      </c>
      <c r="V222" s="61" t="s">
        <v>26</v>
      </c>
    </row>
    <row r="223">
      <c r="U223" s="61" t="s">
        <v>35</v>
      </c>
      <c r="V223" s="61" t="s">
        <v>35</v>
      </c>
    </row>
    <row r="224">
      <c r="U224" s="61" t="s">
        <v>35</v>
      </c>
      <c r="V224" s="61" t="s">
        <v>35</v>
      </c>
    </row>
    <row r="225">
      <c r="U225" s="61" t="s">
        <v>26</v>
      </c>
      <c r="V225" s="61" t="s">
        <v>26</v>
      </c>
    </row>
    <row r="226">
      <c r="U226" s="61" t="s">
        <v>26</v>
      </c>
      <c r="V226" s="61" t="s">
        <v>26</v>
      </c>
    </row>
    <row r="227">
      <c r="U227" s="61" t="s">
        <v>35</v>
      </c>
      <c r="V227" s="61" t="s">
        <v>35</v>
      </c>
    </row>
    <row r="228">
      <c r="U228" s="61" t="s">
        <v>35</v>
      </c>
      <c r="V228" s="61" t="s">
        <v>35</v>
      </c>
    </row>
    <row r="229">
      <c r="U229" s="61" t="s">
        <v>26</v>
      </c>
      <c r="V229" s="61" t="s">
        <v>26</v>
      </c>
    </row>
    <row r="230">
      <c r="U230" s="61" t="s">
        <v>35</v>
      </c>
      <c r="V230" s="61" t="s">
        <v>35</v>
      </c>
    </row>
    <row r="231">
      <c r="U231" s="61" t="s">
        <v>26</v>
      </c>
      <c r="V231" s="61" t="s">
        <v>26</v>
      </c>
    </row>
    <row r="232">
      <c r="U232" s="61" t="s">
        <v>26</v>
      </c>
      <c r="V232" s="61" t="s">
        <v>26</v>
      </c>
    </row>
    <row r="233">
      <c r="U233" s="61" t="s">
        <v>35</v>
      </c>
      <c r="V233" s="61" t="s">
        <v>35</v>
      </c>
    </row>
    <row r="234">
      <c r="U234" s="61" t="s">
        <v>35</v>
      </c>
      <c r="V234" s="61" t="s">
        <v>35</v>
      </c>
    </row>
    <row r="235">
      <c r="U235" s="61" t="s">
        <v>26</v>
      </c>
      <c r="V235" s="61" t="s">
        <v>26</v>
      </c>
    </row>
    <row r="236">
      <c r="U236" s="61" t="s">
        <v>35</v>
      </c>
      <c r="V236" s="61" t="s">
        <v>35</v>
      </c>
    </row>
    <row r="237">
      <c r="U237" s="61" t="s">
        <v>26</v>
      </c>
      <c r="V237" s="61" t="s">
        <v>26</v>
      </c>
    </row>
    <row r="238">
      <c r="U238" s="61" t="s">
        <v>35</v>
      </c>
      <c r="V238" s="61" t="s">
        <v>35</v>
      </c>
    </row>
    <row r="239">
      <c r="U239" s="61" t="s">
        <v>26</v>
      </c>
      <c r="V239" s="61" t="s">
        <v>26</v>
      </c>
    </row>
    <row r="240">
      <c r="U240" s="61" t="s">
        <v>35</v>
      </c>
      <c r="V240" s="61" t="s">
        <v>35</v>
      </c>
    </row>
    <row r="241">
      <c r="U241" s="63" t="s">
        <v>26</v>
      </c>
      <c r="V241" s="63" t="s">
        <v>35</v>
      </c>
    </row>
    <row r="242">
      <c r="U242" s="61" t="s">
        <v>35</v>
      </c>
      <c r="V242" s="61" t="s">
        <v>35</v>
      </c>
    </row>
    <row r="243">
      <c r="U243" s="63" t="s">
        <v>26</v>
      </c>
      <c r="V243" s="63" t="s">
        <v>35</v>
      </c>
    </row>
    <row r="244">
      <c r="U244" s="61" t="s">
        <v>35</v>
      </c>
      <c r="V244" s="61" t="s">
        <v>35</v>
      </c>
    </row>
    <row r="245">
      <c r="U245" s="61" t="s">
        <v>26</v>
      </c>
      <c r="V245" s="61" t="s">
        <v>26</v>
      </c>
    </row>
    <row r="246">
      <c r="U246" s="61" t="s">
        <v>26</v>
      </c>
      <c r="V246" s="61" t="s">
        <v>26</v>
      </c>
    </row>
    <row r="247">
      <c r="U247" s="61" t="s">
        <v>35</v>
      </c>
      <c r="V247" s="61" t="s">
        <v>35</v>
      </c>
    </row>
    <row r="248">
      <c r="U248" s="61" t="s">
        <v>35</v>
      </c>
      <c r="V248" s="61" t="s">
        <v>35</v>
      </c>
    </row>
    <row r="249">
      <c r="U249" s="61" t="s">
        <v>26</v>
      </c>
      <c r="V249" s="61" t="s">
        <v>26</v>
      </c>
    </row>
    <row r="250">
      <c r="U250" s="61" t="s">
        <v>35</v>
      </c>
      <c r="V250" s="61" t="s">
        <v>35</v>
      </c>
    </row>
    <row r="251">
      <c r="U251" s="61" t="s">
        <v>26</v>
      </c>
      <c r="V251" s="61" t="s">
        <v>26</v>
      </c>
    </row>
    <row r="252">
      <c r="U252" s="61" t="s">
        <v>35</v>
      </c>
      <c r="V252" s="61" t="s">
        <v>35</v>
      </c>
    </row>
    <row r="253">
      <c r="U253" s="62" t="s">
        <v>26</v>
      </c>
      <c r="V253" s="62" t="s">
        <v>26</v>
      </c>
    </row>
  </sheetData>
  <mergeCells count="9">
    <mergeCell ref="P1:P3"/>
    <mergeCell ref="Q1:Q3"/>
    <mergeCell ref="B1:F1"/>
    <mergeCell ref="G1:G3"/>
    <mergeCell ref="H1:M1"/>
    <mergeCell ref="N1:N3"/>
    <mergeCell ref="O1:O3"/>
    <mergeCell ref="D2:F2"/>
    <mergeCell ref="K2:M2"/>
  </mergeCells>
  <conditionalFormatting sqref="K2:M2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8.88"/>
    <col customWidth="1" min="4" max="4" width="16.63"/>
    <col customWidth="1" min="5" max="5" width="21.88"/>
    <col customWidth="1" min="6" max="6" width="18.0"/>
    <col customWidth="1" min="7" max="7" width="20.88"/>
  </cols>
  <sheetData>
    <row r="1">
      <c r="A1" s="51" t="s">
        <v>353</v>
      </c>
      <c r="B1" s="51" t="s">
        <v>354</v>
      </c>
      <c r="C1" s="51" t="s">
        <v>355</v>
      </c>
      <c r="D1" s="51" t="s">
        <v>356</v>
      </c>
      <c r="E1" s="51" t="s">
        <v>357</v>
      </c>
      <c r="F1" s="51" t="s">
        <v>358</v>
      </c>
      <c r="G1" s="51" t="s">
        <v>359</v>
      </c>
      <c r="H1" s="51" t="s">
        <v>360</v>
      </c>
      <c r="I1" s="51"/>
    </row>
    <row r="2">
      <c r="A2" s="25" t="s">
        <v>28</v>
      </c>
      <c r="B2" s="25" t="s">
        <v>26</v>
      </c>
      <c r="C2" s="29" t="str">
        <f>IFERROR(__xludf.DUMMYFUNCTION("FILTER(A2:A103, B2:B103 = ""m"")"),"razvijalec")</f>
        <v>razvijalec</v>
      </c>
      <c r="D2" s="29" t="str">
        <f>IFERROR(__xludf.DUMMYFUNCTION("FILTER(A2:A103, B2:B103 = ""f"")"),"oblikovalka")</f>
        <v>oblikovalka</v>
      </c>
      <c r="E2" s="29" t="str">
        <f>IFERROR(__xludf.DUMMYFUNCTION("UNIQUE(C2:C79)"),"razvijalec")</f>
        <v>razvijalec</v>
      </c>
      <c r="F2" s="64">
        <f t="shared" ref="F2:F36" si="1">COUNTIF(C2:C79, E2)</f>
        <v>4</v>
      </c>
      <c r="G2" s="29" t="str">
        <f>IFERROR(__xludf.DUMMYFUNCTION("UNIQUE(D2:D79)"),"oblikovalka")</f>
        <v>oblikovalka</v>
      </c>
      <c r="H2" s="64">
        <f t="shared" ref="H2:H18" si="2">COUNTIF(D2:D24, G2)</f>
        <v>1</v>
      </c>
    </row>
    <row r="3">
      <c r="A3" s="25" t="s">
        <v>29</v>
      </c>
      <c r="B3" s="25" t="s">
        <v>35</v>
      </c>
      <c r="C3" s="29" t="str">
        <f>IFERROR(__xludf.DUMMYFUNCTION("""COMPUTED_VALUE"""),"mehanik")</f>
        <v>mehanik</v>
      </c>
      <c r="D3" s="29" t="str">
        <f>IFERROR(__xludf.DUMMYFUNCTION("""COMPUTED_VALUE"""),"gospodinja")</f>
        <v>gospodinja</v>
      </c>
      <c r="E3" s="29" t="str">
        <f>IFERROR(__xludf.DUMMYFUNCTION("""COMPUTED_VALUE"""),"mehanik")</f>
        <v>mehanik</v>
      </c>
      <c r="F3" s="64">
        <f t="shared" si="1"/>
        <v>5</v>
      </c>
      <c r="G3" s="29" t="str">
        <f>IFERROR(__xludf.DUMMYFUNCTION("""COMPUTED_VALUE"""),"gospodinja")</f>
        <v>gospodinja</v>
      </c>
      <c r="H3" s="64">
        <f t="shared" si="2"/>
        <v>2</v>
      </c>
    </row>
    <row r="4">
      <c r="A4" s="25" t="s">
        <v>43</v>
      </c>
      <c r="B4" s="25" t="s">
        <v>35</v>
      </c>
      <c r="C4" s="29" t="str">
        <f>IFERROR(__xludf.DUMMYFUNCTION("""COMPUTED_VALUE"""),"prodajalec")</f>
        <v>prodajalec</v>
      </c>
      <c r="D4" s="29" t="str">
        <f>IFERROR(__xludf.DUMMYFUNCTION("""COMPUTED_VALUE"""),"gospodinja")</f>
        <v>gospodinja</v>
      </c>
      <c r="E4" s="29" t="str">
        <f>IFERROR(__xludf.DUMMYFUNCTION("""COMPUTED_VALUE"""),"prodajalec")</f>
        <v>prodajalec</v>
      </c>
      <c r="F4" s="64">
        <f t="shared" si="1"/>
        <v>8</v>
      </c>
      <c r="G4" s="29" t="str">
        <f>IFERROR(__xludf.DUMMYFUNCTION("""COMPUTED_VALUE"""),"kuharica")</f>
        <v>kuharica</v>
      </c>
      <c r="H4" s="64">
        <f t="shared" si="2"/>
        <v>1</v>
      </c>
    </row>
    <row r="5">
      <c r="A5" s="25" t="s">
        <v>44</v>
      </c>
      <c r="B5" s="25" t="s">
        <v>35</v>
      </c>
      <c r="C5" s="29" t="str">
        <f>IFERROR(__xludf.DUMMYFUNCTION("""COMPUTED_VALUE"""),"selilec")</f>
        <v>selilec</v>
      </c>
      <c r="D5" s="29" t="str">
        <f>IFERROR(__xludf.DUMMYFUNCTION("""COMPUTED_VALUE"""),"kuharica")</f>
        <v>kuharica</v>
      </c>
      <c r="E5" s="29" t="str">
        <f>IFERROR(__xludf.DUMMYFUNCTION("""COMPUTED_VALUE"""),"selilec")</f>
        <v>selilec</v>
      </c>
      <c r="F5" s="64">
        <f t="shared" si="1"/>
        <v>1</v>
      </c>
      <c r="G5" s="29" t="str">
        <f>IFERROR(__xludf.DUMMYFUNCTION("""COMPUTED_VALUE"""),"tajnica")</f>
        <v>tajnica</v>
      </c>
      <c r="H5" s="64">
        <f t="shared" si="2"/>
        <v>2</v>
      </c>
    </row>
    <row r="6">
      <c r="A6" s="25" t="s">
        <v>54</v>
      </c>
      <c r="B6" s="25" t="s">
        <v>35</v>
      </c>
      <c r="C6" s="29" t="str">
        <f>IFERROR(__xludf.DUMMYFUNCTION("""COMPUTED_VALUE"""),"šef")</f>
        <v>šef</v>
      </c>
      <c r="D6" s="29" t="str">
        <f>IFERROR(__xludf.DUMMYFUNCTION("""COMPUTED_VALUE"""),"tajnica")</f>
        <v>tajnica</v>
      </c>
      <c r="E6" s="29" t="str">
        <f>IFERROR(__xludf.DUMMYFUNCTION("""COMPUTED_VALUE"""),"šef")</f>
        <v>šef</v>
      </c>
      <c r="F6" s="64">
        <f t="shared" si="1"/>
        <v>1</v>
      </c>
      <c r="G6" s="29" t="str">
        <f>IFERROR(__xludf.DUMMYFUNCTION("""COMPUTED_VALUE"""),"selilka")</f>
        <v>selilka</v>
      </c>
      <c r="H6" s="64">
        <f t="shared" si="2"/>
        <v>1</v>
      </c>
    </row>
    <row r="7">
      <c r="A7" s="25" t="s">
        <v>55</v>
      </c>
      <c r="B7" s="25" t="s">
        <v>26</v>
      </c>
      <c r="C7" s="29" t="str">
        <f>IFERROR(__xludf.DUMMYFUNCTION("""COMPUTED_VALUE"""),"odvetnik")</f>
        <v>odvetnik</v>
      </c>
      <c r="D7" s="29" t="str">
        <f>IFERROR(__xludf.DUMMYFUNCTION("""COMPUTED_VALUE"""),"selilka")</f>
        <v>selilka</v>
      </c>
      <c r="E7" s="29" t="str">
        <f>IFERROR(__xludf.DUMMYFUNCTION("""COMPUTED_VALUE"""),"odvetnik")</f>
        <v>odvetnik</v>
      </c>
      <c r="F7" s="64">
        <f t="shared" si="1"/>
        <v>1</v>
      </c>
      <c r="G7" s="29" t="str">
        <f>IFERROR(__xludf.DUMMYFUNCTION("""COMPUTED_VALUE"""),"direktorica")</f>
        <v>direktorica</v>
      </c>
      <c r="H7" s="64">
        <f t="shared" si="2"/>
        <v>1</v>
      </c>
    </row>
    <row r="8">
      <c r="A8" s="25" t="s">
        <v>61</v>
      </c>
      <c r="B8" s="25" t="s">
        <v>35</v>
      </c>
      <c r="C8" s="29" t="str">
        <f>IFERROR(__xludf.DUMMYFUNCTION("""COMPUTED_VALUE"""),"frizer")</f>
        <v>frizer</v>
      </c>
      <c r="D8" s="29" t="str">
        <f>IFERROR(__xludf.DUMMYFUNCTION("""COMPUTED_VALUE"""),"direktorica")</f>
        <v>direktorica</v>
      </c>
      <c r="E8" s="29" t="str">
        <f>IFERROR(__xludf.DUMMYFUNCTION("""COMPUTED_VALUE"""),"frizer")</f>
        <v>frizer</v>
      </c>
      <c r="F8" s="64">
        <f t="shared" si="1"/>
        <v>4</v>
      </c>
      <c r="G8" s="29" t="str">
        <f>IFERROR(__xludf.DUMMYFUNCTION("""COMPUTED_VALUE"""),"varnarka")</f>
        <v>varnarka</v>
      </c>
      <c r="H8" s="64">
        <f t="shared" si="2"/>
        <v>2</v>
      </c>
    </row>
    <row r="9">
      <c r="A9" s="25" t="s">
        <v>55</v>
      </c>
      <c r="B9" s="25" t="s">
        <v>26</v>
      </c>
      <c r="C9" s="29" t="str">
        <f>IFERROR(__xludf.DUMMYFUNCTION("""COMPUTED_VALUE"""),"frizer")</f>
        <v>frizer</v>
      </c>
      <c r="D9" s="29" t="str">
        <f>IFERROR(__xludf.DUMMYFUNCTION("""COMPUTED_VALUE"""),"varnarka")</f>
        <v>varnarka</v>
      </c>
      <c r="E9" s="29" t="str">
        <f>IFERROR(__xludf.DUMMYFUNCTION("""COMPUTED_VALUE"""),"direktor")</f>
        <v>direktor</v>
      </c>
      <c r="F9" s="64">
        <f t="shared" si="1"/>
        <v>1</v>
      </c>
      <c r="G9" s="29" t="str">
        <f>IFERROR(__xludf.DUMMYFUNCTION("""COMPUTED_VALUE"""),"prodajalka")</f>
        <v>prodajalka</v>
      </c>
      <c r="H9" s="64">
        <f t="shared" si="2"/>
        <v>1</v>
      </c>
    </row>
    <row r="10">
      <c r="A10" s="25" t="s">
        <v>68</v>
      </c>
      <c r="B10" s="25" t="s">
        <v>35</v>
      </c>
      <c r="C10" s="29" t="str">
        <f>IFERROR(__xludf.DUMMYFUNCTION("""COMPUTED_VALUE"""),"razvijalec")</f>
        <v>razvijalec</v>
      </c>
      <c r="D10" s="29" t="str">
        <f>IFERROR(__xludf.DUMMYFUNCTION("""COMPUTED_VALUE"""),"prodajalka")</f>
        <v>prodajalka</v>
      </c>
      <c r="E10" s="29" t="str">
        <f>IFERROR(__xludf.DUMMYFUNCTION("""COMPUTED_VALUE"""),"varnostnik")</f>
        <v>varnostnik</v>
      </c>
      <c r="F10" s="64">
        <f t="shared" si="1"/>
        <v>1</v>
      </c>
      <c r="G10" s="29" t="str">
        <f>IFERROR(__xludf.DUMMYFUNCTION("""COMPUTED_VALUE"""),"revizorka")</f>
        <v>revizorka</v>
      </c>
      <c r="H10" s="64">
        <f t="shared" si="2"/>
        <v>1</v>
      </c>
    </row>
    <row r="11">
      <c r="A11" s="25" t="s">
        <v>69</v>
      </c>
      <c r="B11" s="25" t="s">
        <v>35</v>
      </c>
      <c r="C11" s="29" t="str">
        <f>IFERROR(__xludf.DUMMYFUNCTION("""COMPUTED_VALUE"""),"frizer")</f>
        <v>frizer</v>
      </c>
      <c r="D11" s="29" t="str">
        <f>IFERROR(__xludf.DUMMYFUNCTION("""COMPUTED_VALUE"""),"revizorka")</f>
        <v>revizorka</v>
      </c>
      <c r="E11" s="29" t="str">
        <f>IFERROR(__xludf.DUMMYFUNCTION("""COMPUTED_VALUE"""),"urednik")</f>
        <v>urednik</v>
      </c>
      <c r="F11" s="64">
        <f t="shared" si="1"/>
        <v>4</v>
      </c>
      <c r="G11" s="29" t="str">
        <f>IFERROR(__xludf.DUMMYFUNCTION("""COMPUTED_VALUE"""),"selivka")</f>
        <v>selivka</v>
      </c>
      <c r="H11" s="64">
        <f t="shared" si="2"/>
        <v>1</v>
      </c>
    </row>
    <row r="12">
      <c r="A12" s="25" t="s">
        <v>69</v>
      </c>
      <c r="B12" s="25" t="s">
        <v>35</v>
      </c>
      <c r="C12" s="29" t="str">
        <f>IFERROR(__xludf.DUMMYFUNCTION("""COMPUTED_VALUE"""),"direktor")</f>
        <v>direktor</v>
      </c>
      <c r="D12" s="29" t="str">
        <f>IFERROR(__xludf.DUMMYFUNCTION("""COMPUTED_VALUE"""),"varnarka")</f>
        <v>varnarka</v>
      </c>
      <c r="E12" s="29" t="str">
        <f>IFERROR(__xludf.DUMMYFUNCTION("""COMPUTED_VALUE"""),"pomočnik")</f>
        <v>pomočnik</v>
      </c>
      <c r="F12" s="64">
        <f t="shared" si="1"/>
        <v>3</v>
      </c>
      <c r="G12" s="29" t="str">
        <f>IFERROR(__xludf.DUMMYFUNCTION("""COMPUTED_VALUE"""),"zdravnica")</f>
        <v>zdravnica</v>
      </c>
      <c r="H12" s="64">
        <f t="shared" si="2"/>
        <v>3</v>
      </c>
    </row>
    <row r="13">
      <c r="A13" s="25" t="s">
        <v>76</v>
      </c>
      <c r="B13" s="25" t="s">
        <v>26</v>
      </c>
      <c r="C13" s="29" t="str">
        <f>IFERROR(__xludf.DUMMYFUNCTION("""COMPUTED_VALUE"""),"frizer")</f>
        <v>frizer</v>
      </c>
      <c r="D13" s="29" t="str">
        <f>IFERROR(__xludf.DUMMYFUNCTION("""COMPUTED_VALUE"""),"tajnica")</f>
        <v>tajnica</v>
      </c>
      <c r="E13" s="29" t="str">
        <f>IFERROR(__xludf.DUMMYFUNCTION("""COMPUTED_VALUE"""),"kmet")</f>
        <v>kmet</v>
      </c>
      <c r="F13" s="64">
        <f t="shared" si="1"/>
        <v>3</v>
      </c>
      <c r="G13" s="29" t="str">
        <f>IFERROR(__xludf.DUMMYFUNCTION("""COMPUTED_VALUE"""),"frizerka")</f>
        <v>frizerka</v>
      </c>
      <c r="H13" s="64">
        <f t="shared" si="2"/>
        <v>2</v>
      </c>
    </row>
    <row r="14">
      <c r="A14" s="25" t="s">
        <v>29</v>
      </c>
      <c r="B14" s="25" t="s">
        <v>35</v>
      </c>
      <c r="C14" s="29" t="str">
        <f>IFERROR(__xludf.DUMMYFUNCTION("""COMPUTED_VALUE"""),"varnostnik")</f>
        <v>varnostnik</v>
      </c>
      <c r="D14" s="29" t="str">
        <f>IFERROR(__xludf.DUMMYFUNCTION("""COMPUTED_VALUE"""),"selivka")</f>
        <v>selivka</v>
      </c>
      <c r="E14" s="29" t="str">
        <f>IFERROR(__xludf.DUMMYFUNCTION("""COMPUTED_VALUE"""),"oblikovalec")</f>
        <v>oblikovalec</v>
      </c>
      <c r="F14" s="64">
        <f t="shared" si="1"/>
        <v>6</v>
      </c>
      <c r="G14" s="29" t="str">
        <f>IFERROR(__xludf.DUMMYFUNCTION("""COMPUTED_VALUE"""),"voznica")</f>
        <v>voznica</v>
      </c>
      <c r="H14" s="64">
        <f t="shared" si="2"/>
        <v>1</v>
      </c>
    </row>
    <row r="15">
      <c r="A15" s="25" t="s">
        <v>69</v>
      </c>
      <c r="B15" s="25" t="s">
        <v>35</v>
      </c>
      <c r="C15" s="29" t="str">
        <f>IFERROR(__xludf.DUMMYFUNCTION("""COMPUTED_VALUE"""),"urednik")</f>
        <v>urednik</v>
      </c>
      <c r="D15" s="29" t="str">
        <f>IFERROR(__xludf.DUMMYFUNCTION("""COMPUTED_VALUE"""),"zdravnica")</f>
        <v>zdravnica</v>
      </c>
      <c r="E15" s="29" t="str">
        <f>IFERROR(__xludf.DUMMYFUNCTION("""COMPUTED_VALUE"""),"krojač")</f>
        <v>krojač</v>
      </c>
      <c r="F15" s="64">
        <f t="shared" si="1"/>
        <v>3</v>
      </c>
      <c r="G15" s="29" t="str">
        <f>IFERROR(__xludf.DUMMYFUNCTION("""COMPUTED_VALUE"""),"odvetnica")</f>
        <v>odvetnica</v>
      </c>
      <c r="H15" s="64">
        <f t="shared" si="2"/>
        <v>1</v>
      </c>
    </row>
    <row r="16">
      <c r="A16" s="25" t="s">
        <v>87</v>
      </c>
      <c r="B16" s="25" t="s">
        <v>35</v>
      </c>
      <c r="C16" s="29" t="str">
        <f>IFERROR(__xludf.DUMMYFUNCTION("""COMPUTED_VALUE"""),"prodajalec")</f>
        <v>prodajalec</v>
      </c>
      <c r="D16" s="29" t="str">
        <f>IFERROR(__xludf.DUMMYFUNCTION("""COMPUTED_VALUE"""),"frizerka")</f>
        <v>frizerka</v>
      </c>
      <c r="E16" s="29" t="str">
        <f>IFERROR(__xludf.DUMMYFUNCTION("""COMPUTED_VALUE"""),"generalni direktor")</f>
        <v>generalni direktor</v>
      </c>
      <c r="F16" s="64">
        <f t="shared" si="1"/>
        <v>1</v>
      </c>
      <c r="G16" s="29" t="str">
        <f>IFERROR(__xludf.DUMMYFUNCTION("""COMPUTED_VALUE"""),"programerka")</f>
        <v>programerka</v>
      </c>
      <c r="H16" s="64">
        <f t="shared" si="2"/>
        <v>1</v>
      </c>
    </row>
    <row r="17">
      <c r="A17" s="25" t="s">
        <v>69</v>
      </c>
      <c r="B17" s="25" t="s">
        <v>35</v>
      </c>
      <c r="C17" s="29" t="str">
        <f>IFERROR(__xludf.DUMMYFUNCTION("""COMPUTED_VALUE"""),"pomočnik")</f>
        <v>pomočnik</v>
      </c>
      <c r="D17" s="29" t="str">
        <f>IFERROR(__xludf.DUMMYFUNCTION("""COMPUTED_VALUE"""),"zdravnica")</f>
        <v>zdravnica</v>
      </c>
      <c r="E17" s="29" t="str">
        <f>IFERROR(__xludf.DUMMYFUNCTION("""COMPUTED_VALUE"""),"receptor")</f>
        <v>receptor</v>
      </c>
      <c r="F17" s="64">
        <f t="shared" si="1"/>
        <v>4</v>
      </c>
      <c r="G17" s="29" t="str">
        <f>IFERROR(__xludf.DUMMYFUNCTION("""COMPUTED_VALUE"""),"gradbenica")</f>
        <v>gradbenica</v>
      </c>
      <c r="H17" s="64">
        <f t="shared" si="2"/>
        <v>1</v>
      </c>
    </row>
    <row r="18">
      <c r="A18" s="25" t="s">
        <v>95</v>
      </c>
      <c r="B18" s="25" t="s">
        <v>35</v>
      </c>
      <c r="C18" s="29" t="str">
        <f>IFERROR(__xludf.DUMMYFUNCTION("""COMPUTED_VALUE"""),"kmet")</f>
        <v>kmet</v>
      </c>
      <c r="D18" s="29" t="str">
        <f>IFERROR(__xludf.DUMMYFUNCTION("""COMPUTED_VALUE"""),"frizerka")</f>
        <v>frizerka</v>
      </c>
      <c r="E18" s="29" t="str">
        <f>IFERROR(__xludf.DUMMYFUNCTION("""COMPUTED_VALUE"""),"voznik")</f>
        <v>voznik</v>
      </c>
      <c r="F18" s="64">
        <f t="shared" si="1"/>
        <v>1</v>
      </c>
      <c r="G18" s="29" t="str">
        <f>IFERROR(__xludf.DUMMYFUNCTION("""COMPUTED_VALUE"""),"varnostnica")</f>
        <v>varnostnica</v>
      </c>
      <c r="H18" s="64">
        <f t="shared" si="2"/>
        <v>1</v>
      </c>
    </row>
    <row r="19">
      <c r="A19" s="25" t="s">
        <v>96</v>
      </c>
      <c r="B19" s="25" t="s">
        <v>35</v>
      </c>
      <c r="C19" s="29" t="str">
        <f>IFERROR(__xludf.DUMMYFUNCTION("""COMPUTED_VALUE"""),"oblikovalec")</f>
        <v>oblikovalec</v>
      </c>
      <c r="D19" s="29" t="str">
        <f>IFERROR(__xludf.DUMMYFUNCTION("""COMPUTED_VALUE"""),"voznica")</f>
        <v>voznica</v>
      </c>
      <c r="E19" s="29" t="str">
        <f>IFERROR(__xludf.DUMMYFUNCTION("""COMPUTED_VALUE"""),"knjižničar")</f>
        <v>knjižničar</v>
      </c>
      <c r="F19" s="64">
        <f t="shared" si="1"/>
        <v>1</v>
      </c>
      <c r="G19" s="29"/>
    </row>
    <row r="20">
      <c r="A20" s="25" t="s">
        <v>44</v>
      </c>
      <c r="B20" s="25" t="s">
        <v>35</v>
      </c>
      <c r="C20" s="29" t="str">
        <f>IFERROR(__xludf.DUMMYFUNCTION("""COMPUTED_VALUE"""),"razvijalec")</f>
        <v>razvijalec</v>
      </c>
      <c r="D20" s="29" t="str">
        <f>IFERROR(__xludf.DUMMYFUNCTION("""COMPUTED_VALUE"""),"odvetnica")</f>
        <v>odvetnica</v>
      </c>
      <c r="E20" s="29" t="str">
        <f>IFERROR(__xludf.DUMMYFUNCTION("""COMPUTED_VALUE"""),"asistent")</f>
        <v>asistent</v>
      </c>
      <c r="F20" s="64">
        <f t="shared" si="1"/>
        <v>1</v>
      </c>
    </row>
    <row r="21">
      <c r="A21" s="25" t="s">
        <v>104</v>
      </c>
      <c r="B21" s="25" t="s">
        <v>35</v>
      </c>
      <c r="C21" s="29" t="str">
        <f>IFERROR(__xludf.DUMMYFUNCTION("""COMPUTED_VALUE"""),"krojač")</f>
        <v>krojač</v>
      </c>
      <c r="D21" s="29" t="str">
        <f>IFERROR(__xludf.DUMMYFUNCTION("""COMPUTED_VALUE"""),"programerka")</f>
        <v>programerka</v>
      </c>
      <c r="E21" s="29" t="str">
        <f>IFERROR(__xludf.DUMMYFUNCTION("""COMPUTED_VALUE"""),"čistilec")</f>
        <v>čistilec</v>
      </c>
      <c r="F21" s="64">
        <f t="shared" si="1"/>
        <v>4</v>
      </c>
    </row>
    <row r="22">
      <c r="A22" s="25" t="s">
        <v>111</v>
      </c>
      <c r="B22" s="25" t="s">
        <v>35</v>
      </c>
      <c r="C22" s="29" t="str">
        <f>IFERROR(__xludf.DUMMYFUNCTION("""COMPUTED_VALUE"""),"prodajalec")</f>
        <v>prodajalec</v>
      </c>
      <c r="D22" s="29" t="str">
        <f>IFERROR(__xludf.DUMMYFUNCTION("""COMPUTED_VALUE"""),"zdravnica")</f>
        <v>zdravnica</v>
      </c>
      <c r="E22" s="29" t="str">
        <f>IFERROR(__xludf.DUMMYFUNCTION("""COMPUTED_VALUE"""),"revizorka")</f>
        <v>revizorka</v>
      </c>
      <c r="F22" s="64">
        <f t="shared" si="1"/>
        <v>1</v>
      </c>
    </row>
    <row r="23">
      <c r="A23" s="25" t="s">
        <v>37</v>
      </c>
      <c r="B23" s="25" t="s">
        <v>35</v>
      </c>
      <c r="C23" s="29" t="str">
        <f>IFERROR(__xludf.DUMMYFUNCTION("""COMPUTED_VALUE"""),"pomočnik")</f>
        <v>pomočnik</v>
      </c>
      <c r="D23" s="29" t="str">
        <f>IFERROR(__xludf.DUMMYFUNCTION("""COMPUTED_VALUE"""),"gradbenica")</f>
        <v>gradbenica</v>
      </c>
      <c r="E23" s="29" t="str">
        <f>IFERROR(__xludf.DUMMYFUNCTION("""COMPUTED_VALUE"""),"vodja")</f>
        <v>vodja</v>
      </c>
      <c r="F23" s="64">
        <f t="shared" si="1"/>
        <v>2</v>
      </c>
    </row>
    <row r="24">
      <c r="A24" s="25" t="s">
        <v>29</v>
      </c>
      <c r="B24" s="25" t="s">
        <v>35</v>
      </c>
      <c r="C24" s="29" t="str">
        <f>IFERROR(__xludf.DUMMYFUNCTION("""COMPUTED_VALUE"""),"generalni direktor")</f>
        <v>generalni direktor</v>
      </c>
      <c r="D24" s="29" t="str">
        <f>IFERROR(__xludf.DUMMYFUNCTION("""COMPUTED_VALUE"""),"varnostnica")</f>
        <v>varnostnica</v>
      </c>
      <c r="E24" s="29" t="str">
        <f>IFERROR(__xludf.DUMMYFUNCTION("""COMPUTED_VALUE"""),"pek")</f>
        <v>pek</v>
      </c>
      <c r="F24" s="64">
        <f t="shared" si="1"/>
        <v>1</v>
      </c>
    </row>
    <row r="25">
      <c r="A25" s="25" t="s">
        <v>118</v>
      </c>
      <c r="B25" s="25" t="s">
        <v>35</v>
      </c>
      <c r="C25" s="29" t="str">
        <f>IFERROR(__xludf.DUMMYFUNCTION("""COMPUTED_VALUE"""),"receptor")</f>
        <v>receptor</v>
      </c>
      <c r="E25" s="29" t="str">
        <f>IFERROR(__xludf.DUMMYFUNCTION("""COMPUTED_VALUE"""),"deložer")</f>
        <v>deložer</v>
      </c>
      <c r="F25" s="64">
        <f t="shared" si="1"/>
        <v>1</v>
      </c>
    </row>
    <row r="26">
      <c r="A26" s="25" t="s">
        <v>124</v>
      </c>
      <c r="B26" s="25" t="s">
        <v>26</v>
      </c>
      <c r="C26" s="29" t="str">
        <f>IFERROR(__xludf.DUMMYFUNCTION("""COMPUTED_VALUE"""),"voznik")</f>
        <v>voznik</v>
      </c>
      <c r="E26" s="29" t="str">
        <f>IFERROR(__xludf.DUMMYFUNCTION("""COMPUTED_VALUE"""),"blagajnik")</f>
        <v>blagajnik</v>
      </c>
      <c r="F26" s="64">
        <f t="shared" si="1"/>
        <v>2</v>
      </c>
    </row>
    <row r="27">
      <c r="A27" s="25" t="s">
        <v>125</v>
      </c>
      <c r="B27" s="25" t="s">
        <v>26</v>
      </c>
      <c r="C27" s="29" t="str">
        <f>IFERROR(__xludf.DUMMYFUNCTION("""COMPUTED_VALUE"""),"prodajalec")</f>
        <v>prodajalec</v>
      </c>
      <c r="E27" s="29" t="str">
        <f>IFERROR(__xludf.DUMMYFUNCTION("""COMPUTED_VALUE"""),"pisatelj")</f>
        <v>pisatelj</v>
      </c>
      <c r="F27" s="64">
        <f t="shared" si="1"/>
        <v>2</v>
      </c>
    </row>
    <row r="28">
      <c r="A28" s="25" t="s">
        <v>44</v>
      </c>
      <c r="B28" s="25" t="s">
        <v>35</v>
      </c>
      <c r="C28" s="29" t="str">
        <f>IFERROR(__xludf.DUMMYFUNCTION("""COMPUTED_VALUE"""),"prodajalec")</f>
        <v>prodajalec</v>
      </c>
      <c r="E28" s="29" t="str">
        <f>IFERROR(__xludf.DUMMYFUNCTION("""COMPUTED_VALUE"""),"medicinski tehnik")</f>
        <v>medicinski tehnik</v>
      </c>
      <c r="F28" s="64">
        <f t="shared" si="1"/>
        <v>1</v>
      </c>
    </row>
    <row r="29">
      <c r="A29" s="25" t="s">
        <v>104</v>
      </c>
      <c r="B29" s="25" t="s">
        <v>35</v>
      </c>
      <c r="C29" s="29" t="str">
        <f>IFERROR(__xludf.DUMMYFUNCTION("""COMPUTED_VALUE"""),"knjižničar")</f>
        <v>knjižničar</v>
      </c>
      <c r="E29" s="29" t="str">
        <f>IFERROR(__xludf.DUMMYFUNCTION("""COMPUTED_VALUE"""),"gradbeni delavec")</f>
        <v>gradbeni delavec</v>
      </c>
      <c r="F29" s="64">
        <f t="shared" si="1"/>
        <v>1</v>
      </c>
    </row>
    <row r="30">
      <c r="A30" s="25" t="s">
        <v>133</v>
      </c>
      <c r="B30" s="25" t="s">
        <v>35</v>
      </c>
      <c r="C30" s="29" t="str">
        <f>IFERROR(__xludf.DUMMYFUNCTION("""COMPUTED_VALUE"""),"receptor")</f>
        <v>receptor</v>
      </c>
      <c r="E30" s="29" t="str">
        <f>IFERROR(__xludf.DUMMYFUNCTION("""COMPUTED_VALUE"""),"svetovalec")</f>
        <v>svetovalec</v>
      </c>
      <c r="F30" s="64">
        <f t="shared" si="1"/>
        <v>1</v>
      </c>
    </row>
    <row r="31">
      <c r="A31" s="25" t="s">
        <v>134</v>
      </c>
      <c r="B31" s="25" t="s">
        <v>35</v>
      </c>
      <c r="C31" s="29" t="str">
        <f>IFERROR(__xludf.DUMMYFUNCTION("""COMPUTED_VALUE"""),"urednik")</f>
        <v>urednik</v>
      </c>
      <c r="E31" s="29" t="str">
        <f>IFERROR(__xludf.DUMMYFUNCTION("""COMPUTED_VALUE"""),"analitik")</f>
        <v>analitik</v>
      </c>
      <c r="F31" s="64">
        <f t="shared" si="1"/>
        <v>1</v>
      </c>
    </row>
    <row r="32">
      <c r="A32" s="25" t="s">
        <v>141</v>
      </c>
      <c r="B32" s="25" t="s">
        <v>35</v>
      </c>
      <c r="C32" s="29" t="str">
        <f>IFERROR(__xludf.DUMMYFUNCTION("""COMPUTED_VALUE"""),"asistent")</f>
        <v>asistent</v>
      </c>
      <c r="E32" s="29" t="str">
        <f>IFERROR(__xludf.DUMMYFUNCTION("""COMPUTED_VALUE"""),"tajnik")</f>
        <v>tajnik</v>
      </c>
      <c r="F32" s="64">
        <f t="shared" si="1"/>
        <v>1</v>
      </c>
    </row>
    <row r="33">
      <c r="A33" s="25" t="s">
        <v>44</v>
      </c>
      <c r="B33" s="25" t="s">
        <v>35</v>
      </c>
      <c r="C33" s="29" t="str">
        <f>IFERROR(__xludf.DUMMYFUNCTION("""COMPUTED_VALUE"""),"prodajalec")</f>
        <v>prodajalec</v>
      </c>
      <c r="E33" s="29" t="str">
        <f>IFERROR(__xludf.DUMMYFUNCTION("""COMPUTED_VALUE"""),"tesar")</f>
        <v>tesar</v>
      </c>
      <c r="F33" s="64">
        <f t="shared" si="1"/>
        <v>2</v>
      </c>
    </row>
    <row r="34">
      <c r="A34" s="25" t="s">
        <v>44</v>
      </c>
      <c r="B34" s="25" t="s">
        <v>35</v>
      </c>
      <c r="C34" s="29" t="str">
        <f>IFERROR(__xludf.DUMMYFUNCTION("""COMPUTED_VALUE"""),"čistilec")</f>
        <v>čistilec</v>
      </c>
      <c r="E34" s="29" t="str">
        <f>IFERROR(__xludf.DUMMYFUNCTION("""COMPUTED_VALUE"""),"kuhar")</f>
        <v>kuhar</v>
      </c>
      <c r="F34" s="64">
        <f t="shared" si="1"/>
        <v>2</v>
      </c>
    </row>
    <row r="35">
      <c r="A35" s="30" t="s">
        <v>148</v>
      </c>
      <c r="B35" s="30" t="s">
        <v>35</v>
      </c>
      <c r="C35" s="29" t="str">
        <f>IFERROR(__xludf.DUMMYFUNCTION("""COMPUTED_VALUE"""),"kmet")</f>
        <v>kmet</v>
      </c>
      <c r="E35" s="29" t="str">
        <f>IFERROR(__xludf.DUMMYFUNCTION("""COMPUTED_VALUE"""),"hišnik")</f>
        <v>hišnik</v>
      </c>
      <c r="F35" s="64">
        <f t="shared" si="1"/>
        <v>2</v>
      </c>
    </row>
    <row r="36">
      <c r="A36" s="25" t="s">
        <v>90</v>
      </c>
      <c r="B36" s="25" t="s">
        <v>26</v>
      </c>
      <c r="C36" s="29" t="str">
        <f>IFERROR(__xludf.DUMMYFUNCTION("""COMPUTED_VALUE"""),"oblikovalec")</f>
        <v>oblikovalec</v>
      </c>
      <c r="E36" s="29" t="str">
        <f>IFERROR(__xludf.DUMMYFUNCTION("""COMPUTED_VALUE"""),"delavec")</f>
        <v>delavec</v>
      </c>
      <c r="F36" s="64">
        <f t="shared" si="1"/>
        <v>1</v>
      </c>
    </row>
    <row r="37">
      <c r="A37" s="25" t="s">
        <v>134</v>
      </c>
      <c r="B37" s="25" t="s">
        <v>35</v>
      </c>
      <c r="C37" s="29" t="str">
        <f>IFERROR(__xludf.DUMMYFUNCTION("""COMPUTED_VALUE"""),"mehanik")</f>
        <v>mehanik</v>
      </c>
    </row>
    <row r="38">
      <c r="A38" s="25" t="s">
        <v>160</v>
      </c>
      <c r="B38" s="25" t="s">
        <v>26</v>
      </c>
      <c r="C38" s="29" t="str">
        <f>IFERROR(__xludf.DUMMYFUNCTION("""COMPUTED_VALUE"""),"revizorka")</f>
        <v>revizorka</v>
      </c>
    </row>
    <row r="39">
      <c r="A39" s="25" t="s">
        <v>96</v>
      </c>
      <c r="B39" s="25" t="s">
        <v>35</v>
      </c>
      <c r="C39" s="29" t="str">
        <f>IFERROR(__xludf.DUMMYFUNCTION("""COMPUTED_VALUE"""),"vodja")</f>
        <v>vodja</v>
      </c>
    </row>
    <row r="40">
      <c r="A40" s="25" t="s">
        <v>107</v>
      </c>
      <c r="B40" s="25" t="s">
        <v>26</v>
      </c>
      <c r="C40" s="29" t="str">
        <f>IFERROR(__xludf.DUMMYFUNCTION("""COMPUTED_VALUE"""),"pek")</f>
        <v>pek</v>
      </c>
    </row>
    <row r="41">
      <c r="A41" s="25" t="s">
        <v>166</v>
      </c>
      <c r="B41" s="25" t="s">
        <v>35</v>
      </c>
      <c r="C41" s="29" t="str">
        <f>IFERROR(__xludf.DUMMYFUNCTION("""COMPUTED_VALUE"""),"oblikovalec")</f>
        <v>oblikovalec</v>
      </c>
    </row>
    <row r="42">
      <c r="A42" s="25" t="s">
        <v>172</v>
      </c>
      <c r="B42" s="25" t="s">
        <v>26</v>
      </c>
      <c r="C42" s="29" t="str">
        <f>IFERROR(__xludf.DUMMYFUNCTION("""COMPUTED_VALUE"""),"deložer")</f>
        <v>deložer</v>
      </c>
    </row>
    <row r="43">
      <c r="A43" s="25" t="s">
        <v>160</v>
      </c>
      <c r="B43" s="25" t="s">
        <v>26</v>
      </c>
      <c r="C43" s="29" t="str">
        <f>IFERROR(__xludf.DUMMYFUNCTION("""COMPUTED_VALUE"""),"blagajnik")</f>
        <v>blagajnik</v>
      </c>
    </row>
    <row r="44">
      <c r="A44" s="25" t="s">
        <v>124</v>
      </c>
      <c r="B44" s="25" t="s">
        <v>26</v>
      </c>
      <c r="C44" s="29" t="str">
        <f>IFERROR(__xludf.DUMMYFUNCTION("""COMPUTED_VALUE"""),"razvijalec")</f>
        <v>razvijalec</v>
      </c>
    </row>
    <row r="45">
      <c r="A45" s="25" t="s">
        <v>179</v>
      </c>
      <c r="B45" s="25" t="s">
        <v>26</v>
      </c>
      <c r="C45" s="29" t="str">
        <f>IFERROR(__xludf.DUMMYFUNCTION("""COMPUTED_VALUE"""),"krojač")</f>
        <v>krojač</v>
      </c>
    </row>
    <row r="46">
      <c r="A46" s="25" t="s">
        <v>44</v>
      </c>
      <c r="B46" s="25" t="s">
        <v>35</v>
      </c>
      <c r="C46" s="29" t="str">
        <f>IFERROR(__xludf.DUMMYFUNCTION("""COMPUTED_VALUE"""),"kmet")</f>
        <v>kmet</v>
      </c>
    </row>
    <row r="47">
      <c r="A47" s="25" t="s">
        <v>187</v>
      </c>
      <c r="B47" s="25" t="s">
        <v>35</v>
      </c>
      <c r="C47" s="29" t="str">
        <f>IFERROR(__xludf.DUMMYFUNCTION("""COMPUTED_VALUE"""),"krojač")</f>
        <v>krojač</v>
      </c>
    </row>
    <row r="48">
      <c r="A48" s="25" t="s">
        <v>111</v>
      </c>
      <c r="B48" s="25" t="s">
        <v>35</v>
      </c>
      <c r="C48" s="29" t="str">
        <f>IFERROR(__xludf.DUMMYFUNCTION("""COMPUTED_VALUE"""),"mehanik")</f>
        <v>mehanik</v>
      </c>
    </row>
    <row r="49">
      <c r="A49" s="25" t="s">
        <v>37</v>
      </c>
      <c r="B49" s="25" t="s">
        <v>35</v>
      </c>
      <c r="C49" s="29" t="str">
        <f>IFERROR(__xludf.DUMMYFUNCTION("""COMPUTED_VALUE"""),"urednik")</f>
        <v>urednik</v>
      </c>
    </row>
    <row r="50">
      <c r="A50" s="25" t="s">
        <v>43</v>
      </c>
      <c r="B50" s="25" t="s">
        <v>35</v>
      </c>
      <c r="C50" s="29" t="str">
        <f>IFERROR(__xludf.DUMMYFUNCTION("""COMPUTED_VALUE"""),"receptor")</f>
        <v>receptor</v>
      </c>
    </row>
    <row r="51">
      <c r="A51" s="25" t="s">
        <v>172</v>
      </c>
      <c r="B51" s="25" t="s">
        <v>35</v>
      </c>
      <c r="C51" s="29" t="str">
        <f>IFERROR(__xludf.DUMMYFUNCTION("""COMPUTED_VALUE"""),"vodja")</f>
        <v>vodja</v>
      </c>
    </row>
    <row r="52">
      <c r="A52" s="25" t="s">
        <v>201</v>
      </c>
      <c r="B52" s="25" t="s">
        <v>35</v>
      </c>
      <c r="C52" s="29" t="str">
        <f>IFERROR(__xludf.DUMMYFUNCTION("""COMPUTED_VALUE"""),"čistilec")</f>
        <v>čistilec</v>
      </c>
    </row>
    <row r="53">
      <c r="A53" s="25" t="s">
        <v>202</v>
      </c>
      <c r="B53" s="25" t="s">
        <v>35</v>
      </c>
      <c r="C53" s="29" t="str">
        <f>IFERROR(__xludf.DUMMYFUNCTION("""COMPUTED_VALUE"""),"čistilec")</f>
        <v>čistilec</v>
      </c>
    </row>
    <row r="54">
      <c r="A54" s="25" t="s">
        <v>208</v>
      </c>
      <c r="B54" s="25" t="s">
        <v>26</v>
      </c>
      <c r="C54" s="29" t="str">
        <f>IFERROR(__xludf.DUMMYFUNCTION("""COMPUTED_VALUE"""),"mehanik")</f>
        <v>mehanik</v>
      </c>
    </row>
    <row r="55">
      <c r="A55" s="25" t="s">
        <v>37</v>
      </c>
      <c r="B55" s="25" t="s">
        <v>35</v>
      </c>
      <c r="C55" s="29" t="str">
        <f>IFERROR(__xludf.DUMMYFUNCTION("""COMPUTED_VALUE"""),"pomočnik")</f>
        <v>pomočnik</v>
      </c>
    </row>
    <row r="56">
      <c r="A56" s="25" t="s">
        <v>214</v>
      </c>
      <c r="B56" s="25" t="s">
        <v>35</v>
      </c>
      <c r="C56" s="29" t="str">
        <f>IFERROR(__xludf.DUMMYFUNCTION("""COMPUTED_VALUE"""),"pisatelj")</f>
        <v>pisatelj</v>
      </c>
    </row>
    <row r="57">
      <c r="A57" s="25" t="s">
        <v>215</v>
      </c>
      <c r="B57" s="25" t="s">
        <v>26</v>
      </c>
      <c r="C57" s="29" t="str">
        <f>IFERROR(__xludf.DUMMYFUNCTION("""COMPUTED_VALUE"""),"medicinski tehnik")</f>
        <v>medicinski tehnik</v>
      </c>
    </row>
    <row r="58">
      <c r="A58" s="25" t="s">
        <v>208</v>
      </c>
      <c r="B58" s="25" t="s">
        <v>26</v>
      </c>
      <c r="C58" s="29" t="str">
        <f>IFERROR(__xludf.DUMMYFUNCTION("""COMPUTED_VALUE"""),"gradbeni delavec")</f>
        <v>gradbeni delavec</v>
      </c>
    </row>
    <row r="59">
      <c r="A59" s="25" t="s">
        <v>222</v>
      </c>
      <c r="B59" s="25" t="s">
        <v>35</v>
      </c>
      <c r="C59" s="29" t="str">
        <f>IFERROR(__xludf.DUMMYFUNCTION("""COMPUTED_VALUE"""),"svetovalec")</f>
        <v>svetovalec</v>
      </c>
    </row>
    <row r="60">
      <c r="A60" s="25" t="s">
        <v>215</v>
      </c>
      <c r="B60" s="25" t="s">
        <v>26</v>
      </c>
      <c r="C60" s="29" t="str">
        <f>IFERROR(__xludf.DUMMYFUNCTION("""COMPUTED_VALUE"""),"urednik")</f>
        <v>urednik</v>
      </c>
    </row>
    <row r="61">
      <c r="A61" s="25" t="s">
        <v>144</v>
      </c>
      <c r="B61" s="25" t="s">
        <v>26</v>
      </c>
      <c r="C61" s="29" t="str">
        <f>IFERROR(__xludf.DUMMYFUNCTION("""COMPUTED_VALUE"""),"analitik")</f>
        <v>analitik</v>
      </c>
    </row>
    <row r="62">
      <c r="A62" s="25" t="s">
        <v>29</v>
      </c>
      <c r="B62" s="25" t="s">
        <v>35</v>
      </c>
      <c r="C62" s="29" t="str">
        <f>IFERROR(__xludf.DUMMYFUNCTION("""COMPUTED_VALUE"""),"tajnik")</f>
        <v>tajnik</v>
      </c>
    </row>
    <row r="63">
      <c r="A63" s="25" t="s">
        <v>118</v>
      </c>
      <c r="B63" s="25" t="s">
        <v>35</v>
      </c>
      <c r="C63" s="29" t="str">
        <f>IFERROR(__xludf.DUMMYFUNCTION("""COMPUTED_VALUE"""),"tesar")</f>
        <v>tesar</v>
      </c>
    </row>
    <row r="64">
      <c r="A64" s="25" t="s">
        <v>111</v>
      </c>
      <c r="B64" s="25" t="s">
        <v>35</v>
      </c>
      <c r="C64" s="29" t="str">
        <f>IFERROR(__xludf.DUMMYFUNCTION("""COMPUTED_VALUE"""),"oblikovalec")</f>
        <v>oblikovalec</v>
      </c>
    </row>
    <row r="65">
      <c r="A65" s="25" t="s">
        <v>118</v>
      </c>
      <c r="B65" s="25" t="s">
        <v>35</v>
      </c>
      <c r="C65" s="29" t="str">
        <f>IFERROR(__xludf.DUMMYFUNCTION("""COMPUTED_VALUE"""),"prodajalec")</f>
        <v>prodajalec</v>
      </c>
    </row>
    <row r="66">
      <c r="A66" s="25" t="s">
        <v>43</v>
      </c>
      <c r="B66" s="25" t="s">
        <v>35</v>
      </c>
      <c r="C66" s="29" t="str">
        <f>IFERROR(__xludf.DUMMYFUNCTION("""COMPUTED_VALUE"""),"pisatelj")</f>
        <v>pisatelj</v>
      </c>
    </row>
    <row r="67">
      <c r="A67" s="25" t="s">
        <v>96</v>
      </c>
      <c r="B67" s="25" t="s">
        <v>35</v>
      </c>
      <c r="C67" s="29" t="str">
        <f>IFERROR(__xludf.DUMMYFUNCTION("""COMPUTED_VALUE"""),"kuhar")</f>
        <v>kuhar</v>
      </c>
    </row>
    <row r="68">
      <c r="A68" s="25" t="s">
        <v>134</v>
      </c>
      <c r="B68" s="25" t="s">
        <v>35</v>
      </c>
      <c r="C68" s="29" t="str">
        <f>IFERROR(__xludf.DUMMYFUNCTION("""COMPUTED_VALUE"""),"hišnik")</f>
        <v>hišnik</v>
      </c>
    </row>
    <row r="69">
      <c r="A69" s="30" t="s">
        <v>72</v>
      </c>
      <c r="B69" s="30" t="s">
        <v>26</v>
      </c>
      <c r="C69" s="29" t="str">
        <f>IFERROR(__xludf.DUMMYFUNCTION("""COMPUTED_VALUE"""),"tesar")</f>
        <v>tesar</v>
      </c>
    </row>
    <row r="70">
      <c r="A70" s="25" t="s">
        <v>201</v>
      </c>
      <c r="B70" s="25" t="s">
        <v>35</v>
      </c>
      <c r="C70" s="29" t="str">
        <f>IFERROR(__xludf.DUMMYFUNCTION("""COMPUTED_VALUE"""),"prodajalec")</f>
        <v>prodajalec</v>
      </c>
    </row>
    <row r="71">
      <c r="A71" s="25" t="s">
        <v>187</v>
      </c>
      <c r="B71" s="25" t="s">
        <v>35</v>
      </c>
      <c r="C71" s="29" t="str">
        <f>IFERROR(__xludf.DUMMYFUNCTION("""COMPUTED_VALUE"""),"kuhar")</f>
        <v>kuhar</v>
      </c>
    </row>
    <row r="72">
      <c r="A72" s="25" t="s">
        <v>187</v>
      </c>
      <c r="B72" s="25" t="s">
        <v>35</v>
      </c>
      <c r="C72" s="29" t="str">
        <f>IFERROR(__xludf.DUMMYFUNCTION("""COMPUTED_VALUE"""),"oblikovalec")</f>
        <v>oblikovalec</v>
      </c>
    </row>
    <row r="73">
      <c r="A73" s="25" t="s">
        <v>257</v>
      </c>
      <c r="B73" s="25" t="s">
        <v>26</v>
      </c>
      <c r="C73" s="29" t="str">
        <f>IFERROR(__xludf.DUMMYFUNCTION("""COMPUTED_VALUE"""),"čistilec")</f>
        <v>čistilec</v>
      </c>
    </row>
    <row r="74">
      <c r="A74" s="25" t="s">
        <v>43</v>
      </c>
      <c r="B74" s="25" t="s">
        <v>35</v>
      </c>
      <c r="C74" s="29" t="str">
        <f>IFERROR(__xludf.DUMMYFUNCTION("""COMPUTED_VALUE"""),"delavec")</f>
        <v>delavec</v>
      </c>
    </row>
    <row r="75">
      <c r="A75" s="25" t="s">
        <v>104</v>
      </c>
      <c r="B75" s="25" t="s">
        <v>35</v>
      </c>
      <c r="C75" s="29" t="str">
        <f>IFERROR(__xludf.DUMMYFUNCTION("""COMPUTED_VALUE"""),"blagajnik")</f>
        <v>blagajnik</v>
      </c>
    </row>
    <row r="76">
      <c r="A76" s="25" t="s">
        <v>270</v>
      </c>
      <c r="B76" s="25" t="s">
        <v>35</v>
      </c>
      <c r="C76" s="29" t="str">
        <f>IFERROR(__xludf.DUMMYFUNCTION("""COMPUTED_VALUE"""),"hišnik")</f>
        <v>hišnik</v>
      </c>
    </row>
    <row r="77">
      <c r="A77" s="25" t="s">
        <v>201</v>
      </c>
      <c r="B77" s="25" t="s">
        <v>361</v>
      </c>
      <c r="C77" s="29" t="str">
        <f>IFERROR(__xludf.DUMMYFUNCTION("""COMPUTED_VALUE"""),"oblikovalec")</f>
        <v>oblikovalec</v>
      </c>
    </row>
    <row r="78">
      <c r="A78" s="25" t="s">
        <v>208</v>
      </c>
      <c r="B78" s="25" t="s">
        <v>26</v>
      </c>
      <c r="C78" s="29" t="str">
        <f>IFERROR(__xludf.DUMMYFUNCTION("""COMPUTED_VALUE"""),"mehanik")</f>
        <v>mehanik</v>
      </c>
    </row>
    <row r="79">
      <c r="A79" s="25" t="s">
        <v>276</v>
      </c>
      <c r="B79" s="25" t="s">
        <v>35</v>
      </c>
      <c r="C79" s="29" t="str">
        <f>IFERROR(__xludf.DUMMYFUNCTION("""COMPUTED_VALUE"""),"receptor")</f>
        <v>receptor</v>
      </c>
    </row>
    <row r="80">
      <c r="A80" s="25" t="s">
        <v>284</v>
      </c>
      <c r="B80" s="25" t="s">
        <v>35</v>
      </c>
    </row>
    <row r="81">
      <c r="A81" s="25" t="s">
        <v>285</v>
      </c>
      <c r="B81" s="25" t="s">
        <v>35</v>
      </c>
    </row>
    <row r="82">
      <c r="A82" s="25" t="s">
        <v>96</v>
      </c>
      <c r="B82" s="25" t="s">
        <v>35</v>
      </c>
    </row>
    <row r="83">
      <c r="A83" s="25" t="s">
        <v>288</v>
      </c>
      <c r="B83" s="25" t="s">
        <v>26</v>
      </c>
    </row>
    <row r="84">
      <c r="A84" s="25" t="s">
        <v>296</v>
      </c>
      <c r="B84" s="25" t="s">
        <v>35</v>
      </c>
    </row>
    <row r="85">
      <c r="A85" s="25" t="s">
        <v>128</v>
      </c>
      <c r="B85" s="25" t="s">
        <v>35</v>
      </c>
    </row>
    <row r="86">
      <c r="A86" s="25" t="s">
        <v>303</v>
      </c>
      <c r="B86" s="25" t="s">
        <v>35</v>
      </c>
    </row>
    <row r="87">
      <c r="A87" s="25" t="s">
        <v>37</v>
      </c>
      <c r="B87" s="25" t="s">
        <v>35</v>
      </c>
    </row>
    <row r="88">
      <c r="A88" s="25" t="s">
        <v>44</v>
      </c>
      <c r="B88" s="25" t="s">
        <v>35</v>
      </c>
    </row>
    <row r="89">
      <c r="A89" s="25" t="s">
        <v>270</v>
      </c>
      <c r="B89" s="25" t="s">
        <v>35</v>
      </c>
    </row>
    <row r="90">
      <c r="A90" s="25" t="s">
        <v>323</v>
      </c>
      <c r="B90" s="25" t="s">
        <v>35</v>
      </c>
    </row>
    <row r="91">
      <c r="A91" s="25" t="s">
        <v>340</v>
      </c>
      <c r="B91" s="25" t="s">
        <v>35</v>
      </c>
    </row>
    <row r="92">
      <c r="A92" s="25" t="s">
        <v>303</v>
      </c>
      <c r="B92" s="25" t="s">
        <v>35</v>
      </c>
    </row>
    <row r="93">
      <c r="A93" s="25" t="s">
        <v>44</v>
      </c>
      <c r="B93" s="25" t="s">
        <v>35</v>
      </c>
    </row>
    <row r="94">
      <c r="A94" s="25" t="s">
        <v>323</v>
      </c>
      <c r="B94" s="25" t="s">
        <v>35</v>
      </c>
    </row>
    <row r="95">
      <c r="A95" s="25" t="s">
        <v>37</v>
      </c>
      <c r="B95" s="25" t="s">
        <v>35</v>
      </c>
    </row>
    <row r="96">
      <c r="A96" s="25" t="s">
        <v>187</v>
      </c>
      <c r="B96" s="25" t="s">
        <v>35</v>
      </c>
    </row>
    <row r="97">
      <c r="A97" s="25" t="s">
        <v>99</v>
      </c>
      <c r="B97" s="25" t="s">
        <v>26</v>
      </c>
    </row>
    <row r="98">
      <c r="A98" s="25" t="s">
        <v>333</v>
      </c>
      <c r="B98" s="25" t="s">
        <v>35</v>
      </c>
    </row>
    <row r="99">
      <c r="A99" s="25" t="s">
        <v>222</v>
      </c>
      <c r="B99" s="25" t="s">
        <v>35</v>
      </c>
    </row>
    <row r="100">
      <c r="A100" s="25" t="s">
        <v>340</v>
      </c>
      <c r="B100" s="25" t="s">
        <v>35</v>
      </c>
    </row>
    <row r="101">
      <c r="A101" s="25" t="s">
        <v>37</v>
      </c>
      <c r="B101" s="25" t="s">
        <v>35</v>
      </c>
    </row>
    <row r="102">
      <c r="A102" s="25" t="s">
        <v>43</v>
      </c>
      <c r="B102" s="25" t="s">
        <v>35</v>
      </c>
    </row>
    <row r="103">
      <c r="A103" s="30" t="s">
        <v>134</v>
      </c>
      <c r="B103" s="30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5"/>
    <col customWidth="1" min="4" max="4" width="15.38"/>
    <col customWidth="1" min="5" max="5" width="36.75"/>
    <col customWidth="1" min="6" max="6" width="15.5"/>
  </cols>
  <sheetData>
    <row r="1">
      <c r="A1" s="65" t="s">
        <v>362</v>
      </c>
      <c r="D1" s="66" t="s">
        <v>363</v>
      </c>
      <c r="E1" s="5"/>
      <c r="F1" s="67" t="s">
        <v>7</v>
      </c>
      <c r="G1" s="25"/>
    </row>
    <row r="2">
      <c r="A2" s="25" t="s">
        <v>364</v>
      </c>
      <c r="D2" s="68" t="s">
        <v>365</v>
      </c>
      <c r="E2" s="69" t="s">
        <v>366</v>
      </c>
    </row>
    <row r="3">
      <c r="A3" s="25" t="s">
        <v>367</v>
      </c>
      <c r="D3" s="34" t="s">
        <v>294</v>
      </c>
      <c r="E3" s="28" t="s">
        <v>368</v>
      </c>
    </row>
    <row r="4">
      <c r="A4" s="70" t="s">
        <v>369</v>
      </c>
      <c r="D4" s="34" t="s">
        <v>102</v>
      </c>
      <c r="E4" s="71" t="s">
        <v>370</v>
      </c>
    </row>
    <row r="5">
      <c r="A5" s="25" t="s">
        <v>371</v>
      </c>
      <c r="D5" s="34" t="s">
        <v>170</v>
      </c>
      <c r="E5" s="28" t="s">
        <v>372</v>
      </c>
    </row>
    <row r="6">
      <c r="A6" s="25" t="s">
        <v>373</v>
      </c>
      <c r="D6" s="34" t="s">
        <v>199</v>
      </c>
      <c r="E6" s="28" t="s">
        <v>202</v>
      </c>
      <c r="F6" s="25" t="s">
        <v>374</v>
      </c>
    </row>
    <row r="7">
      <c r="A7" s="25" t="s">
        <v>375</v>
      </c>
      <c r="D7" s="34" t="s">
        <v>305</v>
      </c>
      <c r="E7" s="28" t="s">
        <v>376</v>
      </c>
    </row>
    <row r="8">
      <c r="A8" s="25" t="s">
        <v>377</v>
      </c>
      <c r="D8" s="34" t="s">
        <v>220</v>
      </c>
      <c r="E8" s="28" t="s">
        <v>222</v>
      </c>
      <c r="F8" s="25" t="s">
        <v>374</v>
      </c>
    </row>
    <row r="9">
      <c r="A9" s="25" t="s">
        <v>378</v>
      </c>
      <c r="D9" s="34" t="s">
        <v>130</v>
      </c>
      <c r="E9" s="28" t="s">
        <v>90</v>
      </c>
      <c r="F9" s="25" t="s">
        <v>379</v>
      </c>
    </row>
    <row r="10">
      <c r="A10" s="25" t="s">
        <v>380</v>
      </c>
      <c r="D10" s="34" t="s">
        <v>59</v>
      </c>
      <c r="E10" s="28" t="s">
        <v>61</v>
      </c>
      <c r="F10" s="25" t="s">
        <v>374</v>
      </c>
    </row>
    <row r="11">
      <c r="A11" s="25" t="s">
        <v>381</v>
      </c>
      <c r="D11" s="34" t="s">
        <v>185</v>
      </c>
      <c r="E11" s="28" t="s">
        <v>382</v>
      </c>
    </row>
    <row r="12">
      <c r="D12" s="34" t="s">
        <v>41</v>
      </c>
      <c r="E12" s="28" t="s">
        <v>44</v>
      </c>
      <c r="F12" s="25" t="s">
        <v>374</v>
      </c>
    </row>
    <row r="13">
      <c r="D13" s="34" t="s">
        <v>281</v>
      </c>
      <c r="E13" s="71" t="s">
        <v>383</v>
      </c>
    </row>
    <row r="14">
      <c r="D14" s="34" t="s">
        <v>74</v>
      </c>
      <c r="E14" s="28" t="s">
        <v>384</v>
      </c>
    </row>
    <row r="15">
      <c r="A15" s="72" t="s">
        <v>385</v>
      </c>
      <c r="D15" s="34" t="s">
        <v>282</v>
      </c>
      <c r="E15" s="28" t="s">
        <v>285</v>
      </c>
      <c r="F15" s="25" t="s">
        <v>374</v>
      </c>
    </row>
    <row r="16">
      <c r="A16" s="25" t="s">
        <v>386</v>
      </c>
      <c r="D16" s="34" t="s">
        <v>23</v>
      </c>
      <c r="E16" s="28" t="s">
        <v>387</v>
      </c>
      <c r="F16" s="25" t="s">
        <v>388</v>
      </c>
    </row>
    <row r="17">
      <c r="A17" s="25" t="s">
        <v>389</v>
      </c>
      <c r="D17" s="34" t="s">
        <v>24</v>
      </c>
      <c r="E17" s="71" t="s">
        <v>390</v>
      </c>
    </row>
    <row r="18">
      <c r="A18" s="25" t="s">
        <v>391</v>
      </c>
      <c r="D18" s="34" t="s">
        <v>139</v>
      </c>
      <c r="E18" s="28" t="s">
        <v>392</v>
      </c>
    </row>
    <row r="19">
      <c r="D19" s="34" t="s">
        <v>93</v>
      </c>
      <c r="E19" s="28" t="s">
        <v>96</v>
      </c>
      <c r="F19" s="25" t="s">
        <v>374</v>
      </c>
    </row>
    <row r="20">
      <c r="D20" s="34" t="s">
        <v>109</v>
      </c>
      <c r="E20" s="28" t="s">
        <v>393</v>
      </c>
    </row>
    <row r="21">
      <c r="D21" s="34" t="s">
        <v>92</v>
      </c>
      <c r="E21" s="71" t="s">
        <v>394</v>
      </c>
    </row>
    <row r="22">
      <c r="D22" s="34" t="s">
        <v>66</v>
      </c>
      <c r="E22" s="28" t="s">
        <v>395</v>
      </c>
    </row>
    <row r="23">
      <c r="D23" s="34" t="s">
        <v>52</v>
      </c>
      <c r="E23" s="28" t="s">
        <v>396</v>
      </c>
      <c r="F23" s="25" t="s">
        <v>397</v>
      </c>
    </row>
    <row r="24">
      <c r="D24" s="34" t="s">
        <v>338</v>
      </c>
      <c r="E24" s="28" t="s">
        <v>398</v>
      </c>
    </row>
    <row r="25">
      <c r="D25" s="34" t="s">
        <v>212</v>
      </c>
      <c r="E25" s="71" t="s">
        <v>399</v>
      </c>
    </row>
    <row r="26">
      <c r="D26" s="34" t="s">
        <v>65</v>
      </c>
      <c r="E26" s="28" t="s">
        <v>400</v>
      </c>
    </row>
    <row r="27">
      <c r="D27" s="34" t="s">
        <v>146</v>
      </c>
      <c r="E27" s="28" t="s">
        <v>148</v>
      </c>
      <c r="F27" s="25" t="s">
        <v>374</v>
      </c>
    </row>
    <row r="28">
      <c r="D28" s="34" t="s">
        <v>85</v>
      </c>
      <c r="E28" s="28" t="s">
        <v>401</v>
      </c>
    </row>
    <row r="29">
      <c r="D29" s="34" t="s">
        <v>40</v>
      </c>
      <c r="E29" s="71" t="s">
        <v>402</v>
      </c>
    </row>
    <row r="30">
      <c r="D30" s="39" t="s">
        <v>51</v>
      </c>
      <c r="E30" s="28" t="s">
        <v>403</v>
      </c>
    </row>
    <row r="31">
      <c r="D31" s="34" t="s">
        <v>274</v>
      </c>
      <c r="E31" s="28" t="s">
        <v>276</v>
      </c>
      <c r="F31" s="25" t="s">
        <v>374</v>
      </c>
    </row>
    <row r="32">
      <c r="D32" s="34" t="s">
        <v>206</v>
      </c>
      <c r="E32" s="28" t="s">
        <v>208</v>
      </c>
      <c r="F32" s="25" t="s">
        <v>379</v>
      </c>
    </row>
    <row r="33">
      <c r="D33" s="34" t="s">
        <v>153</v>
      </c>
      <c r="E33" s="28" t="s">
        <v>404</v>
      </c>
      <c r="F33" s="25" t="s">
        <v>374</v>
      </c>
    </row>
    <row r="34">
      <c r="D34" s="34" t="s">
        <v>101</v>
      </c>
      <c r="E34" s="28" t="s">
        <v>405</v>
      </c>
    </row>
    <row r="35">
      <c r="D35" s="34" t="s">
        <v>122</v>
      </c>
      <c r="E35" s="28" t="s">
        <v>406</v>
      </c>
    </row>
    <row r="36">
      <c r="D36" s="34" t="s">
        <v>116</v>
      </c>
      <c r="E36" s="28" t="s">
        <v>118</v>
      </c>
      <c r="F36" s="25" t="s">
        <v>374</v>
      </c>
    </row>
    <row r="37">
      <c r="D37" s="73" t="s">
        <v>407</v>
      </c>
      <c r="E37" s="50"/>
    </row>
    <row r="38">
      <c r="D38" s="74" t="s">
        <v>268</v>
      </c>
      <c r="E38" s="33" t="s">
        <v>270</v>
      </c>
      <c r="F38" s="25" t="s">
        <v>374</v>
      </c>
    </row>
  </sheetData>
  <mergeCells count="1">
    <mergeCell ref="D1:E1"/>
  </mergeCells>
  <hyperlinks>
    <hyperlink r:id="rId1" ref="A4"/>
  </hyperlinks>
  <drawing r:id="rId2"/>
</worksheet>
</file>