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nhoeck/hpc/cuppen/projects/P0002_5FU_Healthy/WGS_clones/analysis/Analysis/Scripts/Telos/"/>
    </mc:Choice>
  </mc:AlternateContent>
  <xr:revisionPtr revIDLastSave="0" documentId="13_ncr:1_{6F1EDA8F-13F6-F64C-B6B9-E2B32AB78B9D}" xr6:coauthVersionLast="47" xr6:coauthVersionMax="47" xr10:uidLastSave="{00000000-0000-0000-0000-000000000000}"/>
  <bookViews>
    <workbookView xWindow="-36400" yWindow="-2420" windowWidth="32480" windowHeight="17340" xr2:uid="{3D5D27F5-4EB3-504C-9F55-7009F31D54DA}"/>
  </bookViews>
  <sheets>
    <sheet name="overview" sheetId="1" r:id="rId1"/>
    <sheet name="invitro" sheetId="14" r:id="rId2"/>
    <sheet name="gcAdj" sheetId="13" r:id="rId3"/>
    <sheet name="Sheet1" sheetId="12" r:id="rId4"/>
    <sheet name="gcmedian" sheetId="2" r:id="rId5"/>
    <sheet name="sampleMean" sheetId="3" r:id="rId6"/>
    <sheet name="TelcatNames" sheetId="10" r:id="rId7"/>
    <sheet name="clinical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9" i="1" l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R44" i="1" s="1"/>
  <c r="AN44" i="1"/>
  <c r="AO44" i="1"/>
  <c r="AP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R45" i="1" s="1"/>
  <c r="AN45" i="1"/>
  <c r="AO45" i="1"/>
  <c r="AP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R46" i="1" s="1"/>
  <c r="AN46" i="1"/>
  <c r="AO46" i="1"/>
  <c r="AP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Q47" i="1" s="1"/>
  <c r="AN47" i="1"/>
  <c r="AO47" i="1"/>
  <c r="AP47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R61" i="1" s="1"/>
  <c r="AN61" i="1"/>
  <c r="AO61" i="1"/>
  <c r="AP61" i="1"/>
  <c r="W62" i="1"/>
  <c r="R62" i="1" s="1"/>
  <c r="X62" i="1"/>
  <c r="Y62" i="1"/>
  <c r="Z62" i="1"/>
  <c r="AA62" i="1"/>
  <c r="S62" i="1" s="1"/>
  <c r="AB62" i="1"/>
  <c r="AC62" i="1"/>
  <c r="AD62" i="1"/>
  <c r="AE62" i="1"/>
  <c r="T62" i="1" s="1"/>
  <c r="AF62" i="1"/>
  <c r="AG62" i="1"/>
  <c r="AH62" i="1"/>
  <c r="AI62" i="1"/>
  <c r="AJ62" i="1"/>
  <c r="AK62" i="1"/>
  <c r="AL62" i="1"/>
  <c r="AM62" i="1"/>
  <c r="K62" i="1" s="1"/>
  <c r="AN62" i="1"/>
  <c r="AO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R63" i="1" s="1"/>
  <c r="AN63" i="1"/>
  <c r="AO63" i="1"/>
  <c r="AP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Q64" i="1" s="1"/>
  <c r="AN64" i="1"/>
  <c r="AO64" i="1"/>
  <c r="AP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Q65" i="1" s="1"/>
  <c r="AN65" i="1"/>
  <c r="AO65" i="1"/>
  <c r="AP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Q66" i="1" s="1"/>
  <c r="AN66" i="1"/>
  <c r="AO66" i="1"/>
  <c r="AP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Q67" i="1" s="1"/>
  <c r="AN67" i="1"/>
  <c r="AO67" i="1"/>
  <c r="AP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Q68" i="1" s="1"/>
  <c r="AN68" i="1"/>
  <c r="AO68" i="1"/>
  <c r="AP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R69" i="1" s="1"/>
  <c r="AN69" i="1"/>
  <c r="AO69" i="1"/>
  <c r="AP69" i="1"/>
  <c r="B49" i="1"/>
  <c r="B48" i="1"/>
  <c r="C62" i="1"/>
  <c r="G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D61" i="1"/>
  <c r="F61" i="1"/>
  <c r="G61" i="1"/>
  <c r="H61" i="1"/>
  <c r="I61" i="1"/>
  <c r="J61" i="1"/>
  <c r="D62" i="1"/>
  <c r="F62" i="1"/>
  <c r="G62" i="1"/>
  <c r="H62" i="1"/>
  <c r="I62" i="1"/>
  <c r="J62" i="1"/>
  <c r="D63" i="1"/>
  <c r="F63" i="1"/>
  <c r="G63" i="1"/>
  <c r="H63" i="1"/>
  <c r="I63" i="1"/>
  <c r="J63" i="1"/>
  <c r="D64" i="1"/>
  <c r="F64" i="1"/>
  <c r="G64" i="1"/>
  <c r="H64" i="1"/>
  <c r="I64" i="1"/>
  <c r="J64" i="1"/>
  <c r="D65" i="1"/>
  <c r="F65" i="1"/>
  <c r="G65" i="1"/>
  <c r="H65" i="1"/>
  <c r="I65" i="1"/>
  <c r="J65" i="1"/>
  <c r="D66" i="1"/>
  <c r="F66" i="1"/>
  <c r="G66" i="1"/>
  <c r="H66" i="1"/>
  <c r="I66" i="1"/>
  <c r="J66" i="1"/>
  <c r="D67" i="1"/>
  <c r="F67" i="1"/>
  <c r="G67" i="1"/>
  <c r="H67" i="1"/>
  <c r="I67" i="1"/>
  <c r="J67" i="1"/>
  <c r="D68" i="1"/>
  <c r="F68" i="1"/>
  <c r="G68" i="1"/>
  <c r="H68" i="1"/>
  <c r="I68" i="1"/>
  <c r="J68" i="1"/>
  <c r="D69" i="1"/>
  <c r="F69" i="1"/>
  <c r="G69" i="1"/>
  <c r="H69" i="1"/>
  <c r="I69" i="1"/>
  <c r="J69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C67" i="1" s="1"/>
  <c r="B79" i="11"/>
  <c r="C68" i="1" s="1"/>
  <c r="B80" i="11"/>
  <c r="C69" i="1" s="1"/>
  <c r="B81" i="11"/>
  <c r="C66" i="1" s="1"/>
  <c r="B82" i="11"/>
  <c r="B83" i="11"/>
  <c r="B84" i="11"/>
  <c r="C64" i="1" s="1"/>
  <c r="B85" i="11"/>
  <c r="C63" i="1" s="1"/>
  <c r="B86" i="11"/>
  <c r="C65" i="1" s="1"/>
  <c r="B87" i="11"/>
  <c r="B88" i="11"/>
  <c r="B2" i="11"/>
  <c r="AQ63" i="1" l="1"/>
  <c r="AQ46" i="1"/>
  <c r="AR68" i="1"/>
  <c r="AQ61" i="1"/>
  <c r="AQ45" i="1"/>
  <c r="AR67" i="1"/>
  <c r="AQ69" i="1"/>
  <c r="AQ44" i="1"/>
  <c r="AR66" i="1"/>
  <c r="AR65" i="1"/>
  <c r="AR64" i="1"/>
  <c r="AR47" i="1"/>
  <c r="K68" i="1"/>
  <c r="K66" i="1"/>
  <c r="K64" i="1"/>
  <c r="K47" i="1"/>
  <c r="K45" i="1"/>
  <c r="K69" i="1"/>
  <c r="K67" i="1"/>
  <c r="K65" i="1"/>
  <c r="K63" i="1"/>
  <c r="K61" i="1"/>
  <c r="K46" i="1"/>
  <c r="K44" i="1"/>
  <c r="S69" i="1"/>
  <c r="T68" i="1"/>
  <c r="R68" i="1"/>
  <c r="S67" i="1"/>
  <c r="T66" i="1"/>
  <c r="R66" i="1"/>
  <c r="S65" i="1"/>
  <c r="T64" i="1"/>
  <c r="R64" i="1"/>
  <c r="S63" i="1"/>
  <c r="S61" i="1"/>
  <c r="T47" i="1"/>
  <c r="R47" i="1"/>
  <c r="S46" i="1"/>
  <c r="T45" i="1"/>
  <c r="R45" i="1"/>
  <c r="S44" i="1"/>
  <c r="T69" i="1"/>
  <c r="R69" i="1"/>
  <c r="S68" i="1"/>
  <c r="T67" i="1"/>
  <c r="R67" i="1"/>
  <c r="S66" i="1"/>
  <c r="T65" i="1"/>
  <c r="R65" i="1"/>
  <c r="S64" i="1"/>
  <c r="T63" i="1"/>
  <c r="R63" i="1"/>
  <c r="T61" i="1"/>
  <c r="R61" i="1"/>
  <c r="S47" i="1"/>
  <c r="T46" i="1"/>
  <c r="R46" i="1"/>
  <c r="S45" i="1"/>
  <c r="T44" i="1"/>
  <c r="R44" i="1"/>
  <c r="C48" i="1"/>
  <c r="Y48" i="1"/>
  <c r="AG48" i="1"/>
  <c r="AO48" i="1"/>
  <c r="Z48" i="1"/>
  <c r="AH48" i="1"/>
  <c r="AP48" i="1"/>
  <c r="AF48" i="1"/>
  <c r="W48" i="1"/>
  <c r="AI48" i="1"/>
  <c r="X48" i="1"/>
  <c r="AJ48" i="1"/>
  <c r="AA48" i="1"/>
  <c r="AK48" i="1"/>
  <c r="AB48" i="1"/>
  <c r="AL48" i="1"/>
  <c r="AC48" i="1"/>
  <c r="AM48" i="1"/>
  <c r="AD48" i="1"/>
  <c r="AN48" i="1"/>
  <c r="AE48" i="1"/>
  <c r="C49" i="1"/>
  <c r="AC49" i="1"/>
  <c r="AK49" i="1"/>
  <c r="AD49" i="1"/>
  <c r="AL49" i="1"/>
  <c r="X49" i="1"/>
  <c r="AH49" i="1"/>
  <c r="Y49" i="1"/>
  <c r="AI49" i="1"/>
  <c r="Z49" i="1"/>
  <c r="AJ49" i="1"/>
  <c r="AA49" i="1"/>
  <c r="AM49" i="1"/>
  <c r="AB49" i="1"/>
  <c r="AN49" i="1"/>
  <c r="AE49" i="1"/>
  <c r="AO49" i="1"/>
  <c r="AF49" i="1"/>
  <c r="AP49" i="1"/>
  <c r="W49" i="1"/>
  <c r="AG49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0" i="1"/>
  <c r="B59" i="1"/>
  <c r="B58" i="1"/>
  <c r="B57" i="1"/>
  <c r="B56" i="1"/>
  <c r="B55" i="1"/>
  <c r="B54" i="1"/>
  <c r="B53" i="1"/>
  <c r="B52" i="1"/>
  <c r="B51" i="1"/>
  <c r="B50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J11" i="1" s="1"/>
  <c r="B10" i="1"/>
  <c r="J10" i="1" s="1"/>
  <c r="B9" i="1"/>
  <c r="J9" i="1" s="1"/>
  <c r="B8" i="1"/>
  <c r="J8" i="1" s="1"/>
  <c r="B7" i="1"/>
  <c r="B6" i="1"/>
  <c r="B5" i="1"/>
  <c r="B4" i="1"/>
  <c r="B3" i="1"/>
  <c r="B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Q2" i="1"/>
  <c r="P2" i="1"/>
  <c r="O3" i="1"/>
  <c r="O4" i="1"/>
  <c r="U4" i="1" s="1"/>
  <c r="V4" i="1" s="1"/>
  <c r="O5" i="1"/>
  <c r="U5" i="1" s="1"/>
  <c r="V5" i="1" s="1"/>
  <c r="O6" i="1"/>
  <c r="O7" i="1"/>
  <c r="O8" i="1"/>
  <c r="O9" i="1"/>
  <c r="U9" i="1" s="1"/>
  <c r="V9" i="1" s="1"/>
  <c r="O10" i="1"/>
  <c r="O11" i="1"/>
  <c r="O12" i="1"/>
  <c r="U12" i="1" s="1"/>
  <c r="V12" i="1" s="1"/>
  <c r="O13" i="1"/>
  <c r="U13" i="1" s="1"/>
  <c r="V13" i="1" s="1"/>
  <c r="O14" i="1"/>
  <c r="O15" i="1"/>
  <c r="O16" i="1"/>
  <c r="O17" i="1"/>
  <c r="U17" i="1" s="1"/>
  <c r="V17" i="1" s="1"/>
  <c r="O18" i="1"/>
  <c r="O19" i="1"/>
  <c r="O20" i="1"/>
  <c r="U20" i="1" s="1"/>
  <c r="V20" i="1" s="1"/>
  <c r="O21" i="1"/>
  <c r="U21" i="1" s="1"/>
  <c r="V21" i="1" s="1"/>
  <c r="O22" i="1"/>
  <c r="O23" i="1"/>
  <c r="O24" i="1"/>
  <c r="O25" i="1"/>
  <c r="U25" i="1" s="1"/>
  <c r="V25" i="1" s="1"/>
  <c r="O26" i="1"/>
  <c r="O27" i="1"/>
  <c r="O28" i="1"/>
  <c r="U28" i="1" s="1"/>
  <c r="V28" i="1" s="1"/>
  <c r="O29" i="1"/>
  <c r="U29" i="1" s="1"/>
  <c r="V29" i="1" s="1"/>
  <c r="O30" i="1"/>
  <c r="O31" i="1"/>
  <c r="O32" i="1"/>
  <c r="O33" i="1"/>
  <c r="U33" i="1" s="1"/>
  <c r="V33" i="1" s="1"/>
  <c r="O34" i="1"/>
  <c r="O35" i="1"/>
  <c r="O36" i="1"/>
  <c r="U36" i="1" s="1"/>
  <c r="V36" i="1" s="1"/>
  <c r="O37" i="1"/>
  <c r="U37" i="1" s="1"/>
  <c r="V37" i="1" s="1"/>
  <c r="O38" i="1"/>
  <c r="O39" i="1"/>
  <c r="O40" i="1"/>
  <c r="O41" i="1"/>
  <c r="U41" i="1" s="1"/>
  <c r="V41" i="1" s="1"/>
  <c r="O42" i="1"/>
  <c r="O43" i="1"/>
  <c r="O44" i="1"/>
  <c r="U44" i="1" s="1"/>
  <c r="V44" i="1" s="1"/>
  <c r="O45" i="1"/>
  <c r="U45" i="1" s="1"/>
  <c r="V45" i="1" s="1"/>
  <c r="O46" i="1"/>
  <c r="O47" i="1"/>
  <c r="O48" i="1"/>
  <c r="O49" i="1"/>
  <c r="U49" i="1" s="1"/>
  <c r="V49" i="1" s="1"/>
  <c r="O50" i="1"/>
  <c r="O51" i="1"/>
  <c r="O52" i="1"/>
  <c r="U52" i="1" s="1"/>
  <c r="V52" i="1" s="1"/>
  <c r="O53" i="1"/>
  <c r="U53" i="1" s="1"/>
  <c r="V53" i="1" s="1"/>
  <c r="O54" i="1"/>
  <c r="O55" i="1"/>
  <c r="O56" i="1"/>
  <c r="O57" i="1"/>
  <c r="U57" i="1" s="1"/>
  <c r="V57" i="1" s="1"/>
  <c r="O58" i="1"/>
  <c r="O59" i="1"/>
  <c r="O60" i="1"/>
  <c r="U60" i="1" s="1"/>
  <c r="V60" i="1" s="1"/>
  <c r="O61" i="1"/>
  <c r="U61" i="1" s="1"/>
  <c r="V61" i="1" s="1"/>
  <c r="O62" i="1"/>
  <c r="O63" i="1"/>
  <c r="O64" i="1"/>
  <c r="O65" i="1"/>
  <c r="U65" i="1" s="1"/>
  <c r="V65" i="1" s="1"/>
  <c r="O66" i="1"/>
  <c r="O67" i="1"/>
  <c r="O68" i="1"/>
  <c r="U68" i="1" s="1"/>
  <c r="V68" i="1" s="1"/>
  <c r="O69" i="1"/>
  <c r="U69" i="1" s="1"/>
  <c r="V69" i="1" s="1"/>
  <c r="O70" i="1"/>
  <c r="O71" i="1"/>
  <c r="U71" i="1" s="1"/>
  <c r="V71" i="1" s="1"/>
  <c r="O72" i="1"/>
  <c r="U72" i="1" s="1"/>
  <c r="V72" i="1" s="1"/>
  <c r="O73" i="1"/>
  <c r="O74" i="1"/>
  <c r="O75" i="1"/>
  <c r="U75" i="1" s="1"/>
  <c r="V75" i="1" s="1"/>
  <c r="O76" i="1"/>
  <c r="U76" i="1" s="1"/>
  <c r="V76" i="1" s="1"/>
  <c r="O77" i="1"/>
  <c r="O78" i="1"/>
  <c r="O79" i="1"/>
  <c r="U79" i="1" s="1"/>
  <c r="V79" i="1" s="1"/>
  <c r="O80" i="1"/>
  <c r="U80" i="1" s="1"/>
  <c r="V80" i="1" s="1"/>
  <c r="O81" i="1"/>
  <c r="O82" i="1"/>
  <c r="O83" i="1"/>
  <c r="U83" i="1" s="1"/>
  <c r="V83" i="1" s="1"/>
  <c r="O84" i="1"/>
  <c r="U84" i="1" s="1"/>
  <c r="V84" i="1" s="1"/>
  <c r="O85" i="1"/>
  <c r="O86" i="1"/>
  <c r="O87" i="1"/>
  <c r="O88" i="1"/>
  <c r="O89" i="1"/>
  <c r="U89" i="1" s="1"/>
  <c r="V89" i="1" s="1"/>
  <c r="O90" i="1"/>
  <c r="O91" i="1"/>
  <c r="U91" i="1" s="1"/>
  <c r="V91" i="1" s="1"/>
  <c r="O92" i="1"/>
  <c r="O2" i="1"/>
  <c r="U2" i="1" s="1"/>
  <c r="V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AQ49" i="1" l="1"/>
  <c r="AR49" i="1"/>
  <c r="AQ48" i="1"/>
  <c r="AR48" i="1"/>
  <c r="D7" i="1"/>
  <c r="J7" i="1"/>
  <c r="U90" i="1"/>
  <c r="V90" i="1" s="1"/>
  <c r="U66" i="1"/>
  <c r="V66" i="1" s="1"/>
  <c r="L66" i="1" s="1"/>
  <c r="U58" i="1"/>
  <c r="V58" i="1" s="1"/>
  <c r="U50" i="1"/>
  <c r="V50" i="1" s="1"/>
  <c r="U42" i="1"/>
  <c r="V42" i="1" s="1"/>
  <c r="U34" i="1"/>
  <c r="V34" i="1" s="1"/>
  <c r="U26" i="1"/>
  <c r="V26" i="1" s="1"/>
  <c r="U18" i="1"/>
  <c r="V18" i="1" s="1"/>
  <c r="U10" i="1"/>
  <c r="V10" i="1" s="1"/>
  <c r="U86" i="1"/>
  <c r="V86" i="1" s="1"/>
  <c r="U78" i="1"/>
  <c r="V78" i="1" s="1"/>
  <c r="U70" i="1"/>
  <c r="V70" i="1" s="1"/>
  <c r="U62" i="1"/>
  <c r="V62" i="1" s="1"/>
  <c r="U54" i="1"/>
  <c r="V54" i="1" s="1"/>
  <c r="U46" i="1"/>
  <c r="V46" i="1" s="1"/>
  <c r="L46" i="1" s="1"/>
  <c r="U38" i="1"/>
  <c r="V38" i="1" s="1"/>
  <c r="U30" i="1"/>
  <c r="V30" i="1" s="1"/>
  <c r="U22" i="1"/>
  <c r="V22" i="1" s="1"/>
  <c r="U14" i="1"/>
  <c r="V14" i="1" s="1"/>
  <c r="U6" i="1"/>
  <c r="V6" i="1" s="1"/>
  <c r="U92" i="1"/>
  <c r="V92" i="1" s="1"/>
  <c r="U88" i="1"/>
  <c r="V88" i="1" s="1"/>
  <c r="U82" i="1"/>
  <c r="V82" i="1" s="1"/>
  <c r="U74" i="1"/>
  <c r="V74" i="1" s="1"/>
  <c r="U64" i="1"/>
  <c r="V64" i="1" s="1"/>
  <c r="L64" i="1" s="1"/>
  <c r="U56" i="1"/>
  <c r="V56" i="1" s="1"/>
  <c r="U48" i="1"/>
  <c r="V48" i="1" s="1"/>
  <c r="U40" i="1"/>
  <c r="V40" i="1" s="1"/>
  <c r="U32" i="1"/>
  <c r="V32" i="1" s="1"/>
  <c r="U24" i="1"/>
  <c r="V24" i="1" s="1"/>
  <c r="U16" i="1"/>
  <c r="V16" i="1" s="1"/>
  <c r="U8" i="1"/>
  <c r="V8" i="1" s="1"/>
  <c r="K49" i="1"/>
  <c r="K48" i="1"/>
  <c r="L61" i="1"/>
  <c r="U85" i="1"/>
  <c r="V85" i="1" s="1"/>
  <c r="U77" i="1"/>
  <c r="V77" i="1" s="1"/>
  <c r="U67" i="1"/>
  <c r="V67" i="1" s="1"/>
  <c r="L67" i="1" s="1"/>
  <c r="U59" i="1"/>
  <c r="V59" i="1" s="1"/>
  <c r="U51" i="1"/>
  <c r="V51" i="1" s="1"/>
  <c r="U43" i="1"/>
  <c r="V43" i="1" s="1"/>
  <c r="U35" i="1"/>
  <c r="V35" i="1" s="1"/>
  <c r="U27" i="1"/>
  <c r="V27" i="1" s="1"/>
  <c r="U19" i="1"/>
  <c r="V19" i="1" s="1"/>
  <c r="U11" i="1"/>
  <c r="V11" i="1" s="1"/>
  <c r="U3" i="1"/>
  <c r="V3" i="1" s="1"/>
  <c r="L62" i="1"/>
  <c r="L44" i="1"/>
  <c r="U87" i="1"/>
  <c r="V87" i="1" s="1"/>
  <c r="L69" i="1"/>
  <c r="L68" i="1"/>
  <c r="U81" i="1"/>
  <c r="V81" i="1" s="1"/>
  <c r="U73" i="1"/>
  <c r="V73" i="1" s="1"/>
  <c r="U63" i="1"/>
  <c r="V63" i="1" s="1"/>
  <c r="L63" i="1" s="1"/>
  <c r="U55" i="1"/>
  <c r="V55" i="1" s="1"/>
  <c r="U47" i="1"/>
  <c r="V47" i="1" s="1"/>
  <c r="L47" i="1" s="1"/>
  <c r="U39" i="1"/>
  <c r="V39" i="1" s="1"/>
  <c r="U31" i="1"/>
  <c r="V31" i="1" s="1"/>
  <c r="U23" i="1"/>
  <c r="V23" i="1" s="1"/>
  <c r="U15" i="1"/>
  <c r="V15" i="1" s="1"/>
  <c r="U7" i="1"/>
  <c r="V7" i="1" s="1"/>
  <c r="T48" i="1"/>
  <c r="L65" i="1"/>
  <c r="L45" i="1"/>
  <c r="T49" i="1"/>
  <c r="S48" i="1"/>
  <c r="R49" i="1"/>
  <c r="S49" i="1"/>
  <c r="R48" i="1"/>
  <c r="AD5" i="1"/>
  <c r="AL5" i="1"/>
  <c r="W5" i="1"/>
  <c r="AE5" i="1"/>
  <c r="AM5" i="1"/>
  <c r="X5" i="1"/>
  <c r="AF5" i="1"/>
  <c r="AN5" i="1"/>
  <c r="Y5" i="1"/>
  <c r="AG5" i="1"/>
  <c r="AO5" i="1"/>
  <c r="Z5" i="1"/>
  <c r="AH5" i="1"/>
  <c r="AP5" i="1"/>
  <c r="AA5" i="1"/>
  <c r="AB5" i="1"/>
  <c r="AC5" i="1"/>
  <c r="AI5" i="1"/>
  <c r="AJ5" i="1"/>
  <c r="AK5" i="1"/>
  <c r="AD13" i="1"/>
  <c r="AL13" i="1"/>
  <c r="W13" i="1"/>
  <c r="AE13" i="1"/>
  <c r="AM13" i="1"/>
  <c r="X13" i="1"/>
  <c r="AF13" i="1"/>
  <c r="AN13" i="1"/>
  <c r="AH13" i="1"/>
  <c r="AI13" i="1"/>
  <c r="Y13" i="1"/>
  <c r="AJ13" i="1"/>
  <c r="Z13" i="1"/>
  <c r="AK13" i="1"/>
  <c r="AA13" i="1"/>
  <c r="AO13" i="1"/>
  <c r="AB13" i="1"/>
  <c r="AP13" i="1"/>
  <c r="AC13" i="1"/>
  <c r="AG13" i="1"/>
  <c r="AD21" i="1"/>
  <c r="AL21" i="1"/>
  <c r="W21" i="1"/>
  <c r="AE21" i="1"/>
  <c r="AM21" i="1"/>
  <c r="X21" i="1"/>
  <c r="AF21" i="1"/>
  <c r="AN21" i="1"/>
  <c r="AA21" i="1"/>
  <c r="AO21" i="1"/>
  <c r="AB21" i="1"/>
  <c r="AP21" i="1"/>
  <c r="AC21" i="1"/>
  <c r="AG21" i="1"/>
  <c r="AH21" i="1"/>
  <c r="AI21" i="1"/>
  <c r="Y21" i="1"/>
  <c r="AJ21" i="1"/>
  <c r="Z21" i="1"/>
  <c r="AK21" i="1"/>
  <c r="AD28" i="1"/>
  <c r="AL28" i="1"/>
  <c r="W28" i="1"/>
  <c r="AE28" i="1"/>
  <c r="AM28" i="1"/>
  <c r="X28" i="1"/>
  <c r="AF28" i="1"/>
  <c r="AN28" i="1"/>
  <c r="AH28" i="1"/>
  <c r="AI28" i="1"/>
  <c r="Y28" i="1"/>
  <c r="AJ28" i="1"/>
  <c r="Z28" i="1"/>
  <c r="AK28" i="1"/>
  <c r="AA28" i="1"/>
  <c r="AO28" i="1"/>
  <c r="AB28" i="1"/>
  <c r="AP28" i="1"/>
  <c r="AC28" i="1"/>
  <c r="AG28" i="1"/>
  <c r="Y36" i="1"/>
  <c r="AG36" i="1"/>
  <c r="AO36" i="1"/>
  <c r="Z36" i="1"/>
  <c r="AH36" i="1"/>
  <c r="AP36" i="1"/>
  <c r="AA36" i="1"/>
  <c r="AI36" i="1"/>
  <c r="AB36" i="1"/>
  <c r="AJ36" i="1"/>
  <c r="AC36" i="1"/>
  <c r="AK36" i="1"/>
  <c r="AD36" i="1"/>
  <c r="AL36" i="1"/>
  <c r="W36" i="1"/>
  <c r="AE36" i="1"/>
  <c r="AM36" i="1"/>
  <c r="X36" i="1"/>
  <c r="AF36" i="1"/>
  <c r="AN36" i="1"/>
  <c r="Y50" i="1"/>
  <c r="AG50" i="1"/>
  <c r="AO50" i="1"/>
  <c r="Z50" i="1"/>
  <c r="AH50" i="1"/>
  <c r="AP50" i="1"/>
  <c r="X50" i="1"/>
  <c r="AJ50" i="1"/>
  <c r="AA50" i="1"/>
  <c r="AK50" i="1"/>
  <c r="AB50" i="1"/>
  <c r="AL50" i="1"/>
  <c r="AC50" i="1"/>
  <c r="AM50" i="1"/>
  <c r="AD50" i="1"/>
  <c r="AN50" i="1"/>
  <c r="AE50" i="1"/>
  <c r="AF50" i="1"/>
  <c r="W50" i="1"/>
  <c r="AI50" i="1"/>
  <c r="Z58" i="1"/>
  <c r="AH58" i="1"/>
  <c r="AP58" i="1"/>
  <c r="AA58" i="1"/>
  <c r="AI58" i="1"/>
  <c r="AB58" i="1"/>
  <c r="AJ58" i="1"/>
  <c r="AC58" i="1"/>
  <c r="AK58" i="1"/>
  <c r="AD58" i="1"/>
  <c r="AL58" i="1"/>
  <c r="W58" i="1"/>
  <c r="AE58" i="1"/>
  <c r="AM58" i="1"/>
  <c r="X58" i="1"/>
  <c r="AF58" i="1"/>
  <c r="AN58" i="1"/>
  <c r="Y58" i="1"/>
  <c r="AG58" i="1"/>
  <c r="AO58" i="1"/>
  <c r="AD77" i="1"/>
  <c r="AL77" i="1"/>
  <c r="W77" i="1"/>
  <c r="AE77" i="1"/>
  <c r="AM77" i="1"/>
  <c r="Y77" i="1"/>
  <c r="AG77" i="1"/>
  <c r="AO77" i="1"/>
  <c r="AC77" i="1"/>
  <c r="AF77" i="1"/>
  <c r="AH77" i="1"/>
  <c r="AI77" i="1"/>
  <c r="X77" i="1"/>
  <c r="AJ77" i="1"/>
  <c r="Z77" i="1"/>
  <c r="AA77" i="1"/>
  <c r="AB77" i="1"/>
  <c r="AK77" i="1"/>
  <c r="AN77" i="1"/>
  <c r="AP77" i="1"/>
  <c r="AD85" i="1"/>
  <c r="AL85" i="1"/>
  <c r="W85" i="1"/>
  <c r="AE85" i="1"/>
  <c r="AM85" i="1"/>
  <c r="Y85" i="1"/>
  <c r="AG85" i="1"/>
  <c r="AO85" i="1"/>
  <c r="X85" i="1"/>
  <c r="AJ85" i="1"/>
  <c r="Z85" i="1"/>
  <c r="AK85" i="1"/>
  <c r="AA85" i="1"/>
  <c r="AN85" i="1"/>
  <c r="AB85" i="1"/>
  <c r="AP85" i="1"/>
  <c r="AC85" i="1"/>
  <c r="AF85" i="1"/>
  <c r="AH85" i="1"/>
  <c r="AI85" i="1"/>
  <c r="AD91" i="1"/>
  <c r="AL91" i="1"/>
  <c r="W91" i="1"/>
  <c r="AE91" i="1"/>
  <c r="AM91" i="1"/>
  <c r="Z91" i="1"/>
  <c r="AJ91" i="1"/>
  <c r="AA91" i="1"/>
  <c r="AK91" i="1"/>
  <c r="AB91" i="1"/>
  <c r="AN91" i="1"/>
  <c r="AC91" i="1"/>
  <c r="AO91" i="1"/>
  <c r="AF91" i="1"/>
  <c r="AP91" i="1"/>
  <c r="AG91" i="1"/>
  <c r="X91" i="1"/>
  <c r="AH91" i="1"/>
  <c r="Y91" i="1"/>
  <c r="AI91" i="1"/>
  <c r="Z6" i="1"/>
  <c r="AH6" i="1"/>
  <c r="AP6" i="1"/>
  <c r="AA6" i="1"/>
  <c r="AI6" i="1"/>
  <c r="AB6" i="1"/>
  <c r="AJ6" i="1"/>
  <c r="AC6" i="1"/>
  <c r="AK6" i="1"/>
  <c r="AD6" i="1"/>
  <c r="AL6" i="1"/>
  <c r="Y6" i="1"/>
  <c r="AE6" i="1"/>
  <c r="AF6" i="1"/>
  <c r="AG6" i="1"/>
  <c r="AM6" i="1"/>
  <c r="AN6" i="1"/>
  <c r="W6" i="1"/>
  <c r="AO6" i="1"/>
  <c r="X6" i="1"/>
  <c r="Z14" i="1"/>
  <c r="AH14" i="1"/>
  <c r="AP14" i="1"/>
  <c r="AA14" i="1"/>
  <c r="AI14" i="1"/>
  <c r="AB14" i="1"/>
  <c r="AJ14" i="1"/>
  <c r="Y14" i="1"/>
  <c r="AM14" i="1"/>
  <c r="AC14" i="1"/>
  <c r="AN14" i="1"/>
  <c r="AD14" i="1"/>
  <c r="AO14" i="1"/>
  <c r="AE14" i="1"/>
  <c r="AF14" i="1"/>
  <c r="AG14" i="1"/>
  <c r="W14" i="1"/>
  <c r="AK14" i="1"/>
  <c r="X14" i="1"/>
  <c r="AL14" i="1"/>
  <c r="Z22" i="1"/>
  <c r="AH22" i="1"/>
  <c r="AP22" i="1"/>
  <c r="AA22" i="1"/>
  <c r="AI22" i="1"/>
  <c r="AB22" i="1"/>
  <c r="AJ22" i="1"/>
  <c r="AF22" i="1"/>
  <c r="AG22" i="1"/>
  <c r="W22" i="1"/>
  <c r="AK22" i="1"/>
  <c r="X22" i="1"/>
  <c r="AL22" i="1"/>
  <c r="Y22" i="1"/>
  <c r="AM22" i="1"/>
  <c r="AC22" i="1"/>
  <c r="AN22" i="1"/>
  <c r="AD22" i="1"/>
  <c r="AO22" i="1"/>
  <c r="AE22" i="1"/>
  <c r="Z29" i="1"/>
  <c r="AH29" i="1"/>
  <c r="AP29" i="1"/>
  <c r="AA29" i="1"/>
  <c r="AI29" i="1"/>
  <c r="AB29" i="1"/>
  <c r="AJ29" i="1"/>
  <c r="Y29" i="1"/>
  <c r="AM29" i="1"/>
  <c r="AC29" i="1"/>
  <c r="AN29" i="1"/>
  <c r="AD29" i="1"/>
  <c r="AO29" i="1"/>
  <c r="AE29" i="1"/>
  <c r="AF29" i="1"/>
  <c r="AG29" i="1"/>
  <c r="W29" i="1"/>
  <c r="AK29" i="1"/>
  <c r="X29" i="1"/>
  <c r="AL29" i="1"/>
  <c r="AC37" i="1"/>
  <c r="AK37" i="1"/>
  <c r="AD37" i="1"/>
  <c r="AL37" i="1"/>
  <c r="W37" i="1"/>
  <c r="AE37" i="1"/>
  <c r="AM37" i="1"/>
  <c r="X37" i="1"/>
  <c r="AF37" i="1"/>
  <c r="AN37" i="1"/>
  <c r="Y37" i="1"/>
  <c r="AG37" i="1"/>
  <c r="AO37" i="1"/>
  <c r="Z37" i="1"/>
  <c r="AH37" i="1"/>
  <c r="AP37" i="1"/>
  <c r="AA37" i="1"/>
  <c r="AI37" i="1"/>
  <c r="AB37" i="1"/>
  <c r="AJ37" i="1"/>
  <c r="AC51" i="1"/>
  <c r="AK51" i="1"/>
  <c r="AD51" i="1"/>
  <c r="AL51" i="1"/>
  <c r="Z51" i="1"/>
  <c r="AJ51" i="1"/>
  <c r="AA51" i="1"/>
  <c r="AM51" i="1"/>
  <c r="AB51" i="1"/>
  <c r="AN51" i="1"/>
  <c r="AE51" i="1"/>
  <c r="AO51" i="1"/>
  <c r="AF51" i="1"/>
  <c r="AP51" i="1"/>
  <c r="W51" i="1"/>
  <c r="AG51" i="1"/>
  <c r="X51" i="1"/>
  <c r="AH51" i="1"/>
  <c r="Y51" i="1"/>
  <c r="AI51" i="1"/>
  <c r="AD59" i="1"/>
  <c r="AL59" i="1"/>
  <c r="W59" i="1"/>
  <c r="AE59" i="1"/>
  <c r="AM59" i="1"/>
  <c r="X59" i="1"/>
  <c r="AF59" i="1"/>
  <c r="AN59" i="1"/>
  <c r="Y59" i="1"/>
  <c r="AG59" i="1"/>
  <c r="AO59" i="1"/>
  <c r="Z59" i="1"/>
  <c r="AH59" i="1"/>
  <c r="AA59" i="1"/>
  <c r="AI59" i="1"/>
  <c r="AB59" i="1"/>
  <c r="AJ59" i="1"/>
  <c r="AC59" i="1"/>
  <c r="AK59" i="1"/>
  <c r="Z70" i="1"/>
  <c r="AH70" i="1"/>
  <c r="AP70" i="1"/>
  <c r="AA70" i="1"/>
  <c r="AI70" i="1"/>
  <c r="AC70" i="1"/>
  <c r="AK70" i="1"/>
  <c r="AD70" i="1"/>
  <c r="AO70" i="1"/>
  <c r="AE70" i="1"/>
  <c r="AF70" i="1"/>
  <c r="AG70" i="1"/>
  <c r="W70" i="1"/>
  <c r="AJ70" i="1"/>
  <c r="X70" i="1"/>
  <c r="Y70" i="1"/>
  <c r="AB70" i="1"/>
  <c r="AL70" i="1"/>
  <c r="AM70" i="1"/>
  <c r="AN70" i="1"/>
  <c r="Z78" i="1"/>
  <c r="AH78" i="1"/>
  <c r="AP78" i="1"/>
  <c r="AA78" i="1"/>
  <c r="AI78" i="1"/>
  <c r="AC78" i="1"/>
  <c r="AK78" i="1"/>
  <c r="W78" i="1"/>
  <c r="AJ78" i="1"/>
  <c r="X78" i="1"/>
  <c r="AL78" i="1"/>
  <c r="Y78" i="1"/>
  <c r="AM78" i="1"/>
  <c r="AB78" i="1"/>
  <c r="AN78" i="1"/>
  <c r="AD78" i="1"/>
  <c r="AO78" i="1"/>
  <c r="AF78" i="1"/>
  <c r="AG78" i="1"/>
  <c r="AE78" i="1"/>
  <c r="Z86" i="1"/>
  <c r="AH86" i="1"/>
  <c r="AP86" i="1"/>
  <c r="AA86" i="1"/>
  <c r="AI86" i="1"/>
  <c r="AC86" i="1"/>
  <c r="AK86" i="1"/>
  <c r="AD86" i="1"/>
  <c r="AO86" i="1"/>
  <c r="AE86" i="1"/>
  <c r="AF86" i="1"/>
  <c r="AG86" i="1"/>
  <c r="W86" i="1"/>
  <c r="AJ86" i="1"/>
  <c r="AN86" i="1"/>
  <c r="X86" i="1"/>
  <c r="Y86" i="1"/>
  <c r="AB86" i="1"/>
  <c r="AL86" i="1"/>
  <c r="AM86" i="1"/>
  <c r="Z92" i="1"/>
  <c r="AH92" i="1"/>
  <c r="AP92" i="1"/>
  <c r="AA92" i="1"/>
  <c r="AI92" i="1"/>
  <c r="AB92" i="1"/>
  <c r="AL92" i="1"/>
  <c r="AC92" i="1"/>
  <c r="AM92" i="1"/>
  <c r="AD92" i="1"/>
  <c r="AN92" i="1"/>
  <c r="AE92" i="1"/>
  <c r="AO92" i="1"/>
  <c r="AF92" i="1"/>
  <c r="W92" i="1"/>
  <c r="AG92" i="1"/>
  <c r="X92" i="1"/>
  <c r="AJ92" i="1"/>
  <c r="Y92" i="1"/>
  <c r="AK92" i="1"/>
  <c r="AD7" i="1"/>
  <c r="AL7" i="1"/>
  <c r="W7" i="1"/>
  <c r="AE7" i="1"/>
  <c r="AM7" i="1"/>
  <c r="X7" i="1"/>
  <c r="AF7" i="1"/>
  <c r="AN7" i="1"/>
  <c r="Y7" i="1"/>
  <c r="AG7" i="1"/>
  <c r="AO7" i="1"/>
  <c r="Z7" i="1"/>
  <c r="AH7" i="1"/>
  <c r="AP7" i="1"/>
  <c r="AB7" i="1"/>
  <c r="AC7" i="1"/>
  <c r="AI7" i="1"/>
  <c r="AJ7" i="1"/>
  <c r="AK7" i="1"/>
  <c r="AA7" i="1"/>
  <c r="AD15" i="1"/>
  <c r="AL15" i="1"/>
  <c r="W15" i="1"/>
  <c r="AE15" i="1"/>
  <c r="AM15" i="1"/>
  <c r="X15" i="1"/>
  <c r="AF15" i="1"/>
  <c r="AN15" i="1"/>
  <c r="AG15" i="1"/>
  <c r="AH15" i="1"/>
  <c r="AI15" i="1"/>
  <c r="Y15" i="1"/>
  <c r="AJ15" i="1"/>
  <c r="Z15" i="1"/>
  <c r="AK15" i="1"/>
  <c r="AA15" i="1"/>
  <c r="AO15" i="1"/>
  <c r="AB15" i="1"/>
  <c r="AP15" i="1"/>
  <c r="AC15" i="1"/>
  <c r="AD30" i="1"/>
  <c r="AL30" i="1"/>
  <c r="W30" i="1"/>
  <c r="AE30" i="1"/>
  <c r="AM30" i="1"/>
  <c r="X30" i="1"/>
  <c r="AF30" i="1"/>
  <c r="AN30" i="1"/>
  <c r="AG30" i="1"/>
  <c r="AH30" i="1"/>
  <c r="AI30" i="1"/>
  <c r="Y30" i="1"/>
  <c r="AJ30" i="1"/>
  <c r="Z30" i="1"/>
  <c r="AK30" i="1"/>
  <c r="AA30" i="1"/>
  <c r="AO30" i="1"/>
  <c r="AB30" i="1"/>
  <c r="AP30" i="1"/>
  <c r="AC30" i="1"/>
  <c r="Y38" i="1"/>
  <c r="AG38" i="1"/>
  <c r="AO38" i="1"/>
  <c r="Z38" i="1"/>
  <c r="AH38" i="1"/>
  <c r="AP38" i="1"/>
  <c r="AA38" i="1"/>
  <c r="AI38" i="1"/>
  <c r="AB38" i="1"/>
  <c r="AJ38" i="1"/>
  <c r="AC38" i="1"/>
  <c r="AK38" i="1"/>
  <c r="AD38" i="1"/>
  <c r="AL38" i="1"/>
  <c r="W38" i="1"/>
  <c r="AE38" i="1"/>
  <c r="AM38" i="1"/>
  <c r="X38" i="1"/>
  <c r="AF38" i="1"/>
  <c r="AN38" i="1"/>
  <c r="Y52" i="1"/>
  <c r="AG52" i="1"/>
  <c r="AO52" i="1"/>
  <c r="Z52" i="1"/>
  <c r="AH52" i="1"/>
  <c r="AP52" i="1"/>
  <c r="AB52" i="1"/>
  <c r="AL52" i="1"/>
  <c r="AC52" i="1"/>
  <c r="AM52" i="1"/>
  <c r="AD52" i="1"/>
  <c r="AN52" i="1"/>
  <c r="AE52" i="1"/>
  <c r="AF52" i="1"/>
  <c r="W52" i="1"/>
  <c r="AI52" i="1"/>
  <c r="X52" i="1"/>
  <c r="AJ52" i="1"/>
  <c r="AA52" i="1"/>
  <c r="AK52" i="1"/>
  <c r="Z60" i="1"/>
  <c r="AH60" i="1"/>
  <c r="AP60" i="1"/>
  <c r="AA60" i="1"/>
  <c r="AI60" i="1"/>
  <c r="AB60" i="1"/>
  <c r="AJ60" i="1"/>
  <c r="AC60" i="1"/>
  <c r="AK60" i="1"/>
  <c r="AD60" i="1"/>
  <c r="AL60" i="1"/>
  <c r="W60" i="1"/>
  <c r="AE60" i="1"/>
  <c r="AM60" i="1"/>
  <c r="X60" i="1"/>
  <c r="AF60" i="1"/>
  <c r="AN60" i="1"/>
  <c r="Y60" i="1"/>
  <c r="AG60" i="1"/>
  <c r="AO60" i="1"/>
  <c r="AD71" i="1"/>
  <c r="AL71" i="1"/>
  <c r="W71" i="1"/>
  <c r="AE71" i="1"/>
  <c r="AM71" i="1"/>
  <c r="Y71" i="1"/>
  <c r="AG71" i="1"/>
  <c r="AO71" i="1"/>
  <c r="AI71" i="1"/>
  <c r="X71" i="1"/>
  <c r="AJ71" i="1"/>
  <c r="Z71" i="1"/>
  <c r="AK71" i="1"/>
  <c r="AA71" i="1"/>
  <c r="AN71" i="1"/>
  <c r="AB71" i="1"/>
  <c r="AP71" i="1"/>
  <c r="AH71" i="1"/>
  <c r="AC71" i="1"/>
  <c r="AF71" i="1"/>
  <c r="AD79" i="1"/>
  <c r="AL79" i="1"/>
  <c r="W79" i="1"/>
  <c r="AE79" i="1"/>
  <c r="AM79" i="1"/>
  <c r="Y79" i="1"/>
  <c r="AG79" i="1"/>
  <c r="AO79" i="1"/>
  <c r="AB79" i="1"/>
  <c r="AP79" i="1"/>
  <c r="AC79" i="1"/>
  <c r="AF79" i="1"/>
  <c r="AH79" i="1"/>
  <c r="AI79" i="1"/>
  <c r="X79" i="1"/>
  <c r="Z79" i="1"/>
  <c r="AA79" i="1"/>
  <c r="AJ79" i="1"/>
  <c r="AK79" i="1"/>
  <c r="AN79" i="1"/>
  <c r="Z8" i="1"/>
  <c r="AH8" i="1"/>
  <c r="AP8" i="1"/>
  <c r="AA8" i="1"/>
  <c r="AI8" i="1"/>
  <c r="AB8" i="1"/>
  <c r="AJ8" i="1"/>
  <c r="AC8" i="1"/>
  <c r="AK8" i="1"/>
  <c r="AD8" i="1"/>
  <c r="AL8" i="1"/>
  <c r="AE8" i="1"/>
  <c r="AF8" i="1"/>
  <c r="AG8" i="1"/>
  <c r="AM8" i="1"/>
  <c r="AN8" i="1"/>
  <c r="W8" i="1"/>
  <c r="AO8" i="1"/>
  <c r="X8" i="1"/>
  <c r="Y8" i="1"/>
  <c r="Z16" i="1"/>
  <c r="AH16" i="1"/>
  <c r="AP16" i="1"/>
  <c r="AA16" i="1"/>
  <c r="AI16" i="1"/>
  <c r="AB16" i="1"/>
  <c r="AJ16" i="1"/>
  <c r="X16" i="1"/>
  <c r="AL16" i="1"/>
  <c r="Y16" i="1"/>
  <c r="AM16" i="1"/>
  <c r="AC16" i="1"/>
  <c r="AN16" i="1"/>
  <c r="AD16" i="1"/>
  <c r="AO16" i="1"/>
  <c r="AE16" i="1"/>
  <c r="AF16" i="1"/>
  <c r="AG16" i="1"/>
  <c r="W16" i="1"/>
  <c r="AK16" i="1"/>
  <c r="Z23" i="1"/>
  <c r="AH23" i="1"/>
  <c r="AP23" i="1"/>
  <c r="AA23" i="1"/>
  <c r="AI23" i="1"/>
  <c r="AB23" i="1"/>
  <c r="AJ23" i="1"/>
  <c r="AE23" i="1"/>
  <c r="AF23" i="1"/>
  <c r="AG23" i="1"/>
  <c r="W23" i="1"/>
  <c r="AK23" i="1"/>
  <c r="X23" i="1"/>
  <c r="AL23" i="1"/>
  <c r="Y23" i="1"/>
  <c r="AM23" i="1"/>
  <c r="AC23" i="1"/>
  <c r="AN23" i="1"/>
  <c r="AD23" i="1"/>
  <c r="AO23" i="1"/>
  <c r="Z31" i="1"/>
  <c r="AH31" i="1"/>
  <c r="AP31" i="1"/>
  <c r="AA31" i="1"/>
  <c r="AI31" i="1"/>
  <c r="AB31" i="1"/>
  <c r="AJ31" i="1"/>
  <c r="X31" i="1"/>
  <c r="AL31" i="1"/>
  <c r="Y31" i="1"/>
  <c r="AM31" i="1"/>
  <c r="AC31" i="1"/>
  <c r="AN31" i="1"/>
  <c r="AD31" i="1"/>
  <c r="AO31" i="1"/>
  <c r="AE31" i="1"/>
  <c r="AF31" i="1"/>
  <c r="AG31" i="1"/>
  <c r="W31" i="1"/>
  <c r="AK31" i="1"/>
  <c r="AC39" i="1"/>
  <c r="AK39" i="1"/>
  <c r="AD39" i="1"/>
  <c r="AL39" i="1"/>
  <c r="W39" i="1"/>
  <c r="AE39" i="1"/>
  <c r="AM39" i="1"/>
  <c r="X39" i="1"/>
  <c r="AF39" i="1"/>
  <c r="AN39" i="1"/>
  <c r="Y39" i="1"/>
  <c r="AG39" i="1"/>
  <c r="AO39" i="1"/>
  <c r="Z39" i="1"/>
  <c r="AH39" i="1"/>
  <c r="AP39" i="1"/>
  <c r="AA39" i="1"/>
  <c r="AI39" i="1"/>
  <c r="AB39" i="1"/>
  <c r="AJ39" i="1"/>
  <c r="AC53" i="1"/>
  <c r="AK53" i="1"/>
  <c r="AD53" i="1"/>
  <c r="AL53" i="1"/>
  <c r="AB53" i="1"/>
  <c r="AN53" i="1"/>
  <c r="AE53" i="1"/>
  <c r="AO53" i="1"/>
  <c r="AF53" i="1"/>
  <c r="AP53" i="1"/>
  <c r="W53" i="1"/>
  <c r="AG53" i="1"/>
  <c r="X53" i="1"/>
  <c r="AH53" i="1"/>
  <c r="Y53" i="1"/>
  <c r="AI53" i="1"/>
  <c r="Z53" i="1"/>
  <c r="AJ53" i="1"/>
  <c r="AA53" i="1"/>
  <c r="AM53" i="1"/>
  <c r="Z72" i="1"/>
  <c r="AH72" i="1"/>
  <c r="AP72" i="1"/>
  <c r="AA72" i="1"/>
  <c r="AI72" i="1"/>
  <c r="AC72" i="1"/>
  <c r="AK72" i="1"/>
  <c r="AB72" i="1"/>
  <c r="AN72" i="1"/>
  <c r="AD72" i="1"/>
  <c r="AO72" i="1"/>
  <c r="AE72" i="1"/>
  <c r="AF72" i="1"/>
  <c r="AG72" i="1"/>
  <c r="W72" i="1"/>
  <c r="X72" i="1"/>
  <c r="Y72" i="1"/>
  <c r="AJ72" i="1"/>
  <c r="AL72" i="1"/>
  <c r="AM72" i="1"/>
  <c r="Z80" i="1"/>
  <c r="AH80" i="1"/>
  <c r="AP80" i="1"/>
  <c r="AA80" i="1"/>
  <c r="AI80" i="1"/>
  <c r="AC80" i="1"/>
  <c r="AK80" i="1"/>
  <c r="AG80" i="1"/>
  <c r="W80" i="1"/>
  <c r="AJ80" i="1"/>
  <c r="X80" i="1"/>
  <c r="AL80" i="1"/>
  <c r="Y80" i="1"/>
  <c r="AM80" i="1"/>
  <c r="AB80" i="1"/>
  <c r="AN80" i="1"/>
  <c r="AD80" i="1"/>
  <c r="AE80" i="1"/>
  <c r="AF80" i="1"/>
  <c r="AO80" i="1"/>
  <c r="AD9" i="1"/>
  <c r="AL9" i="1"/>
  <c r="W9" i="1"/>
  <c r="AE9" i="1"/>
  <c r="AM9" i="1"/>
  <c r="X9" i="1"/>
  <c r="AF9" i="1"/>
  <c r="AN9" i="1"/>
  <c r="Y9" i="1"/>
  <c r="AG9" i="1"/>
  <c r="AO9" i="1"/>
  <c r="Z9" i="1"/>
  <c r="AH9" i="1"/>
  <c r="AP9" i="1"/>
  <c r="AC9" i="1"/>
  <c r="AI9" i="1"/>
  <c r="AJ9" i="1"/>
  <c r="AK9" i="1"/>
  <c r="AA9" i="1"/>
  <c r="AB9" i="1"/>
  <c r="AD17" i="1"/>
  <c r="AL17" i="1"/>
  <c r="W17" i="1"/>
  <c r="AE17" i="1"/>
  <c r="AM17" i="1"/>
  <c r="X17" i="1"/>
  <c r="AF17" i="1"/>
  <c r="AN17" i="1"/>
  <c r="AC17" i="1"/>
  <c r="AG17" i="1"/>
  <c r="AH17" i="1"/>
  <c r="AI17" i="1"/>
  <c r="Y17" i="1"/>
  <c r="AJ17" i="1"/>
  <c r="Z17" i="1"/>
  <c r="AK17" i="1"/>
  <c r="AA17" i="1"/>
  <c r="AB17" i="1"/>
  <c r="AP17" i="1"/>
  <c r="AD24" i="1"/>
  <c r="AL24" i="1"/>
  <c r="W24" i="1"/>
  <c r="AE24" i="1"/>
  <c r="AM24" i="1"/>
  <c r="X24" i="1"/>
  <c r="AF24" i="1"/>
  <c r="AN24" i="1"/>
  <c r="Y24" i="1"/>
  <c r="AJ24" i="1"/>
  <c r="Z24" i="1"/>
  <c r="AK24" i="1"/>
  <c r="AA24" i="1"/>
  <c r="AO24" i="1"/>
  <c r="AB24" i="1"/>
  <c r="AP24" i="1"/>
  <c r="AC24" i="1"/>
  <c r="AG24" i="1"/>
  <c r="AH24" i="1"/>
  <c r="AI24" i="1"/>
  <c r="AD32" i="1"/>
  <c r="AL32" i="1"/>
  <c r="W32" i="1"/>
  <c r="AE32" i="1"/>
  <c r="AM32" i="1"/>
  <c r="X32" i="1"/>
  <c r="AF32" i="1"/>
  <c r="AN32" i="1"/>
  <c r="AC32" i="1"/>
  <c r="AG32" i="1"/>
  <c r="AH32" i="1"/>
  <c r="AI32" i="1"/>
  <c r="Y32" i="1"/>
  <c r="AJ32" i="1"/>
  <c r="Z32" i="1"/>
  <c r="AK32" i="1"/>
  <c r="AA32" i="1"/>
  <c r="AO32" i="1"/>
  <c r="AB32" i="1"/>
  <c r="AP32" i="1"/>
  <c r="Y40" i="1"/>
  <c r="AG40" i="1"/>
  <c r="AO40" i="1"/>
  <c r="Z40" i="1"/>
  <c r="AH40" i="1"/>
  <c r="AP40" i="1"/>
  <c r="AA40" i="1"/>
  <c r="AI40" i="1"/>
  <c r="AB40" i="1"/>
  <c r="AJ40" i="1"/>
  <c r="AC40" i="1"/>
  <c r="AK40" i="1"/>
  <c r="AD40" i="1"/>
  <c r="AL40" i="1"/>
  <c r="W40" i="1"/>
  <c r="AE40" i="1"/>
  <c r="AM40" i="1"/>
  <c r="X40" i="1"/>
  <c r="AF40" i="1"/>
  <c r="AN40" i="1"/>
  <c r="Y54" i="1"/>
  <c r="AG54" i="1"/>
  <c r="AO54" i="1"/>
  <c r="Z54" i="1"/>
  <c r="AH54" i="1"/>
  <c r="AP54" i="1"/>
  <c r="AD54" i="1"/>
  <c r="AN54" i="1"/>
  <c r="AE54" i="1"/>
  <c r="AF54" i="1"/>
  <c r="W54" i="1"/>
  <c r="AI54" i="1"/>
  <c r="X54" i="1"/>
  <c r="AJ54" i="1"/>
  <c r="AA54" i="1"/>
  <c r="AK54" i="1"/>
  <c r="AB54" i="1"/>
  <c r="AL54" i="1"/>
  <c r="AC54" i="1"/>
  <c r="AM54" i="1"/>
  <c r="AD73" i="1"/>
  <c r="AL73" i="1"/>
  <c r="W73" i="1"/>
  <c r="AE73" i="1"/>
  <c r="AM73" i="1"/>
  <c r="Y73" i="1"/>
  <c r="AG73" i="1"/>
  <c r="AO73" i="1"/>
  <c r="AH73" i="1"/>
  <c r="AI73" i="1"/>
  <c r="X73" i="1"/>
  <c r="AJ73" i="1"/>
  <c r="Z73" i="1"/>
  <c r="AK73" i="1"/>
  <c r="AA73" i="1"/>
  <c r="AN73" i="1"/>
  <c r="AC73" i="1"/>
  <c r="AF73" i="1"/>
  <c r="AP73" i="1"/>
  <c r="AB73" i="1"/>
  <c r="AD81" i="1"/>
  <c r="AL81" i="1"/>
  <c r="W81" i="1"/>
  <c r="AE81" i="1"/>
  <c r="AM81" i="1"/>
  <c r="Y81" i="1"/>
  <c r="AG81" i="1"/>
  <c r="AO81" i="1"/>
  <c r="AA81" i="1"/>
  <c r="AN81" i="1"/>
  <c r="AB81" i="1"/>
  <c r="AP81" i="1"/>
  <c r="AC81" i="1"/>
  <c r="AF81" i="1"/>
  <c r="AH81" i="1"/>
  <c r="AK81" i="1"/>
  <c r="X81" i="1"/>
  <c r="Z81" i="1"/>
  <c r="AI81" i="1"/>
  <c r="AJ81" i="1"/>
  <c r="AD87" i="1"/>
  <c r="AL87" i="1"/>
  <c r="W87" i="1"/>
  <c r="AE87" i="1"/>
  <c r="AM87" i="1"/>
  <c r="AB87" i="1"/>
  <c r="AJ87" i="1"/>
  <c r="AC87" i="1"/>
  <c r="AK87" i="1"/>
  <c r="AA87" i="1"/>
  <c r="AF87" i="1"/>
  <c r="AG87" i="1"/>
  <c r="AH87" i="1"/>
  <c r="AI87" i="1"/>
  <c r="X87" i="1"/>
  <c r="AN87" i="1"/>
  <c r="Y87" i="1"/>
  <c r="AO87" i="1"/>
  <c r="Z87" i="1"/>
  <c r="AP87" i="1"/>
  <c r="Z10" i="1"/>
  <c r="AH10" i="1"/>
  <c r="AP10" i="1"/>
  <c r="AA10" i="1"/>
  <c r="AI10" i="1"/>
  <c r="AB10" i="1"/>
  <c r="AJ10" i="1"/>
  <c r="AC10" i="1"/>
  <c r="AK10" i="1"/>
  <c r="AD10" i="1"/>
  <c r="AL10" i="1"/>
  <c r="AF10" i="1"/>
  <c r="AG10" i="1"/>
  <c r="AM10" i="1"/>
  <c r="AN10" i="1"/>
  <c r="W10" i="1"/>
  <c r="AO10" i="1"/>
  <c r="X10" i="1"/>
  <c r="Y10" i="1"/>
  <c r="AE10" i="1"/>
  <c r="Z18" i="1"/>
  <c r="AH18" i="1"/>
  <c r="AP18" i="1"/>
  <c r="AA18" i="1"/>
  <c r="AI18" i="1"/>
  <c r="AB18" i="1"/>
  <c r="AJ18" i="1"/>
  <c r="W18" i="1"/>
  <c r="AK18" i="1"/>
  <c r="X18" i="1"/>
  <c r="AL18" i="1"/>
  <c r="Y18" i="1"/>
  <c r="AM18" i="1"/>
  <c r="AC18" i="1"/>
  <c r="AN18" i="1"/>
  <c r="AD18" i="1"/>
  <c r="AO18" i="1"/>
  <c r="AE18" i="1"/>
  <c r="AF18" i="1"/>
  <c r="AG18" i="1"/>
  <c r="Z25" i="1"/>
  <c r="AH25" i="1"/>
  <c r="AP25" i="1"/>
  <c r="AA25" i="1"/>
  <c r="AI25" i="1"/>
  <c r="AB25" i="1"/>
  <c r="AJ25" i="1"/>
  <c r="AD25" i="1"/>
  <c r="AO25" i="1"/>
  <c r="AE25" i="1"/>
  <c r="AF25" i="1"/>
  <c r="AG25" i="1"/>
  <c r="W25" i="1"/>
  <c r="AK25" i="1"/>
  <c r="X25" i="1"/>
  <c r="AL25" i="1"/>
  <c r="Y25" i="1"/>
  <c r="AM25" i="1"/>
  <c r="AC25" i="1"/>
  <c r="AN25" i="1"/>
  <c r="Z33" i="1"/>
  <c r="AH33" i="1"/>
  <c r="AP33" i="1"/>
  <c r="AA33" i="1"/>
  <c r="AI33" i="1"/>
  <c r="AB33" i="1"/>
  <c r="AJ33" i="1"/>
  <c r="W33" i="1"/>
  <c r="AK33" i="1"/>
  <c r="X33" i="1"/>
  <c r="AL33" i="1"/>
  <c r="Y33" i="1"/>
  <c r="AM33" i="1"/>
  <c r="AC33" i="1"/>
  <c r="AN33" i="1"/>
  <c r="AD33" i="1"/>
  <c r="AO33" i="1"/>
  <c r="AE33" i="1"/>
  <c r="AF33" i="1"/>
  <c r="AG33" i="1"/>
  <c r="AC41" i="1"/>
  <c r="AK41" i="1"/>
  <c r="AD41" i="1"/>
  <c r="AL41" i="1"/>
  <c r="W41" i="1"/>
  <c r="AE41" i="1"/>
  <c r="AM41" i="1"/>
  <c r="X41" i="1"/>
  <c r="AF41" i="1"/>
  <c r="AN41" i="1"/>
  <c r="Y41" i="1"/>
  <c r="AG41" i="1"/>
  <c r="Z41" i="1"/>
  <c r="AH41" i="1"/>
  <c r="AP41" i="1"/>
  <c r="AA41" i="1"/>
  <c r="AI41" i="1"/>
  <c r="AB41" i="1"/>
  <c r="AJ41" i="1"/>
  <c r="AD55" i="1"/>
  <c r="AL55" i="1"/>
  <c r="W55" i="1"/>
  <c r="AE55" i="1"/>
  <c r="AM55" i="1"/>
  <c r="X55" i="1"/>
  <c r="AF55" i="1"/>
  <c r="AN55" i="1"/>
  <c r="Y55" i="1"/>
  <c r="AG55" i="1"/>
  <c r="AO55" i="1"/>
  <c r="Z55" i="1"/>
  <c r="AH55" i="1"/>
  <c r="AP55" i="1"/>
  <c r="AA55" i="1"/>
  <c r="AI55" i="1"/>
  <c r="AB55" i="1"/>
  <c r="AJ55" i="1"/>
  <c r="AC55" i="1"/>
  <c r="AK55" i="1"/>
  <c r="Z74" i="1"/>
  <c r="AH74" i="1"/>
  <c r="AP74" i="1"/>
  <c r="AA74" i="1"/>
  <c r="AI74" i="1"/>
  <c r="AC74" i="1"/>
  <c r="AK74" i="1"/>
  <c r="Y74" i="1"/>
  <c r="AM74" i="1"/>
  <c r="AB74" i="1"/>
  <c r="AN74" i="1"/>
  <c r="AD74" i="1"/>
  <c r="AO74" i="1"/>
  <c r="AE74" i="1"/>
  <c r="AF74" i="1"/>
  <c r="W74" i="1"/>
  <c r="X74" i="1"/>
  <c r="AG74" i="1"/>
  <c r="AJ74" i="1"/>
  <c r="AL74" i="1"/>
  <c r="Z82" i="1"/>
  <c r="AH82" i="1"/>
  <c r="AP82" i="1"/>
  <c r="AA82" i="1"/>
  <c r="AI82" i="1"/>
  <c r="AC82" i="1"/>
  <c r="AK82" i="1"/>
  <c r="AF82" i="1"/>
  <c r="AG82" i="1"/>
  <c r="W82" i="1"/>
  <c r="AJ82" i="1"/>
  <c r="X82" i="1"/>
  <c r="AL82" i="1"/>
  <c r="Y82" i="1"/>
  <c r="AM82" i="1"/>
  <c r="AB82" i="1"/>
  <c r="AD82" i="1"/>
  <c r="AE82" i="1"/>
  <c r="AN82" i="1"/>
  <c r="AO82" i="1"/>
  <c r="Z88" i="1"/>
  <c r="AH88" i="1"/>
  <c r="AP88" i="1"/>
  <c r="AA88" i="1"/>
  <c r="AI88" i="1"/>
  <c r="X88" i="1"/>
  <c r="AF88" i="1"/>
  <c r="AN88" i="1"/>
  <c r="Y88" i="1"/>
  <c r="AG88" i="1"/>
  <c r="AO88" i="1"/>
  <c r="W88" i="1"/>
  <c r="AM88" i="1"/>
  <c r="AB88" i="1"/>
  <c r="AC88" i="1"/>
  <c r="AD88" i="1"/>
  <c r="AE88" i="1"/>
  <c r="AJ88" i="1"/>
  <c r="AK88" i="1"/>
  <c r="AL88" i="1"/>
  <c r="AD3" i="1"/>
  <c r="AL3" i="1"/>
  <c r="W3" i="1"/>
  <c r="AE3" i="1"/>
  <c r="AM3" i="1"/>
  <c r="X3" i="1"/>
  <c r="AF3" i="1"/>
  <c r="AN3" i="1"/>
  <c r="Y3" i="1"/>
  <c r="AG3" i="1"/>
  <c r="AO3" i="1"/>
  <c r="Z3" i="1"/>
  <c r="AH3" i="1"/>
  <c r="AP3" i="1"/>
  <c r="AA3" i="1"/>
  <c r="AB3" i="1"/>
  <c r="AC3" i="1"/>
  <c r="AI3" i="1"/>
  <c r="AJ3" i="1"/>
  <c r="AK3" i="1"/>
  <c r="AD11" i="1"/>
  <c r="AL11" i="1"/>
  <c r="W11" i="1"/>
  <c r="AE11" i="1"/>
  <c r="AM11" i="1"/>
  <c r="X11" i="1"/>
  <c r="AF11" i="1"/>
  <c r="AN11" i="1"/>
  <c r="Y11" i="1"/>
  <c r="Z11" i="1"/>
  <c r="AH11" i="1"/>
  <c r="AP11" i="1"/>
  <c r="AG11" i="1"/>
  <c r="AI11" i="1"/>
  <c r="AJ11" i="1"/>
  <c r="AK11" i="1"/>
  <c r="AO11" i="1"/>
  <c r="AA11" i="1"/>
  <c r="AB11" i="1"/>
  <c r="AC11" i="1"/>
  <c r="AD19" i="1"/>
  <c r="AL19" i="1"/>
  <c r="W19" i="1"/>
  <c r="AE19" i="1"/>
  <c r="AM19" i="1"/>
  <c r="X19" i="1"/>
  <c r="AF19" i="1"/>
  <c r="AN19" i="1"/>
  <c r="AB19" i="1"/>
  <c r="AP19" i="1"/>
  <c r="AC19" i="1"/>
  <c r="AG19" i="1"/>
  <c r="AH19" i="1"/>
  <c r="AI19" i="1"/>
  <c r="Y19" i="1"/>
  <c r="AJ19" i="1"/>
  <c r="Z19" i="1"/>
  <c r="AK19" i="1"/>
  <c r="AA19" i="1"/>
  <c r="AO19" i="1"/>
  <c r="AD26" i="1"/>
  <c r="AL26" i="1"/>
  <c r="W26" i="1"/>
  <c r="AE26" i="1"/>
  <c r="AM26" i="1"/>
  <c r="X26" i="1"/>
  <c r="AF26" i="1"/>
  <c r="AN26" i="1"/>
  <c r="AI26" i="1"/>
  <c r="Y26" i="1"/>
  <c r="AJ26" i="1"/>
  <c r="Z26" i="1"/>
  <c r="AK26" i="1"/>
  <c r="AA26" i="1"/>
  <c r="AO26" i="1"/>
  <c r="AB26" i="1"/>
  <c r="AP26" i="1"/>
  <c r="AC26" i="1"/>
  <c r="AG26" i="1"/>
  <c r="AH26" i="1"/>
  <c r="AD34" i="1"/>
  <c r="AL34" i="1"/>
  <c r="W34" i="1"/>
  <c r="AE34" i="1"/>
  <c r="AM34" i="1"/>
  <c r="X34" i="1"/>
  <c r="AF34" i="1"/>
  <c r="AN34" i="1"/>
  <c r="AB34" i="1"/>
  <c r="AP34" i="1"/>
  <c r="AC34" i="1"/>
  <c r="AG34" i="1"/>
  <c r="AH34" i="1"/>
  <c r="AI34" i="1"/>
  <c r="Y34" i="1"/>
  <c r="AJ34" i="1"/>
  <c r="Z34" i="1"/>
  <c r="AK34" i="1"/>
  <c r="AA34" i="1"/>
  <c r="AO34" i="1"/>
  <c r="Y42" i="1"/>
  <c r="AG42" i="1"/>
  <c r="AO42" i="1"/>
  <c r="Z42" i="1"/>
  <c r="AH42" i="1"/>
  <c r="AP42" i="1"/>
  <c r="AA42" i="1"/>
  <c r="AI42" i="1"/>
  <c r="AB42" i="1"/>
  <c r="AJ42" i="1"/>
  <c r="AC42" i="1"/>
  <c r="AK42" i="1"/>
  <c r="AD42" i="1"/>
  <c r="AL42" i="1"/>
  <c r="W42" i="1"/>
  <c r="AE42" i="1"/>
  <c r="AM42" i="1"/>
  <c r="X42" i="1"/>
  <c r="AF42" i="1"/>
  <c r="AN42" i="1"/>
  <c r="C56" i="1"/>
  <c r="Z56" i="1"/>
  <c r="AH56" i="1"/>
  <c r="AP56" i="1"/>
  <c r="AA56" i="1"/>
  <c r="AI56" i="1"/>
  <c r="AB56" i="1"/>
  <c r="AJ56" i="1"/>
  <c r="AC56" i="1"/>
  <c r="AK56" i="1"/>
  <c r="AD56" i="1"/>
  <c r="AL56" i="1"/>
  <c r="W56" i="1"/>
  <c r="AE56" i="1"/>
  <c r="AM56" i="1"/>
  <c r="X56" i="1"/>
  <c r="AF56" i="1"/>
  <c r="AN56" i="1"/>
  <c r="Y56" i="1"/>
  <c r="AG56" i="1"/>
  <c r="AO56" i="1"/>
  <c r="AD75" i="1"/>
  <c r="AL75" i="1"/>
  <c r="W75" i="1"/>
  <c r="AE75" i="1"/>
  <c r="AM75" i="1"/>
  <c r="Y75" i="1"/>
  <c r="AG75" i="1"/>
  <c r="AO75" i="1"/>
  <c r="AF75" i="1"/>
  <c r="AH75" i="1"/>
  <c r="AI75" i="1"/>
  <c r="X75" i="1"/>
  <c r="AJ75" i="1"/>
  <c r="Z75" i="1"/>
  <c r="AK75" i="1"/>
  <c r="AA75" i="1"/>
  <c r="AB75" i="1"/>
  <c r="AC75" i="1"/>
  <c r="AN75" i="1"/>
  <c r="AP75" i="1"/>
  <c r="AD83" i="1"/>
  <c r="AL83" i="1"/>
  <c r="W83" i="1"/>
  <c r="AE83" i="1"/>
  <c r="AM83" i="1"/>
  <c r="Y83" i="1"/>
  <c r="AG83" i="1"/>
  <c r="AO83" i="1"/>
  <c r="Z83" i="1"/>
  <c r="AK83" i="1"/>
  <c r="AA83" i="1"/>
  <c r="AN83" i="1"/>
  <c r="AB83" i="1"/>
  <c r="AP83" i="1"/>
  <c r="AC83" i="1"/>
  <c r="AF83" i="1"/>
  <c r="AI83" i="1"/>
  <c r="AJ83" i="1"/>
  <c r="X83" i="1"/>
  <c r="AH83" i="1"/>
  <c r="AD89" i="1"/>
  <c r="AL89" i="1"/>
  <c r="W89" i="1"/>
  <c r="AE89" i="1"/>
  <c r="AM89" i="1"/>
  <c r="AB89" i="1"/>
  <c r="AH89" i="1"/>
  <c r="X89" i="1"/>
  <c r="AI89" i="1"/>
  <c r="Y89" i="1"/>
  <c r="AJ89" i="1"/>
  <c r="Z89" i="1"/>
  <c r="AK89" i="1"/>
  <c r="AA89" i="1"/>
  <c r="AN89" i="1"/>
  <c r="AC89" i="1"/>
  <c r="AO89" i="1"/>
  <c r="AF89" i="1"/>
  <c r="AP89" i="1"/>
  <c r="AG89" i="1"/>
  <c r="Z4" i="1"/>
  <c r="AH4" i="1"/>
  <c r="AP4" i="1"/>
  <c r="AA4" i="1"/>
  <c r="AI4" i="1"/>
  <c r="AB4" i="1"/>
  <c r="AJ4" i="1"/>
  <c r="AC4" i="1"/>
  <c r="AK4" i="1"/>
  <c r="AD4" i="1"/>
  <c r="AL4" i="1"/>
  <c r="X4" i="1"/>
  <c r="Y4" i="1"/>
  <c r="AE4" i="1"/>
  <c r="AF4" i="1"/>
  <c r="AG4" i="1"/>
  <c r="AM4" i="1"/>
  <c r="AN4" i="1"/>
  <c r="W4" i="1"/>
  <c r="AO4" i="1"/>
  <c r="Z12" i="1"/>
  <c r="AH12" i="1"/>
  <c r="AP12" i="1"/>
  <c r="AA12" i="1"/>
  <c r="AI12" i="1"/>
  <c r="AB12" i="1"/>
  <c r="AJ12" i="1"/>
  <c r="AC12" i="1"/>
  <c r="AN12" i="1"/>
  <c r="AD12" i="1"/>
  <c r="AO12" i="1"/>
  <c r="AE12" i="1"/>
  <c r="AF12" i="1"/>
  <c r="AG12" i="1"/>
  <c r="W12" i="1"/>
  <c r="AK12" i="1"/>
  <c r="X12" i="1"/>
  <c r="AL12" i="1"/>
  <c r="Y12" i="1"/>
  <c r="AM12" i="1"/>
  <c r="Z20" i="1"/>
  <c r="AH20" i="1"/>
  <c r="AP20" i="1"/>
  <c r="AA20" i="1"/>
  <c r="AI20" i="1"/>
  <c r="AB20" i="1"/>
  <c r="AJ20" i="1"/>
  <c r="AG20" i="1"/>
  <c r="W20" i="1"/>
  <c r="AK20" i="1"/>
  <c r="X20" i="1"/>
  <c r="AL20" i="1"/>
  <c r="Y20" i="1"/>
  <c r="AM20" i="1"/>
  <c r="AC20" i="1"/>
  <c r="AN20" i="1"/>
  <c r="AD20" i="1"/>
  <c r="AO20" i="1"/>
  <c r="AE20" i="1"/>
  <c r="AF20" i="1"/>
  <c r="Z27" i="1"/>
  <c r="AH27" i="1"/>
  <c r="AP27" i="1"/>
  <c r="AA27" i="1"/>
  <c r="AI27" i="1"/>
  <c r="AB27" i="1"/>
  <c r="AJ27" i="1"/>
  <c r="AC27" i="1"/>
  <c r="AN27" i="1"/>
  <c r="AD27" i="1"/>
  <c r="AO27" i="1"/>
  <c r="AE27" i="1"/>
  <c r="AF27" i="1"/>
  <c r="AG27" i="1"/>
  <c r="W27" i="1"/>
  <c r="AK27" i="1"/>
  <c r="X27" i="1"/>
  <c r="AL27" i="1"/>
  <c r="Y27" i="1"/>
  <c r="AM27" i="1"/>
  <c r="Z35" i="1"/>
  <c r="AH35" i="1"/>
  <c r="AP35" i="1"/>
  <c r="AA35" i="1"/>
  <c r="AI35" i="1"/>
  <c r="AB35" i="1"/>
  <c r="AJ35" i="1"/>
  <c r="AG35" i="1"/>
  <c r="W35" i="1"/>
  <c r="AK35" i="1"/>
  <c r="X35" i="1"/>
  <c r="AL35" i="1"/>
  <c r="Y35" i="1"/>
  <c r="AM35" i="1"/>
  <c r="AC35" i="1"/>
  <c r="AN35" i="1"/>
  <c r="AD35" i="1"/>
  <c r="AO35" i="1"/>
  <c r="AE35" i="1"/>
  <c r="AF35" i="1"/>
  <c r="AC43" i="1"/>
  <c r="AK43" i="1"/>
  <c r="AD43" i="1"/>
  <c r="AL43" i="1"/>
  <c r="W43" i="1"/>
  <c r="AE43" i="1"/>
  <c r="AM43" i="1"/>
  <c r="X43" i="1"/>
  <c r="AF43" i="1"/>
  <c r="AN43" i="1"/>
  <c r="Y43" i="1"/>
  <c r="AG43" i="1"/>
  <c r="AO43" i="1"/>
  <c r="Z43" i="1"/>
  <c r="AH43" i="1"/>
  <c r="AP43" i="1"/>
  <c r="AA43" i="1"/>
  <c r="AI43" i="1"/>
  <c r="AB43" i="1"/>
  <c r="AJ43" i="1"/>
  <c r="AD57" i="1"/>
  <c r="AL57" i="1"/>
  <c r="W57" i="1"/>
  <c r="AE57" i="1"/>
  <c r="AM57" i="1"/>
  <c r="X57" i="1"/>
  <c r="AF57" i="1"/>
  <c r="AN57" i="1"/>
  <c r="Y57" i="1"/>
  <c r="AG57" i="1"/>
  <c r="AO57" i="1"/>
  <c r="Z57" i="1"/>
  <c r="AH57" i="1"/>
  <c r="AP57" i="1"/>
  <c r="AA57" i="1"/>
  <c r="AI57" i="1"/>
  <c r="AB57" i="1"/>
  <c r="AJ57" i="1"/>
  <c r="AC57" i="1"/>
  <c r="AK57" i="1"/>
  <c r="Z76" i="1"/>
  <c r="AH76" i="1"/>
  <c r="AP76" i="1"/>
  <c r="AA76" i="1"/>
  <c r="AI76" i="1"/>
  <c r="AC76" i="1"/>
  <c r="AK76" i="1"/>
  <c r="X76" i="1"/>
  <c r="AL76" i="1"/>
  <c r="Y76" i="1"/>
  <c r="AM76" i="1"/>
  <c r="AB76" i="1"/>
  <c r="AN76" i="1"/>
  <c r="AD76" i="1"/>
  <c r="AO76" i="1"/>
  <c r="AE76" i="1"/>
  <c r="AJ76" i="1"/>
  <c r="W76" i="1"/>
  <c r="AF76" i="1"/>
  <c r="AG76" i="1"/>
  <c r="Z84" i="1"/>
  <c r="AH84" i="1"/>
  <c r="AP84" i="1"/>
  <c r="AA84" i="1"/>
  <c r="AI84" i="1"/>
  <c r="AC84" i="1"/>
  <c r="AK84" i="1"/>
  <c r="AE84" i="1"/>
  <c r="AF84" i="1"/>
  <c r="AG84" i="1"/>
  <c r="W84" i="1"/>
  <c r="AJ84" i="1"/>
  <c r="X84" i="1"/>
  <c r="AL84" i="1"/>
  <c r="Y84" i="1"/>
  <c r="AB84" i="1"/>
  <c r="AD84" i="1"/>
  <c r="AM84" i="1"/>
  <c r="AN84" i="1"/>
  <c r="AO84" i="1"/>
  <c r="Z90" i="1"/>
  <c r="AH90" i="1"/>
  <c r="AP90" i="1"/>
  <c r="AA90" i="1"/>
  <c r="AI90" i="1"/>
  <c r="X90" i="1"/>
  <c r="AJ90" i="1"/>
  <c r="Y90" i="1"/>
  <c r="AK90" i="1"/>
  <c r="AB90" i="1"/>
  <c r="AL90" i="1"/>
  <c r="AC90" i="1"/>
  <c r="AM90" i="1"/>
  <c r="AD90" i="1"/>
  <c r="AN90" i="1"/>
  <c r="AE90" i="1"/>
  <c r="AO90" i="1"/>
  <c r="AF90" i="1"/>
  <c r="W90" i="1"/>
  <c r="AG90" i="1"/>
  <c r="AP2" i="1"/>
  <c r="AH2" i="1"/>
  <c r="Z2" i="1"/>
  <c r="AO2" i="1"/>
  <c r="AG2" i="1"/>
  <c r="Y2" i="1"/>
  <c r="AN2" i="1"/>
  <c r="AF2" i="1"/>
  <c r="X2" i="1"/>
  <c r="AM2" i="1"/>
  <c r="AE2" i="1"/>
  <c r="W2" i="1"/>
  <c r="AA2" i="1"/>
  <c r="AL2" i="1"/>
  <c r="AD2" i="1"/>
  <c r="AI2" i="1"/>
  <c r="AK2" i="1"/>
  <c r="AC2" i="1"/>
  <c r="AJ2" i="1"/>
  <c r="AB2" i="1"/>
  <c r="C3" i="1"/>
  <c r="D3" i="1"/>
  <c r="F3" i="1"/>
  <c r="G3" i="1"/>
  <c r="H3" i="1"/>
  <c r="I3" i="1"/>
  <c r="J3" i="1"/>
  <c r="C11" i="1"/>
  <c r="D11" i="1"/>
  <c r="F11" i="1"/>
  <c r="G11" i="1"/>
  <c r="H11" i="1"/>
  <c r="I11" i="1"/>
  <c r="C19" i="1"/>
  <c r="D19" i="1"/>
  <c r="F19" i="1"/>
  <c r="G19" i="1"/>
  <c r="H19" i="1"/>
  <c r="I19" i="1"/>
  <c r="J19" i="1"/>
  <c r="C26" i="1"/>
  <c r="D26" i="1"/>
  <c r="F26" i="1"/>
  <c r="G26" i="1"/>
  <c r="H26" i="1"/>
  <c r="I26" i="1"/>
  <c r="J26" i="1"/>
  <c r="C34" i="1"/>
  <c r="D34" i="1"/>
  <c r="F34" i="1"/>
  <c r="G34" i="1"/>
  <c r="H34" i="1"/>
  <c r="I34" i="1"/>
  <c r="J34" i="1"/>
  <c r="C42" i="1"/>
  <c r="D42" i="1"/>
  <c r="F42" i="1"/>
  <c r="G42" i="1"/>
  <c r="H42" i="1"/>
  <c r="I42" i="1"/>
  <c r="J42" i="1"/>
  <c r="H54" i="1"/>
  <c r="I54" i="1"/>
  <c r="J54" i="1"/>
  <c r="C54" i="1"/>
  <c r="D54" i="1"/>
  <c r="F54" i="1"/>
  <c r="G54" i="1"/>
  <c r="I73" i="1"/>
  <c r="J73" i="1"/>
  <c r="C73" i="1"/>
  <c r="F73" i="1"/>
  <c r="G73" i="1"/>
  <c r="H73" i="1"/>
  <c r="D73" i="1"/>
  <c r="I81" i="1"/>
  <c r="J81" i="1"/>
  <c r="C81" i="1"/>
  <c r="D81" i="1"/>
  <c r="F81" i="1"/>
  <c r="G81" i="1"/>
  <c r="H81" i="1"/>
  <c r="D87" i="1"/>
  <c r="F87" i="1"/>
  <c r="H87" i="1"/>
  <c r="I87" i="1"/>
  <c r="J87" i="1"/>
  <c r="G87" i="1"/>
  <c r="C87" i="1"/>
  <c r="D4" i="1"/>
  <c r="F4" i="1"/>
  <c r="G4" i="1"/>
  <c r="H4" i="1"/>
  <c r="I4" i="1"/>
  <c r="J4" i="1"/>
  <c r="C4" i="1"/>
  <c r="D12" i="1"/>
  <c r="F12" i="1"/>
  <c r="G12" i="1"/>
  <c r="H12" i="1"/>
  <c r="I12" i="1"/>
  <c r="J12" i="1"/>
  <c r="C12" i="1"/>
  <c r="D20" i="1"/>
  <c r="F20" i="1"/>
  <c r="G20" i="1"/>
  <c r="H20" i="1"/>
  <c r="I20" i="1"/>
  <c r="J20" i="1"/>
  <c r="C20" i="1"/>
  <c r="D27" i="1"/>
  <c r="F27" i="1"/>
  <c r="G27" i="1"/>
  <c r="H27" i="1"/>
  <c r="I27" i="1"/>
  <c r="J27" i="1"/>
  <c r="C27" i="1"/>
  <c r="D35" i="1"/>
  <c r="F35" i="1"/>
  <c r="G35" i="1"/>
  <c r="H35" i="1"/>
  <c r="I35" i="1"/>
  <c r="J35" i="1"/>
  <c r="C35" i="1"/>
  <c r="D43" i="1"/>
  <c r="F43" i="1"/>
  <c r="G43" i="1"/>
  <c r="H43" i="1"/>
  <c r="I43" i="1"/>
  <c r="J43" i="1"/>
  <c r="C43" i="1"/>
  <c r="I55" i="1"/>
  <c r="J55" i="1"/>
  <c r="C55" i="1"/>
  <c r="D55" i="1"/>
  <c r="F55" i="1"/>
  <c r="G55" i="1"/>
  <c r="H55" i="1"/>
  <c r="J74" i="1"/>
  <c r="C74" i="1"/>
  <c r="D74" i="1"/>
  <c r="F74" i="1"/>
  <c r="G74" i="1"/>
  <c r="H74" i="1"/>
  <c r="I74" i="1"/>
  <c r="J82" i="1"/>
  <c r="C82" i="1"/>
  <c r="D82" i="1"/>
  <c r="G82" i="1"/>
  <c r="H82" i="1"/>
  <c r="I82" i="1"/>
  <c r="F82" i="1"/>
  <c r="F88" i="1"/>
  <c r="G88" i="1"/>
  <c r="I88" i="1"/>
  <c r="J88" i="1"/>
  <c r="C88" i="1"/>
  <c r="D88" i="1"/>
  <c r="H88" i="1"/>
  <c r="F5" i="1"/>
  <c r="G5" i="1"/>
  <c r="H5" i="1"/>
  <c r="I5" i="1"/>
  <c r="J5" i="1"/>
  <c r="C5" i="1"/>
  <c r="D5" i="1"/>
  <c r="F13" i="1"/>
  <c r="G13" i="1"/>
  <c r="H13" i="1"/>
  <c r="I13" i="1"/>
  <c r="J13" i="1"/>
  <c r="C13" i="1"/>
  <c r="D13" i="1"/>
  <c r="F21" i="1"/>
  <c r="G21" i="1"/>
  <c r="H21" i="1"/>
  <c r="I21" i="1"/>
  <c r="J21" i="1"/>
  <c r="C21" i="1"/>
  <c r="D21" i="1"/>
  <c r="F28" i="1"/>
  <c r="G28" i="1"/>
  <c r="H28" i="1"/>
  <c r="I28" i="1"/>
  <c r="J28" i="1"/>
  <c r="C28" i="1"/>
  <c r="D28" i="1"/>
  <c r="F36" i="1"/>
  <c r="G36" i="1"/>
  <c r="H36" i="1"/>
  <c r="I36" i="1"/>
  <c r="J36" i="1"/>
  <c r="C36" i="1"/>
  <c r="D36" i="1"/>
  <c r="J48" i="1"/>
  <c r="D48" i="1"/>
  <c r="F48" i="1"/>
  <c r="G48" i="1"/>
  <c r="H48" i="1"/>
  <c r="I48" i="1"/>
  <c r="J56" i="1"/>
  <c r="D56" i="1"/>
  <c r="F56" i="1"/>
  <c r="G56" i="1"/>
  <c r="H56" i="1"/>
  <c r="I56" i="1"/>
  <c r="C75" i="1"/>
  <c r="D75" i="1"/>
  <c r="F75" i="1"/>
  <c r="H75" i="1"/>
  <c r="J75" i="1"/>
  <c r="I75" i="1"/>
  <c r="G75" i="1"/>
  <c r="C83" i="1"/>
  <c r="D83" i="1"/>
  <c r="F83" i="1"/>
  <c r="G83" i="1"/>
  <c r="H83" i="1"/>
  <c r="I83" i="1"/>
  <c r="J83" i="1"/>
  <c r="G89" i="1"/>
  <c r="H89" i="1"/>
  <c r="I89" i="1"/>
  <c r="J89" i="1"/>
  <c r="C89" i="1"/>
  <c r="D89" i="1"/>
  <c r="F89" i="1"/>
  <c r="G6" i="1"/>
  <c r="H6" i="1"/>
  <c r="I6" i="1"/>
  <c r="J6" i="1"/>
  <c r="C6" i="1"/>
  <c r="D6" i="1"/>
  <c r="F6" i="1"/>
  <c r="G14" i="1"/>
  <c r="H14" i="1"/>
  <c r="I14" i="1"/>
  <c r="J14" i="1"/>
  <c r="C14" i="1"/>
  <c r="D14" i="1"/>
  <c r="F14" i="1"/>
  <c r="G22" i="1"/>
  <c r="H22" i="1"/>
  <c r="I22" i="1"/>
  <c r="J22" i="1"/>
  <c r="C22" i="1"/>
  <c r="D22" i="1"/>
  <c r="F22" i="1"/>
  <c r="G29" i="1"/>
  <c r="H29" i="1"/>
  <c r="I29" i="1"/>
  <c r="J29" i="1"/>
  <c r="C29" i="1"/>
  <c r="D29" i="1"/>
  <c r="F29" i="1"/>
  <c r="G37" i="1"/>
  <c r="H37" i="1"/>
  <c r="I37" i="1"/>
  <c r="J37" i="1"/>
  <c r="C37" i="1"/>
  <c r="D37" i="1"/>
  <c r="F37" i="1"/>
  <c r="D49" i="1"/>
  <c r="F49" i="1"/>
  <c r="G49" i="1"/>
  <c r="H49" i="1"/>
  <c r="I49" i="1"/>
  <c r="J49" i="1"/>
  <c r="C57" i="1"/>
  <c r="D57" i="1"/>
  <c r="F57" i="1"/>
  <c r="G57" i="1"/>
  <c r="H57" i="1"/>
  <c r="I57" i="1"/>
  <c r="J57" i="1"/>
  <c r="C76" i="1"/>
  <c r="D76" i="1"/>
  <c r="F76" i="1"/>
  <c r="G76" i="1"/>
  <c r="H76" i="1"/>
  <c r="I76" i="1"/>
  <c r="J76" i="1"/>
  <c r="C84" i="1"/>
  <c r="D84" i="1"/>
  <c r="F84" i="1"/>
  <c r="G84" i="1"/>
  <c r="I84" i="1"/>
  <c r="J84" i="1"/>
  <c r="H84" i="1"/>
  <c r="H90" i="1"/>
  <c r="I90" i="1"/>
  <c r="C90" i="1"/>
  <c r="D90" i="1"/>
  <c r="J90" i="1"/>
  <c r="F90" i="1"/>
  <c r="G90" i="1"/>
  <c r="H7" i="1"/>
  <c r="I7" i="1"/>
  <c r="C7" i="1"/>
  <c r="F7" i="1"/>
  <c r="G7" i="1"/>
  <c r="H15" i="1"/>
  <c r="I15" i="1"/>
  <c r="J15" i="1"/>
  <c r="C15" i="1"/>
  <c r="D15" i="1"/>
  <c r="F15" i="1"/>
  <c r="G15" i="1"/>
  <c r="H30" i="1"/>
  <c r="I30" i="1"/>
  <c r="J30" i="1"/>
  <c r="C30" i="1"/>
  <c r="D30" i="1"/>
  <c r="F30" i="1"/>
  <c r="G30" i="1"/>
  <c r="H38" i="1"/>
  <c r="I38" i="1"/>
  <c r="J38" i="1"/>
  <c r="C38" i="1"/>
  <c r="D38" i="1"/>
  <c r="F38" i="1"/>
  <c r="G38" i="1"/>
  <c r="C50" i="1"/>
  <c r="D50" i="1"/>
  <c r="F50" i="1"/>
  <c r="G50" i="1"/>
  <c r="H50" i="1"/>
  <c r="I50" i="1"/>
  <c r="J50" i="1"/>
  <c r="C58" i="1"/>
  <c r="D58" i="1"/>
  <c r="F58" i="1"/>
  <c r="G58" i="1"/>
  <c r="H58" i="1"/>
  <c r="I58" i="1"/>
  <c r="J58" i="1"/>
  <c r="D77" i="1"/>
  <c r="F77" i="1"/>
  <c r="G77" i="1"/>
  <c r="H77" i="1"/>
  <c r="J77" i="1"/>
  <c r="C77" i="1"/>
  <c r="I77" i="1"/>
  <c r="D85" i="1"/>
  <c r="F85" i="1"/>
  <c r="G85" i="1"/>
  <c r="H85" i="1"/>
  <c r="C85" i="1"/>
  <c r="I85" i="1"/>
  <c r="J85" i="1"/>
  <c r="I91" i="1"/>
  <c r="J91" i="1"/>
  <c r="C91" i="1"/>
  <c r="D91" i="1"/>
  <c r="F91" i="1"/>
  <c r="G91" i="1"/>
  <c r="H91" i="1"/>
  <c r="I8" i="1"/>
  <c r="C8" i="1"/>
  <c r="D8" i="1"/>
  <c r="F8" i="1"/>
  <c r="G8" i="1"/>
  <c r="H8" i="1"/>
  <c r="I16" i="1"/>
  <c r="J16" i="1"/>
  <c r="C16" i="1"/>
  <c r="D16" i="1"/>
  <c r="F16" i="1"/>
  <c r="G16" i="1"/>
  <c r="H16" i="1"/>
  <c r="I23" i="1"/>
  <c r="J23" i="1"/>
  <c r="C23" i="1"/>
  <c r="D23" i="1"/>
  <c r="F23" i="1"/>
  <c r="G23" i="1"/>
  <c r="H23" i="1"/>
  <c r="I31" i="1"/>
  <c r="J31" i="1"/>
  <c r="C31" i="1"/>
  <c r="D31" i="1"/>
  <c r="F31" i="1"/>
  <c r="G31" i="1"/>
  <c r="H31" i="1"/>
  <c r="I39" i="1"/>
  <c r="J39" i="1"/>
  <c r="C39" i="1"/>
  <c r="D39" i="1"/>
  <c r="F39" i="1"/>
  <c r="G39" i="1"/>
  <c r="H39" i="1"/>
  <c r="D51" i="1"/>
  <c r="F51" i="1"/>
  <c r="G51" i="1"/>
  <c r="H51" i="1"/>
  <c r="I51" i="1"/>
  <c r="J51" i="1"/>
  <c r="C51" i="1"/>
  <c r="D59" i="1"/>
  <c r="F59" i="1"/>
  <c r="G59" i="1"/>
  <c r="H59" i="1"/>
  <c r="I59" i="1"/>
  <c r="J59" i="1"/>
  <c r="C59" i="1"/>
  <c r="F70" i="1"/>
  <c r="G70" i="1"/>
  <c r="H70" i="1"/>
  <c r="I70" i="1"/>
  <c r="C70" i="1"/>
  <c r="D70" i="1"/>
  <c r="J70" i="1"/>
  <c r="F78" i="1"/>
  <c r="G78" i="1"/>
  <c r="H78" i="1"/>
  <c r="I78" i="1"/>
  <c r="C78" i="1"/>
  <c r="D78" i="1"/>
  <c r="J78" i="1"/>
  <c r="F86" i="1"/>
  <c r="G86" i="1"/>
  <c r="H86" i="1"/>
  <c r="I86" i="1"/>
  <c r="C86" i="1"/>
  <c r="D86" i="1"/>
  <c r="J86" i="1"/>
  <c r="J92" i="1"/>
  <c r="D92" i="1"/>
  <c r="F92" i="1"/>
  <c r="C92" i="1"/>
  <c r="G92" i="1"/>
  <c r="H92" i="1"/>
  <c r="I92" i="1"/>
  <c r="C9" i="1"/>
  <c r="D9" i="1"/>
  <c r="F9" i="1"/>
  <c r="G9" i="1"/>
  <c r="H9" i="1"/>
  <c r="I9" i="1"/>
  <c r="J17" i="1"/>
  <c r="C17" i="1"/>
  <c r="D17" i="1"/>
  <c r="F17" i="1"/>
  <c r="G17" i="1"/>
  <c r="H17" i="1"/>
  <c r="I17" i="1"/>
  <c r="J24" i="1"/>
  <c r="C24" i="1"/>
  <c r="D24" i="1"/>
  <c r="F24" i="1"/>
  <c r="G24" i="1"/>
  <c r="H24" i="1"/>
  <c r="I24" i="1"/>
  <c r="J32" i="1"/>
  <c r="C32" i="1"/>
  <c r="D32" i="1"/>
  <c r="F32" i="1"/>
  <c r="G32" i="1"/>
  <c r="H32" i="1"/>
  <c r="I32" i="1"/>
  <c r="J40" i="1"/>
  <c r="C40" i="1"/>
  <c r="D40" i="1"/>
  <c r="F40" i="1"/>
  <c r="G40" i="1"/>
  <c r="H40" i="1"/>
  <c r="I40" i="1"/>
  <c r="F52" i="1"/>
  <c r="G52" i="1"/>
  <c r="H52" i="1"/>
  <c r="I52" i="1"/>
  <c r="J52" i="1"/>
  <c r="C52" i="1"/>
  <c r="D52" i="1"/>
  <c r="F60" i="1"/>
  <c r="G60" i="1"/>
  <c r="H60" i="1"/>
  <c r="I60" i="1"/>
  <c r="J60" i="1"/>
  <c r="C60" i="1"/>
  <c r="D60" i="1"/>
  <c r="G71" i="1"/>
  <c r="H71" i="1"/>
  <c r="I71" i="1"/>
  <c r="J71" i="1"/>
  <c r="C71" i="1"/>
  <c r="D71" i="1"/>
  <c r="F71" i="1"/>
  <c r="G79" i="1"/>
  <c r="H79" i="1"/>
  <c r="I79" i="1"/>
  <c r="J79" i="1"/>
  <c r="C79" i="1"/>
  <c r="D79" i="1"/>
  <c r="F79" i="1"/>
  <c r="G2" i="1"/>
  <c r="F2" i="1"/>
  <c r="D2" i="1"/>
  <c r="C2" i="1"/>
  <c r="J2" i="1"/>
  <c r="I2" i="1"/>
  <c r="H2" i="1"/>
  <c r="C10" i="1"/>
  <c r="D10" i="1"/>
  <c r="F10" i="1"/>
  <c r="G10" i="1"/>
  <c r="H10" i="1"/>
  <c r="I10" i="1"/>
  <c r="C18" i="1"/>
  <c r="D18" i="1"/>
  <c r="F18" i="1"/>
  <c r="G18" i="1"/>
  <c r="H18" i="1"/>
  <c r="I18" i="1"/>
  <c r="J18" i="1"/>
  <c r="C25" i="1"/>
  <c r="D25" i="1"/>
  <c r="F25" i="1"/>
  <c r="G25" i="1"/>
  <c r="H25" i="1"/>
  <c r="I25" i="1"/>
  <c r="J25" i="1"/>
  <c r="C33" i="1"/>
  <c r="D33" i="1"/>
  <c r="F33" i="1"/>
  <c r="G33" i="1"/>
  <c r="H33" i="1"/>
  <c r="I33" i="1"/>
  <c r="J33" i="1"/>
  <c r="C41" i="1"/>
  <c r="D41" i="1"/>
  <c r="F41" i="1"/>
  <c r="G41" i="1"/>
  <c r="H41" i="1"/>
  <c r="I41" i="1"/>
  <c r="J41" i="1"/>
  <c r="G53" i="1"/>
  <c r="H53" i="1"/>
  <c r="I53" i="1"/>
  <c r="J53" i="1"/>
  <c r="C53" i="1"/>
  <c r="D53" i="1"/>
  <c r="F53" i="1"/>
  <c r="H72" i="1"/>
  <c r="I72" i="1"/>
  <c r="J72" i="1"/>
  <c r="C72" i="1"/>
  <c r="D72" i="1"/>
  <c r="F72" i="1"/>
  <c r="G72" i="1"/>
  <c r="H80" i="1"/>
  <c r="I80" i="1"/>
  <c r="J80" i="1"/>
  <c r="D80" i="1"/>
  <c r="F80" i="1"/>
  <c r="G80" i="1"/>
  <c r="C80" i="1"/>
  <c r="AR2" i="1" l="1"/>
  <c r="AQ2" i="1"/>
  <c r="K2" i="1"/>
  <c r="AQ84" i="1"/>
  <c r="AR84" i="1"/>
  <c r="AR10" i="1"/>
  <c r="AQ10" i="1"/>
  <c r="AR17" i="1"/>
  <c r="AQ17" i="1"/>
  <c r="AR79" i="1"/>
  <c r="AQ79" i="1"/>
  <c r="AQ15" i="1"/>
  <c r="AR15" i="1"/>
  <c r="AR78" i="1"/>
  <c r="AQ78" i="1"/>
  <c r="AQ51" i="1"/>
  <c r="AR51" i="1"/>
  <c r="AQ90" i="1"/>
  <c r="AR90" i="1"/>
  <c r="AQ4" i="1"/>
  <c r="AR4" i="1"/>
  <c r="AQ89" i="1"/>
  <c r="AR89" i="1"/>
  <c r="AQ75" i="1"/>
  <c r="AR75" i="1"/>
  <c r="AQ81" i="1"/>
  <c r="AR81" i="1"/>
  <c r="AQ40" i="1"/>
  <c r="AR40" i="1"/>
  <c r="AQ32" i="1"/>
  <c r="AR32" i="1"/>
  <c r="AR53" i="1"/>
  <c r="AQ53" i="1"/>
  <c r="AQ23" i="1"/>
  <c r="AR23" i="1"/>
  <c r="AQ27" i="1"/>
  <c r="AR27" i="1"/>
  <c r="AQ12" i="1"/>
  <c r="AR12" i="1"/>
  <c r="AQ26" i="1"/>
  <c r="AR26" i="1"/>
  <c r="AQ11" i="1"/>
  <c r="AR11" i="1"/>
  <c r="AQ88" i="1"/>
  <c r="AR88" i="1"/>
  <c r="AR54" i="1"/>
  <c r="AQ54" i="1"/>
  <c r="AQ39" i="1"/>
  <c r="AR39" i="1"/>
  <c r="AQ31" i="1"/>
  <c r="AR31" i="1"/>
  <c r="AQ16" i="1"/>
  <c r="AR16" i="1"/>
  <c r="AQ50" i="1"/>
  <c r="AR50" i="1"/>
  <c r="AQ76" i="1"/>
  <c r="AR76" i="1"/>
  <c r="AQ91" i="1"/>
  <c r="AR91" i="1"/>
  <c r="AR77" i="1"/>
  <c r="AQ77" i="1"/>
  <c r="AR36" i="1"/>
  <c r="AQ36" i="1"/>
  <c r="AR28" i="1"/>
  <c r="AQ28" i="1"/>
  <c r="AQ13" i="1"/>
  <c r="AR13" i="1"/>
  <c r="AQ35" i="1"/>
  <c r="AR35" i="1"/>
  <c r="AQ56" i="1"/>
  <c r="AR56" i="1"/>
  <c r="AQ82" i="1"/>
  <c r="AR82" i="1"/>
  <c r="AQ25" i="1"/>
  <c r="AR25" i="1"/>
  <c r="AR9" i="1"/>
  <c r="AQ9" i="1"/>
  <c r="AR71" i="1"/>
  <c r="AQ71" i="1"/>
  <c r="AQ38" i="1"/>
  <c r="AR38" i="1"/>
  <c r="AQ30" i="1"/>
  <c r="AR30" i="1"/>
  <c r="AQ7" i="1"/>
  <c r="AR7" i="1"/>
  <c r="AQ92" i="1"/>
  <c r="AR92" i="1"/>
  <c r="AQ6" i="1"/>
  <c r="AR6" i="1"/>
  <c r="AQ57" i="1"/>
  <c r="AR57" i="1"/>
  <c r="AQ83" i="1"/>
  <c r="AR83" i="1"/>
  <c r="AQ33" i="1"/>
  <c r="AR33" i="1"/>
  <c r="AR18" i="1"/>
  <c r="AQ18" i="1"/>
  <c r="AR87" i="1"/>
  <c r="AQ87" i="1"/>
  <c r="AQ73" i="1"/>
  <c r="AR73" i="1"/>
  <c r="AQ24" i="1"/>
  <c r="AR24" i="1"/>
  <c r="AQ72" i="1"/>
  <c r="AR72" i="1"/>
  <c r="AR86" i="1"/>
  <c r="AQ86" i="1"/>
  <c r="AR37" i="1"/>
  <c r="AQ37" i="1"/>
  <c r="AQ42" i="1"/>
  <c r="AR42" i="1"/>
  <c r="AQ34" i="1"/>
  <c r="AR34" i="1"/>
  <c r="AR19" i="1"/>
  <c r="AQ3" i="1"/>
  <c r="AR3" i="1"/>
  <c r="AQ74" i="1"/>
  <c r="AR74" i="1"/>
  <c r="AQ55" i="1"/>
  <c r="AR55" i="1"/>
  <c r="AR70" i="1"/>
  <c r="AQ70" i="1"/>
  <c r="AQ58" i="1"/>
  <c r="AR58" i="1"/>
  <c r="AQ43" i="1"/>
  <c r="AR43" i="1"/>
  <c r="AQ41" i="1"/>
  <c r="AR41" i="1"/>
  <c r="AQ80" i="1"/>
  <c r="AR80" i="1"/>
  <c r="AR60" i="1"/>
  <c r="AQ60" i="1"/>
  <c r="AR52" i="1"/>
  <c r="AQ52" i="1"/>
  <c r="AQ59" i="1"/>
  <c r="AR59" i="1"/>
  <c r="AR29" i="1"/>
  <c r="AQ29" i="1"/>
  <c r="AQ14" i="1"/>
  <c r="AR14" i="1"/>
  <c r="AR85" i="1"/>
  <c r="AQ85" i="1"/>
  <c r="AQ21" i="1"/>
  <c r="AR21" i="1"/>
  <c r="AQ5" i="1"/>
  <c r="AR5" i="1"/>
  <c r="K50" i="1"/>
  <c r="K28" i="1"/>
  <c r="K71" i="1"/>
  <c r="K92" i="1"/>
  <c r="R29" i="1"/>
  <c r="K29" i="1"/>
  <c r="R14" i="1"/>
  <c r="K14" i="1"/>
  <c r="S28" i="1"/>
  <c r="S13" i="1"/>
  <c r="K57" i="1"/>
  <c r="K75" i="1"/>
  <c r="K10" i="1"/>
  <c r="K80" i="1"/>
  <c r="K60" i="1"/>
  <c r="K52" i="1"/>
  <c r="S32" i="1"/>
  <c r="S17" i="1"/>
  <c r="K36" i="1"/>
  <c r="K86" i="1"/>
  <c r="K6" i="1"/>
  <c r="S34" i="1"/>
  <c r="S55" i="1"/>
  <c r="S54" i="1"/>
  <c r="R72" i="1"/>
  <c r="K25" i="1"/>
  <c r="T76" i="1"/>
  <c r="K30" i="1"/>
  <c r="K7" i="1"/>
  <c r="K78" i="1"/>
  <c r="K59" i="1"/>
  <c r="S57" i="1"/>
  <c r="K54" i="1"/>
  <c r="K72" i="1"/>
  <c r="K23" i="1"/>
  <c r="K27" i="1"/>
  <c r="K12" i="1"/>
  <c r="K26" i="1"/>
  <c r="K11" i="1"/>
  <c r="T88" i="1"/>
  <c r="K55" i="1"/>
  <c r="K33" i="1"/>
  <c r="K18" i="1"/>
  <c r="K73" i="1"/>
  <c r="K40" i="1"/>
  <c r="K32" i="1"/>
  <c r="K17" i="1"/>
  <c r="T52" i="1"/>
  <c r="K38" i="1"/>
  <c r="K77" i="1"/>
  <c r="K21" i="1"/>
  <c r="K5" i="1"/>
  <c r="R84" i="1"/>
  <c r="S83" i="1"/>
  <c r="S33" i="1"/>
  <c r="S18" i="1"/>
  <c r="K53" i="1"/>
  <c r="K51" i="1"/>
  <c r="K84" i="1"/>
  <c r="K35" i="1"/>
  <c r="K20" i="1"/>
  <c r="K56" i="1"/>
  <c r="K82" i="1"/>
  <c r="K41" i="1"/>
  <c r="K39" i="1"/>
  <c r="K31" i="1"/>
  <c r="K16" i="1"/>
  <c r="K8" i="1"/>
  <c r="R92" i="1"/>
  <c r="S51" i="1"/>
  <c r="R77" i="1"/>
  <c r="K42" i="1"/>
  <c r="K34" i="1"/>
  <c r="K19" i="1"/>
  <c r="K3" i="1"/>
  <c r="K88" i="1"/>
  <c r="K74" i="1"/>
  <c r="K87" i="1"/>
  <c r="K81" i="1"/>
  <c r="K24" i="1"/>
  <c r="K9" i="1"/>
  <c r="K79" i="1"/>
  <c r="K15" i="1"/>
  <c r="K91" i="1"/>
  <c r="K85" i="1"/>
  <c r="K13" i="1"/>
  <c r="K76" i="1"/>
  <c r="K43" i="1"/>
  <c r="T92" i="1"/>
  <c r="L48" i="1"/>
  <c r="S89" i="1"/>
  <c r="R42" i="1"/>
  <c r="K70" i="1"/>
  <c r="K37" i="1"/>
  <c r="K22" i="1"/>
  <c r="K90" i="1"/>
  <c r="R35" i="1"/>
  <c r="R20" i="1"/>
  <c r="K4" i="1"/>
  <c r="K89" i="1"/>
  <c r="K83" i="1"/>
  <c r="K58" i="1"/>
  <c r="L49" i="1"/>
  <c r="S26" i="1"/>
  <c r="T74" i="1"/>
  <c r="S71" i="1"/>
  <c r="T29" i="1"/>
  <c r="T14" i="1"/>
  <c r="S84" i="1"/>
  <c r="T27" i="1"/>
  <c r="S27" i="1"/>
  <c r="T12" i="1"/>
  <c r="S12" i="1"/>
  <c r="S75" i="1"/>
  <c r="S41" i="1"/>
  <c r="S81" i="1"/>
  <c r="R80" i="1"/>
  <c r="S39" i="1"/>
  <c r="R8" i="1"/>
  <c r="S79" i="1"/>
  <c r="R86" i="1"/>
  <c r="R70" i="1"/>
  <c r="S37" i="1"/>
  <c r="S85" i="1"/>
  <c r="S21" i="1"/>
  <c r="R90" i="1"/>
  <c r="T11" i="1"/>
  <c r="T55" i="1"/>
  <c r="R10" i="1"/>
  <c r="T73" i="1"/>
  <c r="T40" i="1"/>
  <c r="T32" i="1"/>
  <c r="T17" i="1"/>
  <c r="T72" i="1"/>
  <c r="S72" i="1"/>
  <c r="T23" i="1"/>
  <c r="T38" i="1"/>
  <c r="T30" i="1"/>
  <c r="T15" i="1"/>
  <c r="S92" i="1"/>
  <c r="S86" i="1"/>
  <c r="R78" i="1"/>
  <c r="S70" i="1"/>
  <c r="T85" i="1"/>
  <c r="S77" i="1"/>
  <c r="T36" i="1"/>
  <c r="R76" i="1"/>
  <c r="T43" i="1"/>
  <c r="S42" i="1"/>
  <c r="R34" i="1"/>
  <c r="S19" i="1"/>
  <c r="R19" i="1"/>
  <c r="R3" i="1"/>
  <c r="R87" i="1"/>
  <c r="R81" i="1"/>
  <c r="S73" i="1"/>
  <c r="R24" i="1"/>
  <c r="S9" i="1"/>
  <c r="R9" i="1"/>
  <c r="T53" i="1"/>
  <c r="R23" i="1"/>
  <c r="R79" i="1"/>
  <c r="R52" i="1"/>
  <c r="R7" i="1"/>
  <c r="R59" i="1"/>
  <c r="R51" i="1"/>
  <c r="R21" i="1"/>
  <c r="R5" i="1"/>
  <c r="R43" i="1"/>
  <c r="T82" i="1"/>
  <c r="R82" i="1"/>
  <c r="T25" i="1"/>
  <c r="S87" i="1"/>
  <c r="T80" i="1"/>
  <c r="R22" i="1"/>
  <c r="R6" i="1"/>
  <c r="S90" i="1"/>
  <c r="T89" i="1"/>
  <c r="T83" i="1"/>
  <c r="R89" i="1"/>
  <c r="R83" i="1"/>
  <c r="T26" i="1"/>
  <c r="S74" i="1"/>
  <c r="S31" i="1"/>
  <c r="S16" i="1"/>
  <c r="T71" i="1"/>
  <c r="S29" i="1"/>
  <c r="S14" i="1"/>
  <c r="T91" i="1"/>
  <c r="T28" i="1"/>
  <c r="T13" i="1"/>
  <c r="T4" i="1"/>
  <c r="R26" i="1"/>
  <c r="R11" i="1"/>
  <c r="S3" i="1"/>
  <c r="R55" i="1"/>
  <c r="R73" i="1"/>
  <c r="R54" i="1"/>
  <c r="R40" i="1"/>
  <c r="S40" i="1"/>
  <c r="R32" i="1"/>
  <c r="R17" i="1"/>
  <c r="S53" i="1"/>
  <c r="R53" i="1"/>
  <c r="R31" i="1"/>
  <c r="R16" i="1"/>
  <c r="R71" i="1"/>
  <c r="S52" i="1"/>
  <c r="R38" i="1"/>
  <c r="S38" i="1"/>
  <c r="R30" i="1"/>
  <c r="R15" i="1"/>
  <c r="S59" i="1"/>
  <c r="T51" i="1"/>
  <c r="R91" i="1"/>
  <c r="R85" i="1"/>
  <c r="R50" i="1"/>
  <c r="R36" i="1"/>
  <c r="S36" i="1"/>
  <c r="R28" i="1"/>
  <c r="R13" i="1"/>
  <c r="S5" i="1"/>
  <c r="S2" i="1"/>
  <c r="S43" i="1"/>
  <c r="T56" i="1"/>
  <c r="S11" i="1"/>
  <c r="T41" i="1"/>
  <c r="T33" i="1"/>
  <c r="T18" i="1"/>
  <c r="T39" i="1"/>
  <c r="T86" i="1"/>
  <c r="T70" i="1"/>
  <c r="T37" i="1"/>
  <c r="R2" i="1"/>
  <c r="T90" i="1"/>
  <c r="T84" i="1"/>
  <c r="S76" i="1"/>
  <c r="T57" i="1"/>
  <c r="S35" i="1"/>
  <c r="S20" i="1"/>
  <c r="S4" i="1"/>
  <c r="T75" i="1"/>
  <c r="R56" i="1"/>
  <c r="S56" i="1"/>
  <c r="R41" i="1"/>
  <c r="R25" i="1"/>
  <c r="T54" i="1"/>
  <c r="S24" i="1"/>
  <c r="R39" i="1"/>
  <c r="T60" i="1"/>
  <c r="R37" i="1"/>
  <c r="T6" i="1"/>
  <c r="T58" i="1"/>
  <c r="T50" i="1"/>
  <c r="S50" i="1"/>
  <c r="T2" i="1"/>
  <c r="R57" i="1"/>
  <c r="T35" i="1"/>
  <c r="R27" i="1"/>
  <c r="T20" i="1"/>
  <c r="R12" i="1"/>
  <c r="R4" i="1"/>
  <c r="R75" i="1"/>
  <c r="T42" i="1"/>
  <c r="T34" i="1"/>
  <c r="T19" i="1"/>
  <c r="T3" i="1"/>
  <c r="R88" i="1"/>
  <c r="S88" i="1"/>
  <c r="S82" i="1"/>
  <c r="R74" i="1"/>
  <c r="R33" i="1"/>
  <c r="S25" i="1"/>
  <c r="R18" i="1"/>
  <c r="T10" i="1"/>
  <c r="S10" i="1"/>
  <c r="T87" i="1"/>
  <c r="T81" i="1"/>
  <c r="T24" i="1"/>
  <c r="T9" i="1"/>
  <c r="S80" i="1"/>
  <c r="T31" i="1"/>
  <c r="S23" i="1"/>
  <c r="T16" i="1"/>
  <c r="T8" i="1"/>
  <c r="S8" i="1"/>
  <c r="T79" i="1"/>
  <c r="R60" i="1"/>
  <c r="S60" i="1"/>
  <c r="S30" i="1"/>
  <c r="S15" i="1"/>
  <c r="S7" i="1"/>
  <c r="T7" i="1"/>
  <c r="T78" i="1"/>
  <c r="S78" i="1"/>
  <c r="T59" i="1"/>
  <c r="T22" i="1"/>
  <c r="S22" i="1"/>
  <c r="S6" i="1"/>
  <c r="S91" i="1"/>
  <c r="T77" i="1"/>
  <c r="R58" i="1"/>
  <c r="S58" i="1"/>
  <c r="T21" i="1"/>
  <c r="T5" i="1"/>
  <c r="L17" i="1" l="1"/>
  <c r="L29" i="1"/>
  <c r="L33" i="1"/>
  <c r="L39" i="1"/>
  <c r="L28" i="1"/>
  <c r="L12" i="1"/>
  <c r="L55" i="1"/>
  <c r="L83" i="1"/>
  <c r="L14" i="1"/>
  <c r="L40" i="1"/>
  <c r="L51" i="1"/>
  <c r="L34" i="1"/>
  <c r="L71" i="1"/>
  <c r="L73" i="1"/>
  <c r="L7" i="1"/>
  <c r="L74" i="1"/>
  <c r="L37" i="1"/>
  <c r="L85" i="1"/>
  <c r="L58" i="1"/>
  <c r="L13" i="1"/>
  <c r="L91" i="1"/>
  <c r="L31" i="1"/>
  <c r="L32" i="1"/>
  <c r="L19" i="1"/>
  <c r="L72" i="1"/>
  <c r="L81" i="1"/>
  <c r="L60" i="1"/>
  <c r="L36" i="1"/>
  <c r="L54" i="1"/>
  <c r="L89" i="1"/>
  <c r="L43" i="1"/>
  <c r="L59" i="1"/>
  <c r="L90" i="1"/>
  <c r="L2" i="1"/>
  <c r="L27" i="1"/>
  <c r="L50" i="1"/>
  <c r="L5" i="1"/>
  <c r="L87" i="1"/>
  <c r="L10" i="1"/>
  <c r="L20" i="1"/>
  <c r="L21" i="1"/>
  <c r="L25" i="1"/>
  <c r="L35" i="1"/>
  <c r="L75" i="1"/>
  <c r="L57" i="1"/>
  <c r="L41" i="1"/>
  <c r="L15" i="1"/>
  <c r="L11" i="1"/>
  <c r="L52" i="1"/>
  <c r="L78" i="1"/>
  <c r="L8" i="1"/>
  <c r="L77" i="1"/>
  <c r="L84" i="1"/>
  <c r="L9" i="1"/>
  <c r="L76" i="1"/>
  <c r="L18" i="1"/>
  <c r="L30" i="1"/>
  <c r="L16" i="1"/>
  <c r="L26" i="1"/>
  <c r="L6" i="1"/>
  <c r="L79" i="1"/>
  <c r="L24" i="1"/>
  <c r="L3" i="1"/>
  <c r="L42" i="1"/>
  <c r="L22" i="1"/>
  <c r="L82" i="1"/>
  <c r="L70" i="1"/>
  <c r="L80" i="1"/>
  <c r="L88" i="1"/>
  <c r="L4" i="1"/>
  <c r="L56" i="1"/>
  <c r="L38" i="1"/>
  <c r="L53" i="1"/>
  <c r="L23" i="1"/>
  <c r="L86" i="1"/>
  <c r="L92" i="1"/>
</calcChain>
</file>

<file path=xl/sharedStrings.xml><?xml version="1.0" encoding="utf-8"?>
<sst xmlns="http://schemas.openxmlformats.org/spreadsheetml/2006/main" count="2907" uniqueCount="363">
  <si>
    <t>5FU-PATIENT10-LIVN-CLONE1</t>
  </si>
  <si>
    <t>5FU-PATIENT10-N-BULK</t>
  </si>
  <si>
    <t>5FU-PATIENT10-LIVN-CLONE4</t>
  </si>
  <si>
    <t>5FU-PATIENT11-LIVN-CLONE4</t>
  </si>
  <si>
    <t>5FU-PATIENT11-N-BULK</t>
  </si>
  <si>
    <t>5FU-PATIENT12-COLN-CLONE4</t>
  </si>
  <si>
    <t>5FU-PATIENT12-N-BULK</t>
  </si>
  <si>
    <t>5FU-PATIENT13-COLN-CLONE1</t>
  </si>
  <si>
    <t>5FU-PATIENT13-N-BULK</t>
  </si>
  <si>
    <t>5FU-PATIENT13-COLN-CLONE2</t>
  </si>
  <si>
    <t>5FU-PATIENT14-LIVN-CLONE1</t>
  </si>
  <si>
    <t>5FU-PATIENT14-N-BULK</t>
  </si>
  <si>
    <t>5FU-PATIENT14-LIVN-CLONE5</t>
  </si>
  <si>
    <t>5FU-PATIENT1-N-BULK</t>
  </si>
  <si>
    <t>5FU-PATIENT1-N-CLONE1</t>
  </si>
  <si>
    <t>5FU-PATIENT1-N-CLONE2</t>
  </si>
  <si>
    <t>5FU-PATIENT2-N-BULK</t>
  </si>
  <si>
    <t>5FU-PATIENT2-N-CLONE1</t>
  </si>
  <si>
    <t>5FU-PATIENT2-N-CLONE2</t>
  </si>
  <si>
    <t>5FU-PATIENT2-N-CLONE3</t>
  </si>
  <si>
    <t>5FU-PATIENT2-N-CLONE6</t>
  </si>
  <si>
    <t>5FU-PATIENT2-T-CLONE1</t>
  </si>
  <si>
    <t>5FU-PATIENT3-N-CLONE2</t>
  </si>
  <si>
    <t>5FU-PATIENT3-Reference</t>
  </si>
  <si>
    <t>5FU-PATIENT3-N-CLONE4</t>
  </si>
  <si>
    <t>5FU-PATIENT4-N-CLONE1</t>
  </si>
  <si>
    <t>5FU-PATIENT4-Reference</t>
  </si>
  <si>
    <t>5FU-PATIENT4-N-CLONE2</t>
  </si>
  <si>
    <t>5FU-PATIENT5-N-BULK</t>
  </si>
  <si>
    <t>5FU-PATIENT5-N-CLONE2</t>
  </si>
  <si>
    <t>5FU-PATIENT5-N-CLONE3</t>
  </si>
  <si>
    <t>5FU-PATIENT6-LivN-CLONE2</t>
  </si>
  <si>
    <t>5FU-PATIENT6-N-BULK</t>
  </si>
  <si>
    <t>5FU-PATIENT6-LivN-CLONE5</t>
  </si>
  <si>
    <t>5FU-PATIENT7-LivN-CLONE4</t>
  </si>
  <si>
    <t>5FU-PATIENT7-N-BULK</t>
  </si>
  <si>
    <t>5FU-PATIENT7-LivN-CLONE1</t>
  </si>
  <si>
    <t>5FU-PATIENT8-LivN-CLONE13</t>
  </si>
  <si>
    <t>5FU-PATIENT8-N-BULK</t>
  </si>
  <si>
    <t>5FU-PATIENT8-LivN-CLONE15</t>
  </si>
  <si>
    <t>5FU-PATIENT9-LIVN-CLONE2</t>
  </si>
  <si>
    <t>5FU-PATIENT9-N-BULK</t>
  </si>
  <si>
    <t>5FU-PATIENT9-LivN-CLONE3</t>
  </si>
  <si>
    <t>72C12TM0</t>
  </si>
  <si>
    <t>STE0072C12I5EKO1</t>
  </si>
  <si>
    <t>STE0072C12I5EKO2</t>
  </si>
  <si>
    <t>STE0072C12I5EKO3</t>
  </si>
  <si>
    <t>STE0072C12I5EWT1</t>
  </si>
  <si>
    <t>STE0072C12I5EWT2</t>
  </si>
  <si>
    <t>STE0072C12I5EWT5</t>
  </si>
  <si>
    <t>BIOPSY17513D</t>
  </si>
  <si>
    <t>clone10</t>
  </si>
  <si>
    <t>clone3</t>
  </si>
  <si>
    <t>clone4</t>
  </si>
  <si>
    <t>BOXTELBLOOD0072</t>
  </si>
  <si>
    <t>STE007212</t>
  </si>
  <si>
    <t>c080216DCLONE2</t>
  </si>
  <si>
    <t>c080216DLIVER</t>
  </si>
  <si>
    <t>c080216DCLONE3</t>
  </si>
  <si>
    <t>c110116DCLONE2</t>
  </si>
  <si>
    <t>c110116DSPLEEN</t>
  </si>
  <si>
    <t>C120215D2C</t>
  </si>
  <si>
    <t>C120215DBlood</t>
  </si>
  <si>
    <t>c150216DCLONE2</t>
  </si>
  <si>
    <t>c150216DSPLEEN</t>
  </si>
  <si>
    <t>LiverC150216DHealthyPOA</t>
  </si>
  <si>
    <t>LiverC150216DHealthyPO</t>
  </si>
  <si>
    <t>c180516DCLONE6</t>
  </si>
  <si>
    <t>C180516DSPLEEN</t>
  </si>
  <si>
    <t>C211014D12DR</t>
  </si>
  <si>
    <t>C211014DBIOPSY</t>
  </si>
  <si>
    <t>C211014D16CR</t>
  </si>
  <si>
    <t>C30913DBiopsy</t>
  </si>
  <si>
    <t>C30913DClone10</t>
  </si>
  <si>
    <t>C30913DClone12</t>
  </si>
  <si>
    <t>C30913DClone13</t>
  </si>
  <si>
    <t>C30913DSubclone109</t>
  </si>
  <si>
    <t>liversubclone125</t>
  </si>
  <si>
    <t>liversubclone137</t>
  </si>
  <si>
    <t>subclone105</t>
  </si>
  <si>
    <t>subclone33</t>
  </si>
  <si>
    <t>subclone46</t>
  </si>
  <si>
    <t>EGAF00000827138</t>
  </si>
  <si>
    <t>EGAF00000827248</t>
  </si>
  <si>
    <t>EGAF00000827139</t>
  </si>
  <si>
    <t>EGAF00000827140</t>
  </si>
  <si>
    <t>EGAF00000827141</t>
  </si>
  <si>
    <t>EGAF00000827249</t>
  </si>
  <si>
    <t>EGAF00000860181</t>
  </si>
  <si>
    <t>EGAF00000860183</t>
  </si>
  <si>
    <t>EGAF00000860184</t>
  </si>
  <si>
    <t>EGAF00000860185</t>
  </si>
  <si>
    <t>EGAF00000860186</t>
  </si>
  <si>
    <t>EGAF00000860187</t>
  </si>
  <si>
    <t>EGAF00001014149</t>
  </si>
  <si>
    <t>EGAF00001014392</t>
  </si>
  <si>
    <t>EGAF00001014393</t>
  </si>
  <si>
    <t>EGAF00001014394</t>
  </si>
  <si>
    <t>EGAF00001014395</t>
  </si>
  <si>
    <t>EWSEVBULK</t>
  </si>
  <si>
    <t>EWSEVCA1</t>
  </si>
  <si>
    <t>EWSEVCA3</t>
  </si>
  <si>
    <t>EWSEVCB3</t>
  </si>
  <si>
    <t>EWSEVSCA1</t>
  </si>
  <si>
    <t>EWSEVSCA3</t>
  </si>
  <si>
    <t>EWSEVSCB3</t>
  </si>
  <si>
    <t>EWSEVCLONEHA1</t>
  </si>
  <si>
    <t>EWSEVCLONEHA1SUBCLONE3</t>
  </si>
  <si>
    <t>H9BULK</t>
  </si>
  <si>
    <t>H9CLONEH2</t>
  </si>
  <si>
    <t>H9CLONEH2SUBCLONE2</t>
  </si>
  <si>
    <t>H9CLONEN2</t>
  </si>
  <si>
    <t>H9CLONEN2SUBCLONE3</t>
  </si>
  <si>
    <t>Healthy14CLONE10</t>
  </si>
  <si>
    <t>Healthy14REF</t>
  </si>
  <si>
    <t>Healthy14CLONE12</t>
  </si>
  <si>
    <t>Healthy14CLONE13</t>
  </si>
  <si>
    <t>Healthy15CLONE1</t>
  </si>
  <si>
    <t>Healthy15REF</t>
  </si>
  <si>
    <t>Healthy15CLONE2</t>
  </si>
  <si>
    <t>Healthy16BLOOD</t>
  </si>
  <si>
    <t>Healthy16CLONE1</t>
  </si>
  <si>
    <t>Healthy17CLONE10</t>
  </si>
  <si>
    <t>Healthy17REF</t>
  </si>
  <si>
    <t>Healthy17CLONE3</t>
  </si>
  <si>
    <t>Healthy17CLONE4</t>
  </si>
  <si>
    <t>MASEVCLONEH2</t>
  </si>
  <si>
    <t>MASEVCLONEH2SUBCLONE2</t>
  </si>
  <si>
    <t>MASEVCLONEN4</t>
  </si>
  <si>
    <t>MASEVCLONEN4SUBCLONE1</t>
  </si>
  <si>
    <t>MASEVREFERENCE</t>
  </si>
  <si>
    <t>STE0072SC12A</t>
  </si>
  <si>
    <t>STE007223</t>
  </si>
  <si>
    <t>STE0072SC23B</t>
  </si>
  <si>
    <t>STE007231</t>
  </si>
  <si>
    <t>STE0072SC31A</t>
  </si>
  <si>
    <t>STE007612</t>
  </si>
  <si>
    <t>STE0076SC12C</t>
  </si>
  <si>
    <t>STE007623</t>
  </si>
  <si>
    <t>STE0076SC23A</t>
  </si>
  <si>
    <t>STE007632</t>
  </si>
  <si>
    <t>STE0076SC32A</t>
  </si>
  <si>
    <t>STE0076Blood</t>
  </si>
  <si>
    <t>ste01166a</t>
  </si>
  <si>
    <t>STE0116BLOOD</t>
  </si>
  <si>
    <t>ste01167f</t>
  </si>
  <si>
    <t>ste01205a</t>
  </si>
  <si>
    <t>ste0120blood</t>
  </si>
  <si>
    <t>ste01205f</t>
  </si>
  <si>
    <t>STE1207A</t>
  </si>
  <si>
    <t>5-FU-2-625-8</t>
  </si>
  <si>
    <t>STE072-control-p17</t>
  </si>
  <si>
    <t>5-FU-3-625-7</t>
  </si>
  <si>
    <t>awk:</t>
  </si>
  <si>
    <t>fatal:</t>
  </si>
  <si>
    <t>cannot</t>
  </si>
  <si>
    <t>open</t>
  </si>
  <si>
    <t>file</t>
  </si>
  <si>
    <t>`</t>
  </si>
  <si>
    <t>hpc</t>
  </si>
  <si>
    <t>cuppen</t>
  </si>
  <si>
    <t>projects</t>
  </si>
  <si>
    <t>P0002_5FU_Healthy</t>
  </si>
  <si>
    <t>WGS_clones</t>
  </si>
  <si>
    <t>processed</t>
  </si>
  <si>
    <t>runs</t>
  </si>
  <si>
    <t>H9BULK_H9CLONEH2</t>
  </si>
  <si>
    <t>cobalt</t>
  </si>
  <si>
    <t>H9CLONEH2SUBCLONE2.cobalt.gc.median'</t>
  </si>
  <si>
    <t>for</t>
  </si>
  <si>
    <t>reading</t>
  </si>
  <si>
    <t>(No</t>
  </si>
  <si>
    <t>such</t>
  </si>
  <si>
    <t>or</t>
  </si>
  <si>
    <t>directory)</t>
  </si>
  <si>
    <t>H9BULK_H9CLONEN2</t>
  </si>
  <si>
    <t>H9CLONEN2SUBCLONE3.cobalt.gc.median'</t>
  </si>
  <si>
    <t>NA</t>
  </si>
  <si>
    <t>gc.median_50</t>
  </si>
  <si>
    <t>gc50ReadPerKb</t>
  </si>
  <si>
    <t>SampleMean</t>
  </si>
  <si>
    <t>PCT_EXC_DUPE</t>
  </si>
  <si>
    <t>SampleMedian</t>
  </si>
  <si>
    <t>sampleId</t>
  </si>
  <si>
    <t>C30913DSubclone125</t>
  </si>
  <si>
    <t>C30913DSubclone137</t>
  </si>
  <si>
    <t>donor_name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</si>
  <si>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</si>
  <si>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</si>
  <si>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</si>
  <si>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</si>
  <si>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</si>
  <si>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</si>
  <si>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</si>
  <si>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</si>
  <si>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</si>
  <si>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PATIENT10</t>
  </si>
  <si>
    <t>PATIENT11</t>
  </si>
  <si>
    <t>PATIENT12</t>
  </si>
  <si>
    <t>PATIENT13</t>
  </si>
  <si>
    <t>PATIENT14</t>
  </si>
  <si>
    <t>Healthy1</t>
  </si>
  <si>
    <t>Healthy2</t>
  </si>
  <si>
    <t>Healthy3</t>
  </si>
  <si>
    <t>PD23549</t>
  </si>
  <si>
    <t>PD21928</t>
  </si>
  <si>
    <t>PD26636</t>
  </si>
  <si>
    <t>STE0116</t>
  </si>
  <si>
    <t>STE0120</t>
  </si>
  <si>
    <t>Healthy17</t>
  </si>
  <si>
    <t>Healthy14</t>
  </si>
  <si>
    <t>Healthy15</t>
  </si>
  <si>
    <t>Healthy4</t>
  </si>
  <si>
    <t>Healthy16</t>
  </si>
  <si>
    <t>Liver_1</t>
  </si>
  <si>
    <t>Liver_1_3</t>
  </si>
  <si>
    <t>17513D_C3</t>
  </si>
  <si>
    <t>Normoxia</t>
  </si>
  <si>
    <t>Liver_1_10</t>
  </si>
  <si>
    <t>17513D_C10</t>
  </si>
  <si>
    <t>Liver_1_4</t>
  </si>
  <si>
    <t>17513D_C4</t>
  </si>
  <si>
    <t>Liver_2</t>
  </si>
  <si>
    <t>Liver_2_10</t>
  </si>
  <si>
    <t>C30913D_C10</t>
  </si>
  <si>
    <t>Liver_2_12</t>
  </si>
  <si>
    <t>C30913D_C12</t>
  </si>
  <si>
    <t>Liver_2_13</t>
  </si>
  <si>
    <t>C30913D_C13</t>
  </si>
  <si>
    <t>Colon_1</t>
  </si>
  <si>
    <t>Colon_1_12</t>
  </si>
  <si>
    <t>STE0072_C12</t>
  </si>
  <si>
    <t>Colon_1_23</t>
  </si>
  <si>
    <t>STE0072_C23</t>
  </si>
  <si>
    <t>Colon_1_31</t>
  </si>
  <si>
    <t>STE0072_C31</t>
  </si>
  <si>
    <t>Colon_2</t>
  </si>
  <si>
    <t>Colon_2_12</t>
  </si>
  <si>
    <t>STE0076_C12</t>
  </si>
  <si>
    <t>Colon_2_23</t>
  </si>
  <si>
    <t>STE0076_C23</t>
  </si>
  <si>
    <t>Colon_2_32</t>
  </si>
  <si>
    <t>STE0076_C32</t>
  </si>
  <si>
    <t>17513DBiopsy</t>
  </si>
  <si>
    <t>STE0072Blood</t>
  </si>
  <si>
    <t>17513D_SC33</t>
  </si>
  <si>
    <t>17513D_SC105</t>
  </si>
  <si>
    <t>17513D_SC46</t>
  </si>
  <si>
    <t>C30913D_SC109</t>
  </si>
  <si>
    <t>C30913D_SC125</t>
  </si>
  <si>
    <t>C30913D_SC137</t>
  </si>
  <si>
    <t>STE0072_SC12A</t>
  </si>
  <si>
    <t>STE0072_SC23B</t>
  </si>
  <si>
    <t>STE0072_SC31A</t>
  </si>
  <si>
    <t>STE0076_SC12C</t>
  </si>
  <si>
    <t>STE0076_SC23A</t>
  </si>
  <si>
    <t>STE0076_SC32A</t>
  </si>
  <si>
    <t>iPS_cells_1</t>
  </si>
  <si>
    <t>iPS_cells_1_1</t>
  </si>
  <si>
    <t>iPS_cells_1_2</t>
  </si>
  <si>
    <t>iPS_cells_1_3</t>
  </si>
  <si>
    <t>iPS_cells_1_4</t>
  </si>
  <si>
    <t>Hypoxia</t>
  </si>
  <si>
    <t>H9_ES_cells_1</t>
  </si>
  <si>
    <t>H9_ES_cells_1_H</t>
  </si>
  <si>
    <t>H9_ES_cells_1_N</t>
  </si>
  <si>
    <t>iPS_cells_2</t>
  </si>
  <si>
    <t>iPS_cells_2_2</t>
  </si>
  <si>
    <t>iPS_cells_2_1</t>
  </si>
  <si>
    <t>errors</t>
  </si>
  <si>
    <t>sampleId_1</t>
  </si>
  <si>
    <t>age</t>
  </si>
  <si>
    <t>tissue</t>
  </si>
  <si>
    <t>tissue_type</t>
  </si>
  <si>
    <t>pretreated</t>
  </si>
  <si>
    <t>treatment</t>
  </si>
  <si>
    <t>treatment_2</t>
  </si>
  <si>
    <t>Colon</t>
  </si>
  <si>
    <t>BULK</t>
  </si>
  <si>
    <t>Yes</t>
  </si>
  <si>
    <t>5-FU+platinum</t>
  </si>
  <si>
    <t>Organoid</t>
  </si>
  <si>
    <t>5-FU+platinum+radiation</t>
  </si>
  <si>
    <t>5-FU+radiation</t>
  </si>
  <si>
    <t>5-FU</t>
  </si>
  <si>
    <t>Liver</t>
  </si>
  <si>
    <t>No</t>
  </si>
  <si>
    <t>None</t>
  </si>
  <si>
    <t>Donor</t>
  </si>
  <si>
    <t>iPS_cells</t>
  </si>
  <si>
    <t>H9_ES_cells</t>
  </si>
  <si>
    <t>Oxygen</t>
  </si>
  <si>
    <t>donor_sample</t>
  </si>
  <si>
    <t>F1_run1</t>
  </si>
  <si>
    <t>F1_run2</t>
  </si>
  <si>
    <t>F1_run3</t>
  </si>
  <si>
    <t>F1_run4</t>
  </si>
  <si>
    <t>F2_run1</t>
  </si>
  <si>
    <t>F2_run2</t>
  </si>
  <si>
    <t>F2_run3</t>
  </si>
  <si>
    <t>F2_run4</t>
  </si>
  <si>
    <t>F4_run1</t>
  </si>
  <si>
    <t>F4_run2</t>
  </si>
  <si>
    <t>F4_run3</t>
  </si>
  <si>
    <t>F4_run4</t>
  </si>
  <si>
    <t>F2a_run1</t>
  </si>
  <si>
    <t>F2a_run2</t>
  </si>
  <si>
    <t>F2a_run3</t>
  </si>
  <si>
    <t>F2a_run4</t>
  </si>
  <si>
    <t>Length_run1</t>
  </si>
  <si>
    <t>Length_run2</t>
  </si>
  <si>
    <t>Length_run3</t>
  </si>
  <si>
    <t>Length_run4</t>
  </si>
  <si>
    <t>5FU-PATIENT6-LivN-CLONE21</t>
  </si>
  <si>
    <t>5FU-PATIENT6-LivN-CLONE51</t>
  </si>
  <si>
    <t>5FU-PATIENT6-N-BULK1</t>
  </si>
  <si>
    <t>5FU-PATIENT7-LivN-CLONE11</t>
  </si>
  <si>
    <t>5FU-PATIENT7-LivN-CLONE41</t>
  </si>
  <si>
    <t>5FU-PATIENT7-N-BULK1</t>
  </si>
  <si>
    <t>5FU-PATIENT8-LivN-CLONE131</t>
  </si>
  <si>
    <t>5FU-PATIENT8-LivN-CLONE151</t>
  </si>
  <si>
    <t>5FU-PATIENT8-N-BULK1</t>
  </si>
  <si>
    <t>BIOPSY17513D1</t>
  </si>
  <si>
    <t>BIOPSY17513D2</t>
  </si>
  <si>
    <t>STE0072121</t>
  </si>
  <si>
    <t>STE0072231</t>
  </si>
  <si>
    <t>STE0072311</t>
  </si>
  <si>
    <t>STE0072SC12A1</t>
  </si>
  <si>
    <t>STE0072SC23B1</t>
  </si>
  <si>
    <t>STE0072SC31A1</t>
  </si>
  <si>
    <t>ste0120blood1</t>
  </si>
  <si>
    <t>F1Avg</t>
  </si>
  <si>
    <t>F2Avg</t>
  </si>
  <si>
    <t>F4Avg</t>
  </si>
  <si>
    <t>GCBias</t>
  </si>
  <si>
    <t>GCBiasAdj</t>
  </si>
  <si>
    <t>GC50Bias</t>
  </si>
  <si>
    <t>GC Adj</t>
  </si>
  <si>
    <t>TelCatLength</t>
  </si>
  <si>
    <t>TealLength</t>
  </si>
  <si>
    <t>sampleId_2</t>
  </si>
  <si>
    <t>invivo</t>
  </si>
  <si>
    <t>invitro</t>
  </si>
  <si>
    <t>Donor_invivo</t>
  </si>
  <si>
    <t>Donor_invitro</t>
  </si>
  <si>
    <t>yes</t>
  </si>
  <si>
    <t>Liver1</t>
  </si>
  <si>
    <t>Time</t>
  </si>
  <si>
    <t>Liver_2_1</t>
  </si>
  <si>
    <t>Liver_2_2</t>
  </si>
  <si>
    <t>Liver_2_3</t>
  </si>
  <si>
    <t>Liver_1_1</t>
  </si>
  <si>
    <t>Liver_1_2</t>
  </si>
  <si>
    <t>H9_ES_cells_1_2</t>
  </si>
  <si>
    <t>H9_ES_cells_1_1</t>
  </si>
  <si>
    <t>Colon_1_1</t>
  </si>
  <si>
    <t>Colon_1_2</t>
  </si>
  <si>
    <t>Colon_1_3</t>
  </si>
  <si>
    <t>Colon_2_1</t>
  </si>
  <si>
    <t>Colon_2_2</t>
  </si>
  <si>
    <t>Colon_2_3</t>
  </si>
  <si>
    <t>StDev</t>
  </si>
  <si>
    <t>TelCatLength2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</si>
</sst>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2" borderId="0" xfId="1"/>
    <xf numFmtId="0" fontId="4" fillId="0" borderId="0" xfId="0" applyFont="1"/>
    <xf numFmtId="2" fontId="0" fillId="0" borderId="0" xfId="0" applyNumberFormat="1"/>
    <xf numFmtId="164" fontId="3" fillId="2" borderId="0" xfId="1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9C32-18D7-CC48-A6D9-CDF1562E2D4D}">
  <dimension ref="A1:AR92"/>
  <sheetViews>
    <sheetView tabSelected="1" workbookViewId="0">
      <selection activeCell="A16" sqref="A16:G17"/>
    </sheetView>
  </sheetViews>
  <sheetFormatPr baseColWidth="10" defaultRowHeight="16" x14ac:dyDescent="0.2"/>
  <cols>
    <col min="1" max="1" width="34.83203125" bestFit="1" customWidth="1"/>
    <col min="2" max="12" width="34.83203125" customWidth="1"/>
    <col min="13" max="13" width="13.6640625" bestFit="1" customWidth="1"/>
    <col min="14" max="14" width="12.6640625" bestFit="1" customWidth="1"/>
    <col min="15" max="15" width="13.83203125" bestFit="1" customWidth="1"/>
    <col min="16" max="16" width="12" bestFit="1" customWidth="1"/>
    <col min="17" max="17" width="13.5" bestFit="1" customWidth="1"/>
    <col min="18" max="21" width="13.5" customWidth="1"/>
    <col min="22" max="22" width="13.33203125" customWidth="1"/>
    <col min="25" max="25" width="10.83203125" customWidth="1"/>
    <col min="43" max="43" width="11" bestFit="1" customWidth="1"/>
    <col min="44" max="44" width="11.6640625" bestFit="1" customWidth="1"/>
  </cols>
  <sheetData>
    <row r="1" spans="1:44" x14ac:dyDescent="0.2">
      <c r="A1" t="s">
        <v>270</v>
      </c>
      <c r="B1" t="s">
        <v>183</v>
      </c>
      <c r="C1" t="s">
        <v>340</v>
      </c>
      <c r="D1" t="s">
        <v>288</v>
      </c>
      <c r="E1" t="s">
        <v>341</v>
      </c>
      <c r="F1" s="1" t="s">
        <v>271</v>
      </c>
      <c r="G1" s="1" t="s">
        <v>272</v>
      </c>
      <c r="H1" s="1" t="s">
        <v>273</v>
      </c>
      <c r="I1" s="1" t="s">
        <v>275</v>
      </c>
      <c r="J1" s="1" t="s">
        <v>276</v>
      </c>
      <c r="K1" s="2" t="s">
        <v>338</v>
      </c>
      <c r="L1" s="5" t="s">
        <v>339</v>
      </c>
      <c r="M1" t="s">
        <v>181</v>
      </c>
      <c r="N1" t="s">
        <v>178</v>
      </c>
      <c r="O1" t="s">
        <v>179</v>
      </c>
      <c r="P1" t="s">
        <v>180</v>
      </c>
      <c r="Q1" t="s">
        <v>182</v>
      </c>
      <c r="R1" s="2" t="s">
        <v>331</v>
      </c>
      <c r="S1" s="2" t="s">
        <v>332</v>
      </c>
      <c r="T1" s="2" t="s">
        <v>333</v>
      </c>
      <c r="U1" s="2" t="s">
        <v>334</v>
      </c>
      <c r="V1" s="2" t="s">
        <v>335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362</v>
      </c>
      <c r="AR1" t="s">
        <v>361</v>
      </c>
    </row>
    <row r="2" spans="1:44" x14ac:dyDescent="0.2">
      <c r="A2" t="s">
        <v>0</v>
      </c>
      <c r="B2" t="str">
        <f>VLOOKUP(A2,TelcatNames!A$1:B$145,2,0)</f>
        <v>5FU-PATIENT10-LIVN-CLONE1</v>
      </c>
      <c r="C2" t="str">
        <f>VLOOKUP(B2,clinical!A$2:I$160,2,0)</f>
        <v>5FU-PATIENT10-LIVN-CLONE1</v>
      </c>
      <c r="D2" t="str">
        <f>VLOOKUP(B2,clinical!A$2:I$160,3,0)</f>
        <v>PATIENT10</v>
      </c>
      <c r="E2" t="s">
        <v>345</v>
      </c>
      <c r="F2">
        <f>VLOOKUP(B2,clinical!A$2:I$160,4,0)</f>
        <v>60</v>
      </c>
      <c r="G2" t="str">
        <f>VLOOKUP(B2,clinical!A$2:I$160,5,0)</f>
        <v>Liver</v>
      </c>
      <c r="H2" t="str">
        <f>VLOOKUP(B2,clinical!A$2:I$160,6,0)</f>
        <v>Organoid</v>
      </c>
      <c r="I2" t="str">
        <f>VLOOKUP(B2,clinical!A$2:I$160,7,0)</f>
        <v>Yes</v>
      </c>
      <c r="J2" t="str">
        <f>VLOOKUP(B2,clinical!A$2:I$160,8,0)</f>
        <v>5-FU+platinum</v>
      </c>
      <c r="K2" s="6">
        <f>AVERAGE(AM2:AP2)</f>
        <v>2951.2</v>
      </c>
      <c r="L2" s="6">
        <f>(R2*2+S2-T2)/(P2*V2)*(1-M2)*1000/46</f>
        <v>3216.5422563168672</v>
      </c>
      <c r="M2">
        <v>0.162328</v>
      </c>
      <c r="N2">
        <f>VLOOKUP(A2,gcmedian!A$1:C$153,2,0)</f>
        <v>50</v>
      </c>
      <c r="O2">
        <f>VLOOKUP(A2,gcmedian!A$1:C$153,3,0)</f>
        <v>196</v>
      </c>
      <c r="P2">
        <f>VLOOKUP(A2,sampleMean!A$1:C$153,2,0)</f>
        <v>191</v>
      </c>
      <c r="Q2">
        <f>VLOOKUP(A2,sampleMean!A$1:C$153,3,0)</f>
        <v>188</v>
      </c>
      <c r="R2">
        <f>AVERAGE(W2:Z2)</f>
        <v>16266.75</v>
      </c>
      <c r="S2">
        <f>AVERAGE(AA2:AD2)</f>
        <v>3018.75</v>
      </c>
      <c r="T2">
        <f>AVERAGE(AE2:AH2)</f>
        <v>1815.25</v>
      </c>
      <c r="U2">
        <f>O2/P2</f>
        <v>1.0261780104712042</v>
      </c>
      <c r="V2" s="4">
        <f>INDEX(gcAdj!B:B,MATCH(MIN(1.1,MAX(ROUND(U2*20,0)/20,0.6)),gcAdj!A:A,0))</f>
        <v>1</v>
      </c>
      <c r="W2">
        <f>VLOOKUP(B2,Sheet1!A$2:U$156,2,0)</f>
        <v>16319</v>
      </c>
      <c r="X2">
        <f>VLOOKUP(B2,Sheet1!A$2:U$156,3,0)</f>
        <v>16324</v>
      </c>
      <c r="Y2">
        <f>VLOOKUP(B2,Sheet1!A$2:U$156,4,0)</f>
        <v>16266</v>
      </c>
      <c r="Z2">
        <f>VLOOKUP(B2,Sheet1!A$2:U$156,5,0)</f>
        <v>16158</v>
      </c>
      <c r="AA2">
        <f>VLOOKUP(B2,Sheet1!A$2:U$156,6,0)</f>
        <v>3022</v>
      </c>
      <c r="AB2">
        <f>VLOOKUP(B2,Sheet1!A$2:U$156,7,0)</f>
        <v>3010</v>
      </c>
      <c r="AC2">
        <f>VLOOKUP(B2,Sheet1!A$2:U$156,8,0)</f>
        <v>3009</v>
      </c>
      <c r="AD2">
        <f>VLOOKUP(B2,Sheet1!A$2:U$156,9,0)</f>
        <v>3034</v>
      </c>
      <c r="AE2">
        <f>VLOOKUP(B2,Sheet1!A$2:U$156,10,0)</f>
        <v>1820</v>
      </c>
      <c r="AF2">
        <f>VLOOKUP(B2,Sheet1!A$2:U$156,11,0)</f>
        <v>1812</v>
      </c>
      <c r="AG2">
        <f>VLOOKUP(B2,Sheet1!A$2:U$156,12,0)</f>
        <v>1793</v>
      </c>
      <c r="AH2">
        <f>VLOOKUP(B2,Sheet1!A$2:U$156,13,0)</f>
        <v>1836</v>
      </c>
      <c r="AI2">
        <f>VLOOKUP(B2,Sheet1!A$2:U$156,14,0)</f>
        <v>1202</v>
      </c>
      <c r="AJ2">
        <f>VLOOKUP(B2,Sheet1!A$2:U$156,15,0)</f>
        <v>1198</v>
      </c>
      <c r="AK2">
        <f>VLOOKUP(B2,Sheet1!A$2:U$156,16,0)</f>
        <v>1216</v>
      </c>
      <c r="AL2">
        <f>VLOOKUP(B2,Sheet1!A$2:U$156,17,0)</f>
        <v>1198</v>
      </c>
      <c r="AM2">
        <f>VLOOKUP(B2,Sheet1!A$2:U$156,18,0)</f>
        <v>2973.5</v>
      </c>
      <c r="AN2">
        <f>VLOOKUP(B2,Sheet1!A$2:U$156,19,0)</f>
        <v>3007.4</v>
      </c>
      <c r="AO2">
        <f>VLOOKUP(B2,Sheet1!A$2:U$156,20,0)</f>
        <v>2909.6</v>
      </c>
      <c r="AP2">
        <f>VLOOKUP(B2,Sheet1!A$2:U$156,21,0)</f>
        <v>2914.3</v>
      </c>
      <c r="AQ2" s="6">
        <f>AVERAGE(AM2:AP2)</f>
        <v>2951.2</v>
      </c>
      <c r="AR2" s="6">
        <f>STDEV(AM2:AP2)</f>
        <v>47.426785680667855</v>
      </c>
    </row>
    <row r="3" spans="1:44" x14ac:dyDescent="0.2">
      <c r="A3" t="s">
        <v>1</v>
      </c>
      <c r="B3" t="str">
        <f>VLOOKUP(A3,TelcatNames!A$1:B$145,2,0)</f>
        <v>5FU-PATIENT10-N-BULK</v>
      </c>
      <c r="C3" t="str">
        <f>VLOOKUP(B3,clinical!A$2:I$160,2,0)</f>
        <v>5FU-PATIENT10-N-BULK</v>
      </c>
      <c r="D3" t="str">
        <f>VLOOKUP(B3,clinical!A$2:I$160,3,0)</f>
        <v>PATIENT10</v>
      </c>
      <c r="E3" t="s">
        <v>345</v>
      </c>
      <c r="F3">
        <f>VLOOKUP(B3,clinical!A$2:I$160,4,0)</f>
        <v>60</v>
      </c>
      <c r="G3" t="str">
        <f>VLOOKUP(B3,clinical!A$2:I$160,5,0)</f>
        <v>Liver</v>
      </c>
      <c r="H3" t="str">
        <f>VLOOKUP(B3,clinical!A$2:I$160,6,0)</f>
        <v>BULK</v>
      </c>
      <c r="I3" t="str">
        <f>VLOOKUP(B3,clinical!A$2:I$160,7,0)</f>
        <v>Yes</v>
      </c>
      <c r="J3" t="str">
        <f>VLOOKUP(B3,clinical!A$2:I$160,8,0)</f>
        <v>5-FU+platinum</v>
      </c>
      <c r="K3" s="6">
        <f>AVERAGE(AM3:AP3)</f>
        <v>2742.875</v>
      </c>
      <c r="L3" s="6">
        <f t="shared" ref="L3:L65" si="0">(R3*2+S3-T3)/(P3*V3)*(1-M3)*1000/46</f>
        <v>3861.152842724046</v>
      </c>
      <c r="M3">
        <v>0.12274599999999999</v>
      </c>
      <c r="N3">
        <f>VLOOKUP(A3,gcmedian!A$1:C$153,2,0)</f>
        <v>50</v>
      </c>
      <c r="O3">
        <f>VLOOKUP(A3,gcmedian!A$1:C$153,3,0)</f>
        <v>205</v>
      </c>
      <c r="P3">
        <f>VLOOKUP(A3,sampleMean!A$1:C$153,2,0)</f>
        <v>210</v>
      </c>
      <c r="Q3">
        <f>VLOOKUP(A3,sampleMean!A$1:C$153,3,0)</f>
        <v>209</v>
      </c>
      <c r="R3">
        <f t="shared" ref="R3:R65" si="1">AVERAGE(W3:Z3)</f>
        <v>20063.75</v>
      </c>
      <c r="S3">
        <f t="shared" ref="S3:S65" si="2">AVERAGE(AA3:AD3)</f>
        <v>3987.75</v>
      </c>
      <c r="T3">
        <f t="shared" ref="T3:T65" si="3">AVERAGE(AE3:AH3)</f>
        <v>2448</v>
      </c>
      <c r="U3">
        <f t="shared" ref="U3:U65" si="4">O3/P3</f>
        <v>0.97619047619047616</v>
      </c>
      <c r="V3" s="4">
        <f>INDEX(gcAdj!B:B,MATCH(MIN(1.1,MAX(ROUND(U3*20,0)/20,0.6)),gcAdj!A:A,0))</f>
        <v>0.98</v>
      </c>
      <c r="W3">
        <f>VLOOKUP(B3,Sheet1!A$2:U$156,2,0)</f>
        <v>20190</v>
      </c>
      <c r="X3">
        <f>VLOOKUP(B3,Sheet1!A$2:U$156,3,0)</f>
        <v>19850</v>
      </c>
      <c r="Y3">
        <f>VLOOKUP(B3,Sheet1!A$2:U$156,4,0)</f>
        <v>20262</v>
      </c>
      <c r="Z3">
        <f>VLOOKUP(B3,Sheet1!A$2:U$156,5,0)</f>
        <v>19953</v>
      </c>
      <c r="AA3">
        <f>VLOOKUP(B3,Sheet1!A$2:U$156,6,0)</f>
        <v>3984</v>
      </c>
      <c r="AB3">
        <f>VLOOKUP(B3,Sheet1!A$2:U$156,7,0)</f>
        <v>4022</v>
      </c>
      <c r="AC3">
        <f>VLOOKUP(B3,Sheet1!A$2:U$156,8,0)</f>
        <v>3918</v>
      </c>
      <c r="AD3">
        <f>VLOOKUP(B3,Sheet1!A$2:U$156,9,0)</f>
        <v>4027</v>
      </c>
      <c r="AE3">
        <f>VLOOKUP(B3,Sheet1!A$2:U$156,10,0)</f>
        <v>2405</v>
      </c>
      <c r="AF3">
        <f>VLOOKUP(B3,Sheet1!A$2:U$156,11,0)</f>
        <v>2499</v>
      </c>
      <c r="AG3">
        <f>VLOOKUP(B3,Sheet1!A$2:U$156,12,0)</f>
        <v>2424</v>
      </c>
      <c r="AH3">
        <f>VLOOKUP(B3,Sheet1!A$2:U$156,13,0)</f>
        <v>2464</v>
      </c>
      <c r="AI3">
        <f>VLOOKUP(B3,Sheet1!A$2:U$156,14,0)</f>
        <v>1579</v>
      </c>
      <c r="AJ3">
        <f>VLOOKUP(B3,Sheet1!A$2:U$156,15,0)</f>
        <v>1523</v>
      </c>
      <c r="AK3">
        <f>VLOOKUP(B3,Sheet1!A$2:U$156,16,0)</f>
        <v>1494</v>
      </c>
      <c r="AL3">
        <f>VLOOKUP(B3,Sheet1!A$2:U$156,17,0)</f>
        <v>1563</v>
      </c>
      <c r="AM3">
        <f>VLOOKUP(B3,Sheet1!A$2:U$156,18,0)</f>
        <v>2693.5</v>
      </c>
      <c r="AN3">
        <f>VLOOKUP(B3,Sheet1!A$2:U$156,19,0)</f>
        <v>2752.2</v>
      </c>
      <c r="AO3">
        <f>VLOOKUP(B3,Sheet1!A$2:U$156,20,0)</f>
        <v>2840</v>
      </c>
      <c r="AP3">
        <f>VLOOKUP(B3,Sheet1!A$2:U$156,21,0)</f>
        <v>2685.8</v>
      </c>
      <c r="AQ3" s="6">
        <f t="shared" ref="AQ3:AQ65" si="5">AVERAGE(AM3:AP3)</f>
        <v>2742.875</v>
      </c>
      <c r="AR3" s="6">
        <f t="shared" ref="AR3:AR65" si="6">STDEV(AM3:AP3)</f>
        <v>71.217197127285615</v>
      </c>
    </row>
    <row r="4" spans="1:44" x14ac:dyDescent="0.2">
      <c r="A4" t="s">
        <v>2</v>
      </c>
      <c r="B4" t="str">
        <f>VLOOKUP(A4,TelcatNames!A$1:B$145,2,0)</f>
        <v>5FU-PATIENT10-LIVN-CLONE4</v>
      </c>
      <c r="C4" t="str">
        <f>VLOOKUP(B4,clinical!A$2:I$160,2,0)</f>
        <v>5FU-PATIENT10-LIVN-CLONE4</v>
      </c>
      <c r="D4" t="str">
        <f>VLOOKUP(B4,clinical!A$2:I$160,3,0)</f>
        <v>PATIENT10</v>
      </c>
      <c r="E4" t="s">
        <v>345</v>
      </c>
      <c r="F4">
        <f>VLOOKUP(B4,clinical!A$2:I$160,4,0)</f>
        <v>60</v>
      </c>
      <c r="G4" t="str">
        <f>VLOOKUP(B4,clinical!A$2:I$160,5,0)</f>
        <v>Liver</v>
      </c>
      <c r="H4" t="str">
        <f>VLOOKUP(B4,clinical!A$2:I$160,6,0)</f>
        <v>Organoid</v>
      </c>
      <c r="I4" t="str">
        <f>VLOOKUP(B4,clinical!A$2:I$160,7,0)</f>
        <v>Yes</v>
      </c>
      <c r="J4" t="str">
        <f>VLOOKUP(B4,clinical!A$2:I$160,8,0)</f>
        <v>5-FU+platinum</v>
      </c>
      <c r="K4" s="6">
        <f t="shared" ref="K4:K65" si="7">AVERAGE(AM4:AP4)</f>
        <v>2747.7</v>
      </c>
      <c r="L4" s="6">
        <f t="shared" si="0"/>
        <v>3221.5887772865508</v>
      </c>
      <c r="M4">
        <v>0.15548899999999999</v>
      </c>
      <c r="N4">
        <f>VLOOKUP(A4,gcmedian!A$1:C$153,2,0)</f>
        <v>50</v>
      </c>
      <c r="O4">
        <f>VLOOKUP(A4,gcmedian!A$1:C$153,3,0)</f>
        <v>206</v>
      </c>
      <c r="P4">
        <f>VLOOKUP(A4,sampleMean!A$1:C$153,2,0)</f>
        <v>193</v>
      </c>
      <c r="Q4">
        <f>VLOOKUP(A4,sampleMean!A$1:C$153,3,0)</f>
        <v>190</v>
      </c>
      <c r="R4">
        <f t="shared" si="1"/>
        <v>16405.75</v>
      </c>
      <c r="S4">
        <f t="shared" si="2"/>
        <v>2997.5</v>
      </c>
      <c r="T4">
        <f t="shared" si="3"/>
        <v>1941.75</v>
      </c>
      <c r="U4">
        <f t="shared" si="4"/>
        <v>1.0673575129533679</v>
      </c>
      <c r="V4" s="4">
        <f>INDEX(gcAdj!B:B,MATCH(MIN(1.1,MAX(ROUND(U4*20,0)/20,0.6)),gcAdj!A:A,0))</f>
        <v>1</v>
      </c>
      <c r="W4">
        <f>VLOOKUP(B4,Sheet1!A$2:U$156,2,0)</f>
        <v>16192</v>
      </c>
      <c r="X4">
        <f>VLOOKUP(B4,Sheet1!A$2:U$156,3,0)</f>
        <v>16503</v>
      </c>
      <c r="Y4">
        <f>VLOOKUP(B4,Sheet1!A$2:U$156,4,0)</f>
        <v>16753</v>
      </c>
      <c r="Z4">
        <f>VLOOKUP(B4,Sheet1!A$2:U$156,5,0)</f>
        <v>16175</v>
      </c>
      <c r="AA4">
        <f>VLOOKUP(B4,Sheet1!A$2:U$156,6,0)</f>
        <v>2992</v>
      </c>
      <c r="AB4">
        <f>VLOOKUP(B4,Sheet1!A$2:U$156,7,0)</f>
        <v>3006</v>
      </c>
      <c r="AC4">
        <f>VLOOKUP(B4,Sheet1!A$2:U$156,8,0)</f>
        <v>3001</v>
      </c>
      <c r="AD4">
        <f>VLOOKUP(B4,Sheet1!A$2:U$156,9,0)</f>
        <v>2991</v>
      </c>
      <c r="AE4">
        <f>VLOOKUP(B4,Sheet1!A$2:U$156,10,0)</f>
        <v>2026</v>
      </c>
      <c r="AF4">
        <f>VLOOKUP(B4,Sheet1!A$2:U$156,11,0)</f>
        <v>1894</v>
      </c>
      <c r="AG4">
        <f>VLOOKUP(B4,Sheet1!A$2:U$156,12,0)</f>
        <v>1819</v>
      </c>
      <c r="AH4">
        <f>VLOOKUP(B4,Sheet1!A$2:U$156,13,0)</f>
        <v>2028</v>
      </c>
      <c r="AI4">
        <f>VLOOKUP(B4,Sheet1!A$2:U$156,14,0)</f>
        <v>966</v>
      </c>
      <c r="AJ4">
        <f>VLOOKUP(B4,Sheet1!A$2:U$156,15,0)</f>
        <v>1112</v>
      </c>
      <c r="AK4">
        <f>VLOOKUP(B4,Sheet1!A$2:U$156,16,0)</f>
        <v>1182</v>
      </c>
      <c r="AL4">
        <f>VLOOKUP(B4,Sheet1!A$2:U$156,17,0)</f>
        <v>963</v>
      </c>
      <c r="AM4">
        <f>VLOOKUP(B4,Sheet1!A$2:U$156,18,0)</f>
        <v>2921.1</v>
      </c>
      <c r="AN4">
        <f>VLOOKUP(B4,Sheet1!A$2:U$156,19,0)</f>
        <v>2562.4</v>
      </c>
      <c r="AO4">
        <f>VLOOKUP(B4,Sheet1!A$2:U$156,20,0)</f>
        <v>2583</v>
      </c>
      <c r="AP4">
        <f>VLOOKUP(B4,Sheet1!A$2:U$156,21,0)</f>
        <v>2924.3</v>
      </c>
      <c r="AQ4" s="6">
        <f t="shared" si="5"/>
        <v>2747.7</v>
      </c>
      <c r="AR4" s="6">
        <f t="shared" si="6"/>
        <v>202.25174082481138</v>
      </c>
    </row>
    <row r="5" spans="1:44" x14ac:dyDescent="0.2">
      <c r="A5" t="s">
        <v>3</v>
      </c>
      <c r="B5" t="str">
        <f>VLOOKUP(A5,TelcatNames!A$1:B$145,2,0)</f>
        <v>5FU-PATIENT11-LIVN-CLONE4</v>
      </c>
      <c r="C5" t="str">
        <f>VLOOKUP(B5,clinical!A$2:I$160,2,0)</f>
        <v>5FU-PATIENT11-LIVN-CLONE4</v>
      </c>
      <c r="D5" t="str">
        <f>VLOOKUP(B5,clinical!A$2:I$160,3,0)</f>
        <v>PATIENT11</v>
      </c>
      <c r="E5" t="s">
        <v>345</v>
      </c>
      <c r="F5">
        <f>VLOOKUP(B5,clinical!A$2:I$160,4,0)</f>
        <v>48</v>
      </c>
      <c r="G5" t="str">
        <f>VLOOKUP(B5,clinical!A$2:I$160,5,0)</f>
        <v>Liver</v>
      </c>
      <c r="H5" t="str">
        <f>VLOOKUP(B5,clinical!A$2:I$160,6,0)</f>
        <v>Organoid</v>
      </c>
      <c r="I5" t="str">
        <f>VLOOKUP(B5,clinical!A$2:I$160,7,0)</f>
        <v>Yes</v>
      </c>
      <c r="J5" t="str">
        <f>VLOOKUP(B5,clinical!A$2:I$160,8,0)</f>
        <v>5-FU+platinum</v>
      </c>
      <c r="K5" s="6">
        <f t="shared" si="7"/>
        <v>3460.8</v>
      </c>
      <c r="L5" s="6">
        <f t="shared" si="0"/>
        <v>2434.7336371147403</v>
      </c>
      <c r="M5">
        <v>0.19836999999999999</v>
      </c>
      <c r="N5">
        <f>VLOOKUP(A5,gcmedian!A$1:C$153,2,0)</f>
        <v>50</v>
      </c>
      <c r="O5">
        <f>VLOOKUP(A5,gcmedian!A$1:C$153,3,0)</f>
        <v>170</v>
      </c>
      <c r="P5">
        <f>VLOOKUP(A5,sampleMean!A$1:C$153,2,0)</f>
        <v>201</v>
      </c>
      <c r="Q5">
        <f>VLOOKUP(A5,sampleMean!A$1:C$153,3,0)</f>
        <v>202</v>
      </c>
      <c r="R5">
        <f t="shared" si="1"/>
        <v>13310.75</v>
      </c>
      <c r="S5">
        <f t="shared" si="2"/>
        <v>2025.75</v>
      </c>
      <c r="T5">
        <f t="shared" si="3"/>
        <v>1407.5</v>
      </c>
      <c r="U5">
        <f t="shared" si="4"/>
        <v>0.845771144278607</v>
      </c>
      <c r="V5" s="4">
        <f>INDEX(gcAdj!B:B,MATCH(MIN(1.1,MAX(ROUND(U5*20,0)/20,0.6)),gcAdj!A:A,0))</f>
        <v>0.97</v>
      </c>
      <c r="W5">
        <f>VLOOKUP(B5,Sheet1!A$2:U$156,2,0)</f>
        <v>13353</v>
      </c>
      <c r="X5">
        <f>VLOOKUP(B5,Sheet1!A$2:U$156,3,0)</f>
        <v>13502</v>
      </c>
      <c r="Y5">
        <f>VLOOKUP(B5,Sheet1!A$2:U$156,4,0)</f>
        <v>13034</v>
      </c>
      <c r="Z5">
        <f>VLOOKUP(B5,Sheet1!A$2:U$156,5,0)</f>
        <v>13354</v>
      </c>
      <c r="AA5">
        <f>VLOOKUP(B5,Sheet1!A$2:U$156,6,0)</f>
        <v>2004</v>
      </c>
      <c r="AB5">
        <f>VLOOKUP(B5,Sheet1!A$2:U$156,7,0)</f>
        <v>2027</v>
      </c>
      <c r="AC5">
        <f>VLOOKUP(B5,Sheet1!A$2:U$156,8,0)</f>
        <v>2081</v>
      </c>
      <c r="AD5">
        <f>VLOOKUP(B5,Sheet1!A$2:U$156,9,0)</f>
        <v>1991</v>
      </c>
      <c r="AE5">
        <f>VLOOKUP(B5,Sheet1!A$2:U$156,10,0)</f>
        <v>1424</v>
      </c>
      <c r="AF5">
        <f>VLOOKUP(B5,Sheet1!A$2:U$156,11,0)</f>
        <v>1354</v>
      </c>
      <c r="AG5">
        <f>VLOOKUP(B5,Sheet1!A$2:U$156,12,0)</f>
        <v>1452</v>
      </c>
      <c r="AH5">
        <f>VLOOKUP(B5,Sheet1!A$2:U$156,13,0)</f>
        <v>1400</v>
      </c>
      <c r="AI5">
        <f>VLOOKUP(B5,Sheet1!A$2:U$156,14,0)</f>
        <v>580</v>
      </c>
      <c r="AJ5">
        <f>VLOOKUP(B5,Sheet1!A$2:U$156,15,0)</f>
        <v>673</v>
      </c>
      <c r="AK5">
        <f>VLOOKUP(B5,Sheet1!A$2:U$156,16,0)</f>
        <v>629</v>
      </c>
      <c r="AL5">
        <f>VLOOKUP(B5,Sheet1!A$2:U$156,17,0)</f>
        <v>591</v>
      </c>
      <c r="AM5">
        <f>VLOOKUP(B5,Sheet1!A$2:U$156,18,0)</f>
        <v>3663.9</v>
      </c>
      <c r="AN5">
        <f>VLOOKUP(B5,Sheet1!A$2:U$156,19,0)</f>
        <v>3235.5</v>
      </c>
      <c r="AO5">
        <f>VLOOKUP(B5,Sheet1!A$2:U$156,20,0)</f>
        <v>3357.3</v>
      </c>
      <c r="AP5">
        <f>VLOOKUP(B5,Sheet1!A$2:U$156,21,0)</f>
        <v>3586.5</v>
      </c>
      <c r="AQ5" s="6">
        <f t="shared" si="5"/>
        <v>3460.8</v>
      </c>
      <c r="AR5" s="6">
        <f t="shared" si="6"/>
        <v>198.76488623496857</v>
      </c>
    </row>
    <row r="6" spans="1:44" x14ac:dyDescent="0.2">
      <c r="A6" t="s">
        <v>4</v>
      </c>
      <c r="B6" t="str">
        <f>VLOOKUP(A6,TelcatNames!A$1:B$145,2,0)</f>
        <v>5FU-PATIENT11-N-BULK</v>
      </c>
      <c r="C6" t="str">
        <f>VLOOKUP(B6,clinical!A$2:I$160,2,0)</f>
        <v>5FU-PATIENT11-N-BULK</v>
      </c>
      <c r="D6" t="str">
        <f>VLOOKUP(B6,clinical!A$2:I$160,3,0)</f>
        <v>PATIENT11</v>
      </c>
      <c r="E6" t="s">
        <v>345</v>
      </c>
      <c r="F6">
        <f>VLOOKUP(B6,clinical!A$2:I$160,4,0)</f>
        <v>48</v>
      </c>
      <c r="G6" t="str">
        <f>VLOOKUP(B6,clinical!A$2:I$160,5,0)</f>
        <v>Liver</v>
      </c>
      <c r="H6" t="str">
        <f>VLOOKUP(B6,clinical!A$2:I$160,6,0)</f>
        <v>BULK</v>
      </c>
      <c r="I6" t="str">
        <f>VLOOKUP(B6,clinical!A$2:I$160,7,0)</f>
        <v>Yes</v>
      </c>
      <c r="J6" t="str">
        <f>VLOOKUP(B6,clinical!A$2:I$160,8,0)</f>
        <v>5-FU+platinum</v>
      </c>
      <c r="K6" s="6">
        <f t="shared" si="7"/>
        <v>2209.6999999999998</v>
      </c>
      <c r="L6" s="6">
        <f t="shared" si="0"/>
        <v>3372.0139609386874</v>
      </c>
      <c r="M6">
        <v>0.123336</v>
      </c>
      <c r="N6">
        <f>VLOOKUP(A6,gcmedian!A$1:C$153,2,0)</f>
        <v>50</v>
      </c>
      <c r="O6">
        <f>VLOOKUP(A6,gcmedian!A$1:C$153,3,0)</f>
        <v>179</v>
      </c>
      <c r="P6">
        <f>VLOOKUP(A6,sampleMean!A$1:C$153,2,0)</f>
        <v>181</v>
      </c>
      <c r="Q6">
        <f>VLOOKUP(A6,sampleMean!A$1:C$153,3,0)</f>
        <v>179</v>
      </c>
      <c r="R6">
        <f t="shared" si="1"/>
        <v>14936</v>
      </c>
      <c r="S6">
        <f t="shared" si="2"/>
        <v>3228</v>
      </c>
      <c r="T6">
        <f t="shared" si="3"/>
        <v>1715.25</v>
      </c>
      <c r="U6">
        <f t="shared" si="4"/>
        <v>0.98895027624309395</v>
      </c>
      <c r="V6" s="4">
        <f>INDEX(gcAdj!B:B,MATCH(MIN(1.1,MAX(ROUND(U6*20,0)/20,0.6)),gcAdj!A:A,0))</f>
        <v>0.98</v>
      </c>
      <c r="W6">
        <f>VLOOKUP(B6,Sheet1!A$2:U$156,2,0)</f>
        <v>14814</v>
      </c>
      <c r="X6">
        <f>VLOOKUP(B6,Sheet1!A$2:U$156,3,0)</f>
        <v>14578</v>
      </c>
      <c r="Y6">
        <f>VLOOKUP(B6,Sheet1!A$2:U$156,4,0)</f>
        <v>15203</v>
      </c>
      <c r="Z6">
        <f>VLOOKUP(B6,Sheet1!A$2:U$156,5,0)</f>
        <v>15149</v>
      </c>
      <c r="AA6">
        <f>VLOOKUP(B6,Sheet1!A$2:U$156,6,0)</f>
        <v>3273</v>
      </c>
      <c r="AB6">
        <f>VLOOKUP(B6,Sheet1!A$2:U$156,7,0)</f>
        <v>3220</v>
      </c>
      <c r="AC6">
        <f>VLOOKUP(B6,Sheet1!A$2:U$156,8,0)</f>
        <v>3202</v>
      </c>
      <c r="AD6">
        <f>VLOOKUP(B6,Sheet1!A$2:U$156,9,0)</f>
        <v>3217</v>
      </c>
      <c r="AE6">
        <f>VLOOKUP(B6,Sheet1!A$2:U$156,10,0)</f>
        <v>1721</v>
      </c>
      <c r="AF6">
        <f>VLOOKUP(B6,Sheet1!A$2:U$156,11,0)</f>
        <v>1833</v>
      </c>
      <c r="AG6">
        <f>VLOOKUP(B6,Sheet1!A$2:U$156,12,0)</f>
        <v>1654</v>
      </c>
      <c r="AH6">
        <f>VLOOKUP(B6,Sheet1!A$2:U$156,13,0)</f>
        <v>1653</v>
      </c>
      <c r="AI6">
        <f>VLOOKUP(B6,Sheet1!A$2:U$156,14,0)</f>
        <v>1552</v>
      </c>
      <c r="AJ6">
        <f>VLOOKUP(B6,Sheet1!A$2:U$156,15,0)</f>
        <v>1387</v>
      </c>
      <c r="AK6">
        <f>VLOOKUP(B6,Sheet1!A$2:U$156,16,0)</f>
        <v>1548</v>
      </c>
      <c r="AL6">
        <f>VLOOKUP(B6,Sheet1!A$2:U$156,17,0)</f>
        <v>1564</v>
      </c>
      <c r="AM6">
        <f>VLOOKUP(B6,Sheet1!A$2:U$156,18,0)</f>
        <v>2125.8000000000002</v>
      </c>
      <c r="AN6">
        <f>VLOOKUP(B6,Sheet1!A$2:U$156,19,0)</f>
        <v>2321.6</v>
      </c>
      <c r="AO6">
        <f>VLOOKUP(B6,Sheet1!A$2:U$156,20,0)</f>
        <v>2220.8000000000002</v>
      </c>
      <c r="AP6">
        <f>VLOOKUP(B6,Sheet1!A$2:U$156,21,0)</f>
        <v>2170.6</v>
      </c>
      <c r="AQ6" s="6">
        <f t="shared" si="5"/>
        <v>2209.6999999999998</v>
      </c>
      <c r="AR6" s="6">
        <f t="shared" si="6"/>
        <v>84.088921188624212</v>
      </c>
    </row>
    <row r="7" spans="1:44" x14ac:dyDescent="0.2">
      <c r="A7" t="s">
        <v>5</v>
      </c>
      <c r="B7" t="str">
        <f>VLOOKUP(A7,TelcatNames!A$1:B$145,2,0)</f>
        <v>5FU-PATIENT12-COLN-CLONE4</v>
      </c>
      <c r="C7" t="str">
        <f>VLOOKUP(B7,clinical!A$2:I$160,2,0)</f>
        <v>5FU-PATIENT12-COLN-CLONE4</v>
      </c>
      <c r="D7" t="str">
        <f>VLOOKUP(B7,clinical!A$2:I$160,3,0)</f>
        <v>PATIENT12</v>
      </c>
      <c r="E7" t="s">
        <v>345</v>
      </c>
      <c r="F7">
        <f>VLOOKUP(B7,clinical!A$2:I$160,4,0)</f>
        <v>76</v>
      </c>
      <c r="G7" t="str">
        <f>VLOOKUP(B7,clinical!A$2:I$160,5,0)</f>
        <v>Colon</v>
      </c>
      <c r="H7" t="str">
        <f>VLOOKUP(B7,clinical!A$2:I$160,6,0)</f>
        <v>Organoid</v>
      </c>
      <c r="I7" t="str">
        <f>VLOOKUP(B7,clinical!A$2:I$160,7,0)</f>
        <v>Yes</v>
      </c>
      <c r="J7" t="str">
        <f>VLOOKUP(B7,clinical!A$2:I$160,8,0)</f>
        <v>5-FU+platinum</v>
      </c>
      <c r="K7" s="6">
        <f t="shared" si="7"/>
        <v>3538.75</v>
      </c>
      <c r="L7" s="6">
        <f t="shared" si="0"/>
        <v>1488.9758337091828</v>
      </c>
      <c r="M7">
        <v>0.125642</v>
      </c>
      <c r="N7">
        <f>VLOOKUP(A7,gcmedian!A$1:C$153,2,0)</f>
        <v>50</v>
      </c>
      <c r="O7">
        <f>VLOOKUP(A7,gcmedian!A$1:C$153,3,0)</f>
        <v>249</v>
      </c>
      <c r="P7">
        <f>VLOOKUP(A7,sampleMean!A$1:C$153,2,0)</f>
        <v>241</v>
      </c>
      <c r="Q7">
        <f>VLOOKUP(A7,sampleMean!A$1:C$153,3,0)</f>
        <v>238</v>
      </c>
      <c r="R7">
        <f t="shared" si="1"/>
        <v>9077.5</v>
      </c>
      <c r="S7">
        <f t="shared" si="2"/>
        <v>3523.5</v>
      </c>
      <c r="T7">
        <f t="shared" si="3"/>
        <v>2799.75</v>
      </c>
      <c r="U7">
        <f t="shared" si="4"/>
        <v>1.0331950207468881</v>
      </c>
      <c r="V7" s="4">
        <f>INDEX(gcAdj!B:B,MATCH(MIN(1.1,MAX(ROUND(U7*20,0)/20,0.6)),gcAdj!A:A,0))</f>
        <v>1</v>
      </c>
      <c r="W7">
        <f>VLOOKUP(B7,Sheet1!A$2:U$156,2,0)</f>
        <v>9549</v>
      </c>
      <c r="X7">
        <f>VLOOKUP(B7,Sheet1!A$2:U$156,3,0)</f>
        <v>8427</v>
      </c>
      <c r="Y7">
        <f>VLOOKUP(B7,Sheet1!A$2:U$156,4,0)</f>
        <v>9519</v>
      </c>
      <c r="Z7">
        <f>VLOOKUP(B7,Sheet1!A$2:U$156,5,0)</f>
        <v>8815</v>
      </c>
      <c r="AA7">
        <f>VLOOKUP(B7,Sheet1!A$2:U$156,6,0)</f>
        <v>3715</v>
      </c>
      <c r="AB7">
        <f>VLOOKUP(B7,Sheet1!A$2:U$156,7,0)</f>
        <v>3342</v>
      </c>
      <c r="AC7">
        <f>VLOOKUP(B7,Sheet1!A$2:U$156,8,0)</f>
        <v>3717</v>
      </c>
      <c r="AD7">
        <f>VLOOKUP(B7,Sheet1!A$2:U$156,9,0)</f>
        <v>3320</v>
      </c>
      <c r="AE7">
        <f>VLOOKUP(B7,Sheet1!A$2:U$156,10,0)</f>
        <v>2814</v>
      </c>
      <c r="AF7">
        <f>VLOOKUP(B7,Sheet1!A$2:U$156,11,0)</f>
        <v>2788</v>
      </c>
      <c r="AG7">
        <f>VLOOKUP(B7,Sheet1!A$2:U$156,12,0)</f>
        <v>2819</v>
      </c>
      <c r="AH7">
        <f>VLOOKUP(B7,Sheet1!A$2:U$156,13,0)</f>
        <v>2778</v>
      </c>
      <c r="AI7">
        <f>VLOOKUP(B7,Sheet1!A$2:U$156,14,0)</f>
        <v>901</v>
      </c>
      <c r="AJ7">
        <f>VLOOKUP(B7,Sheet1!A$2:U$156,15,0)</f>
        <v>554</v>
      </c>
      <c r="AK7">
        <f>VLOOKUP(B7,Sheet1!A$2:U$156,16,0)</f>
        <v>898</v>
      </c>
      <c r="AL7">
        <f>VLOOKUP(B7,Sheet1!A$2:U$156,17,0)</f>
        <v>542</v>
      </c>
      <c r="AM7">
        <f>VLOOKUP(B7,Sheet1!A$2:U$156,18,0)</f>
        <v>2897.5</v>
      </c>
      <c r="AN7">
        <f>VLOOKUP(B7,Sheet1!A$2:U$156,19,0)</f>
        <v>4006.5</v>
      </c>
      <c r="AO7">
        <f>VLOOKUP(B7,Sheet1!A$2:U$156,20,0)</f>
        <v>2943.2</v>
      </c>
      <c r="AP7">
        <f>VLOOKUP(B7,Sheet1!A$2:U$156,21,0)</f>
        <v>4307.8</v>
      </c>
      <c r="AQ7" s="6">
        <f t="shared" si="5"/>
        <v>3538.75</v>
      </c>
      <c r="AR7" s="6">
        <f t="shared" si="6"/>
        <v>724.82396253619129</v>
      </c>
    </row>
    <row r="8" spans="1:44" x14ac:dyDescent="0.2">
      <c r="A8" t="s">
        <v>6</v>
      </c>
      <c r="B8" t="str">
        <f>VLOOKUP(A8,TelcatNames!A$1:B$145,2,0)</f>
        <v>5FU-PATIENT12-N-BULK</v>
      </c>
      <c r="C8" t="str">
        <f>VLOOKUP(B8,clinical!A$2:I$160,2,0)</f>
        <v>5FU-PATIENT12-N-BULK</v>
      </c>
      <c r="D8" t="str">
        <f>VLOOKUP(B8,clinical!A$2:I$160,3,0)</f>
        <v>PATIENT12</v>
      </c>
      <c r="E8" t="s">
        <v>345</v>
      </c>
      <c r="F8">
        <f>VLOOKUP(B8,clinical!A$2:I$160,4,0)</f>
        <v>76</v>
      </c>
      <c r="G8" t="str">
        <f>VLOOKUP(B8,clinical!A$2:I$160,5,0)</f>
        <v>Colon</v>
      </c>
      <c r="H8" t="str">
        <f>VLOOKUP(B8,clinical!A$2:I$160,6,0)</f>
        <v>BULK</v>
      </c>
      <c r="I8" t="str">
        <f>VLOOKUP(B8,clinical!A$2:I$160,7,0)</f>
        <v>Yes</v>
      </c>
      <c r="J8" t="str">
        <f>VLOOKUP(B8,clinical!A$2:I$160,8,0)</f>
        <v>5-FU+platinum</v>
      </c>
      <c r="K8" s="6">
        <f t="shared" si="7"/>
        <v>4110.3249999999998</v>
      </c>
      <c r="L8" s="6">
        <f t="shared" si="0"/>
        <v>640.53738062296839</v>
      </c>
      <c r="M8">
        <v>0.13761999999999999</v>
      </c>
      <c r="N8">
        <f>VLOOKUP(A8,gcmedian!A$1:C$153,2,0)</f>
        <v>50</v>
      </c>
      <c r="O8">
        <f>VLOOKUP(A8,gcmedian!A$1:C$153,3,0)</f>
        <v>215</v>
      </c>
      <c r="P8">
        <f>VLOOKUP(A8,sampleMean!A$1:C$153,2,0)</f>
        <v>211</v>
      </c>
      <c r="Q8">
        <f>VLOOKUP(A8,sampleMean!A$1:C$153,3,0)</f>
        <v>210</v>
      </c>
      <c r="R8">
        <f t="shared" si="1"/>
        <v>3620</v>
      </c>
      <c r="S8">
        <f t="shared" si="2"/>
        <v>1886.75</v>
      </c>
      <c r="T8">
        <f t="shared" si="3"/>
        <v>2061.75</v>
      </c>
      <c r="U8">
        <f t="shared" si="4"/>
        <v>1.018957345971564</v>
      </c>
      <c r="V8" s="4">
        <f>INDEX(gcAdj!B:B,MATCH(MIN(1.1,MAX(ROUND(U8*20,0)/20,0.6)),gcAdj!A:A,0))</f>
        <v>0.98</v>
      </c>
      <c r="W8">
        <f>VLOOKUP(B8,Sheet1!A$2:U$156,2,0)</f>
        <v>3545</v>
      </c>
      <c r="X8">
        <f>VLOOKUP(B8,Sheet1!A$2:U$156,3,0)</f>
        <v>4040</v>
      </c>
      <c r="Y8">
        <f>VLOOKUP(B8,Sheet1!A$2:U$156,4,0)</f>
        <v>3399</v>
      </c>
      <c r="Z8">
        <f>VLOOKUP(B8,Sheet1!A$2:U$156,5,0)</f>
        <v>3496</v>
      </c>
      <c r="AA8">
        <f>VLOOKUP(B8,Sheet1!A$2:U$156,6,0)</f>
        <v>1824</v>
      </c>
      <c r="AB8">
        <f>VLOOKUP(B8,Sheet1!A$2:U$156,7,0)</f>
        <v>2210</v>
      </c>
      <c r="AC8">
        <f>VLOOKUP(B8,Sheet1!A$2:U$156,8,0)</f>
        <v>1707</v>
      </c>
      <c r="AD8">
        <f>VLOOKUP(B8,Sheet1!A$2:U$156,9,0)</f>
        <v>1806</v>
      </c>
      <c r="AE8">
        <f>VLOOKUP(B8,Sheet1!A$2:U$156,10,0)</f>
        <v>2041</v>
      </c>
      <c r="AF8">
        <f>VLOOKUP(B8,Sheet1!A$2:U$156,11,0)</f>
        <v>2147</v>
      </c>
      <c r="AG8">
        <f>VLOOKUP(B8,Sheet1!A$2:U$156,12,0)</f>
        <v>2038</v>
      </c>
      <c r="AH8">
        <f>VLOOKUP(B8,Sheet1!A$2:U$156,13,0)</f>
        <v>2021</v>
      </c>
      <c r="AI8">
        <f>VLOOKUP(B8,Sheet1!A$2:U$156,14,0)</f>
        <v>-217</v>
      </c>
      <c r="AJ8">
        <f>VLOOKUP(B8,Sheet1!A$2:U$156,15,0)</f>
        <v>63</v>
      </c>
      <c r="AK8">
        <f>VLOOKUP(B8,Sheet1!A$2:U$156,16,0)</f>
        <v>-331</v>
      </c>
      <c r="AL8">
        <f>VLOOKUP(B8,Sheet1!A$2:U$156,17,0)</f>
        <v>-215</v>
      </c>
      <c r="AM8">
        <f>VLOOKUP(B8,Sheet1!A$2:U$156,18,0)</f>
        <v>0</v>
      </c>
      <c r="AN8">
        <f>VLOOKUP(B8,Sheet1!A$2:U$156,19,0)</f>
        <v>16441.3</v>
      </c>
      <c r="AO8">
        <f>VLOOKUP(B8,Sheet1!A$2:U$156,20,0)</f>
        <v>0</v>
      </c>
      <c r="AP8">
        <f>VLOOKUP(B8,Sheet1!A$2:U$156,21,0)</f>
        <v>0</v>
      </c>
      <c r="AQ8" s="6"/>
      <c r="AR8" s="6"/>
    </row>
    <row r="9" spans="1:44" x14ac:dyDescent="0.2">
      <c r="A9" t="s">
        <v>7</v>
      </c>
      <c r="B9" t="str">
        <f>VLOOKUP(A9,TelcatNames!A$1:B$145,2,0)</f>
        <v>5FU-PATIENT13-COLN-CLONE1</v>
      </c>
      <c r="C9" t="str">
        <f>VLOOKUP(B9,clinical!A$2:I$160,2,0)</f>
        <v>5FU-PATIENT13-COLN-CLONE1</v>
      </c>
      <c r="D9" t="str">
        <f>VLOOKUP(B9,clinical!A$2:I$160,3,0)</f>
        <v>PATIENT13</v>
      </c>
      <c r="E9" t="s">
        <v>345</v>
      </c>
      <c r="F9">
        <f>VLOOKUP(B9,clinical!A$2:I$160,4,0)</f>
        <v>77</v>
      </c>
      <c r="G9" t="str">
        <f>VLOOKUP(B9,clinical!A$2:I$160,5,0)</f>
        <v>Colon</v>
      </c>
      <c r="H9" t="str">
        <f>VLOOKUP(B9,clinical!A$2:I$160,6,0)</f>
        <v>Organoid</v>
      </c>
      <c r="I9" t="str">
        <f>VLOOKUP(B9,clinical!A$2:I$160,7,0)</f>
        <v>Yes</v>
      </c>
      <c r="J9" t="str">
        <f>VLOOKUP(B9,clinical!A$2:I$160,8,0)</f>
        <v>5-FU+platinum</v>
      </c>
      <c r="K9" s="6">
        <f t="shared" si="7"/>
        <v>2567.9749999999999</v>
      </c>
      <c r="L9" s="6">
        <f t="shared" si="0"/>
        <v>432.39642937251364</v>
      </c>
      <c r="M9">
        <v>0.15457000000000001</v>
      </c>
      <c r="N9">
        <f>VLOOKUP(A9,gcmedian!A$1:C$153,2,0)</f>
        <v>50</v>
      </c>
      <c r="O9">
        <f>VLOOKUP(A9,gcmedian!A$1:C$153,3,0)</f>
        <v>1589</v>
      </c>
      <c r="P9">
        <f>VLOOKUP(A9,sampleMean!A$1:C$153,2,0)</f>
        <v>1541</v>
      </c>
      <c r="Q9">
        <f>VLOOKUP(A9,sampleMean!A$1:C$153,3,0)</f>
        <v>1526</v>
      </c>
      <c r="R9">
        <f t="shared" si="1"/>
        <v>17338.25</v>
      </c>
      <c r="S9">
        <f t="shared" si="2"/>
        <v>4581.5</v>
      </c>
      <c r="T9">
        <f t="shared" si="3"/>
        <v>3003.25</v>
      </c>
      <c r="U9">
        <f t="shared" si="4"/>
        <v>1.0311486048020766</v>
      </c>
      <c r="V9" s="4">
        <f>INDEX(gcAdj!B:B,MATCH(MIN(1.1,MAX(ROUND(U9*20,0)/20,0.6)),gcAdj!A:A,0))</f>
        <v>1</v>
      </c>
      <c r="W9">
        <f>VLOOKUP(B9,Sheet1!A$2:U$156,2,0)</f>
        <v>17438</v>
      </c>
      <c r="X9">
        <f>VLOOKUP(B9,Sheet1!A$2:U$156,3,0)</f>
        <v>17294</v>
      </c>
      <c r="Y9">
        <f>VLOOKUP(B9,Sheet1!A$2:U$156,4,0)</f>
        <v>17481</v>
      </c>
      <c r="Z9">
        <f>VLOOKUP(B9,Sheet1!A$2:U$156,5,0)</f>
        <v>17140</v>
      </c>
      <c r="AA9">
        <f>VLOOKUP(B9,Sheet1!A$2:U$156,6,0)</f>
        <v>4608</v>
      </c>
      <c r="AB9">
        <f>VLOOKUP(B9,Sheet1!A$2:U$156,7,0)</f>
        <v>4585</v>
      </c>
      <c r="AC9">
        <f>VLOOKUP(B9,Sheet1!A$2:U$156,8,0)</f>
        <v>4597</v>
      </c>
      <c r="AD9">
        <f>VLOOKUP(B9,Sheet1!A$2:U$156,9,0)</f>
        <v>4536</v>
      </c>
      <c r="AE9">
        <f>VLOOKUP(B9,Sheet1!A$2:U$156,10,0)</f>
        <v>2980</v>
      </c>
      <c r="AF9">
        <f>VLOOKUP(B9,Sheet1!A$2:U$156,11,0)</f>
        <v>3007</v>
      </c>
      <c r="AG9">
        <f>VLOOKUP(B9,Sheet1!A$2:U$156,12,0)</f>
        <v>2949</v>
      </c>
      <c r="AH9">
        <f>VLOOKUP(B9,Sheet1!A$2:U$156,13,0)</f>
        <v>3077</v>
      </c>
      <c r="AI9">
        <f>VLOOKUP(B9,Sheet1!A$2:U$156,14,0)</f>
        <v>1628</v>
      </c>
      <c r="AJ9">
        <f>VLOOKUP(B9,Sheet1!A$2:U$156,15,0)</f>
        <v>1578</v>
      </c>
      <c r="AK9">
        <f>VLOOKUP(B9,Sheet1!A$2:U$156,16,0)</f>
        <v>1648</v>
      </c>
      <c r="AL9">
        <f>VLOOKUP(B9,Sheet1!A$2:U$156,17,0)</f>
        <v>1459</v>
      </c>
      <c r="AM9">
        <f>VLOOKUP(B9,Sheet1!A$2:U$156,18,0)</f>
        <v>2514.4</v>
      </c>
      <c r="AN9">
        <f>VLOOKUP(B9,Sheet1!A$2:U$156,19,0)</f>
        <v>2540.1999999999998</v>
      </c>
      <c r="AO9">
        <f>VLOOKUP(B9,Sheet1!A$2:U$156,20,0)</f>
        <v>2496.9</v>
      </c>
      <c r="AP9">
        <f>VLOOKUP(B9,Sheet1!A$2:U$156,21,0)</f>
        <v>2720.4</v>
      </c>
      <c r="AQ9" s="6">
        <f t="shared" si="5"/>
        <v>2567.9749999999999</v>
      </c>
      <c r="AR9" s="6">
        <f t="shared" si="6"/>
        <v>103.1613097693769</v>
      </c>
    </row>
    <row r="10" spans="1:44" x14ac:dyDescent="0.2">
      <c r="A10" t="s">
        <v>8</v>
      </c>
      <c r="B10" t="str">
        <f>VLOOKUP(A10,TelcatNames!A$1:B$145,2,0)</f>
        <v>5FU-PATIENT13-N-BULK</v>
      </c>
      <c r="C10" t="str">
        <f>VLOOKUP(B10,clinical!A$2:I$160,2,0)</f>
        <v>5FU-PATIENT13-N-BULK</v>
      </c>
      <c r="D10" t="str">
        <f>VLOOKUP(B10,clinical!A$2:I$160,3,0)</f>
        <v>PATIENT13</v>
      </c>
      <c r="E10" t="s">
        <v>345</v>
      </c>
      <c r="F10">
        <f>VLOOKUP(B10,clinical!A$2:I$160,4,0)</f>
        <v>77</v>
      </c>
      <c r="G10" t="str">
        <f>VLOOKUP(B10,clinical!A$2:I$160,5,0)</f>
        <v>Colon</v>
      </c>
      <c r="H10" t="str">
        <f>VLOOKUP(B10,clinical!A$2:I$160,6,0)</f>
        <v>BULK</v>
      </c>
      <c r="I10" t="str">
        <f>VLOOKUP(B10,clinical!A$2:I$160,7,0)</f>
        <v>Yes</v>
      </c>
      <c r="J10" t="str">
        <f>VLOOKUP(B10,clinical!A$2:I$160,8,0)</f>
        <v>5-FU+platinum</v>
      </c>
      <c r="K10" s="6">
        <f t="shared" si="7"/>
        <v>2234.375</v>
      </c>
      <c r="L10" s="6">
        <f t="shared" si="0"/>
        <v>4882.6231178073149</v>
      </c>
      <c r="M10">
        <v>0.14089199999999999</v>
      </c>
      <c r="N10">
        <f>VLOOKUP(A10,gcmedian!A$1:C$153,2,0)</f>
        <v>50</v>
      </c>
      <c r="O10">
        <f>VLOOKUP(A10,gcmedian!A$1:C$153,3,0)</f>
        <v>199</v>
      </c>
      <c r="P10">
        <f>VLOOKUP(A10,sampleMean!A$1:C$153,2,0)</f>
        <v>199</v>
      </c>
      <c r="Q10">
        <f>VLOOKUP(A10,sampleMean!A$1:C$153,3,0)</f>
        <v>197</v>
      </c>
      <c r="R10">
        <f t="shared" si="1"/>
        <v>24428</v>
      </c>
      <c r="S10">
        <f t="shared" si="2"/>
        <v>4444.25</v>
      </c>
      <c r="T10">
        <f t="shared" si="3"/>
        <v>2315.25</v>
      </c>
      <c r="U10">
        <f t="shared" si="4"/>
        <v>1</v>
      </c>
      <c r="V10" s="4">
        <f>INDEX(gcAdj!B:B,MATCH(MIN(1.1,MAX(ROUND(U10*20,0)/20,0.6)),gcAdj!A:A,0))</f>
        <v>0.98</v>
      </c>
      <c r="W10">
        <f>VLOOKUP(B10,Sheet1!A$2:U$156,2,0)</f>
        <v>24305</v>
      </c>
      <c r="X10">
        <f>VLOOKUP(B10,Sheet1!A$2:U$156,3,0)</f>
        <v>24766</v>
      </c>
      <c r="Y10">
        <f>VLOOKUP(B10,Sheet1!A$2:U$156,4,0)</f>
        <v>24329</v>
      </c>
      <c r="Z10">
        <f>VLOOKUP(B10,Sheet1!A$2:U$156,5,0)</f>
        <v>24312</v>
      </c>
      <c r="AA10">
        <f>VLOOKUP(B10,Sheet1!A$2:U$156,6,0)</f>
        <v>4386</v>
      </c>
      <c r="AB10">
        <f>VLOOKUP(B10,Sheet1!A$2:U$156,7,0)</f>
        <v>4501</v>
      </c>
      <c r="AC10">
        <f>VLOOKUP(B10,Sheet1!A$2:U$156,8,0)</f>
        <v>4492</v>
      </c>
      <c r="AD10">
        <f>VLOOKUP(B10,Sheet1!A$2:U$156,9,0)</f>
        <v>4398</v>
      </c>
      <c r="AE10">
        <f>VLOOKUP(B10,Sheet1!A$2:U$156,10,0)</f>
        <v>2363</v>
      </c>
      <c r="AF10">
        <f>VLOOKUP(B10,Sheet1!A$2:U$156,11,0)</f>
        <v>2214</v>
      </c>
      <c r="AG10">
        <f>VLOOKUP(B10,Sheet1!A$2:U$156,12,0)</f>
        <v>2316</v>
      </c>
      <c r="AH10">
        <f>VLOOKUP(B10,Sheet1!A$2:U$156,13,0)</f>
        <v>2368</v>
      </c>
      <c r="AI10">
        <f>VLOOKUP(B10,Sheet1!A$2:U$156,14,0)</f>
        <v>2023</v>
      </c>
      <c r="AJ10">
        <f>VLOOKUP(B10,Sheet1!A$2:U$156,15,0)</f>
        <v>2287</v>
      </c>
      <c r="AK10">
        <f>VLOOKUP(B10,Sheet1!A$2:U$156,16,0)</f>
        <v>2176</v>
      </c>
      <c r="AL10">
        <f>VLOOKUP(B10,Sheet1!A$2:U$156,17,0)</f>
        <v>2030</v>
      </c>
      <c r="AM10">
        <f>VLOOKUP(B10,Sheet1!A$2:U$156,18,0)</f>
        <v>2309.1</v>
      </c>
      <c r="AN10">
        <f>VLOOKUP(B10,Sheet1!A$2:U$156,19,0)</f>
        <v>2111.9</v>
      </c>
      <c r="AO10">
        <f>VLOOKUP(B10,Sheet1!A$2:U$156,20,0)</f>
        <v>2194.6999999999998</v>
      </c>
      <c r="AP10">
        <f>VLOOKUP(B10,Sheet1!A$2:U$156,21,0)</f>
        <v>2321.8000000000002</v>
      </c>
      <c r="AQ10" s="6">
        <f t="shared" si="5"/>
        <v>2234.375</v>
      </c>
      <c r="AR10" s="6">
        <f t="shared" si="6"/>
        <v>99.668095028783753</v>
      </c>
    </row>
    <row r="11" spans="1:44" x14ac:dyDescent="0.2">
      <c r="A11" t="s">
        <v>9</v>
      </c>
      <c r="B11" t="str">
        <f>VLOOKUP(A11,TelcatNames!A$1:B$145,2,0)</f>
        <v>5FU-PATIENT13-COLN-CLONE2</v>
      </c>
      <c r="C11" t="str">
        <f>VLOOKUP(B11,clinical!A$2:I$160,2,0)</f>
        <v>5FU-PATIENT13-COLN-CLONE2</v>
      </c>
      <c r="D11" t="str">
        <f>VLOOKUP(B11,clinical!A$2:I$160,3,0)</f>
        <v>PATIENT13</v>
      </c>
      <c r="E11" t="s">
        <v>345</v>
      </c>
      <c r="F11">
        <f>VLOOKUP(B11,clinical!A$2:I$160,4,0)</f>
        <v>77</v>
      </c>
      <c r="G11" t="str">
        <f>VLOOKUP(B11,clinical!A$2:I$160,5,0)</f>
        <v>Colon</v>
      </c>
      <c r="H11" t="str">
        <f>VLOOKUP(B11,clinical!A$2:I$160,6,0)</f>
        <v>Organoid</v>
      </c>
      <c r="I11" t="str">
        <f>VLOOKUP(B11,clinical!A$2:I$160,7,0)</f>
        <v>Yes</v>
      </c>
      <c r="J11" t="str">
        <f>VLOOKUP(B11,clinical!A$2:I$160,8,0)</f>
        <v>5-FU+platinum</v>
      </c>
      <c r="K11" s="6">
        <f t="shared" si="7"/>
        <v>2655.9</v>
      </c>
      <c r="L11" s="6">
        <f t="shared" si="0"/>
        <v>512.43170806361911</v>
      </c>
      <c r="M11">
        <v>0.244975</v>
      </c>
      <c r="N11">
        <f>VLOOKUP(A11,gcmedian!A$1:C$153,2,0)</f>
        <v>50</v>
      </c>
      <c r="O11">
        <f>VLOOKUP(A11,gcmedian!A$1:C$153,3,0)</f>
        <v>1341</v>
      </c>
      <c r="P11">
        <f>VLOOKUP(A11,sampleMean!A$1:C$153,2,0)</f>
        <v>1321</v>
      </c>
      <c r="Q11">
        <f>VLOOKUP(A11,sampleMean!A$1:C$153,3,0)</f>
        <v>1307</v>
      </c>
      <c r="R11">
        <f t="shared" si="1"/>
        <v>19283.5</v>
      </c>
      <c r="S11">
        <f t="shared" si="2"/>
        <v>5339.25</v>
      </c>
      <c r="T11">
        <f t="shared" si="3"/>
        <v>3489.5</v>
      </c>
      <c r="U11">
        <f t="shared" si="4"/>
        <v>1.0151400454201362</v>
      </c>
      <c r="V11" s="4">
        <f>INDEX(gcAdj!B:B,MATCH(MIN(1.1,MAX(ROUND(U11*20,0)/20,0.6)),gcAdj!A:A,0))</f>
        <v>0.98</v>
      </c>
      <c r="W11">
        <f>VLOOKUP(B11,Sheet1!A$2:U$156,2,0)</f>
        <v>19930</v>
      </c>
      <c r="X11">
        <f>VLOOKUP(B11,Sheet1!A$2:U$156,3,0)</f>
        <v>18942</v>
      </c>
      <c r="Y11">
        <f>VLOOKUP(B11,Sheet1!A$2:U$156,4,0)</f>
        <v>18888</v>
      </c>
      <c r="Z11">
        <f>VLOOKUP(B11,Sheet1!A$2:U$156,5,0)</f>
        <v>19374</v>
      </c>
      <c r="AA11">
        <f>VLOOKUP(B11,Sheet1!A$2:U$156,6,0)</f>
        <v>5320</v>
      </c>
      <c r="AB11">
        <f>VLOOKUP(B11,Sheet1!A$2:U$156,7,0)</f>
        <v>5346</v>
      </c>
      <c r="AC11">
        <f>VLOOKUP(B11,Sheet1!A$2:U$156,8,0)</f>
        <v>5344</v>
      </c>
      <c r="AD11">
        <f>VLOOKUP(B11,Sheet1!A$2:U$156,9,0)</f>
        <v>5347</v>
      </c>
      <c r="AE11">
        <f>VLOOKUP(B11,Sheet1!A$2:U$156,10,0)</f>
        <v>3288</v>
      </c>
      <c r="AF11">
        <f>VLOOKUP(B11,Sheet1!A$2:U$156,11,0)</f>
        <v>3607</v>
      </c>
      <c r="AG11">
        <f>VLOOKUP(B11,Sheet1!A$2:U$156,12,0)</f>
        <v>3605</v>
      </c>
      <c r="AH11">
        <f>VLOOKUP(B11,Sheet1!A$2:U$156,13,0)</f>
        <v>3458</v>
      </c>
      <c r="AI11">
        <f>VLOOKUP(B11,Sheet1!A$2:U$156,14,0)</f>
        <v>2032</v>
      </c>
      <c r="AJ11">
        <f>VLOOKUP(B11,Sheet1!A$2:U$156,15,0)</f>
        <v>1739</v>
      </c>
      <c r="AK11">
        <f>VLOOKUP(B11,Sheet1!A$2:U$156,16,0)</f>
        <v>1739</v>
      </c>
      <c r="AL11">
        <f>VLOOKUP(B11,Sheet1!A$2:U$156,17,0)</f>
        <v>1889</v>
      </c>
      <c r="AM11">
        <f>VLOOKUP(B11,Sheet1!A$2:U$156,18,0)</f>
        <v>2494.1999999999998</v>
      </c>
      <c r="AN11">
        <f>VLOOKUP(B11,Sheet1!A$2:U$156,19,0)</f>
        <v>2755.8</v>
      </c>
      <c r="AO11">
        <f>VLOOKUP(B11,Sheet1!A$2:U$156,20,0)</f>
        <v>2744.2</v>
      </c>
      <c r="AP11">
        <f>VLOOKUP(B11,Sheet1!A$2:U$156,21,0)</f>
        <v>2629.4</v>
      </c>
      <c r="AQ11" s="6">
        <f t="shared" si="5"/>
        <v>2655.9</v>
      </c>
      <c r="AR11" s="6">
        <f t="shared" si="6"/>
        <v>121.96453036299809</v>
      </c>
    </row>
    <row r="12" spans="1:44" x14ac:dyDescent="0.2">
      <c r="A12" t="s">
        <v>10</v>
      </c>
      <c r="B12" t="str">
        <f>VLOOKUP(A12,TelcatNames!A$1:B$145,2,0)</f>
        <v>5FU-PATIENT14-LIVN-CLONE1</v>
      </c>
      <c r="C12" t="str">
        <f>VLOOKUP(B12,clinical!A$2:I$160,2,0)</f>
        <v>5FU-PATIENT14-LIVN-CLONE1</v>
      </c>
      <c r="D12" t="str">
        <f>VLOOKUP(B12,clinical!A$2:I$160,3,0)</f>
        <v>PATIENT14</v>
      </c>
      <c r="E12" t="s">
        <v>345</v>
      </c>
      <c r="F12">
        <f>VLOOKUP(B12,clinical!A$2:I$160,4,0)</f>
        <v>70</v>
      </c>
      <c r="G12" t="str">
        <f>VLOOKUP(B12,clinical!A$2:I$160,5,0)</f>
        <v>Liver</v>
      </c>
      <c r="H12" t="str">
        <f>VLOOKUP(B12,clinical!A$2:I$160,6,0)</f>
        <v>Organoid</v>
      </c>
      <c r="I12" t="str">
        <f>VLOOKUP(B12,clinical!A$2:I$160,7,0)</f>
        <v>Yes</v>
      </c>
      <c r="J12" t="str">
        <f>VLOOKUP(B12,clinical!A$2:I$160,8,0)</f>
        <v>5-FU+platinum</v>
      </c>
      <c r="K12" s="6">
        <f t="shared" si="7"/>
        <v>2442.9250000000002</v>
      </c>
      <c r="L12" s="6">
        <f t="shared" si="0"/>
        <v>2548.2735257936074</v>
      </c>
      <c r="M12">
        <v>0.22781599999999999</v>
      </c>
      <c r="N12">
        <f>VLOOKUP(A12,gcmedian!A$1:C$153,2,0)</f>
        <v>50</v>
      </c>
      <c r="O12">
        <f>VLOOKUP(A12,gcmedian!A$1:C$153,3,0)</f>
        <v>176</v>
      </c>
      <c r="P12">
        <f>VLOOKUP(A12,sampleMean!A$1:C$153,2,0)</f>
        <v>181</v>
      </c>
      <c r="Q12">
        <f>VLOOKUP(A12,sampleMean!A$1:C$153,3,0)</f>
        <v>179</v>
      </c>
      <c r="R12">
        <f t="shared" si="1"/>
        <v>13110.25</v>
      </c>
      <c r="S12">
        <f t="shared" si="2"/>
        <v>2498.75</v>
      </c>
      <c r="T12">
        <f t="shared" si="3"/>
        <v>1517.5</v>
      </c>
      <c r="U12">
        <f t="shared" si="4"/>
        <v>0.97237569060773477</v>
      </c>
      <c r="V12" s="4">
        <f>INDEX(gcAdj!B:B,MATCH(MIN(1.1,MAX(ROUND(U12*20,0)/20,0.6)),gcAdj!A:A,0))</f>
        <v>0.99</v>
      </c>
      <c r="W12">
        <f>VLOOKUP(B12,Sheet1!A$2:U$156,2,0)</f>
        <v>12599</v>
      </c>
      <c r="X12">
        <f>VLOOKUP(B12,Sheet1!A$2:U$156,3,0)</f>
        <v>13294</v>
      </c>
      <c r="Y12">
        <f>VLOOKUP(B12,Sheet1!A$2:U$156,4,0)</f>
        <v>13330</v>
      </c>
      <c r="Z12">
        <f>VLOOKUP(B12,Sheet1!A$2:U$156,5,0)</f>
        <v>13218</v>
      </c>
      <c r="AA12">
        <f>VLOOKUP(B12,Sheet1!A$2:U$156,6,0)</f>
        <v>2564</v>
      </c>
      <c r="AB12">
        <f>VLOOKUP(B12,Sheet1!A$2:U$156,7,0)</f>
        <v>2466</v>
      </c>
      <c r="AC12">
        <f>VLOOKUP(B12,Sheet1!A$2:U$156,8,0)</f>
        <v>2485</v>
      </c>
      <c r="AD12">
        <f>VLOOKUP(B12,Sheet1!A$2:U$156,9,0)</f>
        <v>2480</v>
      </c>
      <c r="AE12">
        <f>VLOOKUP(B12,Sheet1!A$2:U$156,10,0)</f>
        <v>1653</v>
      </c>
      <c r="AF12">
        <f>VLOOKUP(B12,Sheet1!A$2:U$156,11,0)</f>
        <v>1469</v>
      </c>
      <c r="AG12">
        <f>VLOOKUP(B12,Sheet1!A$2:U$156,12,0)</f>
        <v>1464</v>
      </c>
      <c r="AH12">
        <f>VLOOKUP(B12,Sheet1!A$2:U$156,13,0)</f>
        <v>1484</v>
      </c>
      <c r="AI12">
        <f>VLOOKUP(B12,Sheet1!A$2:U$156,14,0)</f>
        <v>911</v>
      </c>
      <c r="AJ12">
        <f>VLOOKUP(B12,Sheet1!A$2:U$156,15,0)</f>
        <v>997</v>
      </c>
      <c r="AK12">
        <f>VLOOKUP(B12,Sheet1!A$2:U$156,16,0)</f>
        <v>1021</v>
      </c>
      <c r="AL12">
        <f>VLOOKUP(B12,Sheet1!A$2:U$156,17,0)</f>
        <v>996</v>
      </c>
      <c r="AM12">
        <f>VLOOKUP(B12,Sheet1!A$2:U$156,18,0)</f>
        <v>2497.9</v>
      </c>
      <c r="AN12">
        <f>VLOOKUP(B12,Sheet1!A$2:U$156,19,0)</f>
        <v>2462</v>
      </c>
      <c r="AO12">
        <f>VLOOKUP(B12,Sheet1!A$2:U$156,20,0)</f>
        <v>2376.8000000000002</v>
      </c>
      <c r="AP12">
        <f>VLOOKUP(B12,Sheet1!A$2:U$156,21,0)</f>
        <v>2435</v>
      </c>
      <c r="AQ12" s="6">
        <f t="shared" si="5"/>
        <v>2442.9250000000002</v>
      </c>
      <c r="AR12" s="6">
        <f t="shared" si="6"/>
        <v>51.060185076045258</v>
      </c>
    </row>
    <row r="13" spans="1:44" x14ac:dyDescent="0.2">
      <c r="A13" t="s">
        <v>11</v>
      </c>
      <c r="B13" t="str">
        <f>VLOOKUP(A13,TelcatNames!A$1:B$145,2,0)</f>
        <v>5FU-PATIENT14-N-BULK</v>
      </c>
      <c r="C13" t="str">
        <f>VLOOKUP(B13,clinical!A$2:I$160,2,0)</f>
        <v>5FU-PATIENT14-N-BULK</v>
      </c>
      <c r="D13" t="str">
        <f>VLOOKUP(B13,clinical!A$2:I$160,3,0)</f>
        <v>PATIENT14</v>
      </c>
      <c r="E13" t="s">
        <v>345</v>
      </c>
      <c r="F13">
        <f>VLOOKUP(B13,clinical!A$2:I$160,4,0)</f>
        <v>70</v>
      </c>
      <c r="G13" t="str">
        <f>VLOOKUP(B13,clinical!A$2:I$160,5,0)</f>
        <v>Liver</v>
      </c>
      <c r="H13" t="str">
        <f>VLOOKUP(B13,clinical!A$2:I$160,6,0)</f>
        <v>BULK</v>
      </c>
      <c r="I13" t="str">
        <f>VLOOKUP(B13,clinical!A$2:I$160,7,0)</f>
        <v>Yes</v>
      </c>
      <c r="J13" t="str">
        <f>VLOOKUP(B13,clinical!A$2:I$160,8,0)</f>
        <v>5-FU+platinum</v>
      </c>
      <c r="K13" s="6">
        <f t="shared" si="7"/>
        <v>2510.375</v>
      </c>
      <c r="L13" s="6">
        <f t="shared" si="0"/>
        <v>3536.6506012813561</v>
      </c>
      <c r="M13">
        <v>0.13457</v>
      </c>
      <c r="N13">
        <f>VLOOKUP(A13,gcmedian!A$1:C$153,2,0)</f>
        <v>50</v>
      </c>
      <c r="O13">
        <f>VLOOKUP(A13,gcmedian!A$1:C$153,3,0)</f>
        <v>214</v>
      </c>
      <c r="P13">
        <f>VLOOKUP(A13,sampleMean!A$1:C$153,2,0)</f>
        <v>221</v>
      </c>
      <c r="Q13">
        <f>VLOOKUP(A13,sampleMean!A$1:C$153,3,0)</f>
        <v>220</v>
      </c>
      <c r="R13">
        <f t="shared" si="1"/>
        <v>19670.5</v>
      </c>
      <c r="S13">
        <f t="shared" si="2"/>
        <v>4139.25</v>
      </c>
      <c r="T13">
        <f t="shared" si="3"/>
        <v>2351.5</v>
      </c>
      <c r="U13">
        <f t="shared" si="4"/>
        <v>0.96832579185520362</v>
      </c>
      <c r="V13" s="4">
        <f>INDEX(gcAdj!B:B,MATCH(MIN(1.1,MAX(ROUND(U13*20,0)/20,0.6)),gcAdj!A:A,0))</f>
        <v>0.99</v>
      </c>
      <c r="W13">
        <f>VLOOKUP(B13,Sheet1!A$2:U$156,2,0)</f>
        <v>19218</v>
      </c>
      <c r="X13">
        <f>VLOOKUP(B13,Sheet1!A$2:U$156,3,0)</f>
        <v>19791</v>
      </c>
      <c r="Y13">
        <f>VLOOKUP(B13,Sheet1!A$2:U$156,4,0)</f>
        <v>19943</v>
      </c>
      <c r="Z13">
        <f>VLOOKUP(B13,Sheet1!A$2:U$156,5,0)</f>
        <v>19730</v>
      </c>
      <c r="AA13">
        <f>VLOOKUP(B13,Sheet1!A$2:U$156,6,0)</f>
        <v>4135</v>
      </c>
      <c r="AB13">
        <f>VLOOKUP(B13,Sheet1!A$2:U$156,7,0)</f>
        <v>4091</v>
      </c>
      <c r="AC13">
        <f>VLOOKUP(B13,Sheet1!A$2:U$156,8,0)</f>
        <v>4202</v>
      </c>
      <c r="AD13">
        <f>VLOOKUP(B13,Sheet1!A$2:U$156,9,0)</f>
        <v>4129</v>
      </c>
      <c r="AE13">
        <f>VLOOKUP(B13,Sheet1!A$2:U$156,10,0)</f>
        <v>2503</v>
      </c>
      <c r="AF13">
        <f>VLOOKUP(B13,Sheet1!A$2:U$156,11,0)</f>
        <v>2351</v>
      </c>
      <c r="AG13">
        <f>VLOOKUP(B13,Sheet1!A$2:U$156,12,0)</f>
        <v>2220</v>
      </c>
      <c r="AH13">
        <f>VLOOKUP(B13,Sheet1!A$2:U$156,13,0)</f>
        <v>2332</v>
      </c>
      <c r="AI13">
        <f>VLOOKUP(B13,Sheet1!A$2:U$156,14,0)</f>
        <v>1632</v>
      </c>
      <c r="AJ13">
        <f>VLOOKUP(B13,Sheet1!A$2:U$156,15,0)</f>
        <v>1740</v>
      </c>
      <c r="AK13">
        <f>VLOOKUP(B13,Sheet1!A$2:U$156,16,0)</f>
        <v>1982</v>
      </c>
      <c r="AL13">
        <f>VLOOKUP(B13,Sheet1!A$2:U$156,17,0)</f>
        <v>1797</v>
      </c>
      <c r="AM13">
        <f>VLOOKUP(B13,Sheet1!A$2:U$156,18,0)</f>
        <v>2646.2</v>
      </c>
      <c r="AN13">
        <f>VLOOKUP(B13,Sheet1!A$2:U$156,19,0)</f>
        <v>2589</v>
      </c>
      <c r="AO13">
        <f>VLOOKUP(B13,Sheet1!A$2:U$156,20,0)</f>
        <v>2324.1</v>
      </c>
      <c r="AP13">
        <f>VLOOKUP(B13,Sheet1!A$2:U$156,21,0)</f>
        <v>2482.1999999999998</v>
      </c>
      <c r="AQ13" s="6">
        <f t="shared" si="5"/>
        <v>2510.375</v>
      </c>
      <c r="AR13" s="6">
        <f t="shared" si="6"/>
        <v>141.56568263530536</v>
      </c>
    </row>
    <row r="14" spans="1:44" x14ac:dyDescent="0.2">
      <c r="A14" t="s">
        <v>12</v>
      </c>
      <c r="B14" t="str">
        <f>VLOOKUP(A14,TelcatNames!A$1:B$145,2,0)</f>
        <v>5FU-PATIENT14-LIVN-CLONE5</v>
      </c>
      <c r="C14" t="str">
        <f>VLOOKUP(B14,clinical!A$2:I$160,2,0)</f>
        <v>5FU-PATIENT14-LIVN-CLONE5</v>
      </c>
      <c r="D14" t="str">
        <f>VLOOKUP(B14,clinical!A$2:I$160,3,0)</f>
        <v>PATIENT14</v>
      </c>
      <c r="E14" t="s">
        <v>345</v>
      </c>
      <c r="F14">
        <f>VLOOKUP(B14,clinical!A$2:I$160,4,0)</f>
        <v>70</v>
      </c>
      <c r="G14" t="str">
        <f>VLOOKUP(B14,clinical!A$2:I$160,5,0)</f>
        <v>Liver</v>
      </c>
      <c r="H14" t="str">
        <f>VLOOKUP(B14,clinical!A$2:I$160,6,0)</f>
        <v>Organoid</v>
      </c>
      <c r="I14" t="str">
        <f>VLOOKUP(B14,clinical!A$2:I$160,7,0)</f>
        <v>Yes</v>
      </c>
      <c r="J14" t="str">
        <f>VLOOKUP(B14,clinical!A$2:I$160,8,0)</f>
        <v>5-FU+platinum</v>
      </c>
      <c r="K14" s="6">
        <f t="shared" si="7"/>
        <v>3060.8249999999998</v>
      </c>
      <c r="L14" s="6">
        <f t="shared" si="0"/>
        <v>2140.4224034403728</v>
      </c>
      <c r="M14">
        <v>0.27102799999999999</v>
      </c>
      <c r="N14">
        <f>VLOOKUP(A14,gcmedian!A$1:C$153,2,0)</f>
        <v>50</v>
      </c>
      <c r="O14">
        <f>VLOOKUP(A14,gcmedian!A$1:C$153,3,0)</f>
        <v>44</v>
      </c>
      <c r="P14">
        <f>VLOOKUP(A14,sampleMean!A$1:C$153,2,0)</f>
        <v>53</v>
      </c>
      <c r="Q14">
        <f>VLOOKUP(A14,sampleMean!A$1:C$153,3,0)</f>
        <v>53</v>
      </c>
      <c r="R14">
        <f t="shared" si="1"/>
        <v>3371.75</v>
      </c>
      <c r="S14">
        <f t="shared" si="2"/>
        <v>745.75</v>
      </c>
      <c r="T14">
        <f t="shared" si="3"/>
        <v>545.5</v>
      </c>
      <c r="U14">
        <f t="shared" si="4"/>
        <v>0.83018867924528306</v>
      </c>
      <c r="V14" s="4">
        <f>INDEX(gcAdj!B:B,MATCH(MIN(1.1,MAX(ROUND(U14*20,0)/20,0.6)),gcAdj!A:A,0))</f>
        <v>0.97</v>
      </c>
      <c r="W14">
        <f>VLOOKUP(B14,Sheet1!A$2:U$156,2,0)</f>
        <v>3188</v>
      </c>
      <c r="X14">
        <f>VLOOKUP(B14,Sheet1!A$2:U$156,3,0)</f>
        <v>3710</v>
      </c>
      <c r="Y14">
        <f>VLOOKUP(B14,Sheet1!A$2:U$156,4,0)</f>
        <v>3123</v>
      </c>
      <c r="Z14">
        <f>VLOOKUP(B14,Sheet1!A$2:U$156,5,0)</f>
        <v>3466</v>
      </c>
      <c r="AA14">
        <f>VLOOKUP(B14,Sheet1!A$2:U$156,6,0)</f>
        <v>758</v>
      </c>
      <c r="AB14">
        <f>VLOOKUP(B14,Sheet1!A$2:U$156,7,0)</f>
        <v>702</v>
      </c>
      <c r="AC14">
        <f>VLOOKUP(B14,Sheet1!A$2:U$156,8,0)</f>
        <v>768</v>
      </c>
      <c r="AD14">
        <f>VLOOKUP(B14,Sheet1!A$2:U$156,9,0)</f>
        <v>755</v>
      </c>
      <c r="AE14">
        <f>VLOOKUP(B14,Sheet1!A$2:U$156,10,0)</f>
        <v>584</v>
      </c>
      <c r="AF14">
        <f>VLOOKUP(B14,Sheet1!A$2:U$156,11,0)</f>
        <v>493</v>
      </c>
      <c r="AG14">
        <f>VLOOKUP(B14,Sheet1!A$2:U$156,12,0)</f>
        <v>572</v>
      </c>
      <c r="AH14">
        <f>VLOOKUP(B14,Sheet1!A$2:U$156,13,0)</f>
        <v>533</v>
      </c>
      <c r="AI14">
        <f>VLOOKUP(B14,Sheet1!A$2:U$156,14,0)</f>
        <v>174</v>
      </c>
      <c r="AJ14">
        <f>VLOOKUP(B14,Sheet1!A$2:U$156,15,0)</f>
        <v>209</v>
      </c>
      <c r="AK14">
        <f>VLOOKUP(B14,Sheet1!A$2:U$156,16,0)</f>
        <v>196</v>
      </c>
      <c r="AL14">
        <f>VLOOKUP(B14,Sheet1!A$2:U$156,17,0)</f>
        <v>222</v>
      </c>
      <c r="AM14">
        <f>VLOOKUP(B14,Sheet1!A$2:U$156,18,0)</f>
        <v>3338.4</v>
      </c>
      <c r="AN14">
        <f>VLOOKUP(B14,Sheet1!A$2:U$156,19,0)</f>
        <v>3195</v>
      </c>
      <c r="AO14">
        <f>VLOOKUP(B14,Sheet1!A$2:U$156,20,0)</f>
        <v>2875.6</v>
      </c>
      <c r="AP14">
        <f>VLOOKUP(B14,Sheet1!A$2:U$156,21,0)</f>
        <v>2834.3</v>
      </c>
      <c r="AQ14" s="6">
        <f t="shared" si="5"/>
        <v>3060.8249999999998</v>
      </c>
      <c r="AR14" s="6">
        <f t="shared" si="6"/>
        <v>245.40625331614243</v>
      </c>
    </row>
    <row r="15" spans="1:44" x14ac:dyDescent="0.2">
      <c r="A15" t="s">
        <v>13</v>
      </c>
      <c r="B15" t="str">
        <f>VLOOKUP(A15,TelcatNames!A$1:B$145,2,0)</f>
        <v>5FU-PATIENT1-N-BULK</v>
      </c>
      <c r="C15" t="str">
        <f>VLOOKUP(B15,clinical!A$2:I$160,2,0)</f>
        <v>5FU-PATIENT1-N-BULK</v>
      </c>
      <c r="D15" t="str">
        <f>VLOOKUP(B15,clinical!A$2:I$160,3,0)</f>
        <v>PATIENT1</v>
      </c>
      <c r="E15" t="s">
        <v>345</v>
      </c>
      <c r="F15">
        <f>VLOOKUP(B15,clinical!A$2:I$160,4,0)</f>
        <v>71</v>
      </c>
      <c r="G15" t="str">
        <f>VLOOKUP(B15,clinical!A$2:I$160,5,0)</f>
        <v>Colon</v>
      </c>
      <c r="H15" t="str">
        <f>VLOOKUP(B15,clinical!A$2:I$160,6,0)</f>
        <v>BULK</v>
      </c>
      <c r="I15" t="str">
        <f>VLOOKUP(B15,clinical!A$2:I$160,7,0)</f>
        <v>Yes</v>
      </c>
      <c r="J15" t="str">
        <f>VLOOKUP(B15,clinical!A$2:I$160,8,0)</f>
        <v>5-FU+platinum</v>
      </c>
      <c r="K15" s="6">
        <f t="shared" si="7"/>
        <v>4048.1000000000004</v>
      </c>
      <c r="L15" s="6">
        <f t="shared" si="0"/>
        <v>4100.4286793277715</v>
      </c>
      <c r="M15">
        <v>8.0541000000000001E-2</v>
      </c>
      <c r="N15">
        <f>VLOOKUP(A15,gcmedian!A$1:C$153,2,0)</f>
        <v>50</v>
      </c>
      <c r="O15">
        <f>VLOOKUP(A15,gcmedian!A$1:C$153,3,0)</f>
        <v>283</v>
      </c>
      <c r="P15">
        <f>VLOOKUP(A15,sampleMean!A$1:C$153,2,0)</f>
        <v>271</v>
      </c>
      <c r="Q15">
        <f>VLOOKUP(A15,sampleMean!A$1:C$153,3,0)</f>
        <v>267</v>
      </c>
      <c r="R15">
        <f t="shared" si="1"/>
        <v>26746.75</v>
      </c>
      <c r="S15">
        <f t="shared" si="2"/>
        <v>5380.5</v>
      </c>
      <c r="T15">
        <f t="shared" si="3"/>
        <v>3280.5</v>
      </c>
      <c r="U15">
        <f t="shared" si="4"/>
        <v>1.0442804428044281</v>
      </c>
      <c r="V15" s="4">
        <f>INDEX(gcAdj!B:B,MATCH(MIN(1.1,MAX(ROUND(U15*20,0)/20,0.6)),gcAdj!A:A,0))</f>
        <v>1</v>
      </c>
      <c r="W15">
        <f>VLOOKUP(B15,Sheet1!A$2:U$156,2,0)</f>
        <v>26841</v>
      </c>
      <c r="X15">
        <f>VLOOKUP(B15,Sheet1!A$2:U$156,3,0)</f>
        <v>26047</v>
      </c>
      <c r="Y15">
        <f>VLOOKUP(B15,Sheet1!A$2:U$156,4,0)</f>
        <v>26635</v>
      </c>
      <c r="Z15">
        <f>VLOOKUP(B15,Sheet1!A$2:U$156,5,0)</f>
        <v>27464</v>
      </c>
      <c r="AA15">
        <f>VLOOKUP(B15,Sheet1!A$2:U$156,6,0)</f>
        <v>5249</v>
      </c>
      <c r="AB15">
        <f>VLOOKUP(B15,Sheet1!A$2:U$156,7,0)</f>
        <v>5361</v>
      </c>
      <c r="AC15">
        <f>VLOOKUP(B15,Sheet1!A$2:U$156,8,0)</f>
        <v>5407</v>
      </c>
      <c r="AD15">
        <f>VLOOKUP(B15,Sheet1!A$2:U$156,9,0)</f>
        <v>5505</v>
      </c>
      <c r="AE15">
        <f>VLOOKUP(B15,Sheet1!A$2:U$156,10,0)</f>
        <v>3359</v>
      </c>
      <c r="AF15">
        <f>VLOOKUP(B15,Sheet1!A$2:U$156,11,0)</f>
        <v>3558</v>
      </c>
      <c r="AG15">
        <f>VLOOKUP(B15,Sheet1!A$2:U$156,12,0)</f>
        <v>3312</v>
      </c>
      <c r="AH15">
        <f>VLOOKUP(B15,Sheet1!A$2:U$156,13,0)</f>
        <v>2893</v>
      </c>
      <c r="AI15">
        <f>VLOOKUP(B15,Sheet1!A$2:U$156,14,0)</f>
        <v>1890</v>
      </c>
      <c r="AJ15">
        <f>VLOOKUP(B15,Sheet1!A$2:U$156,15,0)</f>
        <v>1803</v>
      </c>
      <c r="AK15">
        <f>VLOOKUP(B15,Sheet1!A$2:U$156,16,0)</f>
        <v>2095</v>
      </c>
      <c r="AL15">
        <f>VLOOKUP(B15,Sheet1!A$2:U$156,17,0)</f>
        <v>2612</v>
      </c>
      <c r="AM15">
        <f>VLOOKUP(B15,Sheet1!A$2:U$156,18,0)</f>
        <v>4384.8</v>
      </c>
      <c r="AN15">
        <f>VLOOKUP(B15,Sheet1!A$2:U$156,19,0)</f>
        <v>4441.8</v>
      </c>
      <c r="AO15">
        <f>VLOOKUP(B15,Sheet1!A$2:U$156,20,0)</f>
        <v>4006</v>
      </c>
      <c r="AP15">
        <f>VLOOKUP(B15,Sheet1!A$2:U$156,21,0)</f>
        <v>3359.8</v>
      </c>
      <c r="AQ15" s="6">
        <f t="shared" si="5"/>
        <v>4048.1000000000004</v>
      </c>
      <c r="AR15" s="6">
        <f t="shared" si="6"/>
        <v>497.96113636842108</v>
      </c>
    </row>
    <row r="16" spans="1:44" x14ac:dyDescent="0.2">
      <c r="A16" t="s">
        <v>14</v>
      </c>
      <c r="B16" t="str">
        <f>VLOOKUP(A16,TelcatNames!A$1:B$145,2,0)</f>
        <v>5FU-PATIENT1-N-CLONE1</v>
      </c>
      <c r="C16" t="str">
        <f>VLOOKUP(B16,clinical!A$2:I$160,2,0)</f>
        <v>5FU-PATIENT1-N-CLONE1</v>
      </c>
      <c r="D16" t="str">
        <f>VLOOKUP(B16,clinical!A$2:I$160,3,0)</f>
        <v>PATIENT1</v>
      </c>
      <c r="E16" t="s">
        <v>345</v>
      </c>
      <c r="F16">
        <f>VLOOKUP(B16,clinical!A$2:I$160,4,0)</f>
        <v>71</v>
      </c>
      <c r="G16" t="str">
        <f>VLOOKUP(B16,clinical!A$2:I$160,5,0)</f>
        <v>Colon</v>
      </c>
      <c r="H16" t="str">
        <f>VLOOKUP(B16,clinical!A$2:I$160,6,0)</f>
        <v>Organoid</v>
      </c>
      <c r="I16" t="str">
        <f>VLOOKUP(B16,clinical!A$2:I$160,7,0)</f>
        <v>Yes</v>
      </c>
      <c r="J16" t="str">
        <f>VLOOKUP(B16,clinical!A$2:I$160,8,0)</f>
        <v>5-FU+platinum</v>
      </c>
      <c r="K16" s="6">
        <f t="shared" si="7"/>
        <v>7596.7749999999996</v>
      </c>
      <c r="L16" s="6">
        <f t="shared" si="0"/>
        <v>3019.1482160563282</v>
      </c>
      <c r="M16">
        <v>0.11987100000000001</v>
      </c>
      <c r="N16">
        <f>VLOOKUP(A16,gcmedian!A$1:C$153,2,0)</f>
        <v>50</v>
      </c>
      <c r="O16">
        <f>VLOOKUP(A16,gcmedian!A$1:C$153,3,0)</f>
        <v>336</v>
      </c>
      <c r="P16">
        <f>VLOOKUP(A16,sampleMean!A$1:C$153,2,0)</f>
        <v>332</v>
      </c>
      <c r="Q16">
        <f>VLOOKUP(A16,sampleMean!A$1:C$153,3,0)</f>
        <v>327</v>
      </c>
      <c r="R16">
        <f t="shared" si="1"/>
        <v>25149.25</v>
      </c>
      <c r="S16">
        <f t="shared" si="2"/>
        <v>5162.5</v>
      </c>
      <c r="T16">
        <f t="shared" si="3"/>
        <v>4120.5</v>
      </c>
      <c r="U16">
        <f t="shared" si="4"/>
        <v>1.0120481927710843</v>
      </c>
      <c r="V16" s="4">
        <f>INDEX(gcAdj!B:B,MATCH(MIN(1.1,MAX(ROUND(U16*20,0)/20,0.6)),gcAdj!A:A,0))</f>
        <v>0.98</v>
      </c>
      <c r="W16">
        <f>VLOOKUP(B16,Sheet1!A$2:U$156,2,0)</f>
        <v>25191</v>
      </c>
      <c r="X16">
        <f>VLOOKUP(B16,Sheet1!A$2:U$156,3,0)</f>
        <v>24873</v>
      </c>
      <c r="Y16">
        <f>VLOOKUP(B16,Sheet1!A$2:U$156,4,0)</f>
        <v>25528</v>
      </c>
      <c r="Z16">
        <f>VLOOKUP(B16,Sheet1!A$2:U$156,5,0)</f>
        <v>25005</v>
      </c>
      <c r="AA16">
        <f>VLOOKUP(B16,Sheet1!A$2:U$156,6,0)</f>
        <v>5087</v>
      </c>
      <c r="AB16">
        <f>VLOOKUP(B16,Sheet1!A$2:U$156,7,0)</f>
        <v>5224</v>
      </c>
      <c r="AC16">
        <f>VLOOKUP(B16,Sheet1!A$2:U$156,8,0)</f>
        <v>5162</v>
      </c>
      <c r="AD16">
        <f>VLOOKUP(B16,Sheet1!A$2:U$156,9,0)</f>
        <v>5177</v>
      </c>
      <c r="AE16">
        <f>VLOOKUP(B16,Sheet1!A$2:U$156,10,0)</f>
        <v>4146</v>
      </c>
      <c r="AF16">
        <f>VLOOKUP(B16,Sheet1!A$2:U$156,11,0)</f>
        <v>4185</v>
      </c>
      <c r="AG16">
        <f>VLOOKUP(B16,Sheet1!A$2:U$156,12,0)</f>
        <v>4035</v>
      </c>
      <c r="AH16">
        <f>VLOOKUP(B16,Sheet1!A$2:U$156,13,0)</f>
        <v>4116</v>
      </c>
      <c r="AI16">
        <f>VLOOKUP(B16,Sheet1!A$2:U$156,14,0)</f>
        <v>941</v>
      </c>
      <c r="AJ16">
        <f>VLOOKUP(B16,Sheet1!A$2:U$156,15,0)</f>
        <v>1039</v>
      </c>
      <c r="AK16">
        <f>VLOOKUP(B16,Sheet1!A$2:U$156,16,0)</f>
        <v>1127</v>
      </c>
      <c r="AL16">
        <f>VLOOKUP(B16,Sheet1!A$2:U$156,17,0)</f>
        <v>1061</v>
      </c>
      <c r="AM16">
        <f>VLOOKUP(B16,Sheet1!A$2:U$156,18,0)</f>
        <v>8291</v>
      </c>
      <c r="AN16">
        <f>VLOOKUP(B16,Sheet1!A$2:U$156,19,0)</f>
        <v>7617</v>
      </c>
      <c r="AO16">
        <f>VLOOKUP(B16,Sheet1!A$2:U$156,20,0)</f>
        <v>7118.7</v>
      </c>
      <c r="AP16">
        <f>VLOOKUP(B16,Sheet1!A$2:U$156,21,0)</f>
        <v>7360.4</v>
      </c>
      <c r="AQ16" s="6">
        <f t="shared" si="5"/>
        <v>7596.7749999999996</v>
      </c>
      <c r="AR16" s="6">
        <f t="shared" si="6"/>
        <v>505.56445269948858</v>
      </c>
    </row>
    <row r="17" spans="1:44" x14ac:dyDescent="0.2">
      <c r="A17" t="s">
        <v>15</v>
      </c>
      <c r="B17" t="str">
        <f>VLOOKUP(A17,TelcatNames!A$1:B$145,2,0)</f>
        <v>5FU-PATIENT1-N-CLONE2</v>
      </c>
      <c r="C17" t="str">
        <f>VLOOKUP(B17,clinical!A$2:I$160,2,0)</f>
        <v>5FU-PATIENT1-N-CLONE2</v>
      </c>
      <c r="D17" t="str">
        <f>VLOOKUP(B17,clinical!A$2:I$160,3,0)</f>
        <v>PATIENT1</v>
      </c>
      <c r="E17" t="s">
        <v>345</v>
      </c>
      <c r="F17">
        <f>VLOOKUP(B17,clinical!A$2:I$160,4,0)</f>
        <v>71</v>
      </c>
      <c r="G17" t="str">
        <f>VLOOKUP(B17,clinical!A$2:I$160,5,0)</f>
        <v>Colon</v>
      </c>
      <c r="H17" t="str">
        <f>VLOOKUP(B17,clinical!A$2:I$160,6,0)</f>
        <v>Organoid</v>
      </c>
      <c r="I17" t="str">
        <f>VLOOKUP(B17,clinical!A$2:I$160,7,0)</f>
        <v>Yes</v>
      </c>
      <c r="J17" t="str">
        <f>VLOOKUP(B17,clinical!A$2:I$160,8,0)</f>
        <v>5-FU+platinum</v>
      </c>
      <c r="K17" s="6">
        <f t="shared" si="7"/>
        <v>8469.5499999999993</v>
      </c>
      <c r="L17" s="6">
        <f t="shared" si="0"/>
        <v>2715.5857387486126</v>
      </c>
      <c r="M17">
        <v>0.11309900000000001</v>
      </c>
      <c r="N17">
        <f>VLOOKUP(A17,gcmedian!A$1:C$153,2,0)</f>
        <v>50</v>
      </c>
      <c r="O17">
        <f>VLOOKUP(A17,gcmedian!A$1:C$153,3,0)</f>
        <v>291</v>
      </c>
      <c r="P17">
        <f>VLOOKUP(A17,sampleMean!A$1:C$153,2,0)</f>
        <v>287</v>
      </c>
      <c r="Q17">
        <f>VLOOKUP(A17,sampleMean!A$1:C$153,3,0)</f>
        <v>284</v>
      </c>
      <c r="R17">
        <f t="shared" si="1"/>
        <v>19569.25</v>
      </c>
      <c r="S17">
        <f t="shared" si="2"/>
        <v>6355.25</v>
      </c>
      <c r="T17">
        <f t="shared" si="3"/>
        <v>5879.25</v>
      </c>
      <c r="U17">
        <f t="shared" si="4"/>
        <v>1.0139372822299653</v>
      </c>
      <c r="V17" s="4">
        <f>INDEX(gcAdj!B:B,MATCH(MIN(1.1,MAX(ROUND(U17*20,0)/20,0.6)),gcAdj!A:A,0))</f>
        <v>0.98</v>
      </c>
      <c r="W17">
        <f>VLOOKUP(B17,Sheet1!A$2:U$156,2,0)</f>
        <v>19658</v>
      </c>
      <c r="X17">
        <f>VLOOKUP(B17,Sheet1!A$2:U$156,3,0)</f>
        <v>17214</v>
      </c>
      <c r="Y17">
        <f>VLOOKUP(B17,Sheet1!A$2:U$156,4,0)</f>
        <v>20551</v>
      </c>
      <c r="Z17">
        <f>VLOOKUP(B17,Sheet1!A$2:U$156,5,0)</f>
        <v>20854</v>
      </c>
      <c r="AA17">
        <f>VLOOKUP(B17,Sheet1!A$2:U$156,6,0)</f>
        <v>6614</v>
      </c>
      <c r="AB17">
        <f>VLOOKUP(B17,Sheet1!A$2:U$156,7,0)</f>
        <v>6162</v>
      </c>
      <c r="AC17">
        <f>VLOOKUP(B17,Sheet1!A$2:U$156,8,0)</f>
        <v>6273</v>
      </c>
      <c r="AD17">
        <f>VLOOKUP(B17,Sheet1!A$2:U$156,9,0)</f>
        <v>6372</v>
      </c>
      <c r="AE17">
        <f>VLOOKUP(B17,Sheet1!A$2:U$156,10,0)</f>
        <v>5899</v>
      </c>
      <c r="AF17">
        <f>VLOOKUP(B17,Sheet1!A$2:U$156,11,0)</f>
        <v>5726</v>
      </c>
      <c r="AG17">
        <f>VLOOKUP(B17,Sheet1!A$2:U$156,12,0)</f>
        <v>5975</v>
      </c>
      <c r="AH17">
        <f>VLOOKUP(B17,Sheet1!A$2:U$156,13,0)</f>
        <v>5917</v>
      </c>
      <c r="AI17">
        <f>VLOOKUP(B17,Sheet1!A$2:U$156,14,0)</f>
        <v>715</v>
      </c>
      <c r="AJ17">
        <f>VLOOKUP(B17,Sheet1!A$2:U$156,15,0)</f>
        <v>436</v>
      </c>
      <c r="AK17">
        <f>VLOOKUP(B17,Sheet1!A$2:U$156,16,0)</f>
        <v>298</v>
      </c>
      <c r="AL17">
        <f>VLOOKUP(B17,Sheet1!A$2:U$156,17,0)</f>
        <v>455</v>
      </c>
      <c r="AM17">
        <f>VLOOKUP(B17,Sheet1!A$2:U$156,18,0)</f>
        <v>8260.2999999999993</v>
      </c>
      <c r="AN17">
        <f>VLOOKUP(B17,Sheet1!A$2:U$156,19,0)</f>
        <v>11818</v>
      </c>
      <c r="AO17">
        <v>0</v>
      </c>
      <c r="AP17">
        <f>VLOOKUP(B17,Sheet1!A$2:U$156,21,0)</f>
        <v>13799.9</v>
      </c>
      <c r="AQ17" s="6">
        <f>AVERAGE(AM17:AN17)</f>
        <v>10039.15</v>
      </c>
      <c r="AR17" s="6">
        <f>STDEV(AM17:AN17)</f>
        <v>2515.6737954273763</v>
      </c>
    </row>
    <row r="18" spans="1:44" x14ac:dyDescent="0.2">
      <c r="A18" t="s">
        <v>16</v>
      </c>
      <c r="B18" t="str">
        <f>VLOOKUP(A18,TelcatNames!A$1:B$145,2,0)</f>
        <v>5FU-PATIENT2-N-BULK</v>
      </c>
      <c r="C18" t="str">
        <f>VLOOKUP(B18,clinical!A$2:I$160,2,0)</f>
        <v>5FU-PATIENT2-N-BULK</v>
      </c>
      <c r="D18" t="str">
        <f>VLOOKUP(B18,clinical!A$2:I$160,3,0)</f>
        <v>PATIENT2</v>
      </c>
      <c r="E18" t="s">
        <v>345</v>
      </c>
      <c r="F18">
        <f>VLOOKUP(B18,clinical!A$2:I$160,4,0)</f>
        <v>24</v>
      </c>
      <c r="G18" t="str">
        <f>VLOOKUP(B18,clinical!A$2:I$160,5,0)</f>
        <v>Colon</v>
      </c>
      <c r="H18" t="str">
        <f>VLOOKUP(B18,clinical!A$2:I$160,6,0)</f>
        <v>BULK</v>
      </c>
      <c r="I18" t="str">
        <f>VLOOKUP(B18,clinical!A$2:I$160,7,0)</f>
        <v>Yes</v>
      </c>
      <c r="J18" t="str">
        <f>VLOOKUP(B18,clinical!A$2:I$160,8,0)</f>
        <v>5-FU+platinum+radiation</v>
      </c>
      <c r="K18" s="6">
        <f t="shared" si="7"/>
        <v>11922.05</v>
      </c>
      <c r="L18" s="6">
        <f t="shared" si="0"/>
        <v>4524.447081700544</v>
      </c>
      <c r="M18">
        <v>9.4769000000000006E-2</v>
      </c>
      <c r="N18">
        <f>VLOOKUP(A18,gcmedian!A$1:C$153,2,0)</f>
        <v>50</v>
      </c>
      <c r="O18">
        <f>VLOOKUP(A18,gcmedian!A$1:C$153,3,0)</f>
        <v>287</v>
      </c>
      <c r="P18">
        <f>VLOOKUP(A18,sampleMean!A$1:C$153,2,0)</f>
        <v>281</v>
      </c>
      <c r="Q18">
        <f>VLOOKUP(A18,sampleMean!A$1:C$153,3,0)</f>
        <v>277</v>
      </c>
      <c r="R18">
        <f t="shared" si="1"/>
        <v>31184.25</v>
      </c>
      <c r="S18">
        <f t="shared" si="2"/>
        <v>5268.75</v>
      </c>
      <c r="T18">
        <f t="shared" si="3"/>
        <v>4323.75</v>
      </c>
      <c r="U18">
        <f t="shared" si="4"/>
        <v>1.0213523131672597</v>
      </c>
      <c r="V18" s="4">
        <f>INDEX(gcAdj!B:B,MATCH(MIN(1.1,MAX(ROUND(U18*20,0)/20,0.6)),gcAdj!A:A,0))</f>
        <v>0.98</v>
      </c>
      <c r="W18">
        <f>VLOOKUP(B18,Sheet1!A$2:U$156,2,0)</f>
        <v>31715</v>
      </c>
      <c r="X18">
        <f>VLOOKUP(B18,Sheet1!A$2:U$156,3,0)</f>
        <v>29825</v>
      </c>
      <c r="Y18">
        <f>VLOOKUP(B18,Sheet1!A$2:U$156,4,0)</f>
        <v>32525</v>
      </c>
      <c r="Z18">
        <f>VLOOKUP(B18,Sheet1!A$2:U$156,5,0)</f>
        <v>30672</v>
      </c>
      <c r="AA18">
        <f>VLOOKUP(B18,Sheet1!A$2:U$156,6,0)</f>
        <v>5327</v>
      </c>
      <c r="AB18">
        <f>VLOOKUP(B18,Sheet1!A$2:U$156,7,0)</f>
        <v>5310</v>
      </c>
      <c r="AC18">
        <f>VLOOKUP(B18,Sheet1!A$2:U$156,8,0)</f>
        <v>5220</v>
      </c>
      <c r="AD18">
        <f>VLOOKUP(B18,Sheet1!A$2:U$156,9,0)</f>
        <v>5218</v>
      </c>
      <c r="AE18">
        <f>VLOOKUP(B18,Sheet1!A$2:U$156,10,0)</f>
        <v>4197</v>
      </c>
      <c r="AF18">
        <f>VLOOKUP(B18,Sheet1!A$2:U$156,11,0)</f>
        <v>4629</v>
      </c>
      <c r="AG18">
        <f>VLOOKUP(B18,Sheet1!A$2:U$156,12,0)</f>
        <v>3999</v>
      </c>
      <c r="AH18">
        <f>VLOOKUP(B18,Sheet1!A$2:U$156,13,0)</f>
        <v>4470</v>
      </c>
      <c r="AI18">
        <f>VLOOKUP(B18,Sheet1!A$2:U$156,14,0)</f>
        <v>1130</v>
      </c>
      <c r="AJ18">
        <f>VLOOKUP(B18,Sheet1!A$2:U$156,15,0)</f>
        <v>681</v>
      </c>
      <c r="AK18">
        <f>VLOOKUP(B18,Sheet1!A$2:U$156,16,0)</f>
        <v>1221</v>
      </c>
      <c r="AL18">
        <f>VLOOKUP(B18,Sheet1!A$2:U$156,17,0)</f>
        <v>748</v>
      </c>
      <c r="AM18">
        <f>VLOOKUP(B18,Sheet1!A$2:U$156,18,0)</f>
        <v>9604.7000000000007</v>
      </c>
      <c r="AN18">
        <f>VLOOKUP(B18,Sheet1!A$2:U$156,19,0)</f>
        <v>15057</v>
      </c>
      <c r="AO18">
        <f>VLOOKUP(B18,Sheet1!A$2:U$156,20,0)</f>
        <v>9111.7000000000007</v>
      </c>
      <c r="AP18">
        <f>VLOOKUP(B18,Sheet1!A$2:U$156,21,0)</f>
        <v>13914.8</v>
      </c>
      <c r="AQ18" s="6">
        <f t="shared" si="5"/>
        <v>11922.05</v>
      </c>
      <c r="AR18" s="6">
        <f t="shared" si="6"/>
        <v>3003.72780668733</v>
      </c>
    </row>
    <row r="19" spans="1:44" x14ac:dyDescent="0.2">
      <c r="A19" t="s">
        <v>17</v>
      </c>
      <c r="B19" t="str">
        <f>VLOOKUP(A19,TelcatNames!A$1:B$145,2,0)</f>
        <v>5FU-PATIENT2-N-CLONE1</v>
      </c>
      <c r="C19" t="str">
        <f>VLOOKUP(B19,clinical!A$2:I$160,2,0)</f>
        <v>5FU-PATIENT2-N-CLONE1</v>
      </c>
      <c r="D19" t="str">
        <f>VLOOKUP(B19,clinical!A$2:I$160,3,0)</f>
        <v>PATIENT2</v>
      </c>
      <c r="E19" t="s">
        <v>345</v>
      </c>
      <c r="F19">
        <f>VLOOKUP(B19,clinical!A$2:I$160,4,0)</f>
        <v>24</v>
      </c>
      <c r="G19" t="str">
        <f>VLOOKUP(B19,clinical!A$2:I$160,5,0)</f>
        <v>Colon</v>
      </c>
      <c r="H19" t="str">
        <f>VLOOKUP(B19,clinical!A$2:I$160,6,0)</f>
        <v>Organoid</v>
      </c>
      <c r="I19" t="str">
        <f>VLOOKUP(B19,clinical!A$2:I$160,7,0)</f>
        <v>Yes</v>
      </c>
      <c r="J19" t="str">
        <f>VLOOKUP(B19,clinical!A$2:I$160,8,0)</f>
        <v>5-FU+platinum+radiation</v>
      </c>
      <c r="K19" s="6">
        <f t="shared" si="7"/>
        <v>13139.5</v>
      </c>
      <c r="L19" s="6">
        <f t="shared" si="0"/>
        <v>3439.550772727272</v>
      </c>
      <c r="M19">
        <v>9.2483999999999997E-2</v>
      </c>
      <c r="N19">
        <f>VLOOKUP(A19,gcmedian!A$1:C$153,2,0)</f>
        <v>50</v>
      </c>
      <c r="O19">
        <f>VLOOKUP(A19,gcmedian!A$1:C$153,3,0)</f>
        <v>215</v>
      </c>
      <c r="P19">
        <f>VLOOKUP(A19,sampleMean!A$1:C$153,2,0)</f>
        <v>209</v>
      </c>
      <c r="Q19">
        <f>VLOOKUP(A19,sampleMean!A$1:C$153,3,0)</f>
        <v>206</v>
      </c>
      <c r="R19">
        <f t="shared" si="1"/>
        <v>17946.5</v>
      </c>
      <c r="S19">
        <f t="shared" si="2"/>
        <v>3083.25</v>
      </c>
      <c r="T19">
        <f t="shared" si="3"/>
        <v>2538.5</v>
      </c>
      <c r="U19">
        <f t="shared" si="4"/>
        <v>1.0287081339712918</v>
      </c>
      <c r="V19" s="4">
        <f>INDEX(gcAdj!B:B,MATCH(MIN(1.1,MAX(ROUND(U19*20,0)/20,0.6)),gcAdj!A:A,0))</f>
        <v>1</v>
      </c>
      <c r="W19">
        <f>VLOOKUP(B19,Sheet1!A$2:U$156,2,0)</f>
        <v>18760</v>
      </c>
      <c r="X19">
        <f>VLOOKUP(B19,Sheet1!A$2:U$156,3,0)</f>
        <v>16634</v>
      </c>
      <c r="Y19">
        <f>VLOOKUP(B19,Sheet1!A$2:U$156,4,0)</f>
        <v>18404</v>
      </c>
      <c r="Z19">
        <f>VLOOKUP(B19,Sheet1!A$2:U$156,5,0)</f>
        <v>17988</v>
      </c>
      <c r="AA19">
        <f>VLOOKUP(B19,Sheet1!A$2:U$156,6,0)</f>
        <v>3122</v>
      </c>
      <c r="AB19">
        <f>VLOOKUP(B19,Sheet1!A$2:U$156,7,0)</f>
        <v>2953</v>
      </c>
      <c r="AC19">
        <f>VLOOKUP(B19,Sheet1!A$2:U$156,8,0)</f>
        <v>3163</v>
      </c>
      <c r="AD19">
        <f>VLOOKUP(B19,Sheet1!A$2:U$156,9,0)</f>
        <v>3095</v>
      </c>
      <c r="AE19">
        <f>VLOOKUP(B19,Sheet1!A$2:U$156,10,0)</f>
        <v>2433</v>
      </c>
      <c r="AF19">
        <f>VLOOKUP(B19,Sheet1!A$2:U$156,11,0)</f>
        <v>2684</v>
      </c>
      <c r="AG19">
        <f>VLOOKUP(B19,Sheet1!A$2:U$156,12,0)</f>
        <v>2446</v>
      </c>
      <c r="AH19">
        <f>VLOOKUP(B19,Sheet1!A$2:U$156,13,0)</f>
        <v>2591</v>
      </c>
      <c r="AI19">
        <f>VLOOKUP(B19,Sheet1!A$2:U$156,14,0)</f>
        <v>689</v>
      </c>
      <c r="AJ19">
        <f>VLOOKUP(B19,Sheet1!A$2:U$156,15,0)</f>
        <v>269</v>
      </c>
      <c r="AK19">
        <f>VLOOKUP(B19,Sheet1!A$2:U$156,16,0)</f>
        <v>717</v>
      </c>
      <c r="AL19">
        <f>VLOOKUP(B19,Sheet1!A$2:U$156,17,0)</f>
        <v>504</v>
      </c>
      <c r="AM19">
        <f>VLOOKUP(B19,Sheet1!A$2:U$156,18,0)</f>
        <v>9173.7999999999993</v>
      </c>
      <c r="AN19">
        <f>VLOOKUP(B19,Sheet1!A$2:U$156,19,0)</f>
        <v>22161</v>
      </c>
      <c r="AO19">
        <f>VLOOKUP(B19,Sheet1!A$2:U$156,20,0)</f>
        <v>8937.7000000000007</v>
      </c>
      <c r="AP19">
        <f>VLOOKUP(B19,Sheet1!A$2:U$156,21,0)</f>
        <v>12285.5</v>
      </c>
      <c r="AQ19" s="6">
        <f>AVERAGE(AM19:AP19)</f>
        <v>13139.5</v>
      </c>
      <c r="AR19" s="6">
        <f t="shared" si="6"/>
        <v>6204.8013124246481</v>
      </c>
    </row>
    <row r="20" spans="1:44" x14ac:dyDescent="0.2">
      <c r="A20" t="s">
        <v>18</v>
      </c>
      <c r="B20" t="str">
        <f>VLOOKUP(A20,TelcatNames!A$1:B$145,2,0)</f>
        <v>5FU-PATIENT2-N-CLONE2</v>
      </c>
      <c r="C20" t="str">
        <f>VLOOKUP(B20,clinical!A$2:I$160,2,0)</f>
        <v>5FU-PATIENT2-N-CLONE2</v>
      </c>
      <c r="D20" t="str">
        <f>VLOOKUP(B20,clinical!A$2:I$160,3,0)</f>
        <v>PATIENT2</v>
      </c>
      <c r="E20" t="s">
        <v>345</v>
      </c>
      <c r="F20">
        <f>VLOOKUP(B20,clinical!A$2:I$160,4,0)</f>
        <v>24</v>
      </c>
      <c r="G20" t="str">
        <f>VLOOKUP(B20,clinical!A$2:I$160,5,0)</f>
        <v>Colon</v>
      </c>
      <c r="H20" t="str">
        <f>VLOOKUP(B20,clinical!A$2:I$160,6,0)</f>
        <v>Organoid</v>
      </c>
      <c r="I20" t="str">
        <f>VLOOKUP(B20,clinical!A$2:I$160,7,0)</f>
        <v>Yes</v>
      </c>
      <c r="J20" t="str">
        <f>VLOOKUP(B20,clinical!A$2:I$160,8,0)</f>
        <v>5-FU+platinum+radiation</v>
      </c>
      <c r="K20" s="6">
        <f t="shared" si="7"/>
        <v>0</v>
      </c>
      <c r="L20" s="6">
        <f t="shared" si="0"/>
        <v>844.90114900160768</v>
      </c>
      <c r="M20">
        <v>9.9427000000000001E-2</v>
      </c>
      <c r="N20">
        <f>VLOOKUP(A20,gcmedian!A$1:C$153,2,0)</f>
        <v>50</v>
      </c>
      <c r="O20">
        <f>VLOOKUP(A20,gcmedian!A$1:C$153,3,0)</f>
        <v>268</v>
      </c>
      <c r="P20">
        <f>VLOOKUP(A20,sampleMean!A$1:C$153,2,0)</f>
        <v>266</v>
      </c>
      <c r="Q20">
        <f>VLOOKUP(A20,sampleMean!A$1:C$153,3,0)</f>
        <v>261</v>
      </c>
      <c r="R20">
        <f t="shared" si="1"/>
        <v>6155</v>
      </c>
      <c r="S20">
        <f t="shared" si="2"/>
        <v>1929</v>
      </c>
      <c r="T20">
        <f t="shared" si="3"/>
        <v>2989</v>
      </c>
      <c r="U20">
        <f t="shared" si="4"/>
        <v>1.0075187969924813</v>
      </c>
      <c r="V20" s="4">
        <f>INDEX(gcAdj!B:B,MATCH(MIN(1.1,MAX(ROUND(U20*20,0)/20,0.6)),gcAdj!A:A,0))</f>
        <v>0.98</v>
      </c>
      <c r="W20">
        <f>VLOOKUP(B20,Sheet1!A$2:U$156,2,0)</f>
        <v>6155</v>
      </c>
      <c r="X20">
        <f>VLOOKUP(B20,Sheet1!A$2:U$156,3,0)</f>
        <v>6155</v>
      </c>
      <c r="Y20">
        <f>VLOOKUP(B20,Sheet1!A$2:U$156,4,0)</f>
        <v>6155</v>
      </c>
      <c r="Z20">
        <f>VLOOKUP(B20,Sheet1!A$2:U$156,5,0)</f>
        <v>6155</v>
      </c>
      <c r="AA20">
        <f>VLOOKUP(B20,Sheet1!A$2:U$156,6,0)</f>
        <v>1929</v>
      </c>
      <c r="AB20">
        <f>VLOOKUP(B20,Sheet1!A$2:U$156,7,0)</f>
        <v>1929</v>
      </c>
      <c r="AC20">
        <f>VLOOKUP(B20,Sheet1!A$2:U$156,8,0)</f>
        <v>1929</v>
      </c>
      <c r="AD20">
        <f>VLOOKUP(B20,Sheet1!A$2:U$156,9,0)</f>
        <v>1929</v>
      </c>
      <c r="AE20">
        <f>VLOOKUP(B20,Sheet1!A$2:U$156,10,0)</f>
        <v>2989</v>
      </c>
      <c r="AF20">
        <f>VLOOKUP(B20,Sheet1!A$2:U$156,11,0)</f>
        <v>2989</v>
      </c>
      <c r="AG20">
        <f>VLOOKUP(B20,Sheet1!A$2:U$156,12,0)</f>
        <v>2989</v>
      </c>
      <c r="AH20">
        <f>VLOOKUP(B20,Sheet1!A$2:U$156,13,0)</f>
        <v>2989</v>
      </c>
      <c r="AI20">
        <f>VLOOKUP(B20,Sheet1!A$2:U$156,14,0)</f>
        <v>-1060</v>
      </c>
      <c r="AJ20">
        <f>VLOOKUP(B20,Sheet1!A$2:U$156,15,0)</f>
        <v>-1060</v>
      </c>
      <c r="AK20">
        <f>VLOOKUP(B20,Sheet1!A$2:U$156,16,0)</f>
        <v>-1060</v>
      </c>
      <c r="AL20">
        <f>VLOOKUP(B20,Sheet1!A$2:U$156,17,0)</f>
        <v>-1060</v>
      </c>
      <c r="AM20">
        <f>VLOOKUP(B20,Sheet1!A$2:U$156,18,0)</f>
        <v>0</v>
      </c>
      <c r="AN20">
        <f>VLOOKUP(B20,Sheet1!A$2:U$156,19,0)</f>
        <v>0</v>
      </c>
      <c r="AO20">
        <f>VLOOKUP(B20,Sheet1!A$2:U$156,20,0)</f>
        <v>0</v>
      </c>
      <c r="AP20">
        <f>VLOOKUP(B20,Sheet1!A$2:U$156,21,0)</f>
        <v>0</v>
      </c>
      <c r="AQ20" s="6"/>
      <c r="AR20" s="6"/>
    </row>
    <row r="21" spans="1:44" x14ac:dyDescent="0.2">
      <c r="A21" t="s">
        <v>19</v>
      </c>
      <c r="B21" t="str">
        <f>VLOOKUP(A21,TelcatNames!A$1:B$145,2,0)</f>
        <v>5FU-PATIENT2-N-CLONE3</v>
      </c>
      <c r="C21" t="str">
        <f>VLOOKUP(B21,clinical!A$2:I$160,2,0)</f>
        <v>5FU-PATIENT2-N-CLONE3</v>
      </c>
      <c r="D21" t="str">
        <f>VLOOKUP(B21,clinical!A$2:I$160,3,0)</f>
        <v>PATIENT2</v>
      </c>
      <c r="E21" t="s">
        <v>345</v>
      </c>
      <c r="F21">
        <f>VLOOKUP(B21,clinical!A$2:I$160,4,0)</f>
        <v>24</v>
      </c>
      <c r="G21" t="str">
        <f>VLOOKUP(B21,clinical!A$2:I$160,5,0)</f>
        <v>Colon</v>
      </c>
      <c r="H21" t="str">
        <f>VLOOKUP(B21,clinical!A$2:I$160,6,0)</f>
        <v>Organoid</v>
      </c>
      <c r="I21" t="str">
        <f>VLOOKUP(B21,clinical!A$2:I$160,7,0)</f>
        <v>Yes</v>
      </c>
      <c r="J21" t="str">
        <f>VLOOKUP(B21,clinical!A$2:I$160,8,0)</f>
        <v>5-FU+platinum+radiation</v>
      </c>
      <c r="K21" s="6">
        <f t="shared" si="7"/>
        <v>8757.6999999999989</v>
      </c>
      <c r="L21" s="6">
        <f t="shared" si="0"/>
        <v>4596.2123071095457</v>
      </c>
      <c r="M21">
        <v>0.11705500000000001</v>
      </c>
      <c r="N21">
        <f>VLOOKUP(A21,gcmedian!A$1:C$153,2,0)</f>
        <v>50</v>
      </c>
      <c r="O21">
        <f>VLOOKUP(A21,gcmedian!A$1:C$153,3,0)</f>
        <v>296</v>
      </c>
      <c r="P21">
        <f>VLOOKUP(A21,sampleMean!A$1:C$153,2,0)</f>
        <v>289</v>
      </c>
      <c r="Q21">
        <f>VLOOKUP(A21,sampleMean!A$1:C$153,3,0)</f>
        <v>285</v>
      </c>
      <c r="R21">
        <f t="shared" si="1"/>
        <v>33234.75</v>
      </c>
      <c r="S21">
        <f t="shared" si="2"/>
        <v>5407.75</v>
      </c>
      <c r="T21">
        <f t="shared" si="3"/>
        <v>4058.75</v>
      </c>
      <c r="U21">
        <f t="shared" si="4"/>
        <v>1.0242214532871972</v>
      </c>
      <c r="V21" s="4">
        <f>INDEX(gcAdj!B:B,MATCH(MIN(1.1,MAX(ROUND(U21*20,0)/20,0.6)),gcAdj!A:A,0))</f>
        <v>0.98</v>
      </c>
      <c r="W21">
        <f>VLOOKUP(B21,Sheet1!A$2:U$156,2,0)</f>
        <v>32986</v>
      </c>
      <c r="X21">
        <f>VLOOKUP(B21,Sheet1!A$2:U$156,3,0)</f>
        <v>33814</v>
      </c>
      <c r="Y21">
        <f>VLOOKUP(B21,Sheet1!A$2:U$156,4,0)</f>
        <v>32631</v>
      </c>
      <c r="Z21">
        <f>VLOOKUP(B21,Sheet1!A$2:U$156,5,0)</f>
        <v>33508</v>
      </c>
      <c r="AA21">
        <f>VLOOKUP(B21,Sheet1!A$2:U$156,6,0)</f>
        <v>5416</v>
      </c>
      <c r="AB21">
        <f>VLOOKUP(B21,Sheet1!A$2:U$156,7,0)</f>
        <v>5377</v>
      </c>
      <c r="AC21">
        <f>VLOOKUP(B21,Sheet1!A$2:U$156,8,0)</f>
        <v>5404</v>
      </c>
      <c r="AD21">
        <f>VLOOKUP(B21,Sheet1!A$2:U$156,9,0)</f>
        <v>5434</v>
      </c>
      <c r="AE21">
        <f>VLOOKUP(B21,Sheet1!A$2:U$156,10,0)</f>
        <v>4145</v>
      </c>
      <c r="AF21">
        <f>VLOOKUP(B21,Sheet1!A$2:U$156,11,0)</f>
        <v>3933</v>
      </c>
      <c r="AG21">
        <f>VLOOKUP(B21,Sheet1!A$2:U$156,12,0)</f>
        <v>4204</v>
      </c>
      <c r="AH21">
        <f>VLOOKUP(B21,Sheet1!A$2:U$156,13,0)</f>
        <v>3953</v>
      </c>
      <c r="AI21">
        <f>VLOOKUP(B21,Sheet1!A$2:U$156,14,0)</f>
        <v>1271</v>
      </c>
      <c r="AJ21">
        <f>VLOOKUP(B21,Sheet1!A$2:U$156,15,0)</f>
        <v>1444</v>
      </c>
      <c r="AK21">
        <f>VLOOKUP(B21,Sheet1!A$2:U$156,16,0)</f>
        <v>1200</v>
      </c>
      <c r="AL21">
        <f>VLOOKUP(B21,Sheet1!A$2:U$156,17,0)</f>
        <v>1481</v>
      </c>
      <c r="AM21">
        <f>VLOOKUP(B21,Sheet1!A$2:U$156,18,0)</f>
        <v>9076</v>
      </c>
      <c r="AN21">
        <f>VLOOKUP(B21,Sheet1!A$2:U$156,19,0)</f>
        <v>8413.2999999999993</v>
      </c>
      <c r="AO21">
        <f>VLOOKUP(B21,Sheet1!A$2:U$156,20,0)</f>
        <v>9500.4</v>
      </c>
      <c r="AP21">
        <f>VLOOKUP(B21,Sheet1!A$2:U$156,21,0)</f>
        <v>8041.1</v>
      </c>
      <c r="AQ21" s="6">
        <f t="shared" si="5"/>
        <v>8757.6999999999989</v>
      </c>
      <c r="AR21" s="6">
        <f t="shared" si="6"/>
        <v>654.48328219036</v>
      </c>
    </row>
    <row r="22" spans="1:44" x14ac:dyDescent="0.2">
      <c r="A22" t="s">
        <v>20</v>
      </c>
      <c r="B22" t="str">
        <f>VLOOKUP(A22,TelcatNames!A$1:B$145,2,0)</f>
        <v>5FU-PATIENT2-N-CLONE6</v>
      </c>
      <c r="C22" t="str">
        <f>VLOOKUP(B22,clinical!A$2:I$160,2,0)</f>
        <v>5FU-PATIENT2-N-CLONE6</v>
      </c>
      <c r="D22" t="str">
        <f>VLOOKUP(B22,clinical!A$2:I$160,3,0)</f>
        <v>PATIENT2</v>
      </c>
      <c r="E22" t="s">
        <v>345</v>
      </c>
      <c r="F22">
        <f>VLOOKUP(B22,clinical!A$2:I$160,4,0)</f>
        <v>24</v>
      </c>
      <c r="G22" t="str">
        <f>VLOOKUP(B22,clinical!A$2:I$160,5,0)</f>
        <v>Colon</v>
      </c>
      <c r="H22" t="str">
        <f>VLOOKUP(B22,clinical!A$2:I$160,6,0)</f>
        <v>Organoid</v>
      </c>
      <c r="I22" t="str">
        <f>VLOOKUP(B22,clinical!A$2:I$160,7,0)</f>
        <v>Yes</v>
      </c>
      <c r="J22" t="str">
        <f>VLOOKUP(B22,clinical!A$2:I$160,8,0)</f>
        <v>5-FU+platinum+radiation</v>
      </c>
      <c r="K22" s="6">
        <f t="shared" si="7"/>
        <v>0</v>
      </c>
      <c r="L22" s="6">
        <f t="shared" si="0"/>
        <v>2539.3297001851329</v>
      </c>
      <c r="M22">
        <v>9.0447E-2</v>
      </c>
      <c r="N22">
        <f>VLOOKUP(A22,gcmedian!A$1:C$153,2,0)</f>
        <v>50</v>
      </c>
      <c r="O22">
        <f>VLOOKUP(A22,gcmedian!A$1:C$153,3,0)</f>
        <v>219</v>
      </c>
      <c r="P22">
        <f>VLOOKUP(A22,sampleMean!A$1:C$153,2,0)</f>
        <v>214</v>
      </c>
      <c r="Q22">
        <f>VLOOKUP(A22,sampleMean!A$1:C$153,3,0)</f>
        <v>211</v>
      </c>
      <c r="R22">
        <f t="shared" si="1"/>
        <v>13607.25</v>
      </c>
      <c r="S22">
        <f t="shared" si="2"/>
        <v>2319.75</v>
      </c>
      <c r="T22">
        <f t="shared" si="3"/>
        <v>2601</v>
      </c>
      <c r="U22">
        <f t="shared" si="4"/>
        <v>1.0233644859813085</v>
      </c>
      <c r="V22" s="4">
        <f>INDEX(gcAdj!B:B,MATCH(MIN(1.1,MAX(ROUND(U22*20,0)/20,0.6)),gcAdj!A:A,0))</f>
        <v>0.98</v>
      </c>
      <c r="W22">
        <f>VLOOKUP(B22,Sheet1!A$2:U$156,2,0)</f>
        <v>11916</v>
      </c>
      <c r="X22">
        <f>VLOOKUP(B22,Sheet1!A$2:U$156,3,0)</f>
        <v>13239</v>
      </c>
      <c r="Y22">
        <f>VLOOKUP(B22,Sheet1!A$2:U$156,4,0)</f>
        <v>14112</v>
      </c>
      <c r="Z22">
        <f>VLOOKUP(B22,Sheet1!A$2:U$156,5,0)</f>
        <v>15162</v>
      </c>
      <c r="AA22">
        <f>VLOOKUP(B22,Sheet1!A$2:U$156,6,0)</f>
        <v>2093</v>
      </c>
      <c r="AB22">
        <f>VLOOKUP(B22,Sheet1!A$2:U$156,7,0)</f>
        <v>2261</v>
      </c>
      <c r="AC22">
        <f>VLOOKUP(B22,Sheet1!A$2:U$156,8,0)</f>
        <v>2415</v>
      </c>
      <c r="AD22">
        <f>VLOOKUP(B22,Sheet1!A$2:U$156,9,0)</f>
        <v>2510</v>
      </c>
      <c r="AE22">
        <f>VLOOKUP(B22,Sheet1!A$2:U$156,10,0)</f>
        <v>2568</v>
      </c>
      <c r="AF22">
        <f>VLOOKUP(B22,Sheet1!A$2:U$156,11,0)</f>
        <v>2675</v>
      </c>
      <c r="AG22">
        <f>VLOOKUP(B22,Sheet1!A$2:U$156,12,0)</f>
        <v>2592</v>
      </c>
      <c r="AH22">
        <f>VLOOKUP(B22,Sheet1!A$2:U$156,13,0)</f>
        <v>2569</v>
      </c>
      <c r="AI22">
        <f>VLOOKUP(B22,Sheet1!A$2:U$156,14,0)</f>
        <v>-475</v>
      </c>
      <c r="AJ22">
        <f>VLOOKUP(B22,Sheet1!A$2:U$156,15,0)</f>
        <v>-414</v>
      </c>
      <c r="AK22">
        <f>VLOOKUP(B22,Sheet1!A$2:U$156,16,0)</f>
        <v>-177</v>
      </c>
      <c r="AL22">
        <f>VLOOKUP(B22,Sheet1!A$2:U$156,17,0)</f>
        <v>-59</v>
      </c>
      <c r="AM22">
        <f>VLOOKUP(B22,Sheet1!A$2:U$156,18,0)</f>
        <v>0</v>
      </c>
      <c r="AN22">
        <f>VLOOKUP(B22,Sheet1!A$2:U$156,19,0)</f>
        <v>0</v>
      </c>
      <c r="AO22">
        <f>VLOOKUP(B22,Sheet1!A$2:U$156,20,0)</f>
        <v>0</v>
      </c>
      <c r="AP22">
        <f>VLOOKUP(B22,Sheet1!A$2:U$156,21,0)</f>
        <v>0</v>
      </c>
      <c r="AQ22" s="6"/>
      <c r="AR22" s="6"/>
    </row>
    <row r="23" spans="1:44" x14ac:dyDescent="0.2">
      <c r="A23" t="s">
        <v>22</v>
      </c>
      <c r="B23" t="str">
        <f>VLOOKUP(A23,TelcatNames!A$1:B$145,2,0)</f>
        <v>5FU-PATIENT3-N-CLONE2</v>
      </c>
      <c r="C23" t="str">
        <f>VLOOKUP(B23,clinical!A$2:I$160,2,0)</f>
        <v>5FU-PATIENT3-N-CLONE2</v>
      </c>
      <c r="D23" t="str">
        <f>VLOOKUP(B23,clinical!A$2:I$160,3,0)</f>
        <v>PATIENT3</v>
      </c>
      <c r="E23" t="s">
        <v>345</v>
      </c>
      <c r="F23">
        <f>VLOOKUP(B23,clinical!A$2:I$160,4,0)</f>
        <v>66</v>
      </c>
      <c r="G23" t="str">
        <f>VLOOKUP(B23,clinical!A$2:I$160,5,0)</f>
        <v>Colon</v>
      </c>
      <c r="H23" t="str">
        <f>VLOOKUP(B23,clinical!A$2:I$160,6,0)</f>
        <v>Organoid</v>
      </c>
      <c r="I23" t="str">
        <f>VLOOKUP(B23,clinical!A$2:I$160,7,0)</f>
        <v>Yes</v>
      </c>
      <c r="J23" t="str">
        <f>VLOOKUP(B23,clinical!A$2:I$160,8,0)</f>
        <v>5-FU+radiation</v>
      </c>
      <c r="K23" s="6">
        <f t="shared" si="7"/>
        <v>2703.9500000000003</v>
      </c>
      <c r="L23" s="6">
        <f t="shared" si="0"/>
        <v>3203.0605698757763</v>
      </c>
      <c r="M23">
        <v>0.13766600000000001</v>
      </c>
      <c r="N23">
        <f>VLOOKUP(A23,gcmedian!A$1:C$153,2,0)</f>
        <v>50</v>
      </c>
      <c r="O23">
        <f>VLOOKUP(A23,gcmedian!A$1:C$153,3,0)</f>
        <v>277</v>
      </c>
      <c r="P23">
        <f>VLOOKUP(A23,sampleMean!A$1:C$153,2,0)</f>
        <v>266</v>
      </c>
      <c r="Q23">
        <f>VLOOKUP(A23,sampleMean!A$1:C$153,3,0)</f>
        <v>262</v>
      </c>
      <c r="R23">
        <f t="shared" si="1"/>
        <v>21449.75</v>
      </c>
      <c r="S23">
        <f t="shared" si="2"/>
        <v>4655</v>
      </c>
      <c r="T23">
        <f t="shared" si="3"/>
        <v>2105</v>
      </c>
      <c r="U23">
        <f t="shared" si="4"/>
        <v>1.0413533834586466</v>
      </c>
      <c r="V23" s="4">
        <f>INDEX(gcAdj!B:B,MATCH(MIN(1.1,MAX(ROUND(U23*20,0)/20,0.6)),gcAdj!A:A,0))</f>
        <v>1</v>
      </c>
      <c r="W23">
        <f>VLOOKUP(B23,Sheet1!A$2:U$156,2,0)</f>
        <v>21098</v>
      </c>
      <c r="X23">
        <f>VLOOKUP(B23,Sheet1!A$2:U$156,3,0)</f>
        <v>21893</v>
      </c>
      <c r="Y23">
        <f>VLOOKUP(B23,Sheet1!A$2:U$156,4,0)</f>
        <v>21549</v>
      </c>
      <c r="Z23">
        <f>VLOOKUP(B23,Sheet1!A$2:U$156,5,0)</f>
        <v>21259</v>
      </c>
      <c r="AA23">
        <f>VLOOKUP(B23,Sheet1!A$2:U$156,6,0)</f>
        <v>4704</v>
      </c>
      <c r="AB23">
        <f>VLOOKUP(B23,Sheet1!A$2:U$156,7,0)</f>
        <v>4649</v>
      </c>
      <c r="AC23">
        <f>VLOOKUP(B23,Sheet1!A$2:U$156,8,0)</f>
        <v>4605</v>
      </c>
      <c r="AD23">
        <f>VLOOKUP(B23,Sheet1!A$2:U$156,9,0)</f>
        <v>4662</v>
      </c>
      <c r="AE23">
        <f>VLOOKUP(B23,Sheet1!A$2:U$156,10,0)</f>
        <v>2150</v>
      </c>
      <c r="AF23">
        <f>VLOOKUP(B23,Sheet1!A$2:U$156,11,0)</f>
        <v>2014</v>
      </c>
      <c r="AG23">
        <f>VLOOKUP(B23,Sheet1!A$2:U$156,12,0)</f>
        <v>2119</v>
      </c>
      <c r="AH23">
        <f>VLOOKUP(B23,Sheet1!A$2:U$156,13,0)</f>
        <v>2137</v>
      </c>
      <c r="AI23">
        <f>VLOOKUP(B23,Sheet1!A$2:U$156,14,0)</f>
        <v>2554</v>
      </c>
      <c r="AJ23">
        <f>VLOOKUP(B23,Sheet1!A$2:U$156,15,0)</f>
        <v>2635</v>
      </c>
      <c r="AK23">
        <f>VLOOKUP(B23,Sheet1!A$2:U$156,16,0)</f>
        <v>2486</v>
      </c>
      <c r="AL23">
        <f>VLOOKUP(B23,Sheet1!A$2:U$156,17,0)</f>
        <v>2525</v>
      </c>
      <c r="AM23">
        <f>VLOOKUP(B23,Sheet1!A$2:U$156,18,0)</f>
        <v>2653.2</v>
      </c>
      <c r="AN23">
        <f>VLOOKUP(B23,Sheet1!A$2:U$156,19,0)</f>
        <v>2678.9</v>
      </c>
      <c r="AO23">
        <f>VLOOKUP(B23,Sheet1!A$2:U$156,20,0)</f>
        <v>2763.3</v>
      </c>
      <c r="AP23">
        <f>VLOOKUP(B23,Sheet1!A$2:U$156,21,0)</f>
        <v>2720.4</v>
      </c>
      <c r="AQ23" s="6">
        <f t="shared" si="5"/>
        <v>2703.9500000000003</v>
      </c>
      <c r="AR23" s="6">
        <f t="shared" si="6"/>
        <v>48.291096487862156</v>
      </c>
    </row>
    <row r="24" spans="1:44" x14ac:dyDescent="0.2">
      <c r="A24" t="s">
        <v>23</v>
      </c>
      <c r="B24" t="str">
        <f>VLOOKUP(A24,TelcatNames!A$1:B$145,2,0)</f>
        <v>5FU-PATIENT3-Reference</v>
      </c>
      <c r="C24" t="str">
        <f>VLOOKUP(B24,clinical!A$2:I$160,2,0)</f>
        <v>5FU-PATIENT3-Reference</v>
      </c>
      <c r="D24" t="str">
        <f>VLOOKUP(B24,clinical!A$2:I$160,3,0)</f>
        <v>PATIENT3</v>
      </c>
      <c r="E24" t="s">
        <v>345</v>
      </c>
      <c r="F24">
        <f>VLOOKUP(B24,clinical!A$2:I$160,4,0)</f>
        <v>66</v>
      </c>
      <c r="G24" t="str">
        <f>VLOOKUP(B24,clinical!A$2:I$160,5,0)</f>
        <v>Colon</v>
      </c>
      <c r="H24" t="str">
        <f>VLOOKUP(B24,clinical!A$2:I$160,6,0)</f>
        <v>BULK</v>
      </c>
      <c r="I24" t="str">
        <f>VLOOKUP(B24,clinical!A$2:I$160,7,0)</f>
        <v>Yes</v>
      </c>
      <c r="J24" t="str">
        <f>VLOOKUP(B24,clinical!A$2:I$160,8,0)</f>
        <v>5-FU+radiation</v>
      </c>
      <c r="K24" s="6">
        <f t="shared" si="7"/>
        <v>3280.2749999999996</v>
      </c>
      <c r="L24" s="6">
        <f t="shared" si="0"/>
        <v>4448.7495850840342</v>
      </c>
      <c r="M24">
        <v>0.12209</v>
      </c>
      <c r="N24">
        <f>VLOOKUP(A24,gcmedian!A$1:C$153,2,0)</f>
        <v>50</v>
      </c>
      <c r="O24">
        <f>VLOOKUP(A24,gcmedian!A$1:C$153,3,0)</f>
        <v>244</v>
      </c>
      <c r="P24">
        <f>VLOOKUP(A24,sampleMean!A$1:C$153,2,0)</f>
        <v>238</v>
      </c>
      <c r="Q24">
        <f>VLOOKUP(A24,sampleMean!A$1:C$153,3,0)</f>
        <v>235</v>
      </c>
      <c r="R24">
        <f t="shared" si="1"/>
        <v>26490.25</v>
      </c>
      <c r="S24">
        <f t="shared" si="2"/>
        <v>5308.75</v>
      </c>
      <c r="T24">
        <f t="shared" si="3"/>
        <v>2811</v>
      </c>
      <c r="U24">
        <f t="shared" si="4"/>
        <v>1.0252100840336134</v>
      </c>
      <c r="V24" s="4">
        <f>INDEX(gcAdj!B:B,MATCH(MIN(1.1,MAX(ROUND(U24*20,0)/20,0.6)),gcAdj!A:A,0))</f>
        <v>1</v>
      </c>
      <c r="W24">
        <f>VLOOKUP(B24,Sheet1!A$2:U$156,2,0)</f>
        <v>26245</v>
      </c>
      <c r="X24">
        <f>VLOOKUP(B24,Sheet1!A$2:U$156,3,0)</f>
        <v>26639</v>
      </c>
      <c r="Y24">
        <f>VLOOKUP(B24,Sheet1!A$2:U$156,4,0)</f>
        <v>26835</v>
      </c>
      <c r="Z24">
        <f>VLOOKUP(B24,Sheet1!A$2:U$156,5,0)</f>
        <v>26242</v>
      </c>
      <c r="AA24">
        <f>VLOOKUP(B24,Sheet1!A$2:U$156,6,0)</f>
        <v>5303</v>
      </c>
      <c r="AB24">
        <f>VLOOKUP(B24,Sheet1!A$2:U$156,7,0)</f>
        <v>5272</v>
      </c>
      <c r="AC24">
        <f>VLOOKUP(B24,Sheet1!A$2:U$156,8,0)</f>
        <v>5306</v>
      </c>
      <c r="AD24">
        <f>VLOOKUP(B24,Sheet1!A$2:U$156,9,0)</f>
        <v>5354</v>
      </c>
      <c r="AE24">
        <f>VLOOKUP(B24,Sheet1!A$2:U$156,10,0)</f>
        <v>2892</v>
      </c>
      <c r="AF24">
        <f>VLOOKUP(B24,Sheet1!A$2:U$156,11,0)</f>
        <v>2793</v>
      </c>
      <c r="AG24">
        <f>VLOOKUP(B24,Sheet1!A$2:U$156,12,0)</f>
        <v>2665</v>
      </c>
      <c r="AH24">
        <f>VLOOKUP(B24,Sheet1!A$2:U$156,13,0)</f>
        <v>2894</v>
      </c>
      <c r="AI24">
        <f>VLOOKUP(B24,Sheet1!A$2:U$156,14,0)</f>
        <v>2411</v>
      </c>
      <c r="AJ24">
        <f>VLOOKUP(B24,Sheet1!A$2:U$156,15,0)</f>
        <v>2479</v>
      </c>
      <c r="AK24">
        <f>VLOOKUP(B24,Sheet1!A$2:U$156,16,0)</f>
        <v>2641</v>
      </c>
      <c r="AL24">
        <f>VLOOKUP(B24,Sheet1!A$2:U$156,17,0)</f>
        <v>2460</v>
      </c>
      <c r="AM24">
        <f>VLOOKUP(B24,Sheet1!A$2:U$156,18,0)</f>
        <v>3357.8</v>
      </c>
      <c r="AN24">
        <f>VLOOKUP(B24,Sheet1!A$2:U$156,19,0)</f>
        <v>3313</v>
      </c>
      <c r="AO24">
        <f>VLOOKUP(B24,Sheet1!A$2:U$156,20,0)</f>
        <v>3163</v>
      </c>
      <c r="AP24">
        <f>VLOOKUP(B24,Sheet1!A$2:U$156,21,0)</f>
        <v>3287.3</v>
      </c>
      <c r="AQ24" s="6">
        <f t="shared" si="5"/>
        <v>3280.2749999999996</v>
      </c>
      <c r="AR24" s="6">
        <f t="shared" si="6"/>
        <v>83.434260548849736</v>
      </c>
    </row>
    <row r="25" spans="1:44" x14ac:dyDescent="0.2">
      <c r="A25" t="s">
        <v>24</v>
      </c>
      <c r="B25" t="str">
        <f>VLOOKUP(A25,TelcatNames!A$1:B$145,2,0)</f>
        <v>5FU-PATIENT3-N-CLONE4</v>
      </c>
      <c r="C25" t="str">
        <f>VLOOKUP(B25,clinical!A$2:I$160,2,0)</f>
        <v>5FU-PATIENT3-N-CLONE4</v>
      </c>
      <c r="D25" t="str">
        <f>VLOOKUP(B25,clinical!A$2:I$160,3,0)</f>
        <v>PATIENT3</v>
      </c>
      <c r="E25" t="s">
        <v>345</v>
      </c>
      <c r="F25">
        <f>VLOOKUP(B25,clinical!A$2:I$160,4,0)</f>
        <v>66</v>
      </c>
      <c r="G25" t="str">
        <f>VLOOKUP(B25,clinical!A$2:I$160,5,0)</f>
        <v>Colon</v>
      </c>
      <c r="H25" t="str">
        <f>VLOOKUP(B25,clinical!A$2:I$160,6,0)</f>
        <v>Organoid</v>
      </c>
      <c r="I25" t="str">
        <f>VLOOKUP(B25,clinical!A$2:I$160,7,0)</f>
        <v>Yes</v>
      </c>
      <c r="J25" t="str">
        <f>VLOOKUP(B25,clinical!A$2:I$160,8,0)</f>
        <v>5-FU+radiation</v>
      </c>
      <c r="K25" s="6">
        <f t="shared" si="7"/>
        <v>2411.0749999999998</v>
      </c>
      <c r="L25" s="6">
        <f t="shared" si="0"/>
        <v>1503.4853860869566</v>
      </c>
      <c r="M25">
        <v>0.135378</v>
      </c>
      <c r="N25">
        <f>VLOOKUP(A25,gcmedian!A$1:C$153,2,0)</f>
        <v>50</v>
      </c>
      <c r="O25">
        <f>VLOOKUP(A25,gcmedian!A$1:C$153,3,0)</f>
        <v>282</v>
      </c>
      <c r="P25">
        <f>VLOOKUP(A25,sampleMean!A$1:C$153,2,0)</f>
        <v>275</v>
      </c>
      <c r="Q25">
        <f>VLOOKUP(A25,sampleMean!A$1:C$153,3,0)</f>
        <v>270</v>
      </c>
      <c r="R25">
        <f t="shared" si="1"/>
        <v>10161.5</v>
      </c>
      <c r="S25">
        <f t="shared" si="2"/>
        <v>3745</v>
      </c>
      <c r="T25">
        <f t="shared" si="3"/>
        <v>2071</v>
      </c>
      <c r="U25">
        <f t="shared" si="4"/>
        <v>1.0254545454545454</v>
      </c>
      <c r="V25" s="4">
        <f>INDEX(gcAdj!B:B,MATCH(MIN(1.1,MAX(ROUND(U25*20,0)/20,0.6)),gcAdj!A:A,0))</f>
        <v>1</v>
      </c>
      <c r="W25">
        <f>VLOOKUP(B25,Sheet1!A$2:U$156,2,0)</f>
        <v>10691</v>
      </c>
      <c r="X25">
        <f>VLOOKUP(B25,Sheet1!A$2:U$156,3,0)</f>
        <v>10238</v>
      </c>
      <c r="Y25">
        <f>VLOOKUP(B25,Sheet1!A$2:U$156,4,0)</f>
        <v>9702</v>
      </c>
      <c r="Z25">
        <f>VLOOKUP(B25,Sheet1!A$2:U$156,5,0)</f>
        <v>10015</v>
      </c>
      <c r="AA25">
        <f>VLOOKUP(B25,Sheet1!A$2:U$156,6,0)</f>
        <v>3694</v>
      </c>
      <c r="AB25">
        <f>VLOOKUP(B25,Sheet1!A$2:U$156,7,0)</f>
        <v>3742</v>
      </c>
      <c r="AC25">
        <f>VLOOKUP(B25,Sheet1!A$2:U$156,8,0)</f>
        <v>3746</v>
      </c>
      <c r="AD25">
        <f>VLOOKUP(B25,Sheet1!A$2:U$156,9,0)</f>
        <v>3798</v>
      </c>
      <c r="AE25">
        <f>VLOOKUP(B25,Sheet1!A$2:U$156,10,0)</f>
        <v>1990</v>
      </c>
      <c r="AF25">
        <f>VLOOKUP(B25,Sheet1!A$2:U$156,11,0)</f>
        <v>2047</v>
      </c>
      <c r="AG25">
        <f>VLOOKUP(B25,Sheet1!A$2:U$156,12,0)</f>
        <v>2170</v>
      </c>
      <c r="AH25">
        <f>VLOOKUP(B25,Sheet1!A$2:U$156,13,0)</f>
        <v>2077</v>
      </c>
      <c r="AI25">
        <f>VLOOKUP(B25,Sheet1!A$2:U$156,14,0)</f>
        <v>1704</v>
      </c>
      <c r="AJ25">
        <f>VLOOKUP(B25,Sheet1!A$2:U$156,15,0)</f>
        <v>1695</v>
      </c>
      <c r="AK25">
        <f>VLOOKUP(B25,Sheet1!A$2:U$156,16,0)</f>
        <v>1576</v>
      </c>
      <c r="AL25">
        <f>VLOOKUP(B25,Sheet1!A$2:U$156,17,0)</f>
        <v>1721</v>
      </c>
      <c r="AM25">
        <f>VLOOKUP(B25,Sheet1!A$2:U$156,18,0)</f>
        <v>2483.4</v>
      </c>
      <c r="AN25">
        <f>VLOOKUP(B25,Sheet1!A$2:U$156,19,0)</f>
        <v>2395.1</v>
      </c>
      <c r="AO25">
        <f>VLOOKUP(B25,Sheet1!A$2:U$156,20,0)</f>
        <v>2437</v>
      </c>
      <c r="AP25">
        <f>VLOOKUP(B25,Sheet1!A$2:U$156,21,0)</f>
        <v>2328.8000000000002</v>
      </c>
      <c r="AQ25" s="6">
        <f t="shared" si="5"/>
        <v>2411.0749999999998</v>
      </c>
      <c r="AR25" s="6">
        <f t="shared" si="6"/>
        <v>65.643957579252202</v>
      </c>
    </row>
    <row r="26" spans="1:44" x14ac:dyDescent="0.2">
      <c r="A26" t="s">
        <v>25</v>
      </c>
      <c r="B26" t="str">
        <f>VLOOKUP(A26,TelcatNames!A$1:B$145,2,0)</f>
        <v>5FU-PATIENT4-N-CLONE1</v>
      </c>
      <c r="C26" t="str">
        <f>VLOOKUP(B26,clinical!A$2:I$160,2,0)</f>
        <v>5FU-PATIENT4-N-CLONE1</v>
      </c>
      <c r="D26" t="str">
        <f>VLOOKUP(B26,clinical!A$2:I$160,3,0)</f>
        <v>PATIENT4</v>
      </c>
      <c r="E26" t="s">
        <v>345</v>
      </c>
      <c r="F26">
        <f>VLOOKUP(B26,clinical!A$2:I$160,4,0)</f>
        <v>52</v>
      </c>
      <c r="G26" t="str">
        <f>VLOOKUP(B26,clinical!A$2:I$160,5,0)</f>
        <v>Colon</v>
      </c>
      <c r="H26" t="str">
        <f>VLOOKUP(B26,clinical!A$2:I$160,6,0)</f>
        <v>Organoid</v>
      </c>
      <c r="I26" t="str">
        <f>VLOOKUP(B26,clinical!A$2:I$160,7,0)</f>
        <v>Yes</v>
      </c>
      <c r="J26" t="str">
        <f>VLOOKUP(B26,clinical!A$2:I$160,8,0)</f>
        <v>5-FU+platinum+radiation</v>
      </c>
      <c r="K26" s="6">
        <f t="shared" si="7"/>
        <v>3950.875</v>
      </c>
      <c r="L26" s="6">
        <f t="shared" si="0"/>
        <v>3107.9338259985861</v>
      </c>
      <c r="M26">
        <v>0.13109999999999999</v>
      </c>
      <c r="N26">
        <f>VLOOKUP(A26,gcmedian!A$1:C$153,2,0)</f>
        <v>50</v>
      </c>
      <c r="O26">
        <f>VLOOKUP(A26,gcmedian!A$1:C$153,3,0)</f>
        <v>257</v>
      </c>
      <c r="P26">
        <f>VLOOKUP(A26,sampleMean!A$1:C$153,2,0)</f>
        <v>246</v>
      </c>
      <c r="Q26">
        <f>VLOOKUP(A26,sampleMean!A$1:C$153,3,0)</f>
        <v>242</v>
      </c>
      <c r="R26">
        <f t="shared" si="1"/>
        <v>19414.25</v>
      </c>
      <c r="S26">
        <f t="shared" si="2"/>
        <v>4102.5</v>
      </c>
      <c r="T26">
        <f t="shared" si="3"/>
        <v>2455.25</v>
      </c>
      <c r="U26">
        <f t="shared" si="4"/>
        <v>1.0447154471544715</v>
      </c>
      <c r="V26" s="4">
        <f>INDEX(gcAdj!B:B,MATCH(MIN(1.1,MAX(ROUND(U26*20,0)/20,0.6)),gcAdj!A:A,0))</f>
        <v>1</v>
      </c>
      <c r="W26">
        <f>VLOOKUP(B26,Sheet1!A$2:U$156,2,0)</f>
        <v>19332</v>
      </c>
      <c r="X26">
        <f>VLOOKUP(B26,Sheet1!A$2:U$156,3,0)</f>
        <v>18814</v>
      </c>
      <c r="Y26">
        <f>VLOOKUP(B26,Sheet1!A$2:U$156,4,0)</f>
        <v>19499</v>
      </c>
      <c r="Z26">
        <f>VLOOKUP(B26,Sheet1!A$2:U$156,5,0)</f>
        <v>20012</v>
      </c>
      <c r="AA26">
        <f>VLOOKUP(B26,Sheet1!A$2:U$156,6,0)</f>
        <v>4091</v>
      </c>
      <c r="AB26">
        <f>VLOOKUP(B26,Sheet1!A$2:U$156,7,0)</f>
        <v>4113</v>
      </c>
      <c r="AC26">
        <f>VLOOKUP(B26,Sheet1!A$2:U$156,8,0)</f>
        <v>4121</v>
      </c>
      <c r="AD26">
        <f>VLOOKUP(B26,Sheet1!A$2:U$156,9,0)</f>
        <v>4085</v>
      </c>
      <c r="AE26">
        <f>VLOOKUP(B26,Sheet1!A$2:U$156,10,0)</f>
        <v>2454</v>
      </c>
      <c r="AF26">
        <f>VLOOKUP(B26,Sheet1!A$2:U$156,11,0)</f>
        <v>2631</v>
      </c>
      <c r="AG26">
        <f>VLOOKUP(B26,Sheet1!A$2:U$156,12,0)</f>
        <v>2407</v>
      </c>
      <c r="AH26">
        <f>VLOOKUP(B26,Sheet1!A$2:U$156,13,0)</f>
        <v>2329</v>
      </c>
      <c r="AI26">
        <f>VLOOKUP(B26,Sheet1!A$2:U$156,14,0)</f>
        <v>1637</v>
      </c>
      <c r="AJ26">
        <f>VLOOKUP(B26,Sheet1!A$2:U$156,15,0)</f>
        <v>1482</v>
      </c>
      <c r="AK26">
        <f>VLOOKUP(B26,Sheet1!A$2:U$156,16,0)</f>
        <v>1714</v>
      </c>
      <c r="AL26">
        <f>VLOOKUP(B26,Sheet1!A$2:U$156,17,0)</f>
        <v>1756</v>
      </c>
      <c r="AM26">
        <f>VLOOKUP(B26,Sheet1!A$2:U$156,18,0)</f>
        <v>3940.8</v>
      </c>
      <c r="AN26">
        <f>VLOOKUP(B26,Sheet1!A$2:U$156,19,0)</f>
        <v>4208</v>
      </c>
      <c r="AO26">
        <f>VLOOKUP(B26,Sheet1!A$2:U$156,20,0)</f>
        <v>3849.8</v>
      </c>
      <c r="AP26">
        <f>VLOOKUP(B26,Sheet1!A$2:U$156,21,0)</f>
        <v>3804.9</v>
      </c>
      <c r="AQ26" s="6">
        <f t="shared" si="5"/>
        <v>3950.875</v>
      </c>
      <c r="AR26" s="6">
        <f t="shared" si="6"/>
        <v>180.49896352426322</v>
      </c>
    </row>
    <row r="27" spans="1:44" x14ac:dyDescent="0.2">
      <c r="A27" t="s">
        <v>26</v>
      </c>
      <c r="B27" t="str">
        <f>VLOOKUP(A27,TelcatNames!A$1:B$145,2,0)</f>
        <v>5FU-PATIENT4-Reference</v>
      </c>
      <c r="C27" t="str">
        <f>VLOOKUP(B27,clinical!A$2:I$160,2,0)</f>
        <v>5FU-PATIENT4-Reference</v>
      </c>
      <c r="D27" t="str">
        <f>VLOOKUP(B27,clinical!A$2:I$160,3,0)</f>
        <v>PATIENT4</v>
      </c>
      <c r="E27" t="s">
        <v>345</v>
      </c>
      <c r="F27">
        <f>VLOOKUP(B27,clinical!A$2:I$160,4,0)</f>
        <v>52</v>
      </c>
      <c r="G27" t="str">
        <f>VLOOKUP(B27,clinical!A$2:I$160,5,0)</f>
        <v>Colon</v>
      </c>
      <c r="H27" t="str">
        <f>VLOOKUP(B27,clinical!A$2:I$160,6,0)</f>
        <v>BULK</v>
      </c>
      <c r="I27" t="str">
        <f>VLOOKUP(B27,clinical!A$2:I$160,7,0)</f>
        <v>Yes</v>
      </c>
      <c r="J27" t="str">
        <f>VLOOKUP(B27,clinical!A$2:I$160,8,0)</f>
        <v>5-FU+platinum+radiation</v>
      </c>
      <c r="K27" s="6">
        <f t="shared" si="7"/>
        <v>3176.1499999999996</v>
      </c>
      <c r="L27" s="6">
        <f t="shared" si="0"/>
        <v>5455.6338621046252</v>
      </c>
      <c r="M27">
        <v>0.12378</v>
      </c>
      <c r="N27">
        <f>VLOOKUP(A27,gcmedian!A$1:C$153,2,0)</f>
        <v>50</v>
      </c>
      <c r="O27">
        <f>VLOOKUP(A27,gcmedian!A$1:C$153,3,0)</f>
        <v>271</v>
      </c>
      <c r="P27">
        <f>VLOOKUP(A27,sampleMean!A$1:C$153,2,0)</f>
        <v>272</v>
      </c>
      <c r="Q27">
        <f>VLOOKUP(A27,sampleMean!A$1:C$153,3,0)</f>
        <v>270</v>
      </c>
      <c r="R27">
        <f t="shared" si="1"/>
        <v>36432.75</v>
      </c>
      <c r="S27">
        <f t="shared" si="2"/>
        <v>6747.5</v>
      </c>
      <c r="T27">
        <f t="shared" si="3"/>
        <v>3267.25</v>
      </c>
      <c r="U27">
        <f t="shared" si="4"/>
        <v>0.99632352941176472</v>
      </c>
      <c r="V27" s="4">
        <f>INDEX(gcAdj!B:B,MATCH(MIN(1.1,MAX(ROUND(U27*20,0)/20,0.6)),gcAdj!A:A,0))</f>
        <v>0.98</v>
      </c>
      <c r="W27">
        <f>VLOOKUP(B27,Sheet1!A$2:U$156,2,0)</f>
        <v>36309</v>
      </c>
      <c r="X27">
        <f>VLOOKUP(B27,Sheet1!A$2:U$156,3,0)</f>
        <v>36699</v>
      </c>
      <c r="Y27">
        <f>VLOOKUP(B27,Sheet1!A$2:U$156,4,0)</f>
        <v>36263</v>
      </c>
      <c r="Z27">
        <f>VLOOKUP(B27,Sheet1!A$2:U$156,5,0)</f>
        <v>36460</v>
      </c>
      <c r="AA27">
        <f>VLOOKUP(B27,Sheet1!A$2:U$156,6,0)</f>
        <v>6748</v>
      </c>
      <c r="AB27">
        <f>VLOOKUP(B27,Sheet1!A$2:U$156,7,0)</f>
        <v>6763</v>
      </c>
      <c r="AC27">
        <f>VLOOKUP(B27,Sheet1!A$2:U$156,8,0)</f>
        <v>6725</v>
      </c>
      <c r="AD27">
        <f>VLOOKUP(B27,Sheet1!A$2:U$156,9,0)</f>
        <v>6754</v>
      </c>
      <c r="AE27">
        <f>VLOOKUP(B27,Sheet1!A$2:U$156,10,0)</f>
        <v>3284</v>
      </c>
      <c r="AF27">
        <f>VLOOKUP(B27,Sheet1!A$2:U$156,11,0)</f>
        <v>3197</v>
      </c>
      <c r="AG27">
        <f>VLOOKUP(B27,Sheet1!A$2:U$156,12,0)</f>
        <v>3351</v>
      </c>
      <c r="AH27">
        <f>VLOOKUP(B27,Sheet1!A$2:U$156,13,0)</f>
        <v>3237</v>
      </c>
      <c r="AI27">
        <f>VLOOKUP(B27,Sheet1!A$2:U$156,14,0)</f>
        <v>3464</v>
      </c>
      <c r="AJ27">
        <f>VLOOKUP(B27,Sheet1!A$2:U$156,15,0)</f>
        <v>3566</v>
      </c>
      <c r="AK27">
        <f>VLOOKUP(B27,Sheet1!A$2:U$156,16,0)</f>
        <v>3374</v>
      </c>
      <c r="AL27">
        <f>VLOOKUP(B27,Sheet1!A$2:U$156,17,0)</f>
        <v>3517</v>
      </c>
      <c r="AM27">
        <f>VLOOKUP(B27,Sheet1!A$2:U$156,18,0)</f>
        <v>3177.2</v>
      </c>
      <c r="AN27">
        <f>VLOOKUP(B27,Sheet1!A$2:U$156,19,0)</f>
        <v>3113.3</v>
      </c>
      <c r="AO27">
        <f>VLOOKUP(B27,Sheet1!A$2:U$156,20,0)</f>
        <v>3258.9</v>
      </c>
      <c r="AP27">
        <f>VLOOKUP(B27,Sheet1!A$2:U$156,21,0)</f>
        <v>3155.2</v>
      </c>
      <c r="AQ27" s="6">
        <f t="shared" si="5"/>
        <v>3176.1499999999996</v>
      </c>
      <c r="AR27" s="6">
        <f t="shared" si="6"/>
        <v>61.203730823101516</v>
      </c>
    </row>
    <row r="28" spans="1:44" x14ac:dyDescent="0.2">
      <c r="A28" t="s">
        <v>27</v>
      </c>
      <c r="B28" t="str">
        <f>VLOOKUP(A28,TelcatNames!A$1:B$145,2,0)</f>
        <v>5FU-PATIENT4-N-CLONE2</v>
      </c>
      <c r="C28" t="str">
        <f>VLOOKUP(B28,clinical!A$2:I$160,2,0)</f>
        <v>5FU-PATIENT4-N-CLONE2</v>
      </c>
      <c r="D28" t="str">
        <f>VLOOKUP(B28,clinical!A$2:I$160,3,0)</f>
        <v>PATIENT4</v>
      </c>
      <c r="E28" t="s">
        <v>345</v>
      </c>
      <c r="F28">
        <f>VLOOKUP(B28,clinical!A$2:I$160,4,0)</f>
        <v>52</v>
      </c>
      <c r="G28" t="str">
        <f>VLOOKUP(B28,clinical!A$2:I$160,5,0)</f>
        <v>Colon</v>
      </c>
      <c r="H28" t="str">
        <f>VLOOKUP(B28,clinical!A$2:I$160,6,0)</f>
        <v>Organoid</v>
      </c>
      <c r="I28" t="str">
        <f>VLOOKUP(B28,clinical!A$2:I$160,7,0)</f>
        <v>Yes</v>
      </c>
      <c r="J28" t="str">
        <f>VLOOKUP(B28,clinical!A$2:I$160,8,0)</f>
        <v>5-FU+platinum+radiation</v>
      </c>
      <c r="K28" s="6">
        <f t="shared" si="7"/>
        <v>3214.1750000000002</v>
      </c>
      <c r="L28" s="6">
        <f t="shared" si="0"/>
        <v>1971.4937073069927</v>
      </c>
      <c r="M28">
        <v>0.12678800000000001</v>
      </c>
      <c r="N28">
        <f>VLOOKUP(A28,gcmedian!A$1:C$153,2,0)</f>
        <v>50</v>
      </c>
      <c r="O28">
        <f>VLOOKUP(A28,gcmedian!A$1:C$153,3,0)</f>
        <v>271</v>
      </c>
      <c r="P28">
        <f>VLOOKUP(A28,sampleMean!A$1:C$153,2,0)</f>
        <v>263</v>
      </c>
      <c r="Q28">
        <f>VLOOKUP(A28,sampleMean!A$1:C$153,3,0)</f>
        <v>260</v>
      </c>
      <c r="R28">
        <f t="shared" si="1"/>
        <v>12896.5</v>
      </c>
      <c r="S28">
        <f t="shared" si="2"/>
        <v>3812.5</v>
      </c>
      <c r="T28">
        <f t="shared" si="3"/>
        <v>2291.25</v>
      </c>
      <c r="U28">
        <f t="shared" si="4"/>
        <v>1.0304182509505704</v>
      </c>
      <c r="V28" s="4">
        <f>INDEX(gcAdj!B:B,MATCH(MIN(1.1,MAX(ROUND(U28*20,0)/20,0.6)),gcAdj!A:A,0))</f>
        <v>1</v>
      </c>
      <c r="W28">
        <f>VLOOKUP(B28,Sheet1!A$2:U$156,2,0)</f>
        <v>12556</v>
      </c>
      <c r="X28">
        <f>VLOOKUP(B28,Sheet1!A$2:U$156,3,0)</f>
        <v>13502</v>
      </c>
      <c r="Y28">
        <f>VLOOKUP(B28,Sheet1!A$2:U$156,4,0)</f>
        <v>12947</v>
      </c>
      <c r="Z28">
        <f>VLOOKUP(B28,Sheet1!A$2:U$156,5,0)</f>
        <v>12581</v>
      </c>
      <c r="AA28">
        <f>VLOOKUP(B28,Sheet1!A$2:U$156,6,0)</f>
        <v>3828</v>
      </c>
      <c r="AB28">
        <f>VLOOKUP(B28,Sheet1!A$2:U$156,7,0)</f>
        <v>3853</v>
      </c>
      <c r="AC28">
        <f>VLOOKUP(B28,Sheet1!A$2:U$156,8,0)</f>
        <v>3808</v>
      </c>
      <c r="AD28">
        <f>VLOOKUP(B28,Sheet1!A$2:U$156,9,0)</f>
        <v>3761</v>
      </c>
      <c r="AE28">
        <f>VLOOKUP(B28,Sheet1!A$2:U$156,10,0)</f>
        <v>2367</v>
      </c>
      <c r="AF28">
        <f>VLOOKUP(B28,Sheet1!A$2:U$156,11,0)</f>
        <v>2144</v>
      </c>
      <c r="AG28">
        <f>VLOOKUP(B28,Sheet1!A$2:U$156,12,0)</f>
        <v>2277</v>
      </c>
      <c r="AH28">
        <f>VLOOKUP(B28,Sheet1!A$2:U$156,13,0)</f>
        <v>2377</v>
      </c>
      <c r="AI28">
        <f>VLOOKUP(B28,Sheet1!A$2:U$156,14,0)</f>
        <v>1461</v>
      </c>
      <c r="AJ28">
        <f>VLOOKUP(B28,Sheet1!A$2:U$156,15,0)</f>
        <v>1709</v>
      </c>
      <c r="AK28">
        <f>VLOOKUP(B28,Sheet1!A$2:U$156,16,0)</f>
        <v>1531</v>
      </c>
      <c r="AL28">
        <f>VLOOKUP(B28,Sheet1!A$2:U$156,17,0)</f>
        <v>1384</v>
      </c>
      <c r="AM28">
        <f>VLOOKUP(B28,Sheet1!A$2:U$156,18,0)</f>
        <v>3237.2</v>
      </c>
      <c r="AN28">
        <f>VLOOKUP(B28,Sheet1!A$2:U$156,19,0)</f>
        <v>3021.5</v>
      </c>
      <c r="AO28">
        <f>VLOOKUP(B28,Sheet1!A$2:U$156,20,0)</f>
        <v>3188.4</v>
      </c>
      <c r="AP28">
        <f>VLOOKUP(B28,Sheet1!A$2:U$156,21,0)</f>
        <v>3409.6</v>
      </c>
      <c r="AQ28" s="6">
        <f t="shared" si="5"/>
        <v>3214.1750000000002</v>
      </c>
      <c r="AR28" s="6">
        <f t="shared" si="6"/>
        <v>159.69667863379829</v>
      </c>
    </row>
    <row r="29" spans="1:44" x14ac:dyDescent="0.2">
      <c r="A29" t="s">
        <v>28</v>
      </c>
      <c r="B29" t="str">
        <f>VLOOKUP(A29,TelcatNames!A$1:B$145,2,0)</f>
        <v>5FU-PATIENT5-N-BULK</v>
      </c>
      <c r="C29" t="str">
        <f>VLOOKUP(B29,clinical!A$2:I$160,2,0)</f>
        <v>5FU-PATIENT5-N-BULK</v>
      </c>
      <c r="D29" t="str">
        <f>VLOOKUP(B29,clinical!A$2:I$160,3,0)</f>
        <v>PATIENT5</v>
      </c>
      <c r="E29" t="s">
        <v>345</v>
      </c>
      <c r="F29">
        <f>VLOOKUP(B29,clinical!A$2:I$160,4,0)</f>
        <v>58</v>
      </c>
      <c r="G29" t="str">
        <f>VLOOKUP(B29,clinical!A$2:I$160,5,0)</f>
        <v>Colon</v>
      </c>
      <c r="H29" t="str">
        <f>VLOOKUP(B29,clinical!A$2:I$160,6,0)</f>
        <v>BULK</v>
      </c>
      <c r="I29" t="str">
        <f>VLOOKUP(B29,clinical!A$2:I$160,7,0)</f>
        <v>Yes</v>
      </c>
      <c r="J29" t="str">
        <f>VLOOKUP(B29,clinical!A$2:I$160,8,0)</f>
        <v>5-FU+platinum</v>
      </c>
      <c r="K29" s="6">
        <f t="shared" si="7"/>
        <v>2384.4500000000003</v>
      </c>
      <c r="L29" s="6">
        <f t="shared" si="0"/>
        <v>4471.8850584177608</v>
      </c>
      <c r="M29">
        <v>0.12084</v>
      </c>
      <c r="N29">
        <f>VLOOKUP(A29,gcmedian!A$1:C$153,2,0)</f>
        <v>50</v>
      </c>
      <c r="O29">
        <f>VLOOKUP(A29,gcmedian!A$1:C$153,3,0)</f>
        <v>214</v>
      </c>
      <c r="P29">
        <f>VLOOKUP(A29,sampleMean!A$1:C$153,2,0)</f>
        <v>232</v>
      </c>
      <c r="Q29">
        <f>VLOOKUP(A29,sampleMean!A$1:C$153,3,0)</f>
        <v>232</v>
      </c>
      <c r="R29">
        <f t="shared" si="1"/>
        <v>25206.25</v>
      </c>
      <c r="S29">
        <f t="shared" si="2"/>
        <v>6368.75</v>
      </c>
      <c r="T29">
        <f t="shared" si="3"/>
        <v>3040.5</v>
      </c>
      <c r="U29">
        <f t="shared" si="4"/>
        <v>0.92241379310344829</v>
      </c>
      <c r="V29" s="4">
        <f>INDEX(gcAdj!B:B,MATCH(MIN(1.1,MAX(ROUND(U29*20,0)/20,0.6)),gcAdj!A:A,0))</f>
        <v>0.99</v>
      </c>
      <c r="W29">
        <f>VLOOKUP(B29,Sheet1!A$2:U$156,2,0)</f>
        <v>25420</v>
      </c>
      <c r="X29">
        <f>VLOOKUP(B29,Sheet1!A$2:U$156,3,0)</f>
        <v>25178</v>
      </c>
      <c r="Y29">
        <f>VLOOKUP(B29,Sheet1!A$2:U$156,4,0)</f>
        <v>24930</v>
      </c>
      <c r="Z29">
        <f>VLOOKUP(B29,Sheet1!A$2:U$156,5,0)</f>
        <v>25297</v>
      </c>
      <c r="AA29">
        <f>VLOOKUP(B29,Sheet1!A$2:U$156,6,0)</f>
        <v>6370</v>
      </c>
      <c r="AB29">
        <f>VLOOKUP(B29,Sheet1!A$2:U$156,7,0)</f>
        <v>6362</v>
      </c>
      <c r="AC29">
        <f>VLOOKUP(B29,Sheet1!A$2:U$156,8,0)</f>
        <v>6383</v>
      </c>
      <c r="AD29">
        <f>VLOOKUP(B29,Sheet1!A$2:U$156,9,0)</f>
        <v>6360</v>
      </c>
      <c r="AE29">
        <f>VLOOKUP(B29,Sheet1!A$2:U$156,10,0)</f>
        <v>2982</v>
      </c>
      <c r="AF29">
        <f>VLOOKUP(B29,Sheet1!A$2:U$156,11,0)</f>
        <v>3050</v>
      </c>
      <c r="AG29">
        <f>VLOOKUP(B29,Sheet1!A$2:U$156,12,0)</f>
        <v>3103</v>
      </c>
      <c r="AH29">
        <f>VLOOKUP(B29,Sheet1!A$2:U$156,13,0)</f>
        <v>3027</v>
      </c>
      <c r="AI29">
        <f>VLOOKUP(B29,Sheet1!A$2:U$156,14,0)</f>
        <v>3388</v>
      </c>
      <c r="AJ29">
        <f>VLOOKUP(B29,Sheet1!A$2:U$156,15,0)</f>
        <v>3312</v>
      </c>
      <c r="AK29">
        <f>VLOOKUP(B29,Sheet1!A$2:U$156,16,0)</f>
        <v>3280</v>
      </c>
      <c r="AL29">
        <f>VLOOKUP(B29,Sheet1!A$2:U$156,17,0)</f>
        <v>3333</v>
      </c>
      <c r="AM29">
        <f>VLOOKUP(B29,Sheet1!A$2:U$156,18,0)</f>
        <v>2369.3000000000002</v>
      </c>
      <c r="AN29">
        <f>VLOOKUP(B29,Sheet1!A$2:U$156,19,0)</f>
        <v>2399.4</v>
      </c>
      <c r="AO29">
        <f>VLOOKUP(B29,Sheet1!A$2:U$156,20,0)</f>
        <v>2378.8000000000002</v>
      </c>
      <c r="AP29">
        <f>VLOOKUP(B29,Sheet1!A$2:U$156,21,0)</f>
        <v>2390.3000000000002</v>
      </c>
      <c r="AQ29" s="6">
        <f t="shared" si="5"/>
        <v>2384.4500000000003</v>
      </c>
      <c r="AR29" s="6">
        <f t="shared" si="6"/>
        <v>13.155100405039324</v>
      </c>
    </row>
    <row r="30" spans="1:44" x14ac:dyDescent="0.2">
      <c r="A30" t="s">
        <v>29</v>
      </c>
      <c r="B30" t="str">
        <f>VLOOKUP(A30,TelcatNames!A$1:B$145,2,0)</f>
        <v>5FU-PATIENT5-N-CLONE2</v>
      </c>
      <c r="C30" t="str">
        <f>VLOOKUP(B30,clinical!A$2:I$160,2,0)</f>
        <v>5FU-PATIENT5-N-CLONE2</v>
      </c>
      <c r="D30" t="str">
        <f>VLOOKUP(B30,clinical!A$2:I$160,3,0)</f>
        <v>PATIENT5</v>
      </c>
      <c r="E30" t="s">
        <v>345</v>
      </c>
      <c r="F30">
        <f>VLOOKUP(B30,clinical!A$2:I$160,4,0)</f>
        <v>58</v>
      </c>
      <c r="G30" t="str">
        <f>VLOOKUP(B30,clinical!A$2:I$160,5,0)</f>
        <v>Colon</v>
      </c>
      <c r="H30" t="str">
        <f>VLOOKUP(B30,clinical!A$2:I$160,6,0)</f>
        <v>Organoid</v>
      </c>
      <c r="I30" t="str">
        <f>VLOOKUP(B30,clinical!A$2:I$160,7,0)</f>
        <v>Yes</v>
      </c>
      <c r="J30" t="str">
        <f>VLOOKUP(B30,clinical!A$2:I$160,8,0)</f>
        <v>5-FU+platinum</v>
      </c>
      <c r="K30" s="6">
        <f t="shared" si="7"/>
        <v>1790.575</v>
      </c>
      <c r="L30" s="6">
        <f t="shared" si="0"/>
        <v>1039.2144711226479</v>
      </c>
      <c r="M30">
        <v>0.12649299999999999</v>
      </c>
      <c r="N30">
        <f>VLOOKUP(A30,gcmedian!A$1:C$153,2,0)</f>
        <v>50</v>
      </c>
      <c r="O30">
        <f>VLOOKUP(A30,gcmedian!A$1:C$153,3,0)</f>
        <v>259</v>
      </c>
      <c r="P30">
        <f>VLOOKUP(A30,sampleMean!A$1:C$153,2,0)</f>
        <v>268</v>
      </c>
      <c r="Q30">
        <f>VLOOKUP(A30,sampleMean!A$1:C$153,3,0)</f>
        <v>266</v>
      </c>
      <c r="R30">
        <f t="shared" si="1"/>
        <v>6413.75</v>
      </c>
      <c r="S30">
        <f t="shared" si="2"/>
        <v>3531.5</v>
      </c>
      <c r="T30">
        <f t="shared" si="3"/>
        <v>1839</v>
      </c>
      <c r="U30">
        <f t="shared" si="4"/>
        <v>0.96641791044776115</v>
      </c>
      <c r="V30" s="4">
        <f>INDEX(gcAdj!B:B,MATCH(MIN(1.1,MAX(ROUND(U30*20,0)/20,0.6)),gcAdj!A:A,0))</f>
        <v>0.99</v>
      </c>
      <c r="W30">
        <f>VLOOKUP(B30,Sheet1!A$2:U$156,2,0)</f>
        <v>6221</v>
      </c>
      <c r="X30">
        <f>VLOOKUP(B30,Sheet1!A$2:U$156,3,0)</f>
        <v>7322</v>
      </c>
      <c r="Y30">
        <f>VLOOKUP(B30,Sheet1!A$2:U$156,4,0)</f>
        <v>5916</v>
      </c>
      <c r="Z30">
        <f>VLOOKUP(B30,Sheet1!A$2:U$156,5,0)</f>
        <v>6196</v>
      </c>
      <c r="AA30">
        <f>VLOOKUP(B30,Sheet1!A$2:U$156,6,0)</f>
        <v>3551</v>
      </c>
      <c r="AB30">
        <f>VLOOKUP(B30,Sheet1!A$2:U$156,7,0)</f>
        <v>3449</v>
      </c>
      <c r="AC30">
        <f>VLOOKUP(B30,Sheet1!A$2:U$156,8,0)</f>
        <v>3580</v>
      </c>
      <c r="AD30">
        <f>VLOOKUP(B30,Sheet1!A$2:U$156,9,0)</f>
        <v>3546</v>
      </c>
      <c r="AE30">
        <f>VLOOKUP(B30,Sheet1!A$2:U$156,10,0)</f>
        <v>1888</v>
      </c>
      <c r="AF30">
        <f>VLOOKUP(B30,Sheet1!A$2:U$156,11,0)</f>
        <v>1659</v>
      </c>
      <c r="AG30">
        <f>VLOOKUP(B30,Sheet1!A$2:U$156,12,0)</f>
        <v>1914</v>
      </c>
      <c r="AH30">
        <f>VLOOKUP(B30,Sheet1!A$2:U$156,13,0)</f>
        <v>1895</v>
      </c>
      <c r="AI30">
        <f>VLOOKUP(B30,Sheet1!A$2:U$156,14,0)</f>
        <v>1663</v>
      </c>
      <c r="AJ30">
        <f>VLOOKUP(B30,Sheet1!A$2:U$156,15,0)</f>
        <v>1790</v>
      </c>
      <c r="AK30">
        <f>VLOOKUP(B30,Sheet1!A$2:U$156,16,0)</f>
        <v>1666</v>
      </c>
      <c r="AL30">
        <f>VLOOKUP(B30,Sheet1!A$2:U$156,17,0)</f>
        <v>1651</v>
      </c>
      <c r="AM30">
        <f>VLOOKUP(B30,Sheet1!A$2:U$156,18,0)</f>
        <v>1757.1</v>
      </c>
      <c r="AN30">
        <f>VLOOKUP(B30,Sheet1!A$2:U$156,19,0)</f>
        <v>1910.5</v>
      </c>
      <c r="AO30">
        <f>VLOOKUP(B30,Sheet1!A$2:U$156,20,0)</f>
        <v>1714.9</v>
      </c>
      <c r="AP30">
        <f>VLOOKUP(B30,Sheet1!A$2:U$156,21,0)</f>
        <v>1779.8</v>
      </c>
      <c r="AQ30" s="6">
        <f t="shared" si="5"/>
        <v>1790.575</v>
      </c>
      <c r="AR30" s="6">
        <f t="shared" si="6"/>
        <v>84.351225045441183</v>
      </c>
    </row>
    <row r="31" spans="1:44" x14ac:dyDescent="0.2">
      <c r="A31" t="s">
        <v>30</v>
      </c>
      <c r="B31" t="str">
        <f>VLOOKUP(A31,TelcatNames!A$1:B$145,2,0)</f>
        <v>5FU-PATIENT5-N-CLONE3</v>
      </c>
      <c r="C31" t="str">
        <f>VLOOKUP(B31,clinical!A$2:I$160,2,0)</f>
        <v>5FU-PATIENT5-N-CLONE3</v>
      </c>
      <c r="D31" t="str">
        <f>VLOOKUP(B31,clinical!A$2:I$160,3,0)</f>
        <v>PATIENT5</v>
      </c>
      <c r="E31" t="s">
        <v>345</v>
      </c>
      <c r="F31">
        <f>VLOOKUP(B31,clinical!A$2:I$160,4,0)</f>
        <v>58</v>
      </c>
      <c r="G31" t="str">
        <f>VLOOKUP(B31,clinical!A$2:I$160,5,0)</f>
        <v>Colon</v>
      </c>
      <c r="H31" t="str">
        <f>VLOOKUP(B31,clinical!A$2:I$160,6,0)</f>
        <v>Organoid</v>
      </c>
      <c r="I31" t="str">
        <f>VLOOKUP(B31,clinical!A$2:I$160,7,0)</f>
        <v>Yes</v>
      </c>
      <c r="J31" t="str">
        <f>VLOOKUP(B31,clinical!A$2:I$160,8,0)</f>
        <v>5-FU+platinum</v>
      </c>
      <c r="K31" s="6">
        <f t="shared" si="7"/>
        <v>1923.4</v>
      </c>
      <c r="L31" s="6">
        <f t="shared" si="0"/>
        <v>1153.281445934834</v>
      </c>
      <c r="M31">
        <v>0.134405</v>
      </c>
      <c r="N31">
        <f>VLOOKUP(A31,gcmedian!A$1:C$153,2,0)</f>
        <v>50</v>
      </c>
      <c r="O31">
        <f>VLOOKUP(A31,gcmedian!A$1:C$153,3,0)</f>
        <v>225</v>
      </c>
      <c r="P31">
        <f>VLOOKUP(A31,sampleMean!A$1:C$153,2,0)</f>
        <v>235</v>
      </c>
      <c r="Q31">
        <f>VLOOKUP(A31,sampleMean!A$1:C$153,3,0)</f>
        <v>233</v>
      </c>
      <c r="R31">
        <f t="shared" si="1"/>
        <v>6448.75</v>
      </c>
      <c r="S31">
        <f t="shared" si="2"/>
        <v>3388.25</v>
      </c>
      <c r="T31">
        <f t="shared" si="3"/>
        <v>2027</v>
      </c>
      <c r="U31">
        <f t="shared" si="4"/>
        <v>0.95744680851063835</v>
      </c>
      <c r="V31" s="4">
        <f>INDEX(gcAdj!B:B,MATCH(MIN(1.1,MAX(ROUND(U31*20,0)/20,0.6)),gcAdj!A:A,0))</f>
        <v>0.99</v>
      </c>
      <c r="W31">
        <f>VLOOKUP(B31,Sheet1!A$2:U$156,2,0)</f>
        <v>7250</v>
      </c>
      <c r="X31">
        <f>VLOOKUP(B31,Sheet1!A$2:U$156,3,0)</f>
        <v>5496</v>
      </c>
      <c r="Y31">
        <f>VLOOKUP(B31,Sheet1!A$2:U$156,4,0)</f>
        <v>6644</v>
      </c>
      <c r="Z31">
        <f>VLOOKUP(B31,Sheet1!A$2:U$156,5,0)</f>
        <v>6405</v>
      </c>
      <c r="AA31">
        <f>VLOOKUP(B31,Sheet1!A$2:U$156,6,0)</f>
        <v>3260</v>
      </c>
      <c r="AB31">
        <f>VLOOKUP(B31,Sheet1!A$2:U$156,7,0)</f>
        <v>3491</v>
      </c>
      <c r="AC31">
        <f>VLOOKUP(B31,Sheet1!A$2:U$156,8,0)</f>
        <v>3371</v>
      </c>
      <c r="AD31">
        <f>VLOOKUP(B31,Sheet1!A$2:U$156,9,0)</f>
        <v>3431</v>
      </c>
      <c r="AE31">
        <f>VLOOKUP(B31,Sheet1!A$2:U$156,10,0)</f>
        <v>1934</v>
      </c>
      <c r="AF31">
        <f>VLOOKUP(B31,Sheet1!A$2:U$156,11,0)</f>
        <v>2103</v>
      </c>
      <c r="AG31">
        <f>VLOOKUP(B31,Sheet1!A$2:U$156,12,0)</f>
        <v>2043</v>
      </c>
      <c r="AH31">
        <f>VLOOKUP(B31,Sheet1!A$2:U$156,13,0)</f>
        <v>2028</v>
      </c>
      <c r="AI31">
        <f>VLOOKUP(B31,Sheet1!A$2:U$156,14,0)</f>
        <v>1326</v>
      </c>
      <c r="AJ31">
        <f>VLOOKUP(B31,Sheet1!A$2:U$156,15,0)</f>
        <v>1388</v>
      </c>
      <c r="AK31">
        <f>VLOOKUP(B31,Sheet1!A$2:U$156,16,0)</f>
        <v>1328</v>
      </c>
      <c r="AL31">
        <f>VLOOKUP(B31,Sheet1!A$2:U$156,17,0)</f>
        <v>1403</v>
      </c>
      <c r="AM31">
        <f>VLOOKUP(B31,Sheet1!A$2:U$156,18,0)</f>
        <v>2169</v>
      </c>
      <c r="AN31">
        <f>VLOOKUP(B31,Sheet1!A$2:U$156,19,0)</f>
        <v>1679.2</v>
      </c>
      <c r="AO31">
        <f>VLOOKUP(B31,Sheet1!A$2:U$156,20,0)</f>
        <v>1979.3</v>
      </c>
      <c r="AP31">
        <f>VLOOKUP(B31,Sheet1!A$2:U$156,21,0)</f>
        <v>1866.1</v>
      </c>
      <c r="AQ31" s="6">
        <f t="shared" si="5"/>
        <v>1923.4</v>
      </c>
      <c r="AR31" s="6">
        <f t="shared" si="6"/>
        <v>205.23246981573521</v>
      </c>
    </row>
    <row r="32" spans="1:44" x14ac:dyDescent="0.2">
      <c r="A32" t="s">
        <v>31</v>
      </c>
      <c r="B32" t="str">
        <f>VLOOKUP(A32,TelcatNames!A$1:B$145,2,0)</f>
        <v>5FU-PATIENT6-LivN-CLONE2</v>
      </c>
      <c r="C32" t="str">
        <f>VLOOKUP(B32,clinical!A$2:I$160,2,0)</f>
        <v>5FU-PATIENT6-LivN-CLONE2</v>
      </c>
      <c r="D32" t="str">
        <f>VLOOKUP(B32,clinical!A$2:I$160,3,0)</f>
        <v>PATIENT6</v>
      </c>
      <c r="E32" t="s">
        <v>345</v>
      </c>
      <c r="F32">
        <f>VLOOKUP(B32,clinical!A$2:I$160,4,0)</f>
        <v>68</v>
      </c>
      <c r="G32" t="str">
        <f>VLOOKUP(B32,clinical!A$2:I$160,5,0)</f>
        <v>Liver</v>
      </c>
      <c r="H32" t="str">
        <f>VLOOKUP(B32,clinical!A$2:I$160,6,0)</f>
        <v>Organoid</v>
      </c>
      <c r="I32" t="str">
        <f>VLOOKUP(B32,clinical!A$2:I$160,7,0)</f>
        <v>Yes</v>
      </c>
      <c r="J32" t="str">
        <f>VLOOKUP(B32,clinical!A$2:I$160,8,0)</f>
        <v>5-FU+platinum</v>
      </c>
      <c r="K32" s="6">
        <f t="shared" si="7"/>
        <v>2116.6750000000002</v>
      </c>
      <c r="L32" s="6">
        <f t="shared" si="0"/>
        <v>3620.4419861123556</v>
      </c>
      <c r="M32">
        <v>8.7092000000000003E-2</v>
      </c>
      <c r="N32">
        <f>VLOOKUP(A32,gcmedian!A$1:C$153,2,0)</f>
        <v>50</v>
      </c>
      <c r="O32">
        <f>VLOOKUP(A32,gcmedian!A$1:C$153,3,0)</f>
        <v>219</v>
      </c>
      <c r="P32">
        <f>VLOOKUP(A32,sampleMean!A$1:C$153,2,0)</f>
        <v>218</v>
      </c>
      <c r="Q32">
        <f>VLOOKUP(A32,sampleMean!A$1:C$153,3,0)</f>
        <v>215</v>
      </c>
      <c r="R32">
        <f t="shared" si="1"/>
        <v>18120.25</v>
      </c>
      <c r="S32">
        <f t="shared" si="2"/>
        <v>5351</v>
      </c>
      <c r="T32">
        <f t="shared" si="3"/>
        <v>2617.5</v>
      </c>
      <c r="U32">
        <f t="shared" si="4"/>
        <v>1.0045871559633028</v>
      </c>
      <c r="V32" s="4">
        <f>INDEX(gcAdj!B:B,MATCH(MIN(1.1,MAX(ROUND(U32*20,0)/20,0.6)),gcAdj!A:A,0))</f>
        <v>0.98</v>
      </c>
      <c r="W32">
        <f>VLOOKUP(B32,Sheet1!A$2:U$156,2,0)</f>
        <v>18371</v>
      </c>
      <c r="X32">
        <f>VLOOKUP(B32,Sheet1!A$2:U$156,3,0)</f>
        <v>17899</v>
      </c>
      <c r="Y32">
        <f>VLOOKUP(B32,Sheet1!A$2:U$156,4,0)</f>
        <v>17309</v>
      </c>
      <c r="Z32">
        <f>VLOOKUP(B32,Sheet1!A$2:U$156,5,0)</f>
        <v>18902</v>
      </c>
      <c r="AA32">
        <f>VLOOKUP(B32,Sheet1!A$2:U$156,6,0)</f>
        <v>5302</v>
      </c>
      <c r="AB32">
        <f>VLOOKUP(B32,Sheet1!A$2:U$156,7,0)</f>
        <v>5314</v>
      </c>
      <c r="AC32">
        <f>VLOOKUP(B32,Sheet1!A$2:U$156,8,0)</f>
        <v>5418</v>
      </c>
      <c r="AD32">
        <f>VLOOKUP(B32,Sheet1!A$2:U$156,9,0)</f>
        <v>5370</v>
      </c>
      <c r="AE32">
        <f>VLOOKUP(B32,Sheet1!A$2:U$156,10,0)</f>
        <v>2557</v>
      </c>
      <c r="AF32">
        <f>VLOOKUP(B32,Sheet1!A$2:U$156,11,0)</f>
        <v>2684</v>
      </c>
      <c r="AG32">
        <f>VLOOKUP(B32,Sheet1!A$2:U$156,12,0)</f>
        <v>2813</v>
      </c>
      <c r="AH32">
        <f>VLOOKUP(B32,Sheet1!A$2:U$156,13,0)</f>
        <v>2416</v>
      </c>
      <c r="AI32">
        <f>VLOOKUP(B32,Sheet1!A$2:U$156,14,0)</f>
        <v>2745</v>
      </c>
      <c r="AJ32">
        <f>VLOOKUP(B32,Sheet1!A$2:U$156,15,0)</f>
        <v>2630</v>
      </c>
      <c r="AK32">
        <f>VLOOKUP(B32,Sheet1!A$2:U$156,16,0)</f>
        <v>2605</v>
      </c>
      <c r="AL32">
        <f>VLOOKUP(B32,Sheet1!A$2:U$156,17,0)</f>
        <v>2954</v>
      </c>
      <c r="AM32">
        <f>VLOOKUP(B32,Sheet1!A$2:U$156,18,0)</f>
        <v>2130.3000000000002</v>
      </c>
      <c r="AN32">
        <f>VLOOKUP(B32,Sheet1!A$2:U$156,19,0)</f>
        <v>2162.1999999999998</v>
      </c>
      <c r="AO32">
        <f>VLOOKUP(B32,Sheet1!A$2:U$156,20,0)</f>
        <v>2109.8000000000002</v>
      </c>
      <c r="AP32">
        <f>VLOOKUP(B32,Sheet1!A$2:U$156,21,0)</f>
        <v>2064.4</v>
      </c>
      <c r="AQ32" s="6">
        <f t="shared" si="5"/>
        <v>2116.6750000000002</v>
      </c>
      <c r="AR32" s="6">
        <f t="shared" si="6"/>
        <v>40.980106962606371</v>
      </c>
    </row>
    <row r="33" spans="1:44" x14ac:dyDescent="0.2">
      <c r="A33" t="s">
        <v>32</v>
      </c>
      <c r="B33" t="str">
        <f>VLOOKUP(A33,TelcatNames!A$1:B$145,2,0)</f>
        <v>5FU-PATIENT6-N-BULK</v>
      </c>
      <c r="C33" t="str">
        <f>VLOOKUP(B33,clinical!A$2:I$160,2,0)</f>
        <v>5FU-PATIENT6-N-BULK</v>
      </c>
      <c r="D33" t="str">
        <f>VLOOKUP(B33,clinical!A$2:I$160,3,0)</f>
        <v>PATIENT6</v>
      </c>
      <c r="E33" t="s">
        <v>345</v>
      </c>
      <c r="F33">
        <f>VLOOKUP(B33,clinical!A$2:I$160,4,0)</f>
        <v>68</v>
      </c>
      <c r="G33" t="str">
        <f>VLOOKUP(B33,clinical!A$2:I$160,5,0)</f>
        <v>Liver</v>
      </c>
      <c r="H33" t="str">
        <f>VLOOKUP(B33,clinical!A$2:I$160,6,0)</f>
        <v>BULK</v>
      </c>
      <c r="I33" t="str">
        <f>VLOOKUP(B33,clinical!A$2:I$160,7,0)</f>
        <v>Yes</v>
      </c>
      <c r="J33" t="str">
        <f>VLOOKUP(B33,clinical!A$2:I$160,8,0)</f>
        <v>5-FU+platinum</v>
      </c>
      <c r="K33" s="6">
        <f t="shared" si="7"/>
        <v>2116.35</v>
      </c>
      <c r="L33" s="6">
        <f t="shared" si="0"/>
        <v>4231.0393045796127</v>
      </c>
      <c r="M33">
        <v>7.1492E-2</v>
      </c>
      <c r="N33">
        <f>VLOOKUP(A33,gcmedian!A$1:C$153,2,0)</f>
        <v>50</v>
      </c>
      <c r="O33">
        <f>VLOOKUP(A33,gcmedian!A$1:C$153,3,0)</f>
        <v>208</v>
      </c>
      <c r="P33">
        <f>VLOOKUP(A33,sampleMean!A$1:C$153,2,0)</f>
        <v>216</v>
      </c>
      <c r="Q33">
        <f>VLOOKUP(A33,sampleMean!A$1:C$153,3,0)</f>
        <v>214</v>
      </c>
      <c r="R33">
        <f t="shared" si="1"/>
        <v>20818.75</v>
      </c>
      <c r="S33">
        <f t="shared" si="2"/>
        <v>6102.75</v>
      </c>
      <c r="T33">
        <f t="shared" si="3"/>
        <v>2916.5</v>
      </c>
      <c r="U33">
        <f t="shared" si="4"/>
        <v>0.96296296296296291</v>
      </c>
      <c r="V33" s="4">
        <f>INDEX(gcAdj!B:B,MATCH(MIN(1.1,MAX(ROUND(U33*20,0)/20,0.6)),gcAdj!A:A,0))</f>
        <v>0.99</v>
      </c>
      <c r="W33">
        <f>VLOOKUP(B33,Sheet1!A$2:U$156,2,0)</f>
        <v>20659</v>
      </c>
      <c r="X33">
        <f>VLOOKUP(B33,Sheet1!A$2:U$156,3,0)</f>
        <v>20841</v>
      </c>
      <c r="Y33">
        <f>VLOOKUP(B33,Sheet1!A$2:U$156,4,0)</f>
        <v>20817</v>
      </c>
      <c r="Z33">
        <f>VLOOKUP(B33,Sheet1!A$2:U$156,5,0)</f>
        <v>20958</v>
      </c>
      <c r="AA33">
        <f>VLOOKUP(B33,Sheet1!A$2:U$156,6,0)</f>
        <v>6048</v>
      </c>
      <c r="AB33">
        <f>VLOOKUP(B33,Sheet1!A$2:U$156,7,0)</f>
        <v>6109</v>
      </c>
      <c r="AC33">
        <f>VLOOKUP(B33,Sheet1!A$2:U$156,8,0)</f>
        <v>6138</v>
      </c>
      <c r="AD33">
        <f>VLOOKUP(B33,Sheet1!A$2:U$156,9,0)</f>
        <v>6116</v>
      </c>
      <c r="AE33">
        <f>VLOOKUP(B33,Sheet1!A$2:U$156,10,0)</f>
        <v>2989</v>
      </c>
      <c r="AF33">
        <f>VLOOKUP(B33,Sheet1!A$2:U$156,11,0)</f>
        <v>2908</v>
      </c>
      <c r="AG33">
        <f>VLOOKUP(B33,Sheet1!A$2:U$156,12,0)</f>
        <v>2872</v>
      </c>
      <c r="AH33">
        <f>VLOOKUP(B33,Sheet1!A$2:U$156,13,0)</f>
        <v>2897</v>
      </c>
      <c r="AI33">
        <f>VLOOKUP(B33,Sheet1!A$2:U$156,14,0)</f>
        <v>3059</v>
      </c>
      <c r="AJ33">
        <f>VLOOKUP(B33,Sheet1!A$2:U$156,15,0)</f>
        <v>3201</v>
      </c>
      <c r="AK33">
        <f>VLOOKUP(B33,Sheet1!A$2:U$156,16,0)</f>
        <v>3266</v>
      </c>
      <c r="AL33">
        <f>VLOOKUP(B33,Sheet1!A$2:U$156,17,0)</f>
        <v>3219</v>
      </c>
      <c r="AM33">
        <f>VLOOKUP(B33,Sheet1!A$2:U$156,18,0)</f>
        <v>2176.1</v>
      </c>
      <c r="AN33">
        <f>VLOOKUP(B33,Sheet1!A$2:U$156,19,0)</f>
        <v>2107.6</v>
      </c>
      <c r="AO33">
        <f>VLOOKUP(B33,Sheet1!A$2:U$156,20,0)</f>
        <v>2065.3000000000002</v>
      </c>
      <c r="AP33">
        <f>VLOOKUP(B33,Sheet1!A$2:U$156,21,0)</f>
        <v>2116.4</v>
      </c>
      <c r="AQ33" s="6">
        <f t="shared" si="5"/>
        <v>2116.35</v>
      </c>
      <c r="AR33" s="6">
        <f t="shared" si="6"/>
        <v>45.653513920982292</v>
      </c>
    </row>
    <row r="34" spans="1:44" x14ac:dyDescent="0.2">
      <c r="A34" t="s">
        <v>33</v>
      </c>
      <c r="B34" t="str">
        <f>VLOOKUP(A34,TelcatNames!A$1:B$145,2,0)</f>
        <v>5FU-PATIENT6-LivN-CLONE5</v>
      </c>
      <c r="C34" t="str">
        <f>VLOOKUP(B34,clinical!A$2:I$160,2,0)</f>
        <v>5FU-PATIENT6-LivN-CLONE5</v>
      </c>
      <c r="D34" t="str">
        <f>VLOOKUP(B34,clinical!A$2:I$160,3,0)</f>
        <v>PATIENT6</v>
      </c>
      <c r="E34" t="s">
        <v>345</v>
      </c>
      <c r="F34">
        <f>VLOOKUP(B34,clinical!A$2:I$160,4,0)</f>
        <v>68</v>
      </c>
      <c r="G34" t="str">
        <f>VLOOKUP(B34,clinical!A$2:I$160,5,0)</f>
        <v>Liver</v>
      </c>
      <c r="H34" t="str">
        <f>VLOOKUP(B34,clinical!A$2:I$160,6,0)</f>
        <v>Organoid</v>
      </c>
      <c r="I34" t="str">
        <f>VLOOKUP(B34,clinical!A$2:I$160,7,0)</f>
        <v>Yes</v>
      </c>
      <c r="J34" t="str">
        <f>VLOOKUP(B34,clinical!A$2:I$160,8,0)</f>
        <v>5-FU+platinum</v>
      </c>
      <c r="K34" s="6">
        <f t="shared" si="7"/>
        <v>2480.0500000000002</v>
      </c>
      <c r="L34" s="6">
        <f t="shared" si="0"/>
        <v>3707.8821921982935</v>
      </c>
      <c r="M34">
        <v>8.3767999999999995E-2</v>
      </c>
      <c r="N34">
        <f>VLOOKUP(A34,gcmedian!A$1:C$153,2,0)</f>
        <v>50</v>
      </c>
      <c r="O34">
        <f>VLOOKUP(A34,gcmedian!A$1:C$153,3,0)</f>
        <v>214</v>
      </c>
      <c r="P34">
        <f>VLOOKUP(A34,sampleMean!A$1:C$153,2,0)</f>
        <v>214</v>
      </c>
      <c r="Q34">
        <f>VLOOKUP(A34,sampleMean!A$1:C$153,3,0)</f>
        <v>211</v>
      </c>
      <c r="R34">
        <f t="shared" si="1"/>
        <v>18328.25</v>
      </c>
      <c r="S34">
        <f t="shared" si="2"/>
        <v>5022.25</v>
      </c>
      <c r="T34">
        <f t="shared" si="3"/>
        <v>2638</v>
      </c>
      <c r="U34">
        <f t="shared" si="4"/>
        <v>1</v>
      </c>
      <c r="V34" s="4">
        <f>INDEX(gcAdj!B:B,MATCH(MIN(1.1,MAX(ROUND(U34*20,0)/20,0.6)),gcAdj!A:A,0))</f>
        <v>0.98</v>
      </c>
      <c r="W34">
        <f>VLOOKUP(B34,Sheet1!A$2:U$156,2,0)</f>
        <v>18174</v>
      </c>
      <c r="X34">
        <f>VLOOKUP(B34,Sheet1!A$2:U$156,3,0)</f>
        <v>17698</v>
      </c>
      <c r="Y34">
        <f>VLOOKUP(B34,Sheet1!A$2:U$156,4,0)</f>
        <v>18659</v>
      </c>
      <c r="Z34">
        <f>VLOOKUP(B34,Sheet1!A$2:U$156,5,0)</f>
        <v>18782</v>
      </c>
      <c r="AA34">
        <f>VLOOKUP(B34,Sheet1!A$2:U$156,6,0)</f>
        <v>5063</v>
      </c>
      <c r="AB34">
        <f>VLOOKUP(B34,Sheet1!A$2:U$156,7,0)</f>
        <v>4945</v>
      </c>
      <c r="AC34">
        <f>VLOOKUP(B34,Sheet1!A$2:U$156,8,0)</f>
        <v>4977</v>
      </c>
      <c r="AD34">
        <f>VLOOKUP(B34,Sheet1!A$2:U$156,9,0)</f>
        <v>5104</v>
      </c>
      <c r="AE34">
        <f>VLOOKUP(B34,Sheet1!A$2:U$156,10,0)</f>
        <v>2640</v>
      </c>
      <c r="AF34">
        <f>VLOOKUP(B34,Sheet1!A$2:U$156,11,0)</f>
        <v>2852</v>
      </c>
      <c r="AG34">
        <f>VLOOKUP(B34,Sheet1!A$2:U$156,12,0)</f>
        <v>2578</v>
      </c>
      <c r="AH34">
        <f>VLOOKUP(B34,Sheet1!A$2:U$156,13,0)</f>
        <v>2482</v>
      </c>
      <c r="AI34">
        <f>VLOOKUP(B34,Sheet1!A$2:U$156,14,0)</f>
        <v>2423</v>
      </c>
      <c r="AJ34">
        <f>VLOOKUP(B34,Sheet1!A$2:U$156,15,0)</f>
        <v>2093</v>
      </c>
      <c r="AK34">
        <f>VLOOKUP(B34,Sheet1!A$2:U$156,16,0)</f>
        <v>2399</v>
      </c>
      <c r="AL34">
        <f>VLOOKUP(B34,Sheet1!A$2:U$156,17,0)</f>
        <v>2622</v>
      </c>
      <c r="AM34">
        <f>VLOOKUP(B34,Sheet1!A$2:U$156,18,0)</f>
        <v>2427.4</v>
      </c>
      <c r="AN34">
        <f>VLOOKUP(B34,Sheet1!A$2:U$156,19,0)</f>
        <v>2670.7</v>
      </c>
      <c r="AO34">
        <f>VLOOKUP(B34,Sheet1!A$2:U$156,20,0)</f>
        <v>2493.5</v>
      </c>
      <c r="AP34">
        <f>VLOOKUP(B34,Sheet1!A$2:U$156,21,0)</f>
        <v>2328.6</v>
      </c>
      <c r="AQ34" s="6">
        <f t="shared" si="5"/>
        <v>2480.0500000000002</v>
      </c>
      <c r="AR34" s="6">
        <f t="shared" si="6"/>
        <v>144.03408161496586</v>
      </c>
    </row>
    <row r="35" spans="1:44" x14ac:dyDescent="0.2">
      <c r="A35" t="s">
        <v>34</v>
      </c>
      <c r="B35" t="str">
        <f>VLOOKUP(A35,TelcatNames!A$1:B$145,2,0)</f>
        <v>5FU-PATIENT7-LivN-CLONE4</v>
      </c>
      <c r="C35" t="str">
        <f>VLOOKUP(B35,clinical!A$2:I$160,2,0)</f>
        <v>5FU-PATIENT7-LivN-CLONE4</v>
      </c>
      <c r="D35" t="str">
        <f>VLOOKUP(B35,clinical!A$2:I$160,3,0)</f>
        <v>PATIENT7</v>
      </c>
      <c r="E35" t="s">
        <v>345</v>
      </c>
      <c r="F35">
        <f>VLOOKUP(B35,clinical!A$2:I$160,4,0)</f>
        <v>72</v>
      </c>
      <c r="G35" t="str">
        <f>VLOOKUP(B35,clinical!A$2:I$160,5,0)</f>
        <v>Liver</v>
      </c>
      <c r="H35" t="str">
        <f>VLOOKUP(B35,clinical!A$2:I$160,6,0)</f>
        <v>Organoid</v>
      </c>
      <c r="I35" t="str">
        <f>VLOOKUP(B35,clinical!A$2:I$160,7,0)</f>
        <v>Yes</v>
      </c>
      <c r="J35" t="str">
        <f>VLOOKUP(B35,clinical!A$2:I$160,8,0)</f>
        <v>5-FU+platinum</v>
      </c>
      <c r="K35" s="6">
        <f t="shared" si="7"/>
        <v>2056.0250000000001</v>
      </c>
      <c r="L35" s="6">
        <f t="shared" si="0"/>
        <v>3491.2987914690698</v>
      </c>
      <c r="M35">
        <v>0.120577</v>
      </c>
      <c r="N35">
        <f>VLOOKUP(A35,gcmedian!A$1:C$153,2,0)</f>
        <v>50</v>
      </c>
      <c r="O35">
        <f>VLOOKUP(A35,gcmedian!A$1:C$153,3,0)</f>
        <v>294</v>
      </c>
      <c r="P35">
        <f>VLOOKUP(A35,sampleMean!A$1:C$153,2,0)</f>
        <v>296</v>
      </c>
      <c r="Q35">
        <f>VLOOKUP(A35,sampleMean!A$1:C$153,3,0)</f>
        <v>293</v>
      </c>
      <c r="R35">
        <f t="shared" si="1"/>
        <v>24416.5</v>
      </c>
      <c r="S35">
        <f t="shared" si="2"/>
        <v>7374.5</v>
      </c>
      <c r="T35">
        <f t="shared" si="3"/>
        <v>3233.25</v>
      </c>
      <c r="U35">
        <f t="shared" si="4"/>
        <v>0.9932432432432432</v>
      </c>
      <c r="V35" s="4">
        <f>INDEX(gcAdj!B:B,MATCH(MIN(1.1,MAX(ROUND(U35*20,0)/20,0.6)),gcAdj!A:A,0))</f>
        <v>0.98</v>
      </c>
      <c r="W35">
        <f>VLOOKUP(B35,Sheet1!A$2:U$156,2,0)</f>
        <v>24870</v>
      </c>
      <c r="X35">
        <f>VLOOKUP(B35,Sheet1!A$2:U$156,3,0)</f>
        <v>24796</v>
      </c>
      <c r="Y35">
        <f>VLOOKUP(B35,Sheet1!A$2:U$156,4,0)</f>
        <v>22995</v>
      </c>
      <c r="Z35">
        <f>VLOOKUP(B35,Sheet1!A$2:U$156,5,0)</f>
        <v>25005</v>
      </c>
      <c r="AA35">
        <f>VLOOKUP(B35,Sheet1!A$2:U$156,6,0)</f>
        <v>7395</v>
      </c>
      <c r="AB35">
        <f>VLOOKUP(B35,Sheet1!A$2:U$156,7,0)</f>
        <v>7458</v>
      </c>
      <c r="AC35">
        <f>VLOOKUP(B35,Sheet1!A$2:U$156,8,0)</f>
        <v>7332</v>
      </c>
      <c r="AD35">
        <f>VLOOKUP(B35,Sheet1!A$2:U$156,9,0)</f>
        <v>7313</v>
      </c>
      <c r="AE35">
        <f>VLOOKUP(B35,Sheet1!A$2:U$156,10,0)</f>
        <v>3099</v>
      </c>
      <c r="AF35">
        <f>VLOOKUP(B35,Sheet1!A$2:U$156,11,0)</f>
        <v>3140</v>
      </c>
      <c r="AG35">
        <f>VLOOKUP(B35,Sheet1!A$2:U$156,12,0)</f>
        <v>3567</v>
      </c>
      <c r="AH35">
        <f>VLOOKUP(B35,Sheet1!A$2:U$156,13,0)</f>
        <v>3127</v>
      </c>
      <c r="AI35">
        <f>VLOOKUP(B35,Sheet1!A$2:U$156,14,0)</f>
        <v>4296</v>
      </c>
      <c r="AJ35">
        <f>VLOOKUP(B35,Sheet1!A$2:U$156,15,0)</f>
        <v>4318</v>
      </c>
      <c r="AK35">
        <f>VLOOKUP(B35,Sheet1!A$2:U$156,16,0)</f>
        <v>3765</v>
      </c>
      <c r="AL35">
        <f>VLOOKUP(B35,Sheet1!A$2:U$156,17,0)</f>
        <v>4186</v>
      </c>
      <c r="AM35">
        <f>VLOOKUP(B35,Sheet1!A$2:U$156,18,0)</f>
        <v>2023.3</v>
      </c>
      <c r="AN35">
        <f>VLOOKUP(B35,Sheet1!A$2:U$156,19,0)</f>
        <v>2019</v>
      </c>
      <c r="AO35">
        <f>VLOOKUP(B35,Sheet1!A$2:U$156,20,0)</f>
        <v>2102.9</v>
      </c>
      <c r="AP35">
        <f>VLOOKUP(B35,Sheet1!A$2:U$156,21,0)</f>
        <v>2078.9</v>
      </c>
      <c r="AQ35" s="6">
        <f t="shared" si="5"/>
        <v>2056.0250000000001</v>
      </c>
      <c r="AR35" s="6">
        <f t="shared" si="6"/>
        <v>41.482154797776253</v>
      </c>
    </row>
    <row r="36" spans="1:44" x14ac:dyDescent="0.2">
      <c r="A36" t="s">
        <v>35</v>
      </c>
      <c r="B36" t="str">
        <f>VLOOKUP(A36,TelcatNames!A$1:B$145,2,0)</f>
        <v>5FU-PATIENT7-N-BULK</v>
      </c>
      <c r="C36" t="str">
        <f>VLOOKUP(B36,clinical!A$2:I$160,2,0)</f>
        <v>5FU-PATIENT7-N-BULK</v>
      </c>
      <c r="D36" t="str">
        <f>VLOOKUP(B36,clinical!A$2:I$160,3,0)</f>
        <v>PATIENT7</v>
      </c>
      <c r="E36" t="s">
        <v>345</v>
      </c>
      <c r="F36">
        <f>VLOOKUP(B36,clinical!A$2:I$160,4,0)</f>
        <v>72</v>
      </c>
      <c r="G36" t="str">
        <f>VLOOKUP(B36,clinical!A$2:I$160,5,0)</f>
        <v>Liver</v>
      </c>
      <c r="H36" t="str">
        <f>VLOOKUP(B36,clinical!A$2:I$160,6,0)</f>
        <v>BULK</v>
      </c>
      <c r="I36" t="str">
        <f>VLOOKUP(B36,clinical!A$2:I$160,7,0)</f>
        <v>Yes</v>
      </c>
      <c r="J36" t="str">
        <f>VLOOKUP(B36,clinical!A$2:I$160,8,0)</f>
        <v>5-FU+platinum</v>
      </c>
      <c r="K36" s="6">
        <f t="shared" si="7"/>
        <v>2060.8249999999998</v>
      </c>
      <c r="L36" s="6">
        <f t="shared" si="0"/>
        <v>3092.0161121615915</v>
      </c>
      <c r="M36">
        <v>0.136297</v>
      </c>
      <c r="N36">
        <f>VLOOKUP(A36,gcmedian!A$1:C$153,2,0)</f>
        <v>50</v>
      </c>
      <c r="O36">
        <f>VLOOKUP(A36,gcmedian!A$1:C$153,3,0)</f>
        <v>224</v>
      </c>
      <c r="P36">
        <f>VLOOKUP(A36,sampleMean!A$1:C$153,2,0)</f>
        <v>229</v>
      </c>
      <c r="Q36">
        <f>VLOOKUP(A36,sampleMean!A$1:C$153,3,0)</f>
        <v>226</v>
      </c>
      <c r="R36">
        <f t="shared" si="1"/>
        <v>17154.5</v>
      </c>
      <c r="S36">
        <f t="shared" si="2"/>
        <v>5229.75</v>
      </c>
      <c r="T36">
        <f t="shared" si="3"/>
        <v>2581.75</v>
      </c>
      <c r="U36">
        <f t="shared" si="4"/>
        <v>0.97816593886462877</v>
      </c>
      <c r="V36" s="4">
        <f>INDEX(gcAdj!B:B,MATCH(MIN(1.1,MAX(ROUND(U36*20,0)/20,0.6)),gcAdj!A:A,0))</f>
        <v>0.98</v>
      </c>
      <c r="W36">
        <f>VLOOKUP(B36,Sheet1!A$2:U$156,2,0)</f>
        <v>16701</v>
      </c>
      <c r="X36">
        <f>VLOOKUP(B36,Sheet1!A$2:U$156,3,0)</f>
        <v>16835</v>
      </c>
      <c r="Y36">
        <f>VLOOKUP(B36,Sheet1!A$2:U$156,4,0)</f>
        <v>17534</v>
      </c>
      <c r="Z36">
        <f>VLOOKUP(B36,Sheet1!A$2:U$156,5,0)</f>
        <v>17548</v>
      </c>
      <c r="AA36">
        <f>VLOOKUP(B36,Sheet1!A$2:U$156,6,0)</f>
        <v>5287</v>
      </c>
      <c r="AB36">
        <f>VLOOKUP(B36,Sheet1!A$2:U$156,7,0)</f>
        <v>5273</v>
      </c>
      <c r="AC36">
        <f>VLOOKUP(B36,Sheet1!A$2:U$156,8,0)</f>
        <v>5173</v>
      </c>
      <c r="AD36">
        <f>VLOOKUP(B36,Sheet1!A$2:U$156,9,0)</f>
        <v>5186</v>
      </c>
      <c r="AE36">
        <f>VLOOKUP(B36,Sheet1!A$2:U$156,10,0)</f>
        <v>2665</v>
      </c>
      <c r="AF36">
        <f>VLOOKUP(B36,Sheet1!A$2:U$156,11,0)</f>
        <v>2661</v>
      </c>
      <c r="AG36">
        <f>VLOOKUP(B36,Sheet1!A$2:U$156,12,0)</f>
        <v>2498</v>
      </c>
      <c r="AH36">
        <f>VLOOKUP(B36,Sheet1!A$2:U$156,13,0)</f>
        <v>2503</v>
      </c>
      <c r="AI36">
        <f>VLOOKUP(B36,Sheet1!A$2:U$156,14,0)</f>
        <v>2622</v>
      </c>
      <c r="AJ36">
        <f>VLOOKUP(B36,Sheet1!A$2:U$156,15,0)</f>
        <v>2612</v>
      </c>
      <c r="AK36">
        <f>VLOOKUP(B36,Sheet1!A$2:U$156,16,0)</f>
        <v>2675</v>
      </c>
      <c r="AL36">
        <f>VLOOKUP(B36,Sheet1!A$2:U$156,17,0)</f>
        <v>2683</v>
      </c>
      <c r="AM36">
        <f>VLOOKUP(B36,Sheet1!A$2:U$156,18,0)</f>
        <v>2022</v>
      </c>
      <c r="AN36">
        <f>VLOOKUP(B36,Sheet1!A$2:U$156,19,0)</f>
        <v>2053.9</v>
      </c>
      <c r="AO36">
        <f>VLOOKUP(B36,Sheet1!A$2:U$156,20,0)</f>
        <v>2087</v>
      </c>
      <c r="AP36">
        <f>VLOOKUP(B36,Sheet1!A$2:U$156,21,0)</f>
        <v>2080.4</v>
      </c>
      <c r="AQ36" s="6">
        <f t="shared" si="5"/>
        <v>2060.8249999999998</v>
      </c>
      <c r="AR36" s="6">
        <f t="shared" si="6"/>
        <v>29.572777459458685</v>
      </c>
    </row>
    <row r="37" spans="1:44" x14ac:dyDescent="0.2">
      <c r="A37" t="s">
        <v>36</v>
      </c>
      <c r="B37" t="str">
        <f>VLOOKUP(A37,TelcatNames!A$1:B$145,2,0)</f>
        <v>5FU-PATIENT7-LivN-CLONE1</v>
      </c>
      <c r="C37" t="str">
        <f>VLOOKUP(B37,clinical!A$2:I$160,2,0)</f>
        <v>5FU-PATIENT7-LivN-CLONE1</v>
      </c>
      <c r="D37" t="str">
        <f>VLOOKUP(B37,clinical!A$2:I$160,3,0)</f>
        <v>PATIENT7</v>
      </c>
      <c r="E37" t="s">
        <v>345</v>
      </c>
      <c r="F37">
        <f>VLOOKUP(B37,clinical!A$2:I$160,4,0)</f>
        <v>72</v>
      </c>
      <c r="G37" t="str">
        <f>VLOOKUP(B37,clinical!A$2:I$160,5,0)</f>
        <v>Liver</v>
      </c>
      <c r="H37" t="str">
        <f>VLOOKUP(B37,clinical!A$2:I$160,6,0)</f>
        <v>Organoid</v>
      </c>
      <c r="I37" t="str">
        <f>VLOOKUP(B37,clinical!A$2:I$160,7,0)</f>
        <v>Yes</v>
      </c>
      <c r="J37" t="str">
        <f>VLOOKUP(B37,clinical!A$2:I$160,8,0)</f>
        <v>5-FU+platinum</v>
      </c>
      <c r="K37" s="6">
        <f t="shared" si="7"/>
        <v>2189.875</v>
      </c>
      <c r="L37" s="6">
        <f t="shared" si="0"/>
        <v>3603.5204397942753</v>
      </c>
      <c r="M37">
        <v>0.10634</v>
      </c>
      <c r="N37">
        <f>VLOOKUP(A37,gcmedian!A$1:C$153,2,0)</f>
        <v>50</v>
      </c>
      <c r="O37">
        <f>VLOOKUP(A37,gcmedian!A$1:C$153,3,0)</f>
        <v>272</v>
      </c>
      <c r="P37">
        <f>VLOOKUP(A37,sampleMean!A$1:C$153,2,0)</f>
        <v>270</v>
      </c>
      <c r="Q37">
        <f>VLOOKUP(A37,sampleMean!A$1:C$153,3,0)</f>
        <v>266</v>
      </c>
      <c r="R37">
        <f t="shared" si="1"/>
        <v>22890.25</v>
      </c>
      <c r="S37">
        <f t="shared" si="2"/>
        <v>6641.25</v>
      </c>
      <c r="T37">
        <f t="shared" si="3"/>
        <v>3342</v>
      </c>
      <c r="U37">
        <f t="shared" si="4"/>
        <v>1.0074074074074073</v>
      </c>
      <c r="V37" s="4">
        <f>INDEX(gcAdj!B:B,MATCH(MIN(1.1,MAX(ROUND(U37*20,0)/20,0.6)),gcAdj!A:A,0))</f>
        <v>0.98</v>
      </c>
      <c r="W37">
        <f>VLOOKUP(B37,Sheet1!A$2:U$156,2,0)</f>
        <v>23071</v>
      </c>
      <c r="X37">
        <f>VLOOKUP(B37,Sheet1!A$2:U$156,3,0)</f>
        <v>22691</v>
      </c>
      <c r="Y37">
        <f>VLOOKUP(B37,Sheet1!A$2:U$156,4,0)</f>
        <v>23597</v>
      </c>
      <c r="Z37">
        <f>VLOOKUP(B37,Sheet1!A$2:U$156,5,0)</f>
        <v>22202</v>
      </c>
      <c r="AA37">
        <f>VLOOKUP(B37,Sheet1!A$2:U$156,6,0)</f>
        <v>6678</v>
      </c>
      <c r="AB37">
        <f>VLOOKUP(B37,Sheet1!A$2:U$156,7,0)</f>
        <v>6641</v>
      </c>
      <c r="AC37">
        <f>VLOOKUP(B37,Sheet1!A$2:U$156,8,0)</f>
        <v>6729</v>
      </c>
      <c r="AD37">
        <f>VLOOKUP(B37,Sheet1!A$2:U$156,9,0)</f>
        <v>6517</v>
      </c>
      <c r="AE37">
        <f>VLOOKUP(B37,Sheet1!A$2:U$156,10,0)</f>
        <v>3307</v>
      </c>
      <c r="AF37">
        <f>VLOOKUP(B37,Sheet1!A$2:U$156,11,0)</f>
        <v>3386</v>
      </c>
      <c r="AG37">
        <f>VLOOKUP(B37,Sheet1!A$2:U$156,12,0)</f>
        <v>3127</v>
      </c>
      <c r="AH37">
        <f>VLOOKUP(B37,Sheet1!A$2:U$156,13,0)</f>
        <v>3548</v>
      </c>
      <c r="AI37">
        <f>VLOOKUP(B37,Sheet1!A$2:U$156,14,0)</f>
        <v>3371</v>
      </c>
      <c r="AJ37">
        <f>VLOOKUP(B37,Sheet1!A$2:U$156,15,0)</f>
        <v>3255</v>
      </c>
      <c r="AK37">
        <f>VLOOKUP(B37,Sheet1!A$2:U$156,16,0)</f>
        <v>3602</v>
      </c>
      <c r="AL37">
        <f>VLOOKUP(B37,Sheet1!A$2:U$156,17,0)</f>
        <v>2969</v>
      </c>
      <c r="AM37">
        <f>VLOOKUP(B37,Sheet1!A$2:U$156,18,0)</f>
        <v>2167.6</v>
      </c>
      <c r="AN37">
        <f>VLOOKUP(B37,Sheet1!A$2:U$156,19,0)</f>
        <v>2193.6999999999998</v>
      </c>
      <c r="AO37">
        <f>VLOOKUP(B37,Sheet1!A$2:U$156,20,0)</f>
        <v>2086.1999999999998</v>
      </c>
      <c r="AP37">
        <f>VLOOKUP(B37,Sheet1!A$2:U$156,21,0)</f>
        <v>2312</v>
      </c>
      <c r="AQ37" s="6">
        <f t="shared" si="5"/>
        <v>2189.875</v>
      </c>
      <c r="AR37" s="6">
        <f t="shared" si="6"/>
        <v>93.405616355049446</v>
      </c>
    </row>
    <row r="38" spans="1:44" x14ac:dyDescent="0.2">
      <c r="A38" t="s">
        <v>37</v>
      </c>
      <c r="B38" t="str">
        <f>VLOOKUP(A38,TelcatNames!A$1:B$145,2,0)</f>
        <v>5FU-PATIENT8-LivN-CLONE13</v>
      </c>
      <c r="C38" t="str">
        <f>VLOOKUP(B38,clinical!A$2:I$160,2,0)</f>
        <v>5FU-PATIENT8-LivN-CLONE13</v>
      </c>
      <c r="D38" t="str">
        <f>VLOOKUP(B38,clinical!A$2:I$160,3,0)</f>
        <v>PATIENT8</v>
      </c>
      <c r="E38" t="s">
        <v>345</v>
      </c>
      <c r="F38">
        <f>VLOOKUP(B38,clinical!A$2:I$160,4,0)</f>
        <v>45</v>
      </c>
      <c r="G38" t="str">
        <f>VLOOKUP(B38,clinical!A$2:I$160,5,0)</f>
        <v>Liver</v>
      </c>
      <c r="H38" t="str">
        <f>VLOOKUP(B38,clinical!A$2:I$160,6,0)</f>
        <v>Organoid</v>
      </c>
      <c r="I38" t="str">
        <f>VLOOKUP(B38,clinical!A$2:I$160,7,0)</f>
        <v>Yes</v>
      </c>
      <c r="J38" t="str">
        <f>VLOOKUP(B38,clinical!A$2:I$160,8,0)</f>
        <v>5-FU+platinum</v>
      </c>
      <c r="K38" s="6">
        <f t="shared" si="7"/>
        <v>2451.9</v>
      </c>
      <c r="L38" s="6">
        <f t="shared" si="0"/>
        <v>2609.5213005392743</v>
      </c>
      <c r="M38">
        <v>0.104612</v>
      </c>
      <c r="N38">
        <f>VLOOKUP(A38,gcmedian!A$1:C$153,2,0)</f>
        <v>50</v>
      </c>
      <c r="O38">
        <f>VLOOKUP(A38,gcmedian!A$1:C$153,3,0)</f>
        <v>215</v>
      </c>
      <c r="P38">
        <f>VLOOKUP(A38,sampleMean!A$1:C$153,2,0)</f>
        <v>219</v>
      </c>
      <c r="Q38">
        <f>VLOOKUP(A38,sampleMean!A$1:C$153,3,0)</f>
        <v>216</v>
      </c>
      <c r="R38">
        <f t="shared" si="1"/>
        <v>13506.75</v>
      </c>
      <c r="S38">
        <f t="shared" si="2"/>
        <v>4216</v>
      </c>
      <c r="T38">
        <f t="shared" si="3"/>
        <v>2457</v>
      </c>
      <c r="U38">
        <f t="shared" si="4"/>
        <v>0.9817351598173516</v>
      </c>
      <c r="V38" s="4">
        <f>INDEX(gcAdj!B:B,MATCH(MIN(1.1,MAX(ROUND(U38*20,0)/20,0.6)),gcAdj!A:A,0))</f>
        <v>0.98</v>
      </c>
      <c r="W38">
        <f>VLOOKUP(B38,Sheet1!A$2:U$156,2,0)</f>
        <v>13280</v>
      </c>
      <c r="X38">
        <f>VLOOKUP(B38,Sheet1!A$2:U$156,3,0)</f>
        <v>13807</v>
      </c>
      <c r="Y38">
        <f>VLOOKUP(B38,Sheet1!A$2:U$156,4,0)</f>
        <v>13492</v>
      </c>
      <c r="Z38">
        <f>VLOOKUP(B38,Sheet1!A$2:U$156,5,0)</f>
        <v>13448</v>
      </c>
      <c r="AA38">
        <f>VLOOKUP(B38,Sheet1!A$2:U$156,6,0)</f>
        <v>4210</v>
      </c>
      <c r="AB38">
        <f>VLOOKUP(B38,Sheet1!A$2:U$156,7,0)</f>
        <v>4241</v>
      </c>
      <c r="AC38">
        <f>VLOOKUP(B38,Sheet1!A$2:U$156,8,0)</f>
        <v>4241</v>
      </c>
      <c r="AD38">
        <f>VLOOKUP(B38,Sheet1!A$2:U$156,9,0)</f>
        <v>4172</v>
      </c>
      <c r="AE38">
        <f>VLOOKUP(B38,Sheet1!A$2:U$156,10,0)</f>
        <v>2541</v>
      </c>
      <c r="AF38">
        <f>VLOOKUP(B38,Sheet1!A$2:U$156,11,0)</f>
        <v>2366</v>
      </c>
      <c r="AG38">
        <f>VLOOKUP(B38,Sheet1!A$2:U$156,12,0)</f>
        <v>2428</v>
      </c>
      <c r="AH38">
        <f>VLOOKUP(B38,Sheet1!A$2:U$156,13,0)</f>
        <v>2493</v>
      </c>
      <c r="AI38">
        <f>VLOOKUP(B38,Sheet1!A$2:U$156,14,0)</f>
        <v>1669</v>
      </c>
      <c r="AJ38">
        <f>VLOOKUP(B38,Sheet1!A$2:U$156,15,0)</f>
        <v>1875</v>
      </c>
      <c r="AK38">
        <f>VLOOKUP(B38,Sheet1!A$2:U$156,16,0)</f>
        <v>1813</v>
      </c>
      <c r="AL38">
        <f>VLOOKUP(B38,Sheet1!A$2:U$156,17,0)</f>
        <v>1679</v>
      </c>
      <c r="AM38">
        <f>VLOOKUP(B38,Sheet1!A$2:U$156,18,0)</f>
        <v>2509.5</v>
      </c>
      <c r="AN38">
        <f>VLOOKUP(B38,Sheet1!A$2:U$156,19,0)</f>
        <v>2388.6999999999998</v>
      </c>
      <c r="AO38">
        <f>VLOOKUP(B38,Sheet1!A$2:U$156,20,0)</f>
        <v>2372.4</v>
      </c>
      <c r="AP38">
        <f>VLOOKUP(B38,Sheet1!A$2:U$156,21,0)</f>
        <v>2537</v>
      </c>
      <c r="AQ38" s="6">
        <f t="shared" si="5"/>
        <v>2451.9</v>
      </c>
      <c r="AR38" s="6">
        <f t="shared" si="6"/>
        <v>83.415146506295059</v>
      </c>
    </row>
    <row r="39" spans="1:44" x14ac:dyDescent="0.2">
      <c r="A39" t="s">
        <v>38</v>
      </c>
      <c r="B39" t="str">
        <f>VLOOKUP(A39,TelcatNames!A$1:B$145,2,0)</f>
        <v>5FU-PATIENT8-N-BULK</v>
      </c>
      <c r="C39" t="str">
        <f>VLOOKUP(B39,clinical!A$2:I$160,2,0)</f>
        <v>5FU-PATIENT8-N-BULK</v>
      </c>
      <c r="D39" t="str">
        <f>VLOOKUP(B39,clinical!A$2:I$160,3,0)</f>
        <v>PATIENT8</v>
      </c>
      <c r="E39" t="s">
        <v>345</v>
      </c>
      <c r="F39">
        <f>VLOOKUP(B39,clinical!A$2:I$160,4,0)</f>
        <v>45</v>
      </c>
      <c r="G39" t="str">
        <f>VLOOKUP(B39,clinical!A$2:I$160,5,0)</f>
        <v>Liver</v>
      </c>
      <c r="H39" t="str">
        <f>VLOOKUP(B39,clinical!A$2:I$160,6,0)</f>
        <v>BULK</v>
      </c>
      <c r="I39" t="str">
        <f>VLOOKUP(B39,clinical!A$2:I$160,7,0)</f>
        <v>Yes</v>
      </c>
      <c r="J39" t="str">
        <f>VLOOKUP(B39,clinical!A$2:I$160,8,0)</f>
        <v>5-FU+platinum</v>
      </c>
      <c r="K39" s="6">
        <f t="shared" si="7"/>
        <v>2041.8000000000002</v>
      </c>
      <c r="L39" s="6">
        <f t="shared" si="0"/>
        <v>3273.0431052634744</v>
      </c>
      <c r="M39">
        <v>6.9279999999999994E-2</v>
      </c>
      <c r="N39">
        <f>VLOOKUP(A39,gcmedian!A$1:C$153,2,0)</f>
        <v>50</v>
      </c>
      <c r="O39">
        <f>VLOOKUP(A39,gcmedian!A$1:C$153,3,0)</f>
        <v>213</v>
      </c>
      <c r="P39">
        <f>VLOOKUP(A39,sampleMean!A$1:C$153,2,0)</f>
        <v>219</v>
      </c>
      <c r="Q39">
        <f>VLOOKUP(A39,sampleMean!A$1:C$153,3,0)</f>
        <v>217</v>
      </c>
      <c r="R39">
        <f t="shared" si="1"/>
        <v>16195</v>
      </c>
      <c r="S39">
        <f t="shared" si="2"/>
        <v>5177.75</v>
      </c>
      <c r="T39">
        <f t="shared" si="3"/>
        <v>2495</v>
      </c>
      <c r="U39">
        <f t="shared" si="4"/>
        <v>0.9726027397260274</v>
      </c>
      <c r="V39" s="4">
        <f>INDEX(gcAdj!B:B,MATCH(MIN(1.1,MAX(ROUND(U39*20,0)/20,0.6)),gcAdj!A:A,0))</f>
        <v>0.99</v>
      </c>
      <c r="W39">
        <f>VLOOKUP(B39,Sheet1!A$2:U$156,2,0)</f>
        <v>16712</v>
      </c>
      <c r="X39">
        <f>VLOOKUP(B39,Sheet1!A$2:U$156,3,0)</f>
        <v>15984</v>
      </c>
      <c r="Y39">
        <f>VLOOKUP(B39,Sheet1!A$2:U$156,4,0)</f>
        <v>15748</v>
      </c>
      <c r="Z39">
        <f>VLOOKUP(B39,Sheet1!A$2:U$156,5,0)</f>
        <v>16336</v>
      </c>
      <c r="AA39">
        <f>VLOOKUP(B39,Sheet1!A$2:U$156,6,0)</f>
        <v>5188</v>
      </c>
      <c r="AB39">
        <f>VLOOKUP(B39,Sheet1!A$2:U$156,7,0)</f>
        <v>5177</v>
      </c>
      <c r="AC39">
        <f>VLOOKUP(B39,Sheet1!A$2:U$156,8,0)</f>
        <v>5164</v>
      </c>
      <c r="AD39">
        <f>VLOOKUP(B39,Sheet1!A$2:U$156,9,0)</f>
        <v>5182</v>
      </c>
      <c r="AE39">
        <f>VLOOKUP(B39,Sheet1!A$2:U$156,10,0)</f>
        <v>2352</v>
      </c>
      <c r="AF39">
        <f>VLOOKUP(B39,Sheet1!A$2:U$156,11,0)</f>
        <v>2552</v>
      </c>
      <c r="AG39">
        <f>VLOOKUP(B39,Sheet1!A$2:U$156,12,0)</f>
        <v>2621</v>
      </c>
      <c r="AH39">
        <f>VLOOKUP(B39,Sheet1!A$2:U$156,13,0)</f>
        <v>2455</v>
      </c>
      <c r="AI39">
        <f>VLOOKUP(B39,Sheet1!A$2:U$156,14,0)</f>
        <v>2836</v>
      </c>
      <c r="AJ39">
        <f>VLOOKUP(B39,Sheet1!A$2:U$156,15,0)</f>
        <v>2625</v>
      </c>
      <c r="AK39">
        <f>VLOOKUP(B39,Sheet1!A$2:U$156,16,0)</f>
        <v>2543</v>
      </c>
      <c r="AL39">
        <f>VLOOKUP(B39,Sheet1!A$2:U$156,17,0)</f>
        <v>2727</v>
      </c>
      <c r="AM39">
        <f>VLOOKUP(B39,Sheet1!A$2:U$156,18,0)</f>
        <v>2008.3</v>
      </c>
      <c r="AN39">
        <f>VLOOKUP(B39,Sheet1!A$2:U$156,19,0)</f>
        <v>2059.8000000000002</v>
      </c>
      <c r="AO39">
        <f>VLOOKUP(B39,Sheet1!A$2:U$156,20,0)</f>
        <v>2082.8000000000002</v>
      </c>
      <c r="AP39">
        <f>VLOOKUP(B39,Sheet1!A$2:U$156,21,0)</f>
        <v>2016.3</v>
      </c>
      <c r="AQ39" s="6">
        <f t="shared" si="5"/>
        <v>2041.8000000000002</v>
      </c>
      <c r="AR39" s="6">
        <f t="shared" si="6"/>
        <v>35.484738503569048</v>
      </c>
    </row>
    <row r="40" spans="1:44" x14ac:dyDescent="0.2">
      <c r="A40" t="s">
        <v>39</v>
      </c>
      <c r="B40" t="str">
        <f>VLOOKUP(A40,TelcatNames!A$1:B$145,2,0)</f>
        <v>5FU-PATIENT8-LivN-CLONE15</v>
      </c>
      <c r="C40" t="str">
        <f>VLOOKUP(B40,clinical!A$2:I$160,2,0)</f>
        <v>5FU-PATIENT8-LivN-CLONE15</v>
      </c>
      <c r="D40" t="str">
        <f>VLOOKUP(B40,clinical!A$2:I$160,3,0)</f>
        <v>PATIENT8</v>
      </c>
      <c r="E40" t="s">
        <v>345</v>
      </c>
      <c r="F40">
        <f>VLOOKUP(B40,clinical!A$2:I$160,4,0)</f>
        <v>45</v>
      </c>
      <c r="G40" t="str">
        <f>VLOOKUP(B40,clinical!A$2:I$160,5,0)</f>
        <v>Liver</v>
      </c>
      <c r="H40" t="str">
        <f>VLOOKUP(B40,clinical!A$2:I$160,6,0)</f>
        <v>Organoid</v>
      </c>
      <c r="I40" t="str">
        <f>VLOOKUP(B40,clinical!A$2:I$160,7,0)</f>
        <v>Yes</v>
      </c>
      <c r="J40" t="str">
        <f>VLOOKUP(B40,clinical!A$2:I$160,8,0)</f>
        <v>5-FU+platinum</v>
      </c>
      <c r="K40" s="6">
        <f t="shared" si="7"/>
        <v>2187.4499999999998</v>
      </c>
      <c r="L40" s="6">
        <f t="shared" si="0"/>
        <v>3370.6811317677757</v>
      </c>
      <c r="M40">
        <v>0.11233799999999999</v>
      </c>
      <c r="N40">
        <f>VLOOKUP(A40,gcmedian!A$1:C$153,2,0)</f>
        <v>50</v>
      </c>
      <c r="O40">
        <f>VLOOKUP(A40,gcmedian!A$1:C$153,3,0)</f>
        <v>215</v>
      </c>
      <c r="P40">
        <f>VLOOKUP(A40,sampleMean!A$1:C$153,2,0)</f>
        <v>219</v>
      </c>
      <c r="Q40">
        <f>VLOOKUP(A40,sampleMean!A$1:C$153,3,0)</f>
        <v>217</v>
      </c>
      <c r="R40">
        <f t="shared" si="1"/>
        <v>17428.5</v>
      </c>
      <c r="S40">
        <f t="shared" si="2"/>
        <v>5158</v>
      </c>
      <c r="T40">
        <f t="shared" si="3"/>
        <v>2526.5</v>
      </c>
      <c r="U40">
        <f t="shared" si="4"/>
        <v>0.9817351598173516</v>
      </c>
      <c r="V40" s="4">
        <f>INDEX(gcAdj!B:B,MATCH(MIN(1.1,MAX(ROUND(U40*20,0)/20,0.6)),gcAdj!A:A,0))</f>
        <v>0.98</v>
      </c>
      <c r="W40">
        <f>VLOOKUP(B40,Sheet1!A$2:U$156,2,0)</f>
        <v>17464</v>
      </c>
      <c r="X40">
        <f>VLOOKUP(B40,Sheet1!A$2:U$156,3,0)</f>
        <v>17572</v>
      </c>
      <c r="Y40">
        <f>VLOOKUP(B40,Sheet1!A$2:U$156,4,0)</f>
        <v>17388</v>
      </c>
      <c r="Z40">
        <f>VLOOKUP(B40,Sheet1!A$2:U$156,5,0)</f>
        <v>17290</v>
      </c>
      <c r="AA40">
        <f>VLOOKUP(B40,Sheet1!A$2:U$156,6,0)</f>
        <v>5183</v>
      </c>
      <c r="AB40">
        <f>VLOOKUP(B40,Sheet1!A$2:U$156,7,0)</f>
        <v>5082</v>
      </c>
      <c r="AC40">
        <f>VLOOKUP(B40,Sheet1!A$2:U$156,8,0)</f>
        <v>5167</v>
      </c>
      <c r="AD40">
        <f>VLOOKUP(B40,Sheet1!A$2:U$156,9,0)</f>
        <v>5200</v>
      </c>
      <c r="AE40">
        <f>VLOOKUP(B40,Sheet1!A$2:U$156,10,0)</f>
        <v>2514</v>
      </c>
      <c r="AF40">
        <f>VLOOKUP(B40,Sheet1!A$2:U$156,11,0)</f>
        <v>2521</v>
      </c>
      <c r="AG40">
        <f>VLOOKUP(B40,Sheet1!A$2:U$156,12,0)</f>
        <v>2513</v>
      </c>
      <c r="AH40">
        <f>VLOOKUP(B40,Sheet1!A$2:U$156,13,0)</f>
        <v>2558</v>
      </c>
      <c r="AI40">
        <f>VLOOKUP(B40,Sheet1!A$2:U$156,14,0)</f>
        <v>2669</v>
      </c>
      <c r="AJ40">
        <f>VLOOKUP(B40,Sheet1!A$2:U$156,15,0)</f>
        <v>2561</v>
      </c>
      <c r="AK40">
        <f>VLOOKUP(B40,Sheet1!A$2:U$156,16,0)</f>
        <v>2654</v>
      </c>
      <c r="AL40">
        <f>VLOOKUP(B40,Sheet1!A$2:U$156,17,0)</f>
        <v>2642</v>
      </c>
      <c r="AM40">
        <f>VLOOKUP(B40,Sheet1!A$2:U$156,18,0)</f>
        <v>2156.3000000000002</v>
      </c>
      <c r="AN40">
        <f>VLOOKUP(B40,Sheet1!A$2:U$156,19,0)</f>
        <v>2248.6</v>
      </c>
      <c r="AO40">
        <f>VLOOKUP(B40,Sheet1!A$2:U$156,20,0)</f>
        <v>2168.9</v>
      </c>
      <c r="AP40">
        <f>VLOOKUP(B40,Sheet1!A$2:U$156,21,0)</f>
        <v>2176</v>
      </c>
      <c r="AQ40" s="6">
        <f t="shared" si="5"/>
        <v>2187.4499999999998</v>
      </c>
      <c r="AR40" s="6">
        <f t="shared" si="6"/>
        <v>41.572627212305513</v>
      </c>
    </row>
    <row r="41" spans="1:44" x14ac:dyDescent="0.2">
      <c r="A41" t="s">
        <v>40</v>
      </c>
      <c r="B41" t="str">
        <f>VLOOKUP(A41,TelcatNames!A$1:B$145,2,0)</f>
        <v>5FU-PATIENT9-LIVN-CLONE2</v>
      </c>
      <c r="C41" t="str">
        <f>VLOOKUP(B41,clinical!A$2:I$160,2,0)</f>
        <v>5FU-PATIENT9-LIVN-CLONE2</v>
      </c>
      <c r="D41" t="str">
        <f>VLOOKUP(B41,clinical!A$2:I$160,3,0)</f>
        <v>PATIENT9</v>
      </c>
      <c r="E41" t="s">
        <v>345</v>
      </c>
      <c r="F41">
        <f>VLOOKUP(B41,clinical!A$2:I$160,4,0)</f>
        <v>61</v>
      </c>
      <c r="G41" t="str">
        <f>VLOOKUP(B41,clinical!A$2:I$160,5,0)</f>
        <v>Liver</v>
      </c>
      <c r="H41" t="str">
        <f>VLOOKUP(B41,clinical!A$2:I$160,6,0)</f>
        <v>Organoid</v>
      </c>
      <c r="I41" t="str">
        <f>VLOOKUP(B41,clinical!A$2:I$160,7,0)</f>
        <v>Yes</v>
      </c>
      <c r="J41" t="str">
        <f>VLOOKUP(B41,clinical!A$2:I$160,8,0)</f>
        <v>5-FU+platinum</v>
      </c>
      <c r="K41" s="6">
        <f t="shared" si="7"/>
        <v>2011.8999999999999</v>
      </c>
      <c r="L41" s="6">
        <f t="shared" si="0"/>
        <v>2353.0868731472337</v>
      </c>
      <c r="M41">
        <v>0.235513</v>
      </c>
      <c r="N41">
        <f>VLOOKUP(A41,gcmedian!A$1:C$153,2,0)</f>
        <v>50</v>
      </c>
      <c r="O41">
        <f>VLOOKUP(A41,gcmedian!A$1:C$153,3,0)</f>
        <v>15</v>
      </c>
      <c r="P41">
        <f>VLOOKUP(A41,sampleMean!A$1:C$153,2,0)</f>
        <v>16</v>
      </c>
      <c r="Q41">
        <f>VLOOKUP(A41,sampleMean!A$1:C$153,3,0)</f>
        <v>16</v>
      </c>
      <c r="R41">
        <f t="shared" si="1"/>
        <v>1084.25</v>
      </c>
      <c r="S41">
        <f t="shared" si="2"/>
        <v>278.5</v>
      </c>
      <c r="T41">
        <f t="shared" si="3"/>
        <v>204.25</v>
      </c>
      <c r="U41">
        <f t="shared" si="4"/>
        <v>0.9375</v>
      </c>
      <c r="V41" s="4">
        <f>INDEX(gcAdj!B:B,MATCH(MIN(1.1,MAX(ROUND(U41*20,0)/20,0.6)),gcAdj!A:A,0))</f>
        <v>0.99</v>
      </c>
      <c r="W41">
        <f>VLOOKUP(B41,Sheet1!A$2:U$156,2,0)</f>
        <v>1119</v>
      </c>
      <c r="X41">
        <f>VLOOKUP(B41,Sheet1!A$2:U$156,3,0)</f>
        <v>1101</v>
      </c>
      <c r="Y41">
        <f>VLOOKUP(B41,Sheet1!A$2:U$156,4,0)</f>
        <v>998</v>
      </c>
      <c r="Z41">
        <f>VLOOKUP(B41,Sheet1!A$2:U$156,5,0)</f>
        <v>1119</v>
      </c>
      <c r="AA41">
        <f>VLOOKUP(B41,Sheet1!A$2:U$156,6,0)</f>
        <v>293</v>
      </c>
      <c r="AB41">
        <f>VLOOKUP(B41,Sheet1!A$2:U$156,7,0)</f>
        <v>305</v>
      </c>
      <c r="AC41">
        <f>VLOOKUP(B41,Sheet1!A$2:U$156,8,0)</f>
        <v>223</v>
      </c>
      <c r="AD41">
        <f>VLOOKUP(B41,Sheet1!A$2:U$156,9,0)</f>
        <v>293</v>
      </c>
      <c r="AE41">
        <f>VLOOKUP(B41,Sheet1!A$2:U$156,10,0)</f>
        <v>202</v>
      </c>
      <c r="AF41">
        <f>VLOOKUP(B41,Sheet1!A$2:U$156,11,0)</f>
        <v>198</v>
      </c>
      <c r="AG41">
        <f>VLOOKUP(B41,Sheet1!A$2:U$156,12,0)</f>
        <v>215</v>
      </c>
      <c r="AH41">
        <f>VLOOKUP(B41,Sheet1!A$2:U$156,13,0)</f>
        <v>202</v>
      </c>
      <c r="AI41">
        <f>VLOOKUP(B41,Sheet1!A$2:U$156,14,0)</f>
        <v>91</v>
      </c>
      <c r="AJ41">
        <f>VLOOKUP(B41,Sheet1!A$2:U$156,15,0)</f>
        <v>107</v>
      </c>
      <c r="AK41">
        <f>VLOOKUP(B41,Sheet1!A$2:U$156,16,0)</f>
        <v>8</v>
      </c>
      <c r="AL41">
        <f>VLOOKUP(B41,Sheet1!A$2:U$156,17,0)</f>
        <v>91</v>
      </c>
      <c r="AM41">
        <f>VLOOKUP(B41,Sheet1!A$2:U$156,18,0)</f>
        <v>2075.5</v>
      </c>
      <c r="AN41">
        <f>VLOOKUP(B41,Sheet1!A$2:U$156,19,0)</f>
        <v>1822.6</v>
      </c>
      <c r="AP41">
        <f>VLOOKUP(B41,Sheet1!A$2:U$156,21,0)</f>
        <v>2137.6</v>
      </c>
      <c r="AQ41" s="6">
        <f>AVERAGE(AM41:AP41)</f>
        <v>2011.8999999999999</v>
      </c>
      <c r="AR41" s="6">
        <f t="shared" si="6"/>
        <v>166.85313901752045</v>
      </c>
    </row>
    <row r="42" spans="1:44" x14ac:dyDescent="0.2">
      <c r="A42" t="s">
        <v>41</v>
      </c>
      <c r="B42" t="str">
        <f>VLOOKUP(A42,TelcatNames!A$1:B$145,2,0)</f>
        <v>5FU-PATIENT9-N-BULK</v>
      </c>
      <c r="C42" t="str">
        <f>VLOOKUP(B42,clinical!A$2:I$160,2,0)</f>
        <v>5FU-PATIENT9-N-BULK</v>
      </c>
      <c r="D42" t="str">
        <f>VLOOKUP(B42,clinical!A$2:I$160,3,0)</f>
        <v>PATIENT9</v>
      </c>
      <c r="E42" t="s">
        <v>345</v>
      </c>
      <c r="F42">
        <f>VLOOKUP(B42,clinical!A$2:I$160,4,0)</f>
        <v>61</v>
      </c>
      <c r="G42" t="str">
        <f>VLOOKUP(B42,clinical!A$2:I$160,5,0)</f>
        <v>Liver</v>
      </c>
      <c r="H42" t="str">
        <f>VLOOKUP(B42,clinical!A$2:I$160,6,0)</f>
        <v>BULK</v>
      </c>
      <c r="I42" t="str">
        <f>VLOOKUP(B42,clinical!A$2:I$160,7,0)</f>
        <v>Yes</v>
      </c>
      <c r="J42" t="str">
        <f>VLOOKUP(B42,clinical!A$2:I$160,8,0)</f>
        <v>5-FU+platinum</v>
      </c>
      <c r="K42" s="6">
        <f t="shared" si="7"/>
        <v>2644.5250000000001</v>
      </c>
      <c r="L42" s="6">
        <f t="shared" si="0"/>
        <v>3081.2292192903165</v>
      </c>
      <c r="M42">
        <v>0.141343</v>
      </c>
      <c r="N42">
        <f>VLOOKUP(A42,gcmedian!A$1:C$153,2,0)</f>
        <v>50</v>
      </c>
      <c r="O42">
        <f>VLOOKUP(A42,gcmedian!A$1:C$153,3,0)</f>
        <v>213</v>
      </c>
      <c r="P42">
        <f>VLOOKUP(A42,sampleMean!A$1:C$153,2,0)</f>
        <v>214</v>
      </c>
      <c r="Q42">
        <f>VLOOKUP(A42,sampleMean!A$1:C$153,3,0)</f>
        <v>212</v>
      </c>
      <c r="R42">
        <f t="shared" si="1"/>
        <v>16573</v>
      </c>
      <c r="S42">
        <f t="shared" si="2"/>
        <v>3525</v>
      </c>
      <c r="T42">
        <f t="shared" si="3"/>
        <v>2053</v>
      </c>
      <c r="U42">
        <f t="shared" si="4"/>
        <v>0.99532710280373837</v>
      </c>
      <c r="V42" s="4">
        <f>INDEX(gcAdj!B:B,MATCH(MIN(1.1,MAX(ROUND(U42*20,0)/20,0.6)),gcAdj!A:A,0))</f>
        <v>0.98</v>
      </c>
      <c r="W42">
        <f>VLOOKUP(B42,Sheet1!A$2:U$156,2,0)</f>
        <v>16458</v>
      </c>
      <c r="X42">
        <f>VLOOKUP(B42,Sheet1!A$2:U$156,3,0)</f>
        <v>16779</v>
      </c>
      <c r="Y42">
        <f>VLOOKUP(B42,Sheet1!A$2:U$156,4,0)</f>
        <v>16135</v>
      </c>
      <c r="Z42">
        <f>VLOOKUP(B42,Sheet1!A$2:U$156,5,0)</f>
        <v>16920</v>
      </c>
      <c r="AA42">
        <f>VLOOKUP(B42,Sheet1!A$2:U$156,6,0)</f>
        <v>3561</v>
      </c>
      <c r="AB42">
        <f>VLOOKUP(B42,Sheet1!A$2:U$156,7,0)</f>
        <v>3534</v>
      </c>
      <c r="AC42">
        <f>VLOOKUP(B42,Sheet1!A$2:U$156,8,0)</f>
        <v>3517</v>
      </c>
      <c r="AD42">
        <f>VLOOKUP(B42,Sheet1!A$2:U$156,9,0)</f>
        <v>3488</v>
      </c>
      <c r="AE42">
        <f>VLOOKUP(B42,Sheet1!A$2:U$156,10,0)</f>
        <v>2077</v>
      </c>
      <c r="AF42">
        <f>VLOOKUP(B42,Sheet1!A$2:U$156,11,0)</f>
        <v>1978</v>
      </c>
      <c r="AG42">
        <f>VLOOKUP(B42,Sheet1!A$2:U$156,12,0)</f>
        <v>2193</v>
      </c>
      <c r="AH42">
        <f>VLOOKUP(B42,Sheet1!A$2:U$156,13,0)</f>
        <v>1964</v>
      </c>
      <c r="AI42">
        <f>VLOOKUP(B42,Sheet1!A$2:U$156,14,0)</f>
        <v>1484</v>
      </c>
      <c r="AJ42">
        <f>VLOOKUP(B42,Sheet1!A$2:U$156,15,0)</f>
        <v>1556</v>
      </c>
      <c r="AK42">
        <f>VLOOKUP(B42,Sheet1!A$2:U$156,16,0)</f>
        <v>1324</v>
      </c>
      <c r="AL42">
        <f>VLOOKUP(B42,Sheet1!A$2:U$156,17,0)</f>
        <v>1524</v>
      </c>
      <c r="AM42">
        <f>VLOOKUP(B42,Sheet1!A$2:U$156,18,0)</f>
        <v>2600.6</v>
      </c>
      <c r="AN42">
        <f>VLOOKUP(B42,Sheet1!A$2:U$156,19,0)</f>
        <v>2550.3000000000002</v>
      </c>
      <c r="AO42">
        <f>VLOOKUP(B42,Sheet1!A$2:U$156,20,0)</f>
        <v>2816.6</v>
      </c>
      <c r="AP42">
        <f>VLOOKUP(B42,Sheet1!A$2:U$156,21,0)</f>
        <v>2610.6</v>
      </c>
      <c r="AQ42" s="6">
        <f t="shared" si="5"/>
        <v>2644.5250000000001</v>
      </c>
      <c r="AR42" s="6">
        <f t="shared" si="6"/>
        <v>117.71217368366501</v>
      </c>
    </row>
    <row r="43" spans="1:44" x14ac:dyDescent="0.2">
      <c r="A43" t="s">
        <v>42</v>
      </c>
      <c r="B43" t="str">
        <f>VLOOKUP(A43,TelcatNames!A$1:B$145,2,0)</f>
        <v>5FU-PATIENT9-LivN-CLONE3</v>
      </c>
      <c r="C43" t="str">
        <f>VLOOKUP(B43,clinical!A$2:I$160,2,0)</f>
        <v>5FU-PATIENT9-LivN-CLONE3</v>
      </c>
      <c r="D43" t="str">
        <f>VLOOKUP(B43,clinical!A$2:I$160,3,0)</f>
        <v>PATIENT9</v>
      </c>
      <c r="E43" t="s">
        <v>345</v>
      </c>
      <c r="F43">
        <f>VLOOKUP(B43,clinical!A$2:I$160,4,0)</f>
        <v>61</v>
      </c>
      <c r="G43" t="str">
        <f>VLOOKUP(B43,clinical!A$2:I$160,5,0)</f>
        <v>Liver</v>
      </c>
      <c r="H43" t="str">
        <f>VLOOKUP(B43,clinical!A$2:I$160,6,0)</f>
        <v>Organoid</v>
      </c>
      <c r="I43" t="str">
        <f>VLOOKUP(B43,clinical!A$2:I$160,7,0)</f>
        <v>Yes</v>
      </c>
      <c r="J43" t="str">
        <f>VLOOKUP(B43,clinical!A$2:I$160,8,0)</f>
        <v>5-FU+platinum</v>
      </c>
      <c r="K43" s="6">
        <f t="shared" si="7"/>
        <v>2573.5250000000001</v>
      </c>
      <c r="L43" s="6">
        <f t="shared" si="0"/>
        <v>3109.2293739130432</v>
      </c>
      <c r="M43">
        <v>0.156304</v>
      </c>
      <c r="N43">
        <f>VLOOKUP(A43,gcmedian!A$1:C$153,2,0)</f>
        <v>50</v>
      </c>
      <c r="O43">
        <f>VLOOKUP(A43,gcmedian!A$1:C$153,3,0)</f>
        <v>219</v>
      </c>
      <c r="P43">
        <f>VLOOKUP(A43,sampleMean!A$1:C$153,2,0)</f>
        <v>210</v>
      </c>
      <c r="Q43">
        <f>VLOOKUP(A43,sampleMean!A$1:C$153,3,0)</f>
        <v>207</v>
      </c>
      <c r="R43">
        <f t="shared" si="1"/>
        <v>17065</v>
      </c>
      <c r="S43">
        <f t="shared" si="2"/>
        <v>3372.75</v>
      </c>
      <c r="T43">
        <f t="shared" si="3"/>
        <v>1903.25</v>
      </c>
      <c r="U43">
        <f t="shared" si="4"/>
        <v>1.0428571428571429</v>
      </c>
      <c r="V43" s="4">
        <f>INDEX(gcAdj!B:B,MATCH(MIN(1.1,MAX(ROUND(U43*20,0)/20,0.6)),gcAdj!A:A,0))</f>
        <v>1</v>
      </c>
      <c r="W43">
        <f>VLOOKUP(B43,Sheet1!A$2:U$156,2,0)</f>
        <v>16914</v>
      </c>
      <c r="X43">
        <f>VLOOKUP(B43,Sheet1!A$2:U$156,3,0)</f>
        <v>17505</v>
      </c>
      <c r="Y43">
        <f>VLOOKUP(B43,Sheet1!A$2:U$156,4,0)</f>
        <v>16809</v>
      </c>
      <c r="Z43">
        <f>VLOOKUP(B43,Sheet1!A$2:U$156,5,0)</f>
        <v>17032</v>
      </c>
      <c r="AA43">
        <f>VLOOKUP(B43,Sheet1!A$2:U$156,6,0)</f>
        <v>3413</v>
      </c>
      <c r="AB43">
        <f>VLOOKUP(B43,Sheet1!A$2:U$156,7,0)</f>
        <v>3305</v>
      </c>
      <c r="AC43">
        <f>VLOOKUP(B43,Sheet1!A$2:U$156,8,0)</f>
        <v>3428</v>
      </c>
      <c r="AD43">
        <f>VLOOKUP(B43,Sheet1!A$2:U$156,9,0)</f>
        <v>3345</v>
      </c>
      <c r="AE43">
        <f>VLOOKUP(B43,Sheet1!A$2:U$156,10,0)</f>
        <v>1947</v>
      </c>
      <c r="AF43">
        <f>VLOOKUP(B43,Sheet1!A$2:U$156,11,0)</f>
        <v>1806</v>
      </c>
      <c r="AG43">
        <f>VLOOKUP(B43,Sheet1!A$2:U$156,12,0)</f>
        <v>1933</v>
      </c>
      <c r="AH43">
        <f>VLOOKUP(B43,Sheet1!A$2:U$156,13,0)</f>
        <v>1927</v>
      </c>
      <c r="AI43">
        <f>VLOOKUP(B43,Sheet1!A$2:U$156,14,0)</f>
        <v>1466</v>
      </c>
      <c r="AJ43">
        <f>VLOOKUP(B43,Sheet1!A$2:U$156,15,0)</f>
        <v>1499</v>
      </c>
      <c r="AK43">
        <f>VLOOKUP(B43,Sheet1!A$2:U$156,16,0)</f>
        <v>1495</v>
      </c>
      <c r="AL43">
        <f>VLOOKUP(B43,Sheet1!A$2:U$156,17,0)</f>
        <v>1418</v>
      </c>
      <c r="AM43">
        <f>VLOOKUP(B43,Sheet1!A$2:U$156,18,0)</f>
        <v>2526</v>
      </c>
      <c r="AN43">
        <f>VLOOKUP(B43,Sheet1!A$2:U$156,19,0)</f>
        <v>2574.8000000000002</v>
      </c>
      <c r="AO43">
        <f>VLOOKUP(B43,Sheet1!A$2:U$156,20,0)</f>
        <v>2525.1999999999998</v>
      </c>
      <c r="AP43">
        <f>VLOOKUP(B43,Sheet1!A$2:U$156,21,0)</f>
        <v>2668.1</v>
      </c>
      <c r="AQ43" s="6">
        <f t="shared" si="5"/>
        <v>2573.5250000000001</v>
      </c>
      <c r="AR43" s="6">
        <f t="shared" si="6"/>
        <v>67.181315606846127</v>
      </c>
    </row>
    <row r="44" spans="1:44" x14ac:dyDescent="0.2">
      <c r="A44" t="s">
        <v>50</v>
      </c>
      <c r="B44" t="s">
        <v>50</v>
      </c>
      <c r="C44" t="s">
        <v>50</v>
      </c>
      <c r="D44" t="s">
        <v>209</v>
      </c>
      <c r="E44" t="s">
        <v>345</v>
      </c>
      <c r="F44">
        <v>46</v>
      </c>
      <c r="G44" t="str">
        <f>VLOOKUP(B44,clinical!A$2:I$160,5,0)</f>
        <v>Liver</v>
      </c>
      <c r="H44" t="s">
        <v>278</v>
      </c>
      <c r="I44" t="str">
        <f>VLOOKUP(B44,clinical!A$2:I$160,7,0)</f>
        <v>No</v>
      </c>
      <c r="J44" t="str">
        <f>VLOOKUP(B44,clinical!A$2:I$160,8,0)</f>
        <v>None</v>
      </c>
      <c r="K44" s="6">
        <f t="shared" si="7"/>
        <v>8557.9500000000007</v>
      </c>
      <c r="L44" s="6">
        <f t="shared" si="0"/>
        <v>6247.6890839622638</v>
      </c>
      <c r="M44">
        <v>6.7706000000000002E-2</v>
      </c>
      <c r="N44">
        <f>VLOOKUP(A44,gcmedian!A$1:C$153,2,0)</f>
        <v>50</v>
      </c>
      <c r="O44">
        <f>VLOOKUP(A44,gcmedian!A$1:C$153,3,0)</f>
        <v>201</v>
      </c>
      <c r="P44">
        <f>VLOOKUP(A44,sampleMean!A$1:C$153,2,0)</f>
        <v>265</v>
      </c>
      <c r="Q44">
        <f>VLOOKUP(A44,sampleMean!A$1:C$153,3,0)</f>
        <v>265</v>
      </c>
      <c r="R44">
        <f t="shared" si="1"/>
        <v>40232.5</v>
      </c>
      <c r="S44">
        <f t="shared" si="2"/>
        <v>2928.5</v>
      </c>
      <c r="T44">
        <f t="shared" si="3"/>
        <v>1703.25</v>
      </c>
      <c r="U44">
        <f t="shared" si="4"/>
        <v>0.7584905660377359</v>
      </c>
      <c r="V44" s="4">
        <f>INDEX(gcAdj!B:B,MATCH(MIN(1.1,MAX(ROUND(U44*20,0)/20,0.6)),gcAdj!A:A,0))</f>
        <v>1</v>
      </c>
      <c r="W44">
        <f>VLOOKUP(B44,Sheet1!A$2:U$156,2,0)</f>
        <v>40157</v>
      </c>
      <c r="X44">
        <f>VLOOKUP(B44,Sheet1!A$2:U$156,3,0)</f>
        <v>40459</v>
      </c>
      <c r="Y44">
        <f>VLOOKUP(B44,Sheet1!A$2:U$156,4,0)</f>
        <v>39968</v>
      </c>
      <c r="Z44">
        <f>VLOOKUP(B44,Sheet1!A$2:U$156,5,0)</f>
        <v>40346</v>
      </c>
      <c r="AA44">
        <f>VLOOKUP(B44,Sheet1!A$2:U$156,6,0)</f>
        <v>2973</v>
      </c>
      <c r="AB44">
        <f>VLOOKUP(B44,Sheet1!A$2:U$156,7,0)</f>
        <v>2798</v>
      </c>
      <c r="AC44">
        <f>VLOOKUP(B44,Sheet1!A$2:U$156,8,0)</f>
        <v>3072</v>
      </c>
      <c r="AD44">
        <f>VLOOKUP(B44,Sheet1!A$2:U$156,9,0)</f>
        <v>2871</v>
      </c>
      <c r="AE44">
        <f>VLOOKUP(B44,Sheet1!A$2:U$156,10,0)</f>
        <v>1716</v>
      </c>
      <c r="AF44">
        <f>VLOOKUP(B44,Sheet1!A$2:U$156,11,0)</f>
        <v>1676</v>
      </c>
      <c r="AG44">
        <f>VLOOKUP(B44,Sheet1!A$2:U$156,12,0)</f>
        <v>1737</v>
      </c>
      <c r="AH44">
        <f>VLOOKUP(B44,Sheet1!A$2:U$156,13,0)</f>
        <v>1684</v>
      </c>
      <c r="AI44">
        <f>VLOOKUP(B44,Sheet1!A$2:U$156,14,0)</f>
        <v>1257</v>
      </c>
      <c r="AJ44">
        <f>VLOOKUP(B44,Sheet1!A$2:U$156,15,0)</f>
        <v>1122</v>
      </c>
      <c r="AK44">
        <f>VLOOKUP(B44,Sheet1!A$2:U$156,16,0)</f>
        <v>1335</v>
      </c>
      <c r="AL44">
        <f>VLOOKUP(B44,Sheet1!A$2:U$156,17,0)</f>
        <v>1187</v>
      </c>
      <c r="AM44">
        <f>VLOOKUP(B44,Sheet1!A$2:U$156,18,0)</f>
        <v>8322.9</v>
      </c>
      <c r="AN44">
        <f>VLOOKUP(B44,Sheet1!A$2:U$156,19,0)</f>
        <v>9282.1</v>
      </c>
      <c r="AO44">
        <f>VLOOKUP(B44,Sheet1!A$2:U$156,20,0)</f>
        <v>7876.2</v>
      </c>
      <c r="AP44">
        <f>VLOOKUP(B44,Sheet1!A$2:U$156,21,0)</f>
        <v>8750.6</v>
      </c>
      <c r="AQ44" s="6">
        <f t="shared" si="5"/>
        <v>8557.9500000000007</v>
      </c>
      <c r="AR44" s="6">
        <f t="shared" si="6"/>
        <v>600.42729507132424</v>
      </c>
    </row>
    <row r="45" spans="1:44" x14ac:dyDescent="0.2">
      <c r="A45" t="s">
        <v>51</v>
      </c>
      <c r="B45" t="s">
        <v>51</v>
      </c>
      <c r="C45" t="s">
        <v>51</v>
      </c>
      <c r="D45" t="s">
        <v>209</v>
      </c>
      <c r="E45" t="s">
        <v>345</v>
      </c>
      <c r="F45">
        <v>46</v>
      </c>
      <c r="G45" t="str">
        <f>VLOOKUP(B45,clinical!A$2:I$160,5,0)</f>
        <v>Liver</v>
      </c>
      <c r="H45" t="str">
        <f>VLOOKUP(B45,clinical!A$2:I$160,6,0)</f>
        <v>Organoid</v>
      </c>
      <c r="I45" t="str">
        <f>VLOOKUP(B45,clinical!A$2:I$160,7,0)</f>
        <v>No</v>
      </c>
      <c r="J45" t="str">
        <f>VLOOKUP(B45,clinical!A$2:I$160,8,0)</f>
        <v>None</v>
      </c>
      <c r="K45" s="6">
        <f t="shared" si="7"/>
        <v>6171.7749999999996</v>
      </c>
      <c r="L45" s="6">
        <f t="shared" si="0"/>
        <v>7135.7396301849067</v>
      </c>
      <c r="M45">
        <v>2.63E-2</v>
      </c>
      <c r="N45">
        <f>VLOOKUP(A45,gcmedian!A$1:C$153,2,0)</f>
        <v>50</v>
      </c>
      <c r="O45">
        <f>VLOOKUP(A45,gcmedian!A$1:C$153,3,0)</f>
        <v>421</v>
      </c>
      <c r="P45">
        <f>VLOOKUP(A45,sampleMean!A$1:C$153,2,0)</f>
        <v>377</v>
      </c>
      <c r="Q45">
        <f>VLOOKUP(A45,sampleMean!A$1:C$153,3,0)</f>
        <v>372</v>
      </c>
      <c r="R45">
        <f t="shared" si="1"/>
        <v>65587</v>
      </c>
      <c r="S45">
        <f t="shared" si="2"/>
        <v>3690.25</v>
      </c>
      <c r="T45">
        <f t="shared" si="3"/>
        <v>1419.25</v>
      </c>
      <c r="U45">
        <f t="shared" si="4"/>
        <v>1.1167108753315649</v>
      </c>
      <c r="V45" s="4">
        <f>INDEX(gcAdj!B:B,MATCH(MIN(1.1,MAX(ROUND(U45*20,0)/20,0.6)),gcAdj!A:A,0))</f>
        <v>1.05</v>
      </c>
      <c r="W45">
        <f>VLOOKUP(B45,Sheet1!A$2:U$156,2,0)</f>
        <v>65656</v>
      </c>
      <c r="X45">
        <f>VLOOKUP(B45,Sheet1!A$2:U$156,3,0)</f>
        <v>65631</v>
      </c>
      <c r="Y45">
        <f>VLOOKUP(B45,Sheet1!A$2:U$156,4,0)</f>
        <v>65454</v>
      </c>
      <c r="Z45">
        <f>VLOOKUP(B45,Sheet1!A$2:U$156,5,0)</f>
        <v>65607</v>
      </c>
      <c r="AA45">
        <f>VLOOKUP(B45,Sheet1!A$2:U$156,6,0)</f>
        <v>3653</v>
      </c>
      <c r="AB45">
        <f>VLOOKUP(B45,Sheet1!A$2:U$156,7,0)</f>
        <v>3666</v>
      </c>
      <c r="AC45">
        <f>VLOOKUP(B45,Sheet1!A$2:U$156,8,0)</f>
        <v>3753</v>
      </c>
      <c r="AD45">
        <f>VLOOKUP(B45,Sheet1!A$2:U$156,9,0)</f>
        <v>3689</v>
      </c>
      <c r="AE45">
        <f>VLOOKUP(B45,Sheet1!A$2:U$156,10,0)</f>
        <v>1411</v>
      </c>
      <c r="AF45">
        <f>VLOOKUP(B45,Sheet1!A$2:U$156,11,0)</f>
        <v>1401</v>
      </c>
      <c r="AG45">
        <f>VLOOKUP(B45,Sheet1!A$2:U$156,12,0)</f>
        <v>1456</v>
      </c>
      <c r="AH45">
        <f>VLOOKUP(B45,Sheet1!A$2:U$156,13,0)</f>
        <v>1409</v>
      </c>
      <c r="AI45">
        <f>VLOOKUP(B45,Sheet1!A$2:U$156,14,0)</f>
        <v>2242</v>
      </c>
      <c r="AJ45">
        <f>VLOOKUP(B45,Sheet1!A$2:U$156,15,0)</f>
        <v>2265</v>
      </c>
      <c r="AK45">
        <f>VLOOKUP(B45,Sheet1!A$2:U$156,16,0)</f>
        <v>2297</v>
      </c>
      <c r="AL45">
        <f>VLOOKUP(B45,Sheet1!A$2:U$156,17,0)</f>
        <v>2280</v>
      </c>
      <c r="AM45">
        <f>VLOOKUP(B45,Sheet1!A$2:U$156,18,0)</f>
        <v>6287.4</v>
      </c>
      <c r="AN45">
        <f>VLOOKUP(B45,Sheet1!A$2:U$156,19,0)</f>
        <v>6141.6</v>
      </c>
      <c r="AO45">
        <f>VLOOKUP(B45,Sheet1!A$2:U$156,20,0)</f>
        <v>6101.7</v>
      </c>
      <c r="AP45">
        <f>VLOOKUP(B45,Sheet1!A$2:U$156,21,0)</f>
        <v>6156.4</v>
      </c>
      <c r="AQ45" s="6">
        <f t="shared" si="5"/>
        <v>6171.7749999999996</v>
      </c>
      <c r="AR45" s="6">
        <f t="shared" si="6"/>
        <v>80.470631288688026</v>
      </c>
    </row>
    <row r="46" spans="1:44" x14ac:dyDescent="0.2">
      <c r="A46" t="s">
        <v>52</v>
      </c>
      <c r="B46" t="s">
        <v>52</v>
      </c>
      <c r="C46" t="s">
        <v>52</v>
      </c>
      <c r="D46" t="s">
        <v>209</v>
      </c>
      <c r="E46" t="s">
        <v>345</v>
      </c>
      <c r="F46">
        <v>46</v>
      </c>
      <c r="G46" t="str">
        <f>VLOOKUP(B46,clinical!A$2:I$160,5,0)</f>
        <v>Liver</v>
      </c>
      <c r="H46" t="str">
        <f>VLOOKUP(B46,clinical!A$2:I$160,6,0)</f>
        <v>Organoid</v>
      </c>
      <c r="I46" t="str">
        <f>VLOOKUP(B46,clinical!A$2:I$160,7,0)</f>
        <v>No</v>
      </c>
      <c r="J46" t="str">
        <f>VLOOKUP(B46,clinical!A$2:I$160,8,0)</f>
        <v>None</v>
      </c>
      <c r="K46" s="6">
        <f t="shared" si="7"/>
        <v>6421.8</v>
      </c>
      <c r="L46" s="6">
        <f t="shared" si="0"/>
        <v>7426.8476517571889</v>
      </c>
      <c r="M46">
        <v>2.9779E-2</v>
      </c>
      <c r="N46">
        <f>VLOOKUP(A46,gcmedian!A$1:C$153,2,0)</f>
        <v>50</v>
      </c>
      <c r="O46">
        <f>VLOOKUP(A46,gcmedian!A$1:C$153,3,0)</f>
        <v>341</v>
      </c>
      <c r="P46">
        <f>VLOOKUP(A46,sampleMean!A$1:C$153,2,0)</f>
        <v>313</v>
      </c>
      <c r="Q46">
        <f>VLOOKUP(A46,sampleMean!A$1:C$153,3,0)</f>
        <v>311</v>
      </c>
      <c r="R46">
        <f t="shared" si="1"/>
        <v>56908.5</v>
      </c>
      <c r="S46">
        <f t="shared" si="2"/>
        <v>3174.5</v>
      </c>
      <c r="T46">
        <f t="shared" si="3"/>
        <v>1267</v>
      </c>
      <c r="U46">
        <f t="shared" si="4"/>
        <v>1.0894568690095847</v>
      </c>
      <c r="V46" s="4">
        <f>INDEX(gcAdj!B:B,MATCH(MIN(1.1,MAX(ROUND(U46*20,0)/20,0.6)),gcAdj!A:A,0))</f>
        <v>1.05</v>
      </c>
      <c r="W46">
        <f>VLOOKUP(B46,Sheet1!A$2:U$156,2,0)</f>
        <v>56873</v>
      </c>
      <c r="X46">
        <f>VLOOKUP(B46,Sheet1!A$2:U$156,3,0)</f>
        <v>57007</v>
      </c>
      <c r="Y46">
        <f>VLOOKUP(B46,Sheet1!A$2:U$156,4,0)</f>
        <v>56848</v>
      </c>
      <c r="Z46">
        <f>VLOOKUP(B46,Sheet1!A$2:U$156,5,0)</f>
        <v>56906</v>
      </c>
      <c r="AA46">
        <f>VLOOKUP(B46,Sheet1!A$2:U$156,6,0)</f>
        <v>3192</v>
      </c>
      <c r="AB46">
        <f>VLOOKUP(B46,Sheet1!A$2:U$156,7,0)</f>
        <v>3127</v>
      </c>
      <c r="AC46">
        <f>VLOOKUP(B46,Sheet1!A$2:U$156,8,0)</f>
        <v>3201</v>
      </c>
      <c r="AD46">
        <f>VLOOKUP(B46,Sheet1!A$2:U$156,9,0)</f>
        <v>3178</v>
      </c>
      <c r="AE46">
        <f>VLOOKUP(B46,Sheet1!A$2:U$156,10,0)</f>
        <v>1269</v>
      </c>
      <c r="AF46">
        <f>VLOOKUP(B46,Sheet1!A$2:U$156,11,0)</f>
        <v>1254</v>
      </c>
      <c r="AG46">
        <f>VLOOKUP(B46,Sheet1!A$2:U$156,12,0)</f>
        <v>1279</v>
      </c>
      <c r="AH46">
        <f>VLOOKUP(B46,Sheet1!A$2:U$156,13,0)</f>
        <v>1266</v>
      </c>
      <c r="AI46">
        <f>VLOOKUP(B46,Sheet1!A$2:U$156,14,0)</f>
        <v>1923</v>
      </c>
      <c r="AJ46">
        <f>VLOOKUP(B46,Sheet1!A$2:U$156,15,0)</f>
        <v>1873</v>
      </c>
      <c r="AK46">
        <f>VLOOKUP(B46,Sheet1!A$2:U$156,16,0)</f>
        <v>1922</v>
      </c>
      <c r="AL46">
        <f>VLOOKUP(B46,Sheet1!A$2:U$156,17,0)</f>
        <v>1912</v>
      </c>
      <c r="AM46">
        <f>VLOOKUP(B46,Sheet1!A$2:U$156,18,0)</f>
        <v>6299.2</v>
      </c>
      <c r="AN46">
        <f>VLOOKUP(B46,Sheet1!A$2:U$156,19,0)</f>
        <v>6560.4</v>
      </c>
      <c r="AO46">
        <f>VLOOKUP(B46,Sheet1!A$2:U$156,20,0)</f>
        <v>6429.9</v>
      </c>
      <c r="AP46">
        <f>VLOOKUP(B46,Sheet1!A$2:U$156,21,0)</f>
        <v>6397.7</v>
      </c>
      <c r="AQ46" s="6">
        <f t="shared" si="5"/>
        <v>6421.8</v>
      </c>
      <c r="AR46" s="6">
        <f t="shared" si="6"/>
        <v>107.83805759872834</v>
      </c>
    </row>
    <row r="47" spans="1:44" x14ac:dyDescent="0.2">
      <c r="A47" t="s">
        <v>53</v>
      </c>
      <c r="B47" t="s">
        <v>53</v>
      </c>
      <c r="C47" t="s">
        <v>53</v>
      </c>
      <c r="D47" t="s">
        <v>209</v>
      </c>
      <c r="E47" t="s">
        <v>345</v>
      </c>
      <c r="F47">
        <v>46</v>
      </c>
      <c r="G47" t="str">
        <f>VLOOKUP(B47,clinical!A$2:I$160,5,0)</f>
        <v>Liver</v>
      </c>
      <c r="H47" t="str">
        <f>VLOOKUP(B47,clinical!A$2:I$160,6,0)</f>
        <v>Organoid</v>
      </c>
      <c r="I47" t="str">
        <f>VLOOKUP(B47,clinical!A$2:I$160,7,0)</f>
        <v>No</v>
      </c>
      <c r="J47" t="str">
        <f>VLOOKUP(B47,clinical!A$2:I$160,8,0)</f>
        <v>None</v>
      </c>
      <c r="K47" s="6">
        <f t="shared" si="7"/>
        <v>6039.4</v>
      </c>
      <c r="L47" s="6">
        <f t="shared" si="0"/>
        <v>6436.7876998644624</v>
      </c>
      <c r="M47">
        <v>2.8039000000000001E-2</v>
      </c>
      <c r="N47">
        <f>VLOOKUP(A47,gcmedian!A$1:C$153,2,0)</f>
        <v>50</v>
      </c>
      <c r="O47">
        <f>VLOOKUP(A47,gcmedian!A$1:C$153,3,0)</f>
        <v>425</v>
      </c>
      <c r="P47">
        <f>VLOOKUP(A47,sampleMean!A$1:C$153,2,0)</f>
        <v>409</v>
      </c>
      <c r="Q47">
        <f>VLOOKUP(A47,sampleMean!A$1:C$153,3,0)</f>
        <v>407</v>
      </c>
      <c r="R47">
        <f t="shared" si="1"/>
        <v>61204.25</v>
      </c>
      <c r="S47">
        <f t="shared" si="2"/>
        <v>3798.25</v>
      </c>
      <c r="T47">
        <f t="shared" si="3"/>
        <v>1611.5</v>
      </c>
      <c r="U47">
        <f t="shared" si="4"/>
        <v>1.039119804400978</v>
      </c>
      <c r="V47" s="4">
        <f>INDEX(gcAdj!B:B,MATCH(MIN(1.1,MAX(ROUND(U47*20,0)/20,0.6)),gcAdj!A:A,0))</f>
        <v>1</v>
      </c>
      <c r="W47">
        <f>VLOOKUP(B47,Sheet1!A$2:U$156,2,0)</f>
        <v>61256</v>
      </c>
      <c r="X47">
        <f>VLOOKUP(B47,Sheet1!A$2:U$156,3,0)</f>
        <v>60963</v>
      </c>
      <c r="Y47">
        <f>VLOOKUP(B47,Sheet1!A$2:U$156,4,0)</f>
        <v>61398</v>
      </c>
      <c r="Z47">
        <f>VLOOKUP(B47,Sheet1!A$2:U$156,5,0)</f>
        <v>61200</v>
      </c>
      <c r="AA47">
        <f>VLOOKUP(B47,Sheet1!A$2:U$156,6,0)</f>
        <v>3773</v>
      </c>
      <c r="AB47">
        <f>VLOOKUP(B47,Sheet1!A$2:U$156,7,0)</f>
        <v>3925</v>
      </c>
      <c r="AC47">
        <f>VLOOKUP(B47,Sheet1!A$2:U$156,8,0)</f>
        <v>3697</v>
      </c>
      <c r="AD47">
        <f>VLOOKUP(B47,Sheet1!A$2:U$156,9,0)</f>
        <v>3798</v>
      </c>
      <c r="AE47">
        <f>VLOOKUP(B47,Sheet1!A$2:U$156,10,0)</f>
        <v>1612</v>
      </c>
      <c r="AF47">
        <f>VLOOKUP(B47,Sheet1!A$2:U$156,11,0)</f>
        <v>1634</v>
      </c>
      <c r="AG47">
        <f>VLOOKUP(B47,Sheet1!A$2:U$156,12,0)</f>
        <v>1587</v>
      </c>
      <c r="AH47">
        <f>VLOOKUP(B47,Sheet1!A$2:U$156,13,0)</f>
        <v>1613</v>
      </c>
      <c r="AI47">
        <f>VLOOKUP(B47,Sheet1!A$2:U$156,14,0)</f>
        <v>2161</v>
      </c>
      <c r="AJ47">
        <f>VLOOKUP(B47,Sheet1!A$2:U$156,15,0)</f>
        <v>2291</v>
      </c>
      <c r="AK47">
        <f>VLOOKUP(B47,Sheet1!A$2:U$156,16,0)</f>
        <v>2110</v>
      </c>
      <c r="AL47">
        <f>VLOOKUP(B47,Sheet1!A$2:U$156,17,0)</f>
        <v>2185</v>
      </c>
      <c r="AM47">
        <f>VLOOKUP(B47,Sheet1!A$2:U$156,18,0)</f>
        <v>6128.6</v>
      </c>
      <c r="AN47">
        <f>VLOOKUP(B47,Sheet1!A$2:U$156,19,0)</f>
        <v>5769.5</v>
      </c>
      <c r="AO47">
        <f>VLOOKUP(B47,Sheet1!A$2:U$156,20,0)</f>
        <v>6216.1</v>
      </c>
      <c r="AP47">
        <f>VLOOKUP(B47,Sheet1!A$2:U$156,21,0)</f>
        <v>6043.4</v>
      </c>
      <c r="AQ47" s="6">
        <f t="shared" si="5"/>
        <v>6039.4</v>
      </c>
      <c r="AR47" s="6">
        <f t="shared" si="6"/>
        <v>193.25418494821804</v>
      </c>
    </row>
    <row r="48" spans="1:44" x14ac:dyDescent="0.2">
      <c r="A48" t="s">
        <v>54</v>
      </c>
      <c r="B48" t="str">
        <f>VLOOKUP(A48,TelcatNames!A$1:B$145,2,0)</f>
        <v>BOXTELBLOOD0072</v>
      </c>
      <c r="C48" t="str">
        <f>VLOOKUP(B48,TelcatNames!B$1:C$145,2,0)</f>
        <v>BOXTELBLOOD0072</v>
      </c>
      <c r="D48" t="str">
        <f>VLOOKUP(B48,clinical!A$2:I$160,3,0)</f>
        <v>Colon_1</v>
      </c>
      <c r="E48" t="s">
        <v>286</v>
      </c>
      <c r="F48">
        <f>VLOOKUP(B48,clinical!A$2:I$160,4,0)</f>
        <v>1</v>
      </c>
      <c r="G48" t="str">
        <f>VLOOKUP(B48,clinical!A$2:I$160,5,0)</f>
        <v>Colon</v>
      </c>
      <c r="H48" t="str">
        <f>VLOOKUP(B48,clinical!A$2:I$160,6,0)</f>
        <v>Organoid</v>
      </c>
      <c r="I48" t="str">
        <f>VLOOKUP(B48,clinical!A$2:I$160,7,0)</f>
        <v>No</v>
      </c>
      <c r="J48" t="str">
        <f>VLOOKUP(B48,clinical!A$2:I$160,8,0)</f>
        <v>None</v>
      </c>
      <c r="K48" s="6">
        <f t="shared" si="7"/>
        <v>3621.05</v>
      </c>
      <c r="L48" s="6">
        <f t="shared" si="0"/>
        <v>31523.076450268014</v>
      </c>
      <c r="M48">
        <v>1.248E-2</v>
      </c>
      <c r="N48">
        <f>VLOOKUP(A48,gcmedian!A$1:C$153,2,0)</f>
        <v>50</v>
      </c>
      <c r="O48">
        <f>VLOOKUP(A48,gcmedian!A$1:C$153,3,0)</f>
        <v>76</v>
      </c>
      <c r="P48">
        <f>VLOOKUP(A48,sampleMean!A$1:C$153,2,0)</f>
        <v>73</v>
      </c>
      <c r="Q48">
        <f>VLOOKUP(A48,sampleMean!A$1:C$153,3,0)</f>
        <v>72</v>
      </c>
      <c r="R48">
        <f t="shared" si="1"/>
        <v>51916.5</v>
      </c>
      <c r="S48">
        <f t="shared" si="2"/>
        <v>4769.25</v>
      </c>
      <c r="T48">
        <f t="shared" si="3"/>
        <v>1410</v>
      </c>
      <c r="U48">
        <f t="shared" si="4"/>
        <v>1.0410958904109588</v>
      </c>
      <c r="V48" s="4">
        <f>INDEX(gcAdj!B:B,MATCH(MIN(1.1,MAX(ROUND(U48*20,0)/20,0.6)),gcAdj!A:A,0))</f>
        <v>1</v>
      </c>
      <c r="W48">
        <f>VLOOKUP(B48,Sheet1!A$2:U$156,2,0)</f>
        <v>51857</v>
      </c>
      <c r="X48">
        <f>VLOOKUP(B48,Sheet1!A$2:U$156,3,0)</f>
        <v>52074</v>
      </c>
      <c r="Y48">
        <f>VLOOKUP(B48,Sheet1!A$2:U$156,4,0)</f>
        <v>51903</v>
      </c>
      <c r="Z48">
        <f>VLOOKUP(B48,Sheet1!A$2:U$156,5,0)</f>
        <v>51832</v>
      </c>
      <c r="AA48">
        <f>VLOOKUP(B48,Sheet1!A$2:U$156,6,0)</f>
        <v>4797</v>
      </c>
      <c r="AB48">
        <f>VLOOKUP(B48,Sheet1!A$2:U$156,7,0)</f>
        <v>4705</v>
      </c>
      <c r="AC48">
        <f>VLOOKUP(B48,Sheet1!A$2:U$156,8,0)</f>
        <v>4772</v>
      </c>
      <c r="AD48">
        <f>VLOOKUP(B48,Sheet1!A$2:U$156,9,0)</f>
        <v>4803</v>
      </c>
      <c r="AE48">
        <f>VLOOKUP(B48,Sheet1!A$2:U$156,10,0)</f>
        <v>1413</v>
      </c>
      <c r="AF48">
        <f>VLOOKUP(B48,Sheet1!A$2:U$156,11,0)</f>
        <v>1390</v>
      </c>
      <c r="AG48">
        <f>VLOOKUP(B48,Sheet1!A$2:U$156,12,0)</f>
        <v>1421</v>
      </c>
      <c r="AH48">
        <f>VLOOKUP(B48,Sheet1!A$2:U$156,13,0)</f>
        <v>1416</v>
      </c>
      <c r="AI48">
        <f>VLOOKUP(B48,Sheet1!A$2:U$156,14,0)</f>
        <v>3384</v>
      </c>
      <c r="AJ48">
        <f>VLOOKUP(B48,Sheet1!A$2:U$156,15,0)</f>
        <v>3315</v>
      </c>
      <c r="AK48">
        <f>VLOOKUP(B48,Sheet1!A$2:U$156,16,0)</f>
        <v>3351</v>
      </c>
      <c r="AL48">
        <f>VLOOKUP(B48,Sheet1!A$2:U$156,17,0)</f>
        <v>3387</v>
      </c>
      <c r="AM48">
        <f>VLOOKUP(B48,Sheet1!A$2:U$156,18,0)</f>
        <v>3601.5</v>
      </c>
      <c r="AN48">
        <f>VLOOKUP(B48,Sheet1!A$2:U$156,19,0)</f>
        <v>3667</v>
      </c>
      <c r="AO48">
        <f>VLOOKUP(B48,Sheet1!A$2:U$156,20,0)</f>
        <v>3638.9</v>
      </c>
      <c r="AP48">
        <f>VLOOKUP(B48,Sheet1!A$2:U$156,21,0)</f>
        <v>3576.8</v>
      </c>
      <c r="AQ48" s="6">
        <f t="shared" si="5"/>
        <v>3621.05</v>
      </c>
      <c r="AR48" s="6">
        <f t="shared" si="6"/>
        <v>39.876016183498855</v>
      </c>
    </row>
    <row r="49" spans="1:44" x14ac:dyDescent="0.2">
      <c r="A49" t="s">
        <v>55</v>
      </c>
      <c r="B49" t="str">
        <f>VLOOKUP(A49,TelcatNames!A$1:B$145,2,0)</f>
        <v>STE007212</v>
      </c>
      <c r="C49" t="str">
        <f>VLOOKUP(B49,TelcatNames!B$1:C$145,2,0)</f>
        <v>STE007212</v>
      </c>
      <c r="D49" t="str">
        <f>VLOOKUP(B49,clinical!A$2:I$160,3,0)</f>
        <v>Colon_1</v>
      </c>
      <c r="E49" t="s">
        <v>286</v>
      </c>
      <c r="F49">
        <f>VLOOKUP(B49,clinical!A$2:I$160,4,0)</f>
        <v>2</v>
      </c>
      <c r="G49" t="str">
        <f>VLOOKUP(B49,clinical!A$2:I$160,5,0)</f>
        <v>Colon</v>
      </c>
      <c r="H49" t="str">
        <f>VLOOKUP(B49,clinical!A$2:I$160,6,0)</f>
        <v>Organoid</v>
      </c>
      <c r="I49" t="str">
        <f>VLOOKUP(B49,clinical!A$2:I$160,7,0)</f>
        <v>No</v>
      </c>
      <c r="J49" t="str">
        <f>VLOOKUP(B49,clinical!A$2:I$160,8,0)</f>
        <v>None</v>
      </c>
      <c r="K49" s="6">
        <f t="shared" si="7"/>
        <v>8932.875</v>
      </c>
      <c r="L49" s="6">
        <f t="shared" si="0"/>
        <v>10132.796343666327</v>
      </c>
      <c r="M49">
        <v>2.5139000000000002E-2</v>
      </c>
      <c r="N49">
        <f>VLOOKUP(A49,gcmedian!A$1:C$153,2,0)</f>
        <v>50</v>
      </c>
      <c r="O49">
        <f>VLOOKUP(A49,gcmedian!A$1:C$153,3,0)</f>
        <v>355</v>
      </c>
      <c r="P49">
        <f>VLOOKUP(A49,sampleMean!A$1:C$153,2,0)</f>
        <v>341</v>
      </c>
      <c r="Q49">
        <f>VLOOKUP(A49,sampleMean!A$1:C$153,3,0)</f>
        <v>339</v>
      </c>
      <c r="R49">
        <f t="shared" si="1"/>
        <v>80770.5</v>
      </c>
      <c r="S49">
        <f t="shared" si="2"/>
        <v>2755.25</v>
      </c>
      <c r="T49">
        <f t="shared" si="3"/>
        <v>1254.5</v>
      </c>
      <c r="U49">
        <f t="shared" si="4"/>
        <v>1.0410557184750733</v>
      </c>
      <c r="V49" s="4">
        <f>INDEX(gcAdj!B:B,MATCH(MIN(1.1,MAX(ROUND(U49*20,0)/20,0.6)),gcAdj!A:A,0))</f>
        <v>1</v>
      </c>
      <c r="W49">
        <f>VLOOKUP(B49,Sheet1!A$2:U$156,2,0)</f>
        <v>80681</v>
      </c>
      <c r="X49">
        <f>VLOOKUP(B49,Sheet1!A$2:U$156,3,0)</f>
        <v>80786</v>
      </c>
      <c r="Y49">
        <f>VLOOKUP(B49,Sheet1!A$2:U$156,4,0)</f>
        <v>80780</v>
      </c>
      <c r="Z49">
        <f>VLOOKUP(B49,Sheet1!A$2:U$156,5,0)</f>
        <v>80835</v>
      </c>
      <c r="AA49">
        <f>VLOOKUP(B49,Sheet1!A$2:U$156,6,0)</f>
        <v>2797</v>
      </c>
      <c r="AB49">
        <f>VLOOKUP(B49,Sheet1!A$2:U$156,7,0)</f>
        <v>2747</v>
      </c>
      <c r="AC49">
        <f>VLOOKUP(B49,Sheet1!A$2:U$156,8,0)</f>
        <v>2748</v>
      </c>
      <c r="AD49">
        <f>VLOOKUP(B49,Sheet1!A$2:U$156,9,0)</f>
        <v>2729</v>
      </c>
      <c r="AE49">
        <f>VLOOKUP(B49,Sheet1!A$2:U$156,10,0)</f>
        <v>1267</v>
      </c>
      <c r="AF49">
        <f>VLOOKUP(B49,Sheet1!A$2:U$156,11,0)</f>
        <v>1252</v>
      </c>
      <c r="AG49">
        <f>VLOOKUP(B49,Sheet1!A$2:U$156,12,0)</f>
        <v>1258</v>
      </c>
      <c r="AH49">
        <f>VLOOKUP(B49,Sheet1!A$2:U$156,13,0)</f>
        <v>1241</v>
      </c>
      <c r="AI49">
        <f>VLOOKUP(B49,Sheet1!A$2:U$156,14,0)</f>
        <v>1530</v>
      </c>
      <c r="AJ49">
        <f>VLOOKUP(B49,Sheet1!A$2:U$156,15,0)</f>
        <v>1495</v>
      </c>
      <c r="AK49">
        <f>VLOOKUP(B49,Sheet1!A$2:U$156,16,0)</f>
        <v>1490</v>
      </c>
      <c r="AL49">
        <f>VLOOKUP(B49,Sheet1!A$2:U$156,17,0)</f>
        <v>1488</v>
      </c>
      <c r="AM49">
        <f>VLOOKUP(B49,Sheet1!A$2:U$156,18,0)</f>
        <v>8769.4</v>
      </c>
      <c r="AN49">
        <f>VLOOKUP(B49,Sheet1!A$2:U$156,19,0)</f>
        <v>9008.2999999999993</v>
      </c>
      <c r="AO49">
        <f>VLOOKUP(B49,Sheet1!A$2:U$156,20,0)</f>
        <v>8938.9</v>
      </c>
      <c r="AP49">
        <f>VLOOKUP(B49,Sheet1!A$2:U$156,21,0)</f>
        <v>9014.9</v>
      </c>
      <c r="AQ49" s="6">
        <f t="shared" si="5"/>
        <v>8932.875</v>
      </c>
      <c r="AR49" s="6">
        <f t="shared" si="6"/>
        <v>114.27657604834559</v>
      </c>
    </row>
    <row r="50" spans="1:44" x14ac:dyDescent="0.2">
      <c r="A50" t="s">
        <v>56</v>
      </c>
      <c r="B50" t="str">
        <f>VLOOKUP(A50,TelcatNames!A$1:B$145,2,0)</f>
        <v>c080216DCLONE2</v>
      </c>
      <c r="C50" t="str">
        <f>VLOOKUP(B50,clinical!A$2:I$160,2,0)</f>
        <v>c080216DCLONE2</v>
      </c>
      <c r="D50" t="str">
        <f>VLOOKUP(B50,clinical!A$2:I$160,3,0)</f>
        <v>Healthy1</v>
      </c>
      <c r="E50" t="s">
        <v>345</v>
      </c>
      <c r="F50">
        <f>VLOOKUP(B50,clinical!A$2:I$160,4,0)</f>
        <v>68</v>
      </c>
      <c r="G50" t="str">
        <f>VLOOKUP(B50,clinical!A$2:I$160,5,0)</f>
        <v>Liver</v>
      </c>
      <c r="H50" t="str">
        <f>VLOOKUP(B50,clinical!A$2:I$160,6,0)</f>
        <v>Organoid</v>
      </c>
      <c r="I50" t="str">
        <f>VLOOKUP(B50,clinical!A$2:I$160,7,0)</f>
        <v>No</v>
      </c>
      <c r="J50" t="str">
        <f>VLOOKUP(B50,clinical!A$2:I$160,8,0)</f>
        <v>None</v>
      </c>
      <c r="K50" s="6">
        <f t="shared" si="7"/>
        <v>2800.6</v>
      </c>
      <c r="L50" s="6">
        <f t="shared" si="0"/>
        <v>4832.8670068795564</v>
      </c>
      <c r="M50">
        <v>8.0912999999999999E-2</v>
      </c>
      <c r="N50">
        <f>VLOOKUP(A50,gcmedian!A$1:C$153,2,0)</f>
        <v>50</v>
      </c>
      <c r="O50">
        <f>VLOOKUP(A50,gcmedian!A$1:C$153,3,0)</f>
        <v>231</v>
      </c>
      <c r="P50">
        <f>VLOOKUP(A50,sampleMean!A$1:C$153,2,0)</f>
        <v>261</v>
      </c>
      <c r="Q50">
        <f>VLOOKUP(A50,sampleMean!A$1:C$153,3,0)</f>
        <v>257</v>
      </c>
      <c r="R50">
        <f t="shared" si="1"/>
        <v>30094.75</v>
      </c>
      <c r="S50">
        <f t="shared" si="2"/>
        <v>3799.75</v>
      </c>
      <c r="T50">
        <f t="shared" si="3"/>
        <v>1489</v>
      </c>
      <c r="U50">
        <f t="shared" si="4"/>
        <v>0.88505747126436785</v>
      </c>
      <c r="V50" s="4">
        <f>INDEX(gcAdj!B:B,MATCH(MIN(1.1,MAX(ROUND(U50*20,0)/20,0.6)),gcAdj!A:A,0))</f>
        <v>0.99</v>
      </c>
      <c r="W50">
        <f>VLOOKUP(B50,Sheet1!A$2:U$156,2,0)</f>
        <v>30158</v>
      </c>
      <c r="X50">
        <f>VLOOKUP(B50,Sheet1!A$2:U$156,3,0)</f>
        <v>30097</v>
      </c>
      <c r="Y50">
        <f>VLOOKUP(B50,Sheet1!A$2:U$156,4,0)</f>
        <v>30079</v>
      </c>
      <c r="Z50">
        <f>VLOOKUP(B50,Sheet1!A$2:U$156,5,0)</f>
        <v>30045</v>
      </c>
      <c r="AA50">
        <f>VLOOKUP(B50,Sheet1!A$2:U$156,6,0)</f>
        <v>3792</v>
      </c>
      <c r="AB50">
        <f>VLOOKUP(B50,Sheet1!A$2:U$156,7,0)</f>
        <v>3758</v>
      </c>
      <c r="AC50">
        <f>VLOOKUP(B50,Sheet1!A$2:U$156,8,0)</f>
        <v>3832</v>
      </c>
      <c r="AD50">
        <f>VLOOKUP(B50,Sheet1!A$2:U$156,9,0)</f>
        <v>3817</v>
      </c>
      <c r="AE50">
        <f>VLOOKUP(B50,Sheet1!A$2:U$156,10,0)</f>
        <v>1474</v>
      </c>
      <c r="AF50">
        <f>VLOOKUP(B50,Sheet1!A$2:U$156,11,0)</f>
        <v>1505</v>
      </c>
      <c r="AG50">
        <f>VLOOKUP(B50,Sheet1!A$2:U$156,12,0)</f>
        <v>1493</v>
      </c>
      <c r="AH50">
        <f>VLOOKUP(B50,Sheet1!A$2:U$156,13,0)</f>
        <v>1484</v>
      </c>
      <c r="AI50">
        <f>VLOOKUP(B50,Sheet1!A$2:U$156,14,0)</f>
        <v>2318</v>
      </c>
      <c r="AJ50">
        <f>VLOOKUP(B50,Sheet1!A$2:U$156,15,0)</f>
        <v>2253</v>
      </c>
      <c r="AK50">
        <f>VLOOKUP(B50,Sheet1!A$2:U$156,16,0)</f>
        <v>2339</v>
      </c>
      <c r="AL50">
        <f>VLOOKUP(B50,Sheet1!A$2:U$156,17,0)</f>
        <v>2333</v>
      </c>
      <c r="AM50">
        <f>VLOOKUP(B50,Sheet1!A$2:U$156,18,0)</f>
        <v>2782.8</v>
      </c>
      <c r="AN50">
        <f>VLOOKUP(B50,Sheet1!A$2:U$156,19,0)</f>
        <v>2864.2</v>
      </c>
      <c r="AO50">
        <f>VLOOKUP(B50,Sheet1!A$2:U$156,20,0)</f>
        <v>2780.4</v>
      </c>
      <c r="AP50">
        <f>VLOOKUP(B50,Sheet1!A$2:U$156,21,0)</f>
        <v>2775</v>
      </c>
      <c r="AQ50" s="6">
        <f t="shared" si="5"/>
        <v>2800.6</v>
      </c>
      <c r="AR50" s="6">
        <f t="shared" si="6"/>
        <v>42.52528659515405</v>
      </c>
    </row>
    <row r="51" spans="1:44" x14ac:dyDescent="0.2">
      <c r="A51" t="s">
        <v>57</v>
      </c>
      <c r="B51" t="str">
        <f>VLOOKUP(A51,TelcatNames!A$1:B$145,2,0)</f>
        <v>c080216DLIVER</v>
      </c>
      <c r="C51" t="str">
        <f>VLOOKUP(B51,clinical!A$2:I$160,2,0)</f>
        <v>c080216DLIVER</v>
      </c>
      <c r="D51" t="str">
        <f>VLOOKUP(B51,clinical!A$2:I$160,3,0)</f>
        <v>Healthy1</v>
      </c>
      <c r="E51" t="s">
        <v>345</v>
      </c>
      <c r="F51">
        <f>VLOOKUP(B51,clinical!A$2:I$160,4,0)</f>
        <v>68</v>
      </c>
      <c r="G51" t="str">
        <f>VLOOKUP(B51,clinical!A$2:I$160,5,0)</f>
        <v>Liver</v>
      </c>
      <c r="H51" t="str">
        <f>VLOOKUP(B51,clinical!A$2:I$160,6,0)</f>
        <v>BULK</v>
      </c>
      <c r="I51" t="str">
        <f>VLOOKUP(B51,clinical!A$2:I$160,7,0)</f>
        <v>No</v>
      </c>
      <c r="J51" t="str">
        <f>VLOOKUP(B51,clinical!A$2:I$160,8,0)</f>
        <v>None</v>
      </c>
      <c r="K51" s="6">
        <f t="shared" si="7"/>
        <v>2474.4499999999998</v>
      </c>
      <c r="L51" s="6">
        <f t="shared" si="0"/>
        <v>1230.9194226028008</v>
      </c>
      <c r="M51">
        <v>8.9141999999999999E-2</v>
      </c>
      <c r="N51">
        <f>VLOOKUP(A51,gcmedian!A$1:C$153,2,0)</f>
        <v>50</v>
      </c>
      <c r="O51">
        <f>VLOOKUP(A51,gcmedian!A$1:C$153,3,0)</f>
        <v>284</v>
      </c>
      <c r="P51">
        <f>VLOOKUP(A51,sampleMean!A$1:C$153,2,0)</f>
        <v>289</v>
      </c>
      <c r="Q51">
        <f>VLOOKUP(A51,sampleMean!A$1:C$153,3,0)</f>
        <v>285</v>
      </c>
      <c r="R51">
        <f t="shared" si="1"/>
        <v>8296</v>
      </c>
      <c r="S51">
        <f t="shared" si="2"/>
        <v>2218</v>
      </c>
      <c r="T51">
        <f t="shared" si="3"/>
        <v>1204</v>
      </c>
      <c r="U51">
        <f t="shared" si="4"/>
        <v>0.98269896193771622</v>
      </c>
      <c r="V51" s="4">
        <f>INDEX(gcAdj!B:B,MATCH(MIN(1.1,MAX(ROUND(U51*20,0)/20,0.6)),gcAdj!A:A,0))</f>
        <v>0.98</v>
      </c>
      <c r="W51">
        <f>VLOOKUP(B51,Sheet1!A$2:U$156,2,0)</f>
        <v>8337</v>
      </c>
      <c r="X51">
        <f>VLOOKUP(B51,Sheet1!A$2:U$156,3,0)</f>
        <v>8232</v>
      </c>
      <c r="Y51">
        <f>VLOOKUP(B51,Sheet1!A$2:U$156,4,0)</f>
        <v>7984</v>
      </c>
      <c r="Z51">
        <f>VLOOKUP(B51,Sheet1!A$2:U$156,5,0)</f>
        <v>8631</v>
      </c>
      <c r="AA51">
        <f>VLOOKUP(B51,Sheet1!A$2:U$156,6,0)</f>
        <v>2202</v>
      </c>
      <c r="AB51">
        <f>VLOOKUP(B51,Sheet1!A$2:U$156,7,0)</f>
        <v>2220</v>
      </c>
      <c r="AC51">
        <f>VLOOKUP(B51,Sheet1!A$2:U$156,8,0)</f>
        <v>2241</v>
      </c>
      <c r="AD51">
        <f>VLOOKUP(B51,Sheet1!A$2:U$156,9,0)</f>
        <v>2209</v>
      </c>
      <c r="AE51">
        <f>VLOOKUP(B51,Sheet1!A$2:U$156,10,0)</f>
        <v>1190</v>
      </c>
      <c r="AF51">
        <f>VLOOKUP(B51,Sheet1!A$2:U$156,11,0)</f>
        <v>1230</v>
      </c>
      <c r="AG51">
        <f>VLOOKUP(B51,Sheet1!A$2:U$156,12,0)</f>
        <v>1245</v>
      </c>
      <c r="AH51">
        <f>VLOOKUP(B51,Sheet1!A$2:U$156,13,0)</f>
        <v>1151</v>
      </c>
      <c r="AI51">
        <f>VLOOKUP(B51,Sheet1!A$2:U$156,14,0)</f>
        <v>1012</v>
      </c>
      <c r="AJ51">
        <f>VLOOKUP(B51,Sheet1!A$2:U$156,15,0)</f>
        <v>990</v>
      </c>
      <c r="AK51">
        <f>VLOOKUP(B51,Sheet1!A$2:U$156,16,0)</f>
        <v>996</v>
      </c>
      <c r="AL51">
        <f>VLOOKUP(B51,Sheet1!A$2:U$156,17,0)</f>
        <v>1058</v>
      </c>
      <c r="AM51">
        <f>VLOOKUP(B51,Sheet1!A$2:U$156,18,0)</f>
        <v>2473.3000000000002</v>
      </c>
      <c r="AN51">
        <f>VLOOKUP(B51,Sheet1!A$2:U$156,19,0)</f>
        <v>2515.3000000000002</v>
      </c>
      <c r="AO51">
        <f>VLOOKUP(B51,Sheet1!A$2:U$156,20,0)</f>
        <v>2440.9</v>
      </c>
      <c r="AP51">
        <f>VLOOKUP(B51,Sheet1!A$2:U$156,21,0)</f>
        <v>2468.3000000000002</v>
      </c>
      <c r="AQ51" s="6">
        <f t="shared" si="5"/>
        <v>2474.4499999999998</v>
      </c>
      <c r="AR51" s="6">
        <f t="shared" si="6"/>
        <v>30.732556027769672</v>
      </c>
    </row>
    <row r="52" spans="1:44" x14ac:dyDescent="0.2">
      <c r="A52" t="s">
        <v>58</v>
      </c>
      <c r="B52" t="str">
        <f>VLOOKUP(A52,TelcatNames!A$1:B$145,2,0)</f>
        <v>c080216DCLONE3</v>
      </c>
      <c r="C52" t="str">
        <f>VLOOKUP(B52,clinical!A$2:I$160,2,0)</f>
        <v>c080216DCLONE3</v>
      </c>
      <c r="D52" t="str">
        <f>VLOOKUP(B52,clinical!A$2:I$160,3,0)</f>
        <v>Healthy1</v>
      </c>
      <c r="E52" t="s">
        <v>345</v>
      </c>
      <c r="F52">
        <f>VLOOKUP(B52,clinical!A$2:I$160,4,0)</f>
        <v>68</v>
      </c>
      <c r="G52" t="str">
        <f>VLOOKUP(B52,clinical!A$2:I$160,5,0)</f>
        <v>Liver</v>
      </c>
      <c r="H52" t="str">
        <f>VLOOKUP(B52,clinical!A$2:I$160,6,0)</f>
        <v>Organoid</v>
      </c>
      <c r="I52" t="str">
        <f>VLOOKUP(B52,clinical!A$2:I$160,7,0)</f>
        <v>No</v>
      </c>
      <c r="J52" t="str">
        <f>VLOOKUP(B52,clinical!A$2:I$160,8,0)</f>
        <v>None</v>
      </c>
      <c r="K52" s="6">
        <f t="shared" si="7"/>
        <v>4007</v>
      </c>
      <c r="L52" s="6">
        <f t="shared" si="0"/>
        <v>2216.5585074333262</v>
      </c>
      <c r="M52">
        <v>8.3422999999999997E-2</v>
      </c>
      <c r="N52">
        <f>VLOOKUP(A52,gcmedian!A$1:C$153,2,0)</f>
        <v>50</v>
      </c>
      <c r="O52">
        <f>VLOOKUP(A52,gcmedian!A$1:C$153,3,0)</f>
        <v>267</v>
      </c>
      <c r="P52">
        <f>VLOOKUP(A52,sampleMean!A$1:C$153,2,0)</f>
        <v>265</v>
      </c>
      <c r="Q52">
        <f>VLOOKUP(A52,sampleMean!A$1:C$153,3,0)</f>
        <v>262</v>
      </c>
      <c r="R52">
        <f t="shared" si="1"/>
        <v>13947</v>
      </c>
      <c r="S52">
        <f t="shared" si="2"/>
        <v>2439.25</v>
      </c>
      <c r="T52">
        <f t="shared" si="3"/>
        <v>1443.75</v>
      </c>
      <c r="U52">
        <f t="shared" si="4"/>
        <v>1.0075471698113208</v>
      </c>
      <c r="V52" s="4">
        <f>INDEX(gcAdj!B:B,MATCH(MIN(1.1,MAX(ROUND(U52*20,0)/20,0.6)),gcAdj!A:A,0))</f>
        <v>0.98</v>
      </c>
      <c r="W52">
        <f>VLOOKUP(B52,Sheet1!A$2:U$156,2,0)</f>
        <v>13957</v>
      </c>
      <c r="X52">
        <f>VLOOKUP(B52,Sheet1!A$2:U$156,3,0)</f>
        <v>13874</v>
      </c>
      <c r="Y52">
        <f>VLOOKUP(B52,Sheet1!A$2:U$156,4,0)</f>
        <v>13845</v>
      </c>
      <c r="Z52">
        <f>VLOOKUP(B52,Sheet1!A$2:U$156,5,0)</f>
        <v>14112</v>
      </c>
      <c r="AA52">
        <f>VLOOKUP(B52,Sheet1!A$2:U$156,6,0)</f>
        <v>2441</v>
      </c>
      <c r="AB52">
        <f>VLOOKUP(B52,Sheet1!A$2:U$156,7,0)</f>
        <v>2450</v>
      </c>
      <c r="AC52">
        <f>VLOOKUP(B52,Sheet1!A$2:U$156,8,0)</f>
        <v>2457</v>
      </c>
      <c r="AD52">
        <f>VLOOKUP(B52,Sheet1!A$2:U$156,9,0)</f>
        <v>2409</v>
      </c>
      <c r="AE52">
        <f>VLOOKUP(B52,Sheet1!A$2:U$156,10,0)</f>
        <v>1450</v>
      </c>
      <c r="AF52">
        <f>VLOOKUP(B52,Sheet1!A$2:U$156,11,0)</f>
        <v>1457</v>
      </c>
      <c r="AG52">
        <f>VLOOKUP(B52,Sheet1!A$2:U$156,12,0)</f>
        <v>1445</v>
      </c>
      <c r="AH52">
        <f>VLOOKUP(B52,Sheet1!A$2:U$156,13,0)</f>
        <v>1423</v>
      </c>
      <c r="AI52">
        <f>VLOOKUP(B52,Sheet1!A$2:U$156,14,0)</f>
        <v>991</v>
      </c>
      <c r="AJ52">
        <f>VLOOKUP(B52,Sheet1!A$2:U$156,15,0)</f>
        <v>993</v>
      </c>
      <c r="AK52">
        <f>VLOOKUP(B52,Sheet1!A$2:U$156,16,0)</f>
        <v>1012</v>
      </c>
      <c r="AL52">
        <f>VLOOKUP(B52,Sheet1!A$2:U$156,17,0)</f>
        <v>986</v>
      </c>
      <c r="AM52">
        <f>VLOOKUP(B52,Sheet1!A$2:U$156,18,0)</f>
        <v>3978.9</v>
      </c>
      <c r="AN52">
        <f>VLOOKUP(B52,Sheet1!A$2:U$156,19,0)</f>
        <v>3977.8</v>
      </c>
      <c r="AO52">
        <f>VLOOKUP(B52,Sheet1!A$2:U$156,20,0)</f>
        <v>3964.4</v>
      </c>
      <c r="AP52">
        <f>VLOOKUP(B52,Sheet1!A$2:U$156,21,0)</f>
        <v>4106.8999999999996</v>
      </c>
      <c r="AQ52" s="6">
        <f t="shared" si="5"/>
        <v>4007</v>
      </c>
      <c r="AR52" s="6">
        <f t="shared" si="6"/>
        <v>66.925381333740901</v>
      </c>
    </row>
    <row r="53" spans="1:44" x14ac:dyDescent="0.2">
      <c r="A53" t="s">
        <v>59</v>
      </c>
      <c r="B53" t="str">
        <f>VLOOKUP(A53,TelcatNames!A$1:B$145,2,0)</f>
        <v>c110116DCLONE2</v>
      </c>
      <c r="C53" t="str">
        <f>VLOOKUP(B53,clinical!A$2:I$160,2,0)</f>
        <v>c110116DCLONE2</v>
      </c>
      <c r="D53" t="str">
        <f>VLOOKUP(B53,clinical!A$2:I$160,3,0)</f>
        <v>Healthy2</v>
      </c>
      <c r="E53" t="s">
        <v>345</v>
      </c>
      <c r="F53">
        <f>VLOOKUP(B53,clinical!A$2:I$160,4,0)</f>
        <v>61</v>
      </c>
      <c r="G53" t="str">
        <f>VLOOKUP(B53,clinical!A$2:I$160,5,0)</f>
        <v>Liver</v>
      </c>
      <c r="H53" t="str">
        <f>VLOOKUP(B53,clinical!A$2:I$160,6,0)</f>
        <v>Organoid</v>
      </c>
      <c r="I53" t="str">
        <f>VLOOKUP(B53,clinical!A$2:I$160,7,0)</f>
        <v>No</v>
      </c>
      <c r="J53" t="str">
        <f>VLOOKUP(B53,clinical!A$2:I$160,8,0)</f>
        <v>None</v>
      </c>
      <c r="K53" s="6">
        <f t="shared" si="7"/>
        <v>3262.75</v>
      </c>
      <c r="L53" s="6">
        <f t="shared" si="0"/>
        <v>1234.4654434283098</v>
      </c>
      <c r="M53">
        <v>7.9882999999999996E-2</v>
      </c>
      <c r="N53">
        <f>VLOOKUP(A53,gcmedian!A$1:C$153,2,0)</f>
        <v>50</v>
      </c>
      <c r="O53">
        <f>VLOOKUP(A53,gcmedian!A$1:C$153,3,0)</f>
        <v>273</v>
      </c>
      <c r="P53">
        <f>VLOOKUP(A53,sampleMean!A$1:C$153,2,0)</f>
        <v>278</v>
      </c>
      <c r="Q53">
        <f>VLOOKUP(A53,sampleMean!A$1:C$153,3,0)</f>
        <v>275</v>
      </c>
      <c r="R53">
        <f t="shared" si="1"/>
        <v>8017.25</v>
      </c>
      <c r="S53">
        <f t="shared" si="2"/>
        <v>2103.25</v>
      </c>
      <c r="T53">
        <f t="shared" si="3"/>
        <v>1324</v>
      </c>
      <c r="U53">
        <f t="shared" si="4"/>
        <v>0.98201438848920863</v>
      </c>
      <c r="V53" s="4">
        <f>INDEX(gcAdj!B:B,MATCH(MIN(1.1,MAX(ROUND(U53*20,0)/20,0.6)),gcAdj!A:A,0))</f>
        <v>0.98</v>
      </c>
      <c r="W53">
        <f>VLOOKUP(B53,Sheet1!A$2:U$156,2,0)</f>
        <v>8209</v>
      </c>
      <c r="X53">
        <f>VLOOKUP(B53,Sheet1!A$2:U$156,3,0)</f>
        <v>7891</v>
      </c>
      <c r="Y53">
        <f>VLOOKUP(B53,Sheet1!A$2:U$156,4,0)</f>
        <v>8190</v>
      </c>
      <c r="Z53">
        <f>VLOOKUP(B53,Sheet1!A$2:U$156,5,0)</f>
        <v>7779</v>
      </c>
      <c r="AA53">
        <f>VLOOKUP(B53,Sheet1!A$2:U$156,6,0)</f>
        <v>2083</v>
      </c>
      <c r="AB53">
        <f>VLOOKUP(B53,Sheet1!A$2:U$156,7,0)</f>
        <v>2114</v>
      </c>
      <c r="AC53">
        <f>VLOOKUP(B53,Sheet1!A$2:U$156,8,0)</f>
        <v>2086</v>
      </c>
      <c r="AD53">
        <f>VLOOKUP(B53,Sheet1!A$2:U$156,9,0)</f>
        <v>2130</v>
      </c>
      <c r="AE53">
        <f>VLOOKUP(B53,Sheet1!A$2:U$156,10,0)</f>
        <v>1300</v>
      </c>
      <c r="AF53">
        <f>VLOOKUP(B53,Sheet1!A$2:U$156,11,0)</f>
        <v>1349</v>
      </c>
      <c r="AG53">
        <f>VLOOKUP(B53,Sheet1!A$2:U$156,12,0)</f>
        <v>1301</v>
      </c>
      <c r="AH53">
        <f>VLOOKUP(B53,Sheet1!A$2:U$156,13,0)</f>
        <v>1346</v>
      </c>
      <c r="AI53">
        <f>VLOOKUP(B53,Sheet1!A$2:U$156,14,0)</f>
        <v>783</v>
      </c>
      <c r="AJ53">
        <f>VLOOKUP(B53,Sheet1!A$2:U$156,15,0)</f>
        <v>765</v>
      </c>
      <c r="AK53">
        <f>VLOOKUP(B53,Sheet1!A$2:U$156,16,0)</f>
        <v>785</v>
      </c>
      <c r="AL53">
        <f>VLOOKUP(B53,Sheet1!A$2:U$156,17,0)</f>
        <v>784</v>
      </c>
      <c r="AM53">
        <f>VLOOKUP(B53,Sheet1!A$2:U$156,18,0)</f>
        <v>3382.1</v>
      </c>
      <c r="AN53">
        <f>VLOOKUP(B53,Sheet1!A$2:U$156,19,0)</f>
        <v>3217.4</v>
      </c>
      <c r="AO53">
        <f>VLOOKUP(B53,Sheet1!A$2:U$156,20,0)</f>
        <v>3277</v>
      </c>
      <c r="AP53">
        <f>VLOOKUP(B53,Sheet1!A$2:U$156,21,0)</f>
        <v>3174.5</v>
      </c>
      <c r="AQ53" s="6">
        <f t="shared" si="5"/>
        <v>3262.75</v>
      </c>
      <c r="AR53" s="6">
        <f t="shared" si="6"/>
        <v>89.985498831756161</v>
      </c>
    </row>
    <row r="54" spans="1:44" x14ac:dyDescent="0.2">
      <c r="A54" t="s">
        <v>60</v>
      </c>
      <c r="B54" t="str">
        <f>VLOOKUP(A54,TelcatNames!A$1:B$145,2,0)</f>
        <v>c110116DSPLEEN</v>
      </c>
      <c r="C54" t="str">
        <f>VLOOKUP(B54,clinical!A$2:I$160,2,0)</f>
        <v>c110116DSPLEEN</v>
      </c>
      <c r="D54" t="str">
        <f>VLOOKUP(B54,clinical!A$2:I$160,3,0)</f>
        <v>Healthy2</v>
      </c>
      <c r="E54" t="s">
        <v>345</v>
      </c>
      <c r="F54">
        <f>VLOOKUP(B54,clinical!A$2:I$160,4,0)</f>
        <v>61</v>
      </c>
      <c r="G54" t="str">
        <f>VLOOKUP(B54,clinical!A$2:I$160,5,0)</f>
        <v>Liver</v>
      </c>
      <c r="H54" t="str">
        <f>VLOOKUP(B54,clinical!A$2:I$160,6,0)</f>
        <v>BULK</v>
      </c>
      <c r="I54" t="str">
        <f>VLOOKUP(B54,clinical!A$2:I$160,7,0)</f>
        <v>No</v>
      </c>
      <c r="J54" t="str">
        <f>VLOOKUP(B54,clinical!A$2:I$160,8,0)</f>
        <v>None</v>
      </c>
      <c r="K54" s="6">
        <f t="shared" si="7"/>
        <v>3184.5749999999998</v>
      </c>
      <c r="L54" s="6">
        <f t="shared" si="0"/>
        <v>1551.7349651644456</v>
      </c>
      <c r="M54">
        <v>8.0960000000000004E-2</v>
      </c>
      <c r="N54">
        <f>VLOOKUP(A54,gcmedian!A$1:C$153,2,0)</f>
        <v>50</v>
      </c>
      <c r="O54">
        <f>VLOOKUP(A54,gcmedian!A$1:C$153,3,0)</f>
        <v>279</v>
      </c>
      <c r="P54">
        <f>VLOOKUP(A54,sampleMean!A$1:C$153,2,0)</f>
        <v>287</v>
      </c>
      <c r="Q54">
        <f>VLOOKUP(A54,sampleMean!A$1:C$153,3,0)</f>
        <v>284</v>
      </c>
      <c r="R54">
        <f t="shared" si="1"/>
        <v>10542.25</v>
      </c>
      <c r="S54">
        <f t="shared" si="2"/>
        <v>2402.25</v>
      </c>
      <c r="T54">
        <f t="shared" si="3"/>
        <v>1419</v>
      </c>
      <c r="U54">
        <f t="shared" si="4"/>
        <v>0.97212543554006969</v>
      </c>
      <c r="V54" s="4">
        <f>INDEX(gcAdj!B:B,MATCH(MIN(1.1,MAX(ROUND(U54*20,0)/20,0.6)),gcAdj!A:A,0))</f>
        <v>0.99</v>
      </c>
      <c r="W54">
        <f>VLOOKUP(B54,Sheet1!A$2:U$156,2,0)</f>
        <v>10716</v>
      </c>
      <c r="X54">
        <f>VLOOKUP(B54,Sheet1!A$2:U$156,3,0)</f>
        <v>10412</v>
      </c>
      <c r="Y54">
        <f>VLOOKUP(B54,Sheet1!A$2:U$156,4,0)</f>
        <v>10609</v>
      </c>
      <c r="Z54">
        <f>VLOOKUP(B54,Sheet1!A$2:U$156,5,0)</f>
        <v>10432</v>
      </c>
      <c r="AA54">
        <f>VLOOKUP(B54,Sheet1!A$2:U$156,6,0)</f>
        <v>2362</v>
      </c>
      <c r="AB54">
        <f>VLOOKUP(B54,Sheet1!A$2:U$156,7,0)</f>
        <v>2434</v>
      </c>
      <c r="AC54">
        <f>VLOOKUP(B54,Sheet1!A$2:U$156,8,0)</f>
        <v>2382</v>
      </c>
      <c r="AD54">
        <f>VLOOKUP(B54,Sheet1!A$2:U$156,9,0)</f>
        <v>2431</v>
      </c>
      <c r="AE54">
        <f>VLOOKUP(B54,Sheet1!A$2:U$156,10,0)</f>
        <v>1405</v>
      </c>
      <c r="AF54">
        <f>VLOOKUP(B54,Sheet1!A$2:U$156,11,0)</f>
        <v>1436</v>
      </c>
      <c r="AG54">
        <f>VLOOKUP(B54,Sheet1!A$2:U$156,12,0)</f>
        <v>1408</v>
      </c>
      <c r="AH54">
        <f>VLOOKUP(B54,Sheet1!A$2:U$156,13,0)</f>
        <v>1427</v>
      </c>
      <c r="AI54">
        <f>VLOOKUP(B54,Sheet1!A$2:U$156,14,0)</f>
        <v>957</v>
      </c>
      <c r="AJ54">
        <f>VLOOKUP(B54,Sheet1!A$2:U$156,15,0)</f>
        <v>998</v>
      </c>
      <c r="AK54">
        <f>VLOOKUP(B54,Sheet1!A$2:U$156,16,0)</f>
        <v>974</v>
      </c>
      <c r="AL54">
        <f>VLOOKUP(B54,Sheet1!A$2:U$156,17,0)</f>
        <v>1004</v>
      </c>
      <c r="AM54">
        <f>VLOOKUP(B54,Sheet1!A$2:U$156,18,0)</f>
        <v>3318.6</v>
      </c>
      <c r="AN54">
        <f>VLOOKUP(B54,Sheet1!A$2:U$156,19,0)</f>
        <v>3104.2</v>
      </c>
      <c r="AO54">
        <f>VLOOKUP(B54,Sheet1!A$2:U$156,20,0)</f>
        <v>3218.1</v>
      </c>
      <c r="AP54">
        <f>VLOOKUP(B54,Sheet1!A$2:U$156,21,0)</f>
        <v>3097.4</v>
      </c>
      <c r="AQ54" s="6">
        <f t="shared" si="5"/>
        <v>3184.5749999999998</v>
      </c>
      <c r="AR54" s="6">
        <f t="shared" si="6"/>
        <v>105.11303043232395</v>
      </c>
    </row>
    <row r="55" spans="1:44" x14ac:dyDescent="0.2">
      <c r="A55" t="s">
        <v>61</v>
      </c>
      <c r="B55" t="str">
        <f>VLOOKUP(A55,TelcatNames!A$1:B$145,2,0)</f>
        <v>C120215D2C</v>
      </c>
      <c r="C55" t="str">
        <f>VLOOKUP(B55,clinical!A$2:I$160,2,0)</f>
        <v>C120215D2C</v>
      </c>
      <c r="D55" t="str">
        <f>VLOOKUP(B55,clinical!A$2:I$160,3,0)</f>
        <v>Healthy4</v>
      </c>
      <c r="E55" t="s">
        <v>345</v>
      </c>
      <c r="F55">
        <f>VLOOKUP(B55,clinical!A$2:I$160,4,0)</f>
        <v>55</v>
      </c>
      <c r="G55" t="str">
        <f>VLOOKUP(B55,clinical!A$2:I$160,5,0)</f>
        <v>Liver</v>
      </c>
      <c r="H55" t="str">
        <f>VLOOKUP(B55,clinical!A$2:I$160,6,0)</f>
        <v>Organoid</v>
      </c>
      <c r="I55" t="str">
        <f>VLOOKUP(B55,clinical!A$2:I$160,7,0)</f>
        <v>No</v>
      </c>
      <c r="J55" t="str">
        <f>VLOOKUP(B55,clinical!A$2:I$160,8,0)</f>
        <v>None</v>
      </c>
      <c r="K55" s="6">
        <f t="shared" si="7"/>
        <v>3445.7750000000001</v>
      </c>
      <c r="L55" s="6">
        <f t="shared" si="0"/>
        <v>3244.5390177645068</v>
      </c>
      <c r="M55">
        <v>0.19484599999999999</v>
      </c>
      <c r="N55">
        <f>VLOOKUP(A55,gcmedian!A$1:C$153,2,0)</f>
        <v>50</v>
      </c>
      <c r="O55">
        <f>VLOOKUP(A55,gcmedian!A$1:C$153,3,0)</f>
        <v>222</v>
      </c>
      <c r="P55">
        <f>VLOOKUP(A55,sampleMean!A$1:C$153,2,0)</f>
        <v>229</v>
      </c>
      <c r="Q55">
        <f>VLOOKUP(A55,sampleMean!A$1:C$153,3,0)</f>
        <v>224</v>
      </c>
      <c r="R55">
        <f t="shared" si="1"/>
        <v>19930.25</v>
      </c>
      <c r="S55">
        <f t="shared" si="2"/>
        <v>4648.25</v>
      </c>
      <c r="T55">
        <f t="shared" si="3"/>
        <v>2484.25</v>
      </c>
      <c r="U55">
        <f t="shared" si="4"/>
        <v>0.96943231441048039</v>
      </c>
      <c r="V55" s="4">
        <f>INDEX(gcAdj!B:B,MATCH(MIN(1.1,MAX(ROUND(U55*20,0)/20,0.6)),gcAdj!A:A,0))</f>
        <v>0.99</v>
      </c>
      <c r="W55">
        <f>VLOOKUP(B55,Sheet1!A$2:U$156,2,0)</f>
        <v>19960</v>
      </c>
      <c r="X55">
        <f>VLOOKUP(B55,Sheet1!A$2:U$156,3,0)</f>
        <v>19852</v>
      </c>
      <c r="Y55">
        <f>VLOOKUP(B55,Sheet1!A$2:U$156,4,0)</f>
        <v>20005</v>
      </c>
      <c r="Z55">
        <f>VLOOKUP(B55,Sheet1!A$2:U$156,5,0)</f>
        <v>19904</v>
      </c>
      <c r="AA55">
        <f>VLOOKUP(B55,Sheet1!A$2:U$156,6,0)</f>
        <v>4653</v>
      </c>
      <c r="AB55">
        <f>VLOOKUP(B55,Sheet1!A$2:U$156,7,0)</f>
        <v>4654</v>
      </c>
      <c r="AC55">
        <f>VLOOKUP(B55,Sheet1!A$2:U$156,8,0)</f>
        <v>4645</v>
      </c>
      <c r="AD55">
        <f>VLOOKUP(B55,Sheet1!A$2:U$156,9,0)</f>
        <v>4641</v>
      </c>
      <c r="AE55">
        <f>VLOOKUP(B55,Sheet1!A$2:U$156,10,0)</f>
        <v>2480</v>
      </c>
      <c r="AF55">
        <f>VLOOKUP(B55,Sheet1!A$2:U$156,11,0)</f>
        <v>2518</v>
      </c>
      <c r="AG55">
        <f>VLOOKUP(B55,Sheet1!A$2:U$156,12,0)</f>
        <v>2476</v>
      </c>
      <c r="AH55">
        <f>VLOOKUP(B55,Sheet1!A$2:U$156,13,0)</f>
        <v>2463</v>
      </c>
      <c r="AI55">
        <f>VLOOKUP(B55,Sheet1!A$2:U$156,14,0)</f>
        <v>2173</v>
      </c>
      <c r="AJ55">
        <f>VLOOKUP(B55,Sheet1!A$2:U$156,15,0)</f>
        <v>2136</v>
      </c>
      <c r="AK55">
        <f>VLOOKUP(B55,Sheet1!A$2:U$156,16,0)</f>
        <v>2169</v>
      </c>
      <c r="AL55">
        <f>VLOOKUP(B55,Sheet1!A$2:U$156,17,0)</f>
        <v>2178</v>
      </c>
      <c r="AM55">
        <f>VLOOKUP(B55,Sheet1!A$2:U$156,18,0)</f>
        <v>3402.4</v>
      </c>
      <c r="AN55">
        <f>VLOOKUP(B55,Sheet1!A$2:U$156,19,0)</f>
        <v>3486.8</v>
      </c>
      <c r="AO55">
        <f>VLOOKUP(B55,Sheet1!A$2:U$156,20,0)</f>
        <v>3477.5</v>
      </c>
      <c r="AP55">
        <f>VLOOKUP(B55,Sheet1!A$2:U$156,21,0)</f>
        <v>3416.4</v>
      </c>
      <c r="AQ55" s="6">
        <f t="shared" si="5"/>
        <v>3445.7750000000001</v>
      </c>
      <c r="AR55" s="6">
        <f t="shared" si="6"/>
        <v>42.559008055483005</v>
      </c>
    </row>
    <row r="56" spans="1:44" x14ac:dyDescent="0.2">
      <c r="A56" t="s">
        <v>62</v>
      </c>
      <c r="B56" t="str">
        <f>VLOOKUP(A56,TelcatNames!A$1:B$145,2,0)</f>
        <v>C120215DBlood</v>
      </c>
      <c r="C56" t="str">
        <f>VLOOKUP(B56,TelcatNames!B$1:C$145,2,0)</f>
        <v>C120215DBlood</v>
      </c>
      <c r="D56" t="e">
        <f>VLOOKUP(B56,clinical!A$2:I$160,3,0)</f>
        <v>#N/A</v>
      </c>
      <c r="E56" t="s">
        <v>286</v>
      </c>
      <c r="F56" t="e">
        <f>VLOOKUP(B56,clinical!A$2:I$160,4,0)</f>
        <v>#N/A</v>
      </c>
      <c r="G56" t="e">
        <f>VLOOKUP(B56,clinical!A$2:I$160,5,0)</f>
        <v>#N/A</v>
      </c>
      <c r="H56" t="e">
        <f>VLOOKUP(B56,clinical!A$2:I$160,6,0)</f>
        <v>#N/A</v>
      </c>
      <c r="I56" t="e">
        <f>VLOOKUP(B56,clinical!A$2:I$160,7,0)</f>
        <v>#N/A</v>
      </c>
      <c r="J56" t="e">
        <f>VLOOKUP(B56,clinical!A$2:I$160,8,0)</f>
        <v>#N/A</v>
      </c>
      <c r="K56" s="6">
        <f t="shared" si="7"/>
        <v>3193.1</v>
      </c>
      <c r="L56" s="6">
        <f t="shared" si="0"/>
        <v>4557.0413153271838</v>
      </c>
      <c r="M56">
        <v>0.19023899999999999</v>
      </c>
      <c r="N56">
        <f>VLOOKUP(A56,gcmedian!A$1:C$153,2,0)</f>
        <v>50</v>
      </c>
      <c r="O56">
        <f>VLOOKUP(A56,gcmedian!A$1:C$153,3,0)</f>
        <v>269</v>
      </c>
      <c r="P56">
        <f>VLOOKUP(A56,sampleMean!A$1:C$153,2,0)</f>
        <v>276</v>
      </c>
      <c r="Q56">
        <f>VLOOKUP(A56,sampleMean!A$1:C$153,3,0)</f>
        <v>273</v>
      </c>
      <c r="R56">
        <f t="shared" si="1"/>
        <v>33590.75</v>
      </c>
      <c r="S56">
        <f t="shared" si="2"/>
        <v>7398.5</v>
      </c>
      <c r="T56">
        <f t="shared" si="3"/>
        <v>3846</v>
      </c>
      <c r="U56">
        <f t="shared" si="4"/>
        <v>0.97463768115942029</v>
      </c>
      <c r="V56" s="4">
        <f>INDEX(gcAdj!B:B,MATCH(MIN(1.1,MAX(ROUND(U56*20,0)/20,0.6)),gcAdj!A:A,0))</f>
        <v>0.99</v>
      </c>
      <c r="W56">
        <f>VLOOKUP(B56,Sheet1!A$2:U$156,2,0)</f>
        <v>33523</v>
      </c>
      <c r="X56">
        <f>VLOOKUP(B56,Sheet1!A$2:U$156,3,0)</f>
        <v>33567</v>
      </c>
      <c r="Y56">
        <f>VLOOKUP(B56,Sheet1!A$2:U$156,4,0)</f>
        <v>33676</v>
      </c>
      <c r="Z56">
        <f>VLOOKUP(B56,Sheet1!A$2:U$156,5,0)</f>
        <v>33597</v>
      </c>
      <c r="AA56">
        <f>VLOOKUP(B56,Sheet1!A$2:U$156,6,0)</f>
        <v>7391</v>
      </c>
      <c r="AB56">
        <f>VLOOKUP(B56,Sheet1!A$2:U$156,7,0)</f>
        <v>7416</v>
      </c>
      <c r="AC56">
        <f>VLOOKUP(B56,Sheet1!A$2:U$156,8,0)</f>
        <v>7407</v>
      </c>
      <c r="AD56">
        <f>VLOOKUP(B56,Sheet1!A$2:U$156,9,0)</f>
        <v>7380</v>
      </c>
      <c r="AE56">
        <f>VLOOKUP(B56,Sheet1!A$2:U$156,10,0)</f>
        <v>3871</v>
      </c>
      <c r="AF56">
        <f>VLOOKUP(B56,Sheet1!A$2:U$156,11,0)</f>
        <v>3866</v>
      </c>
      <c r="AG56">
        <f>VLOOKUP(B56,Sheet1!A$2:U$156,12,0)</f>
        <v>3810</v>
      </c>
      <c r="AH56">
        <f>VLOOKUP(B56,Sheet1!A$2:U$156,13,0)</f>
        <v>3837</v>
      </c>
      <c r="AI56">
        <f>VLOOKUP(B56,Sheet1!A$2:U$156,14,0)</f>
        <v>3520</v>
      </c>
      <c r="AJ56">
        <f>VLOOKUP(B56,Sheet1!A$2:U$156,15,0)</f>
        <v>3550</v>
      </c>
      <c r="AK56">
        <f>VLOOKUP(B56,Sheet1!A$2:U$156,16,0)</f>
        <v>3597</v>
      </c>
      <c r="AL56">
        <f>VLOOKUP(B56,Sheet1!A$2:U$156,17,0)</f>
        <v>3543</v>
      </c>
      <c r="AM56">
        <f>VLOOKUP(B56,Sheet1!A$2:U$156,18,0)</f>
        <v>3220.5</v>
      </c>
      <c r="AN56">
        <f>VLOOKUP(B56,Sheet1!A$2:U$156,19,0)</f>
        <v>3182.7</v>
      </c>
      <c r="AO56">
        <f>VLOOKUP(B56,Sheet1!A$2:U$156,20,0)</f>
        <v>3155.6</v>
      </c>
      <c r="AP56">
        <f>VLOOKUP(B56,Sheet1!A$2:U$156,21,0)</f>
        <v>3213.6</v>
      </c>
      <c r="AQ56" s="6">
        <f t="shared" si="5"/>
        <v>3193.1</v>
      </c>
      <c r="AR56" s="6">
        <f t="shared" si="6"/>
        <v>29.918890353754804</v>
      </c>
    </row>
    <row r="57" spans="1:44" x14ac:dyDescent="0.2">
      <c r="A57" t="s">
        <v>63</v>
      </c>
      <c r="B57" t="str">
        <f>VLOOKUP(A57,TelcatNames!A$1:B$145,2,0)</f>
        <v>c150216DCLONE2</v>
      </c>
      <c r="C57" t="str">
        <f>VLOOKUP(B57,clinical!A$2:I$160,2,0)</f>
        <v>c150216DCLONE2</v>
      </c>
      <c r="D57" t="str">
        <f>VLOOKUP(B57,clinical!A$2:I$160,3,0)</f>
        <v>Healthy3</v>
      </c>
      <c r="E57" t="s">
        <v>345</v>
      </c>
      <c r="F57">
        <f>VLOOKUP(B57,clinical!A$2:I$160,4,0)</f>
        <v>24</v>
      </c>
      <c r="G57" t="str">
        <f>VLOOKUP(B57,clinical!A$2:I$160,5,0)</f>
        <v>Liver</v>
      </c>
      <c r="H57" t="str">
        <f>VLOOKUP(B57,clinical!A$2:I$160,6,0)</f>
        <v>Organoid</v>
      </c>
      <c r="I57" t="str">
        <f>VLOOKUP(B57,clinical!A$2:I$160,7,0)</f>
        <v>No</v>
      </c>
      <c r="J57" t="str">
        <f>VLOOKUP(B57,clinical!A$2:I$160,8,0)</f>
        <v>None</v>
      </c>
      <c r="K57" s="6">
        <f t="shared" si="7"/>
        <v>5637.8249999999998</v>
      </c>
      <c r="L57" s="6">
        <f t="shared" si="0"/>
        <v>4552.9480548767488</v>
      </c>
      <c r="M57">
        <v>4.6434000000000003E-2</v>
      </c>
      <c r="N57">
        <f>VLOOKUP(A57,gcmedian!A$1:C$153,2,0)</f>
        <v>50</v>
      </c>
      <c r="O57">
        <f>VLOOKUP(A57,gcmedian!A$1:C$153,3,0)</f>
        <v>218</v>
      </c>
      <c r="P57">
        <f>VLOOKUP(A57,sampleMean!A$1:C$153,2,0)</f>
        <v>241</v>
      </c>
      <c r="Q57">
        <f>VLOOKUP(A57,sampleMean!A$1:C$153,3,0)</f>
        <v>238</v>
      </c>
      <c r="R57">
        <f t="shared" si="1"/>
        <v>25545.25</v>
      </c>
      <c r="S57">
        <f t="shared" si="2"/>
        <v>3260.5</v>
      </c>
      <c r="T57">
        <f t="shared" si="3"/>
        <v>1948.5</v>
      </c>
      <c r="U57">
        <f t="shared" si="4"/>
        <v>0.9045643153526971</v>
      </c>
      <c r="V57" s="4">
        <f>INDEX(gcAdj!B:B,MATCH(MIN(1.1,MAX(ROUND(U57*20,0)/20,0.6)),gcAdj!A:A,0))</f>
        <v>0.99</v>
      </c>
      <c r="W57">
        <f>VLOOKUP(B57,Sheet1!A$2:U$156,2,0)</f>
        <v>25632</v>
      </c>
      <c r="X57">
        <f>VLOOKUP(B57,Sheet1!A$2:U$156,3,0)</f>
        <v>25583</v>
      </c>
      <c r="Y57">
        <f>VLOOKUP(B57,Sheet1!A$2:U$156,4,0)</f>
        <v>25465</v>
      </c>
      <c r="Z57">
        <f>VLOOKUP(B57,Sheet1!A$2:U$156,5,0)</f>
        <v>25501</v>
      </c>
      <c r="AA57">
        <f>VLOOKUP(B57,Sheet1!A$2:U$156,6,0)</f>
        <v>3260</v>
      </c>
      <c r="AB57">
        <f>VLOOKUP(B57,Sheet1!A$2:U$156,7,0)</f>
        <v>3260</v>
      </c>
      <c r="AC57">
        <f>VLOOKUP(B57,Sheet1!A$2:U$156,8,0)</f>
        <v>3268</v>
      </c>
      <c r="AD57">
        <f>VLOOKUP(B57,Sheet1!A$2:U$156,9,0)</f>
        <v>3254</v>
      </c>
      <c r="AE57">
        <f>VLOOKUP(B57,Sheet1!A$2:U$156,10,0)</f>
        <v>1916</v>
      </c>
      <c r="AF57">
        <f>VLOOKUP(B57,Sheet1!A$2:U$156,11,0)</f>
        <v>1927</v>
      </c>
      <c r="AG57">
        <f>VLOOKUP(B57,Sheet1!A$2:U$156,12,0)</f>
        <v>1980</v>
      </c>
      <c r="AH57">
        <f>VLOOKUP(B57,Sheet1!A$2:U$156,13,0)</f>
        <v>1971</v>
      </c>
      <c r="AI57">
        <f>VLOOKUP(B57,Sheet1!A$2:U$156,14,0)</f>
        <v>1344</v>
      </c>
      <c r="AJ57">
        <f>VLOOKUP(B57,Sheet1!A$2:U$156,15,0)</f>
        <v>1333</v>
      </c>
      <c r="AK57">
        <f>VLOOKUP(B57,Sheet1!A$2:U$156,16,0)</f>
        <v>1288</v>
      </c>
      <c r="AL57">
        <f>VLOOKUP(B57,Sheet1!A$2:U$156,17,0)</f>
        <v>1283</v>
      </c>
      <c r="AM57">
        <f>VLOOKUP(B57,Sheet1!A$2:U$156,18,0)</f>
        <v>5487.3</v>
      </c>
      <c r="AN57">
        <f>VLOOKUP(B57,Sheet1!A$2:U$156,19,0)</f>
        <v>5535.5</v>
      </c>
      <c r="AO57">
        <f>VLOOKUP(B57,Sheet1!A$2:U$156,20,0)</f>
        <v>5764.7</v>
      </c>
      <c r="AP57">
        <f>VLOOKUP(B57,Sheet1!A$2:U$156,21,0)</f>
        <v>5763.8</v>
      </c>
      <c r="AQ57" s="6">
        <f t="shared" si="5"/>
        <v>5637.8249999999998</v>
      </c>
      <c r="AR57" s="6">
        <f t="shared" si="6"/>
        <v>147.30370837151378</v>
      </c>
    </row>
    <row r="58" spans="1:44" x14ac:dyDescent="0.2">
      <c r="A58" t="s">
        <v>64</v>
      </c>
      <c r="B58" t="str">
        <f>VLOOKUP(A58,TelcatNames!A$1:B$145,2,0)</f>
        <v>c150216DSPLEEN</v>
      </c>
      <c r="C58" t="str">
        <f>VLOOKUP(B58,clinical!A$2:I$160,2,0)</f>
        <v>c150216DSPLEEN</v>
      </c>
      <c r="D58" t="str">
        <f>VLOOKUP(B58,clinical!A$2:I$160,3,0)</f>
        <v>Healthy3</v>
      </c>
      <c r="E58" t="s">
        <v>345</v>
      </c>
      <c r="F58">
        <f>VLOOKUP(B58,clinical!A$2:I$160,4,0)</f>
        <v>24</v>
      </c>
      <c r="G58" t="str">
        <f>VLOOKUP(B58,clinical!A$2:I$160,5,0)</f>
        <v>Liver</v>
      </c>
      <c r="H58" t="str">
        <f>VLOOKUP(B58,clinical!A$2:I$160,6,0)</f>
        <v>BULK</v>
      </c>
      <c r="I58" t="str">
        <f>VLOOKUP(B58,clinical!A$2:I$160,7,0)</f>
        <v>No</v>
      </c>
      <c r="J58" t="str">
        <f>VLOOKUP(B58,clinical!A$2:I$160,8,0)</f>
        <v>None</v>
      </c>
      <c r="K58" s="6">
        <f t="shared" si="7"/>
        <v>4250.875</v>
      </c>
      <c r="L58" s="6">
        <f t="shared" si="0"/>
        <v>4878.188327402816</v>
      </c>
      <c r="M58">
        <v>5.3655000000000001E-2</v>
      </c>
      <c r="N58">
        <f>VLOOKUP(A58,gcmedian!A$1:C$153,2,0)</f>
        <v>50</v>
      </c>
      <c r="O58">
        <f>VLOOKUP(A58,gcmedian!A$1:C$153,3,0)</f>
        <v>238</v>
      </c>
      <c r="P58">
        <f>VLOOKUP(A58,sampleMean!A$1:C$153,2,0)</f>
        <v>264</v>
      </c>
      <c r="Q58">
        <f>VLOOKUP(A58,sampleMean!A$1:C$153,3,0)</f>
        <v>262</v>
      </c>
      <c r="R58">
        <f t="shared" si="1"/>
        <v>30005.25</v>
      </c>
      <c r="S58">
        <f t="shared" si="2"/>
        <v>3970.75</v>
      </c>
      <c r="T58">
        <f t="shared" si="3"/>
        <v>2007.75</v>
      </c>
      <c r="U58">
        <f t="shared" si="4"/>
        <v>0.90151515151515149</v>
      </c>
      <c r="V58" s="4">
        <f>INDEX(gcAdj!B:B,MATCH(MIN(1.1,MAX(ROUND(U58*20,0)/20,0.6)),gcAdj!A:A,0))</f>
        <v>0.99</v>
      </c>
      <c r="W58">
        <f>VLOOKUP(B58,Sheet1!A$2:U$156,2,0)</f>
        <v>30018</v>
      </c>
      <c r="X58">
        <f>VLOOKUP(B58,Sheet1!A$2:U$156,3,0)</f>
        <v>30039</v>
      </c>
      <c r="Y58">
        <f>VLOOKUP(B58,Sheet1!A$2:U$156,4,0)</f>
        <v>29901</v>
      </c>
      <c r="Z58">
        <f>VLOOKUP(B58,Sheet1!A$2:U$156,5,0)</f>
        <v>30063</v>
      </c>
      <c r="AA58">
        <f>VLOOKUP(B58,Sheet1!A$2:U$156,6,0)</f>
        <v>3967</v>
      </c>
      <c r="AB58">
        <f>VLOOKUP(B58,Sheet1!A$2:U$156,7,0)</f>
        <v>3979</v>
      </c>
      <c r="AC58">
        <f>VLOOKUP(B58,Sheet1!A$2:U$156,8,0)</f>
        <v>3984</v>
      </c>
      <c r="AD58">
        <f>VLOOKUP(B58,Sheet1!A$2:U$156,9,0)</f>
        <v>3953</v>
      </c>
      <c r="AE58">
        <f>VLOOKUP(B58,Sheet1!A$2:U$156,10,0)</f>
        <v>2001</v>
      </c>
      <c r="AF58">
        <f>VLOOKUP(B58,Sheet1!A$2:U$156,11,0)</f>
        <v>2000</v>
      </c>
      <c r="AG58">
        <f>VLOOKUP(B58,Sheet1!A$2:U$156,12,0)</f>
        <v>2019</v>
      </c>
      <c r="AH58">
        <f>VLOOKUP(B58,Sheet1!A$2:U$156,13,0)</f>
        <v>2011</v>
      </c>
      <c r="AI58">
        <f>VLOOKUP(B58,Sheet1!A$2:U$156,14,0)</f>
        <v>1966</v>
      </c>
      <c r="AJ58">
        <f>VLOOKUP(B58,Sheet1!A$2:U$156,15,0)</f>
        <v>1979</v>
      </c>
      <c r="AK58">
        <f>VLOOKUP(B58,Sheet1!A$2:U$156,16,0)</f>
        <v>1965</v>
      </c>
      <c r="AL58">
        <f>VLOOKUP(B58,Sheet1!A$2:U$156,17,0)</f>
        <v>1942</v>
      </c>
      <c r="AM58">
        <f>VLOOKUP(B58,Sheet1!A$2:U$156,18,0)</f>
        <v>4252</v>
      </c>
      <c r="AN58">
        <f>VLOOKUP(B58,Sheet1!A$2:U$156,19,0)</f>
        <v>4224.3</v>
      </c>
      <c r="AO58">
        <f>VLOOKUP(B58,Sheet1!A$2:U$156,20,0)</f>
        <v>4257</v>
      </c>
      <c r="AP58">
        <f>VLOOKUP(B58,Sheet1!A$2:U$156,21,0)</f>
        <v>4270.2</v>
      </c>
      <c r="AQ58" s="6">
        <f t="shared" si="5"/>
        <v>4250.875</v>
      </c>
      <c r="AR58" s="6">
        <f t="shared" si="6"/>
        <v>19.308612068193675</v>
      </c>
    </row>
    <row r="59" spans="1:44" x14ac:dyDescent="0.2">
      <c r="A59" t="s">
        <v>65</v>
      </c>
      <c r="B59" t="str">
        <f>VLOOKUP(A59,TelcatNames!A$1:B$145,2,0)</f>
        <v>LiverC150216DHealthyPOA</v>
      </c>
      <c r="C59" t="str">
        <f>VLOOKUP(B59,clinical!A$2:I$160,2,0)</f>
        <v>LiverC150216DHealthyPOA</v>
      </c>
      <c r="D59" t="str">
        <f>VLOOKUP(B59,clinical!A$2:I$160,3,0)</f>
        <v>Healthy3</v>
      </c>
      <c r="E59" t="s">
        <v>345</v>
      </c>
      <c r="F59">
        <f>VLOOKUP(B59,clinical!A$2:I$160,4,0)</f>
        <v>24</v>
      </c>
      <c r="G59" t="str">
        <f>VLOOKUP(B59,clinical!A$2:I$160,5,0)</f>
        <v>Liver</v>
      </c>
      <c r="H59" t="str">
        <f>VLOOKUP(B59,clinical!A$2:I$160,6,0)</f>
        <v>Organoid</v>
      </c>
      <c r="I59" t="str">
        <f>VLOOKUP(B59,clinical!A$2:I$160,7,0)</f>
        <v>No</v>
      </c>
      <c r="J59" t="str">
        <f>VLOOKUP(B59,clinical!A$2:I$160,8,0)</f>
        <v>None</v>
      </c>
      <c r="K59" s="6">
        <f t="shared" si="7"/>
        <v>5562.8666666666659</v>
      </c>
      <c r="L59" s="6">
        <f t="shared" si="0"/>
        <v>2874.1754281090789</v>
      </c>
      <c r="M59">
        <v>0.28184300000000001</v>
      </c>
      <c r="N59">
        <f>VLOOKUP(A59,gcmedian!A$1:C$153,2,0)</f>
        <v>50</v>
      </c>
      <c r="O59">
        <f>VLOOKUP(A59,gcmedian!A$1:C$153,3,0)</f>
        <v>182</v>
      </c>
      <c r="P59">
        <f>VLOOKUP(A59,sampleMean!A$1:C$153,2,0)</f>
        <v>178</v>
      </c>
      <c r="Q59">
        <f>VLOOKUP(A59,sampleMean!A$1:C$153,3,0)</f>
        <v>175</v>
      </c>
      <c r="R59">
        <f t="shared" si="1"/>
        <v>15712.25</v>
      </c>
      <c r="S59">
        <f t="shared" si="2"/>
        <v>3112</v>
      </c>
      <c r="T59">
        <f t="shared" si="3"/>
        <v>2422.25</v>
      </c>
      <c r="U59">
        <f t="shared" si="4"/>
        <v>1.0224719101123596</v>
      </c>
      <c r="V59" s="4">
        <f>INDEX(gcAdj!B:B,MATCH(MIN(1.1,MAX(ROUND(U59*20,0)/20,0.6)),gcAdj!A:A,0))</f>
        <v>0.98</v>
      </c>
      <c r="W59">
        <f>VLOOKUP(B59,Sheet1!A$2:U$156,2,0)</f>
        <v>15855</v>
      </c>
      <c r="X59">
        <f>VLOOKUP(B59,Sheet1!A$2:U$156,3,0)</f>
        <v>15695</v>
      </c>
      <c r="Y59">
        <f>VLOOKUP(B59,Sheet1!A$2:U$156,4,0)</f>
        <v>16252</v>
      </c>
      <c r="Z59">
        <f>VLOOKUP(B59,Sheet1!A$2:U$156,5,0)</f>
        <v>15047</v>
      </c>
      <c r="AA59">
        <f>VLOOKUP(B59,Sheet1!A$2:U$156,6,0)</f>
        <v>3116</v>
      </c>
      <c r="AB59">
        <f>VLOOKUP(B59,Sheet1!A$2:U$156,7,0)</f>
        <v>3135</v>
      </c>
      <c r="AC59">
        <f>VLOOKUP(B59,Sheet1!A$2:U$156,8,0)</f>
        <v>3097</v>
      </c>
      <c r="AD59">
        <f>VLOOKUP(B59,Sheet1!A$2:U$156,9,0)</f>
        <v>3100</v>
      </c>
      <c r="AE59">
        <f>VLOOKUP(B59,Sheet1!A$2:U$156,10,0)</f>
        <v>2376</v>
      </c>
      <c r="AF59">
        <f>VLOOKUP(B59,Sheet1!A$2:U$156,11,0)</f>
        <v>2382</v>
      </c>
      <c r="AG59">
        <f>VLOOKUP(B59,Sheet1!A$2:U$156,12,0)</f>
        <v>2224</v>
      </c>
      <c r="AH59">
        <f>VLOOKUP(B59,Sheet1!A$2:U$156,13,0)</f>
        <v>2707</v>
      </c>
      <c r="AI59">
        <f>VLOOKUP(B59,Sheet1!A$2:U$156,14,0)</f>
        <v>740</v>
      </c>
      <c r="AJ59">
        <f>VLOOKUP(B59,Sheet1!A$2:U$156,15,0)</f>
        <v>753</v>
      </c>
      <c r="AK59">
        <f>VLOOKUP(B59,Sheet1!A$2:U$156,16,0)</f>
        <v>873</v>
      </c>
      <c r="AL59">
        <f>VLOOKUP(B59,Sheet1!A$2:U$156,17,0)</f>
        <v>393</v>
      </c>
      <c r="AM59">
        <f>VLOOKUP(B59,Sheet1!A$2:U$156,18,0)</f>
        <v>5799.4</v>
      </c>
      <c r="AN59">
        <f>VLOOKUP(B59,Sheet1!A$2:U$156,19,0)</f>
        <v>5802.1</v>
      </c>
      <c r="AO59">
        <f>VLOOKUP(B59,Sheet1!A$2:U$156,20,0)</f>
        <v>5087.1000000000004</v>
      </c>
      <c r="AQ59" s="6">
        <f t="shared" si="5"/>
        <v>5562.8666666666659</v>
      </c>
      <c r="AR59" s="6">
        <f t="shared" si="6"/>
        <v>412.02823123341096</v>
      </c>
    </row>
    <row r="60" spans="1:44" x14ac:dyDescent="0.2">
      <c r="A60" t="s">
        <v>66</v>
      </c>
      <c r="B60" t="str">
        <f>VLOOKUP(A60,TelcatNames!A$1:B$145,2,0)</f>
        <v>LiverC150216DHealthyPO</v>
      </c>
      <c r="C60" t="str">
        <f>VLOOKUP(B60,clinical!A$2:I$160,2,0)</f>
        <v>LiverC150216DHealthyPO</v>
      </c>
      <c r="D60" t="str">
        <f>VLOOKUP(B60,clinical!A$2:I$160,3,0)</f>
        <v>Healthy3</v>
      </c>
      <c r="E60" t="s">
        <v>345</v>
      </c>
      <c r="F60">
        <f>VLOOKUP(B60,clinical!A$2:I$160,4,0)</f>
        <v>24</v>
      </c>
      <c r="G60" t="str">
        <f>VLOOKUP(B60,clinical!A$2:I$160,5,0)</f>
        <v>Liver</v>
      </c>
      <c r="H60" t="str">
        <f>VLOOKUP(B60,clinical!A$2:I$160,6,0)</f>
        <v>Organoid</v>
      </c>
      <c r="I60" t="str">
        <f>VLOOKUP(B60,clinical!A$2:I$160,7,0)</f>
        <v>No</v>
      </c>
      <c r="J60" t="str">
        <f>VLOOKUP(B60,clinical!A$2:I$160,8,0)</f>
        <v>None</v>
      </c>
      <c r="K60" s="6">
        <f t="shared" si="7"/>
        <v>4648.6000000000004</v>
      </c>
      <c r="L60" s="6">
        <f t="shared" si="0"/>
        <v>3347.1821382142339</v>
      </c>
      <c r="M60">
        <v>0.52051199999999997</v>
      </c>
      <c r="N60">
        <f>VLOOKUP(A60,gcmedian!A$1:C$153,2,0)</f>
        <v>50</v>
      </c>
      <c r="O60">
        <f>VLOOKUP(A60,gcmedian!A$1:C$153,3,0)</f>
        <v>85</v>
      </c>
      <c r="P60">
        <f>VLOOKUP(A60,sampleMean!A$1:C$153,2,0)</f>
        <v>86</v>
      </c>
      <c r="Q60">
        <f>VLOOKUP(A60,sampleMean!A$1:C$153,3,0)</f>
        <v>85</v>
      </c>
      <c r="R60">
        <f t="shared" si="1"/>
        <v>13099.75</v>
      </c>
      <c r="S60">
        <f t="shared" si="2"/>
        <v>2867.25</v>
      </c>
      <c r="T60">
        <f t="shared" si="3"/>
        <v>2003.25</v>
      </c>
      <c r="U60">
        <f t="shared" si="4"/>
        <v>0.98837209302325579</v>
      </c>
      <c r="V60" s="4">
        <f>INDEX(gcAdj!B:B,MATCH(MIN(1.1,MAX(ROUND(U60*20,0)/20,0.6)),gcAdj!A:A,0))</f>
        <v>0.98</v>
      </c>
      <c r="W60">
        <f>VLOOKUP(B60,Sheet1!A$2:U$156,2,0)</f>
        <v>13293</v>
      </c>
      <c r="X60">
        <f>VLOOKUP(B60,Sheet1!A$2:U$156,3,0)</f>
        <v>13305</v>
      </c>
      <c r="Y60">
        <f>VLOOKUP(B60,Sheet1!A$2:U$156,4,0)</f>
        <v>12613</v>
      </c>
      <c r="Z60">
        <f>VLOOKUP(B60,Sheet1!A$2:U$156,5,0)</f>
        <v>13188</v>
      </c>
      <c r="AA60">
        <f>VLOOKUP(B60,Sheet1!A$2:U$156,6,0)</f>
        <v>2875</v>
      </c>
      <c r="AB60">
        <f>VLOOKUP(B60,Sheet1!A$2:U$156,7,0)</f>
        <v>2876</v>
      </c>
      <c r="AC60">
        <f>VLOOKUP(B60,Sheet1!A$2:U$156,8,0)</f>
        <v>2834</v>
      </c>
      <c r="AD60">
        <f>VLOOKUP(B60,Sheet1!A$2:U$156,9,0)</f>
        <v>2884</v>
      </c>
      <c r="AE60">
        <f>VLOOKUP(B60,Sheet1!A$2:U$156,10,0)</f>
        <v>1952</v>
      </c>
      <c r="AF60">
        <f>VLOOKUP(B60,Sheet1!A$2:U$156,11,0)</f>
        <v>1934</v>
      </c>
      <c r="AG60">
        <f>VLOOKUP(B60,Sheet1!A$2:U$156,12,0)</f>
        <v>2183</v>
      </c>
      <c r="AH60">
        <f>VLOOKUP(B60,Sheet1!A$2:U$156,13,0)</f>
        <v>1944</v>
      </c>
      <c r="AI60">
        <f>VLOOKUP(B60,Sheet1!A$2:U$156,14,0)</f>
        <v>923</v>
      </c>
      <c r="AJ60">
        <f>VLOOKUP(B60,Sheet1!A$2:U$156,15,0)</f>
        <v>942</v>
      </c>
      <c r="AK60">
        <f>VLOOKUP(B60,Sheet1!A$2:U$156,16,0)</f>
        <v>651</v>
      </c>
      <c r="AL60">
        <f>VLOOKUP(B60,Sheet1!A$2:U$156,17,0)</f>
        <v>940</v>
      </c>
      <c r="AM60">
        <f>VLOOKUP(B60,Sheet1!A$2:U$156,18,0)</f>
        <v>4319</v>
      </c>
      <c r="AN60">
        <f>VLOOKUP(B60,Sheet1!A$2:U$156,19,0)</f>
        <v>4280.8999999999996</v>
      </c>
      <c r="AO60">
        <f>VLOOKUP(B60,Sheet1!A$2:U$156,20,0)</f>
        <v>5705.1</v>
      </c>
      <c r="AP60">
        <f>VLOOKUP(B60,Sheet1!A$2:U$156,21,0)</f>
        <v>4289.3999999999996</v>
      </c>
      <c r="AQ60" s="6">
        <f t="shared" si="5"/>
        <v>4648.6000000000004</v>
      </c>
      <c r="AR60" s="6">
        <f t="shared" si="6"/>
        <v>704.5226137842061</v>
      </c>
    </row>
    <row r="61" spans="1:44" x14ac:dyDescent="0.2">
      <c r="A61" t="s">
        <v>67</v>
      </c>
      <c r="B61" t="s">
        <v>67</v>
      </c>
      <c r="C61" s="1" t="s">
        <v>67</v>
      </c>
      <c r="D61" t="str">
        <f>VLOOKUP(B61,clinical!A$2:I$160,3,0)</f>
        <v>Healthy16</v>
      </c>
      <c r="E61" t="s">
        <v>345</v>
      </c>
      <c r="F61">
        <f>VLOOKUP(B61,clinical!A$2:I$160,4,0)</f>
        <v>55</v>
      </c>
      <c r="G61" t="str">
        <f>VLOOKUP(B61,clinical!A$2:I$160,5,0)</f>
        <v>Liver</v>
      </c>
      <c r="H61" t="str">
        <f>VLOOKUP(B61,clinical!A$2:I$160,6,0)</f>
        <v>Organoid</v>
      </c>
      <c r="I61" t="str">
        <f>VLOOKUP(B61,clinical!A$2:I$160,7,0)</f>
        <v>No</v>
      </c>
      <c r="J61" t="str">
        <f>VLOOKUP(B61,clinical!A$2:I$160,8,0)</f>
        <v>None</v>
      </c>
      <c r="K61" s="6">
        <f t="shared" si="7"/>
        <v>2326.3000000000002</v>
      </c>
      <c r="L61" s="6">
        <f t="shared" si="0"/>
        <v>3587.5850834027342</v>
      </c>
      <c r="M61">
        <v>8.1681000000000004E-2</v>
      </c>
      <c r="N61">
        <f>VLOOKUP(A61,gcmedian!A$1:C$153,2,0)</f>
        <v>50</v>
      </c>
      <c r="O61">
        <f>VLOOKUP(A61,gcmedian!A$1:C$153,3,0)</f>
        <v>270</v>
      </c>
      <c r="P61">
        <f>VLOOKUP(A61,sampleMean!A$1:C$153,2,0)</f>
        <v>299</v>
      </c>
      <c r="Q61">
        <f>VLOOKUP(A61,sampleMean!A$1:C$153,3,0)</f>
        <v>296</v>
      </c>
      <c r="R61">
        <f t="shared" si="1"/>
        <v>25389.25</v>
      </c>
      <c r="S61">
        <f t="shared" si="2"/>
        <v>4016</v>
      </c>
      <c r="T61">
        <f t="shared" si="3"/>
        <v>1599.25</v>
      </c>
      <c r="U61">
        <f t="shared" si="4"/>
        <v>0.90301003344481601</v>
      </c>
      <c r="V61" s="4">
        <f>INDEX(gcAdj!B:B,MATCH(MIN(1.1,MAX(ROUND(U61*20,0)/20,0.6)),gcAdj!A:A,0))</f>
        <v>0.99</v>
      </c>
      <c r="W61">
        <f>VLOOKUP(B61,Sheet1!A$2:U$156,2,0)</f>
        <v>25314</v>
      </c>
      <c r="X61">
        <f>VLOOKUP(B61,Sheet1!A$2:U$156,3,0)</f>
        <v>25419</v>
      </c>
      <c r="Y61">
        <f>VLOOKUP(B61,Sheet1!A$2:U$156,4,0)</f>
        <v>25391</v>
      </c>
      <c r="Z61">
        <f>VLOOKUP(B61,Sheet1!A$2:U$156,5,0)</f>
        <v>25433</v>
      </c>
      <c r="AA61">
        <f>VLOOKUP(B61,Sheet1!A$2:U$156,6,0)</f>
        <v>4023</v>
      </c>
      <c r="AB61">
        <f>VLOOKUP(B61,Sheet1!A$2:U$156,7,0)</f>
        <v>4005</v>
      </c>
      <c r="AC61">
        <f>VLOOKUP(B61,Sheet1!A$2:U$156,8,0)</f>
        <v>4017</v>
      </c>
      <c r="AD61">
        <f>VLOOKUP(B61,Sheet1!A$2:U$156,9,0)</f>
        <v>4019</v>
      </c>
      <c r="AE61">
        <f>VLOOKUP(B61,Sheet1!A$2:U$156,10,0)</f>
        <v>1616</v>
      </c>
      <c r="AF61">
        <f>VLOOKUP(B61,Sheet1!A$2:U$156,11,0)</f>
        <v>1592</v>
      </c>
      <c r="AG61">
        <f>VLOOKUP(B61,Sheet1!A$2:U$156,12,0)</f>
        <v>1617</v>
      </c>
      <c r="AH61">
        <f>VLOOKUP(B61,Sheet1!A$2:U$156,13,0)</f>
        <v>1572</v>
      </c>
      <c r="AI61">
        <f>VLOOKUP(B61,Sheet1!A$2:U$156,14,0)</f>
        <v>2407</v>
      </c>
      <c r="AJ61">
        <f>VLOOKUP(B61,Sheet1!A$2:U$156,15,0)</f>
        <v>2413</v>
      </c>
      <c r="AK61">
        <f>VLOOKUP(B61,Sheet1!A$2:U$156,16,0)</f>
        <v>2400</v>
      </c>
      <c r="AL61">
        <f>VLOOKUP(B61,Sheet1!A$2:U$156,17,0)</f>
        <v>2447</v>
      </c>
      <c r="AM61">
        <f>VLOOKUP(B61,Sheet1!A$2:U$156,18,0)</f>
        <v>2322.4</v>
      </c>
      <c r="AN61">
        <f>VLOOKUP(B61,Sheet1!A$2:U$156,19,0)</f>
        <v>2317.6999999999998</v>
      </c>
      <c r="AO61">
        <f>VLOOKUP(B61,Sheet1!A$2:U$156,20,0)</f>
        <v>2355.1</v>
      </c>
      <c r="AP61">
        <f>VLOOKUP(B61,Sheet1!A$2:U$156,21,0)</f>
        <v>2310</v>
      </c>
      <c r="AQ61" s="6">
        <f t="shared" si="5"/>
        <v>2326.3000000000002</v>
      </c>
      <c r="AR61" s="6">
        <f t="shared" si="6"/>
        <v>19.868735910134436</v>
      </c>
    </row>
    <row r="62" spans="1:44" x14ac:dyDescent="0.2">
      <c r="A62" t="s">
        <v>68</v>
      </c>
      <c r="B62" t="s">
        <v>177</v>
      </c>
      <c r="C62" t="e">
        <f>VLOOKUP(B62,clinical!A$2:I$160,2,0)</f>
        <v>#N/A</v>
      </c>
      <c r="D62" t="e">
        <f>VLOOKUP(B62,clinical!A$2:I$160,3,0)</f>
        <v>#N/A</v>
      </c>
      <c r="E62" t="s">
        <v>286</v>
      </c>
      <c r="F62" t="e">
        <f>VLOOKUP(B62,clinical!A$2:I$160,4,0)</f>
        <v>#N/A</v>
      </c>
      <c r="G62" t="e">
        <f>VLOOKUP(B62,clinical!A$2:I$160,5,0)</f>
        <v>#N/A</v>
      </c>
      <c r="H62" t="e">
        <f>VLOOKUP(B62,clinical!A$2:I$160,6,0)</f>
        <v>#N/A</v>
      </c>
      <c r="I62" t="e">
        <f>VLOOKUP(B62,clinical!A$2:I$160,7,0)</f>
        <v>#N/A</v>
      </c>
      <c r="J62" t="e">
        <f>VLOOKUP(B62,clinical!A$2:I$160,8,0)</f>
        <v>#N/A</v>
      </c>
      <c r="K62" s="6" t="e">
        <f t="shared" si="7"/>
        <v>#N/A</v>
      </c>
      <c r="L62" s="6" t="e">
        <f t="shared" si="0"/>
        <v>#N/A</v>
      </c>
      <c r="M62">
        <v>5.2549999999999999E-2</v>
      </c>
      <c r="N62">
        <f>VLOOKUP(A62,gcmedian!A$1:C$153,2,0)</f>
        <v>50</v>
      </c>
      <c r="O62">
        <f>VLOOKUP(A62,gcmedian!A$1:C$153,3,0)</f>
        <v>238</v>
      </c>
      <c r="P62">
        <f>VLOOKUP(A62,sampleMean!A$1:C$153,2,0)</f>
        <v>239</v>
      </c>
      <c r="Q62">
        <f>VLOOKUP(A62,sampleMean!A$1:C$153,3,0)</f>
        <v>236</v>
      </c>
      <c r="R62" t="e">
        <f t="shared" si="1"/>
        <v>#N/A</v>
      </c>
      <c r="S62" t="e">
        <f t="shared" si="2"/>
        <v>#N/A</v>
      </c>
      <c r="T62" t="e">
        <f t="shared" si="3"/>
        <v>#N/A</v>
      </c>
      <c r="U62">
        <f t="shared" si="4"/>
        <v>0.99581589958159</v>
      </c>
      <c r="V62" s="4">
        <f>INDEX(gcAdj!B:B,MATCH(MIN(1.1,MAX(ROUND(U62*20,0)/20,0.6)),gcAdj!A:A,0))</f>
        <v>0.98</v>
      </c>
      <c r="W62" t="e">
        <f>VLOOKUP(B62,Sheet1!A$2:U$156,2,0)</f>
        <v>#N/A</v>
      </c>
      <c r="X62" t="e">
        <f>VLOOKUP(B62,Sheet1!A$2:U$156,3,0)</f>
        <v>#N/A</v>
      </c>
      <c r="Y62" t="e">
        <f>VLOOKUP(B62,Sheet1!A$2:U$156,4,0)</f>
        <v>#N/A</v>
      </c>
      <c r="Z62" t="e">
        <f>VLOOKUP(B62,Sheet1!A$2:U$156,5,0)</f>
        <v>#N/A</v>
      </c>
      <c r="AA62" t="e">
        <f>VLOOKUP(B62,Sheet1!A$2:U$156,6,0)</f>
        <v>#N/A</v>
      </c>
      <c r="AB62" t="e">
        <f>VLOOKUP(B62,Sheet1!A$2:U$156,7,0)</f>
        <v>#N/A</v>
      </c>
      <c r="AC62" t="e">
        <f>VLOOKUP(B62,Sheet1!A$2:U$156,8,0)</f>
        <v>#N/A</v>
      </c>
      <c r="AD62" t="e">
        <f>VLOOKUP(B62,Sheet1!A$2:U$156,9,0)</f>
        <v>#N/A</v>
      </c>
      <c r="AE62" t="e">
        <f>VLOOKUP(B62,Sheet1!A$2:U$156,10,0)</f>
        <v>#N/A</v>
      </c>
      <c r="AF62" t="e">
        <f>VLOOKUP(B62,Sheet1!A$2:U$156,11,0)</f>
        <v>#N/A</v>
      </c>
      <c r="AG62" t="e">
        <f>VLOOKUP(B62,Sheet1!A$2:U$156,12,0)</f>
        <v>#N/A</v>
      </c>
      <c r="AH62" t="e">
        <f>VLOOKUP(B62,Sheet1!A$2:U$156,13,0)</f>
        <v>#N/A</v>
      </c>
      <c r="AI62" t="e">
        <f>VLOOKUP(B62,Sheet1!A$2:U$156,14,0)</f>
        <v>#N/A</v>
      </c>
      <c r="AJ62" t="e">
        <f>VLOOKUP(B62,Sheet1!A$2:U$156,15,0)</f>
        <v>#N/A</v>
      </c>
      <c r="AK62" t="e">
        <f>VLOOKUP(B62,Sheet1!A$2:U$156,16,0)</f>
        <v>#N/A</v>
      </c>
      <c r="AL62" t="e">
        <f>VLOOKUP(B62,Sheet1!A$2:U$156,17,0)</f>
        <v>#N/A</v>
      </c>
      <c r="AM62" t="e">
        <f>VLOOKUP(B62,Sheet1!A$2:U$156,18,0)</f>
        <v>#N/A</v>
      </c>
      <c r="AN62" t="e">
        <f>VLOOKUP(B62,Sheet1!A$2:U$156,19,0)</f>
        <v>#N/A</v>
      </c>
      <c r="AO62" t="e">
        <f>VLOOKUP(B62,Sheet1!A$2:U$156,20,0)</f>
        <v>#N/A</v>
      </c>
      <c r="AQ62" s="6"/>
      <c r="AR62" s="6"/>
    </row>
    <row r="63" spans="1:44" x14ac:dyDescent="0.2">
      <c r="A63" t="s">
        <v>69</v>
      </c>
      <c r="B63" t="s">
        <v>69</v>
      </c>
      <c r="C63" t="str">
        <f>VLOOKUP(B63,clinical!A$2:I$160,2,0)</f>
        <v>Healthy15CLONE1</v>
      </c>
      <c r="D63" t="str">
        <f>VLOOKUP(B63,clinical!A$2:I$160,3,0)</f>
        <v>Healthy15</v>
      </c>
      <c r="E63" t="s">
        <v>345</v>
      </c>
      <c r="F63">
        <f>VLOOKUP(B63,clinical!A$2:I$160,4,0)</f>
        <v>41</v>
      </c>
      <c r="G63" t="str">
        <f>VLOOKUP(B63,clinical!A$2:I$160,5,0)</f>
        <v>Liver</v>
      </c>
      <c r="H63" t="str">
        <f>VLOOKUP(B63,clinical!A$2:I$160,6,0)</f>
        <v>Organoid</v>
      </c>
      <c r="I63" t="str">
        <f>VLOOKUP(B63,clinical!A$2:I$160,7,0)</f>
        <v>No</v>
      </c>
      <c r="J63" t="str">
        <f>VLOOKUP(B63,clinical!A$2:I$160,8,0)</f>
        <v>None</v>
      </c>
      <c r="K63" s="6">
        <f t="shared" si="7"/>
        <v>4661.7749999999996</v>
      </c>
      <c r="L63" s="6">
        <f t="shared" si="0"/>
        <v>3362.4968946315707</v>
      </c>
      <c r="M63">
        <v>8.5179000000000005E-2</v>
      </c>
      <c r="N63">
        <f>VLOOKUP(A63,gcmedian!A$1:C$153,2,0)</f>
        <v>50</v>
      </c>
      <c r="O63">
        <f>VLOOKUP(A63,gcmedian!A$1:C$153,3,0)</f>
        <v>206</v>
      </c>
      <c r="P63">
        <f>VLOOKUP(A63,sampleMean!A$1:C$153,2,0)</f>
        <v>230</v>
      </c>
      <c r="Q63">
        <f>VLOOKUP(A63,sampleMean!A$1:C$153,3,0)</f>
        <v>229</v>
      </c>
      <c r="R63">
        <f t="shared" si="1"/>
        <v>18761</v>
      </c>
      <c r="S63">
        <f t="shared" si="2"/>
        <v>3023</v>
      </c>
      <c r="T63">
        <f t="shared" si="3"/>
        <v>2046.25</v>
      </c>
      <c r="U63">
        <f t="shared" si="4"/>
        <v>0.89565217391304353</v>
      </c>
      <c r="V63" s="4">
        <f>INDEX(gcAdj!B:B,MATCH(MIN(1.1,MAX(ROUND(U63*20,0)/20,0.6)),gcAdj!A:A,0))</f>
        <v>0.99</v>
      </c>
      <c r="W63">
        <f>VLOOKUP(B63,Sheet1!A$2:U$156,2,0)</f>
        <v>18620</v>
      </c>
      <c r="X63">
        <f>VLOOKUP(B63,Sheet1!A$2:U$156,3,0)</f>
        <v>18698</v>
      </c>
      <c r="Y63">
        <f>VLOOKUP(B63,Sheet1!A$2:U$156,4,0)</f>
        <v>18787</v>
      </c>
      <c r="Z63">
        <f>VLOOKUP(B63,Sheet1!A$2:U$156,5,0)</f>
        <v>18939</v>
      </c>
      <c r="AA63">
        <f>VLOOKUP(B63,Sheet1!A$2:U$156,6,0)</f>
        <v>3003</v>
      </c>
      <c r="AB63">
        <f>VLOOKUP(B63,Sheet1!A$2:U$156,7,0)</f>
        <v>3045</v>
      </c>
      <c r="AC63">
        <f>VLOOKUP(B63,Sheet1!A$2:U$156,8,0)</f>
        <v>3022</v>
      </c>
      <c r="AD63">
        <f>VLOOKUP(B63,Sheet1!A$2:U$156,9,0)</f>
        <v>3022</v>
      </c>
      <c r="AE63">
        <f>VLOOKUP(B63,Sheet1!A$2:U$156,10,0)</f>
        <v>2030</v>
      </c>
      <c r="AF63">
        <f>VLOOKUP(B63,Sheet1!A$2:U$156,11,0)</f>
        <v>2075</v>
      </c>
      <c r="AG63">
        <f>VLOOKUP(B63,Sheet1!A$2:U$156,12,0)</f>
        <v>2027</v>
      </c>
      <c r="AH63">
        <f>VLOOKUP(B63,Sheet1!A$2:U$156,13,0)</f>
        <v>2053</v>
      </c>
      <c r="AI63">
        <f>VLOOKUP(B63,Sheet1!A$2:U$156,14,0)</f>
        <v>973</v>
      </c>
      <c r="AJ63">
        <f>VLOOKUP(B63,Sheet1!A$2:U$156,15,0)</f>
        <v>970</v>
      </c>
      <c r="AK63">
        <f>VLOOKUP(B63,Sheet1!A$2:U$156,16,0)</f>
        <v>995</v>
      </c>
      <c r="AL63">
        <f>VLOOKUP(B63,Sheet1!A$2:U$156,17,0)</f>
        <v>969</v>
      </c>
      <c r="AM63">
        <f>VLOOKUP(B63,Sheet1!A$2:U$156,18,0)</f>
        <v>4625.5</v>
      </c>
      <c r="AN63">
        <f>VLOOKUP(B63,Sheet1!A$2:U$156,19,0)</f>
        <v>4632.3999999999996</v>
      </c>
      <c r="AO63">
        <f>VLOOKUP(B63,Sheet1!A$2:U$156,20,0)</f>
        <v>4611</v>
      </c>
      <c r="AP63">
        <f>VLOOKUP(B63,Sheet1!A$2:U$156,21,0)</f>
        <v>4778.2</v>
      </c>
      <c r="AQ63" s="6">
        <f t="shared" si="5"/>
        <v>4661.7749999999996</v>
      </c>
      <c r="AR63" s="6">
        <f t="shared" si="6"/>
        <v>78.127347964717146</v>
      </c>
    </row>
    <row r="64" spans="1:44" x14ac:dyDescent="0.2">
      <c r="A64" t="s">
        <v>70</v>
      </c>
      <c r="B64" t="s">
        <v>70</v>
      </c>
      <c r="C64" t="str">
        <f>VLOOKUP(B64,clinical!A$2:I$160,2,0)</f>
        <v>Healthy15REF</v>
      </c>
      <c r="D64" t="str">
        <f>VLOOKUP(B64,clinical!A$2:I$160,3,0)</f>
        <v>Healthy15</v>
      </c>
      <c r="E64" t="s">
        <v>345</v>
      </c>
      <c r="F64">
        <f>VLOOKUP(B64,clinical!A$2:I$160,4,0)</f>
        <v>41</v>
      </c>
      <c r="G64" t="str">
        <f>VLOOKUP(B64,clinical!A$2:I$160,5,0)</f>
        <v>Liver</v>
      </c>
      <c r="H64" t="str">
        <f>VLOOKUP(B64,clinical!A$2:I$160,6,0)</f>
        <v>BULK</v>
      </c>
      <c r="I64" t="str">
        <f>VLOOKUP(B64,clinical!A$2:I$160,7,0)</f>
        <v>No</v>
      </c>
      <c r="J64" t="str">
        <f>VLOOKUP(B64,clinical!A$2:I$160,8,0)</f>
        <v>None</v>
      </c>
      <c r="K64" s="6">
        <f t="shared" si="7"/>
        <v>9194.9500000000007</v>
      </c>
      <c r="L64" s="6">
        <f t="shared" si="0"/>
        <v>4035.4190937738731</v>
      </c>
      <c r="M64">
        <v>8.5195000000000007E-2</v>
      </c>
      <c r="N64">
        <f>VLOOKUP(A64,gcmedian!A$1:C$153,2,0)</f>
        <v>50</v>
      </c>
      <c r="O64">
        <f>VLOOKUP(A64,gcmedian!A$1:C$153,3,0)</f>
        <v>215</v>
      </c>
      <c r="P64">
        <f>VLOOKUP(A64,sampleMean!A$1:C$153,2,0)</f>
        <v>238</v>
      </c>
      <c r="Q64">
        <f>VLOOKUP(A64,sampleMean!A$1:C$153,3,0)</f>
        <v>238</v>
      </c>
      <c r="R64">
        <f t="shared" si="1"/>
        <v>23605</v>
      </c>
      <c r="S64">
        <f t="shared" si="2"/>
        <v>4018.25</v>
      </c>
      <c r="T64">
        <f t="shared" si="3"/>
        <v>3417</v>
      </c>
      <c r="U64">
        <f t="shared" si="4"/>
        <v>0.90336134453781514</v>
      </c>
      <c r="V64" s="4">
        <f>INDEX(gcAdj!B:B,MATCH(MIN(1.1,MAX(ROUND(U64*20,0)/20,0.6)),gcAdj!A:A,0))</f>
        <v>0.99</v>
      </c>
      <c r="W64">
        <f>VLOOKUP(B64,Sheet1!A$2:U$156,2,0)</f>
        <v>23985</v>
      </c>
      <c r="X64">
        <f>VLOOKUP(B64,Sheet1!A$2:U$156,3,0)</f>
        <v>23495</v>
      </c>
      <c r="Y64">
        <f>VLOOKUP(B64,Sheet1!A$2:U$156,4,0)</f>
        <v>23196</v>
      </c>
      <c r="Z64">
        <f>VLOOKUP(B64,Sheet1!A$2:U$156,5,0)</f>
        <v>23744</v>
      </c>
      <c r="AA64">
        <f>VLOOKUP(B64,Sheet1!A$2:U$156,6,0)</f>
        <v>3969</v>
      </c>
      <c r="AB64">
        <f>VLOOKUP(B64,Sheet1!A$2:U$156,7,0)</f>
        <v>4022</v>
      </c>
      <c r="AC64">
        <f>VLOOKUP(B64,Sheet1!A$2:U$156,8,0)</f>
        <v>4070</v>
      </c>
      <c r="AD64">
        <f>VLOOKUP(B64,Sheet1!A$2:U$156,9,0)</f>
        <v>4012</v>
      </c>
      <c r="AE64">
        <f>VLOOKUP(B64,Sheet1!A$2:U$156,10,0)</f>
        <v>3348</v>
      </c>
      <c r="AF64">
        <f>VLOOKUP(B64,Sheet1!A$2:U$156,11,0)</f>
        <v>3421</v>
      </c>
      <c r="AG64">
        <f>VLOOKUP(B64,Sheet1!A$2:U$156,12,0)</f>
        <v>3490</v>
      </c>
      <c r="AH64">
        <f>VLOOKUP(B64,Sheet1!A$2:U$156,13,0)</f>
        <v>3409</v>
      </c>
      <c r="AI64">
        <f>VLOOKUP(B64,Sheet1!A$2:U$156,14,0)</f>
        <v>621</v>
      </c>
      <c r="AJ64">
        <f>VLOOKUP(B64,Sheet1!A$2:U$156,15,0)</f>
        <v>601</v>
      </c>
      <c r="AK64">
        <f>VLOOKUP(B64,Sheet1!A$2:U$156,16,0)</f>
        <v>580</v>
      </c>
      <c r="AL64">
        <f>VLOOKUP(B64,Sheet1!A$2:U$156,17,0)</f>
        <v>603</v>
      </c>
      <c r="AM64">
        <f>VLOOKUP(B64,Sheet1!A$2:U$156,18,0)</f>
        <v>9037.9</v>
      </c>
      <c r="AN64">
        <f>VLOOKUP(B64,Sheet1!A$2:U$156,19,0)</f>
        <v>9162.9</v>
      </c>
      <c r="AO64">
        <f>VLOOKUP(B64,Sheet1!A$2:U$156,20,0)</f>
        <v>9415.5</v>
      </c>
      <c r="AP64">
        <f>VLOOKUP(B64,Sheet1!A$2:U$156,21,0)</f>
        <v>9163.5</v>
      </c>
      <c r="AQ64" s="6">
        <f t="shared" si="5"/>
        <v>9194.9500000000007</v>
      </c>
      <c r="AR64" s="6">
        <f t="shared" si="6"/>
        <v>158.45431518264198</v>
      </c>
    </row>
    <row r="65" spans="1:44" x14ac:dyDescent="0.2">
      <c r="A65" t="s">
        <v>71</v>
      </c>
      <c r="B65" t="s">
        <v>71</v>
      </c>
      <c r="C65" t="str">
        <f>VLOOKUP(B65,clinical!A$2:I$160,2,0)</f>
        <v>Healthy15CLONE2</v>
      </c>
      <c r="D65" t="str">
        <f>VLOOKUP(B65,clinical!A$2:I$160,3,0)</f>
        <v>Healthy15</v>
      </c>
      <c r="E65" t="s">
        <v>345</v>
      </c>
      <c r="F65">
        <f>VLOOKUP(B65,clinical!A$2:I$160,4,0)</f>
        <v>41</v>
      </c>
      <c r="G65" t="str">
        <f>VLOOKUP(B65,clinical!A$2:I$160,5,0)</f>
        <v>Liver</v>
      </c>
      <c r="H65" t="str">
        <f>VLOOKUP(B65,clinical!A$2:I$160,6,0)</f>
        <v>Organoid</v>
      </c>
      <c r="I65" t="str">
        <f>VLOOKUP(B65,clinical!A$2:I$160,7,0)</f>
        <v>No</v>
      </c>
      <c r="J65" t="str">
        <f>VLOOKUP(B65,clinical!A$2:I$160,8,0)</f>
        <v>None</v>
      </c>
      <c r="K65" s="6">
        <f t="shared" si="7"/>
        <v>5192.875</v>
      </c>
      <c r="L65" s="6">
        <f t="shared" si="0"/>
        <v>4378.8156918534023</v>
      </c>
      <c r="M65">
        <v>0.12690899999999999</v>
      </c>
      <c r="N65">
        <f>VLOOKUP(A65,gcmedian!A$1:C$153,2,0)</f>
        <v>50</v>
      </c>
      <c r="O65">
        <f>VLOOKUP(A65,gcmedian!A$1:C$153,3,0)</f>
        <v>230</v>
      </c>
      <c r="P65">
        <f>VLOOKUP(A65,sampleMean!A$1:C$153,2,0)</f>
        <v>257</v>
      </c>
      <c r="Q65">
        <f>VLOOKUP(A65,sampleMean!A$1:C$153,3,0)</f>
        <v>255</v>
      </c>
      <c r="R65">
        <f t="shared" si="1"/>
        <v>28570</v>
      </c>
      <c r="S65">
        <f t="shared" si="2"/>
        <v>3571</v>
      </c>
      <c r="T65">
        <f t="shared" si="3"/>
        <v>2013</v>
      </c>
      <c r="U65">
        <f t="shared" si="4"/>
        <v>0.89494163424124518</v>
      </c>
      <c r="V65" s="4">
        <f>INDEX(gcAdj!B:B,MATCH(MIN(1.1,MAX(ROUND(U65*20,0)/20,0.6)),gcAdj!A:A,0))</f>
        <v>0.99</v>
      </c>
      <c r="W65">
        <f>VLOOKUP(B65,Sheet1!A$2:U$156,2,0)</f>
        <v>28341</v>
      </c>
      <c r="X65">
        <f>VLOOKUP(B65,Sheet1!A$2:U$156,3,0)</f>
        <v>28691</v>
      </c>
      <c r="Y65">
        <f>VLOOKUP(B65,Sheet1!A$2:U$156,4,0)</f>
        <v>28606</v>
      </c>
      <c r="Z65">
        <f>VLOOKUP(B65,Sheet1!A$2:U$156,5,0)</f>
        <v>28642</v>
      </c>
      <c r="AA65">
        <f>VLOOKUP(B65,Sheet1!A$2:U$156,6,0)</f>
        <v>3479</v>
      </c>
      <c r="AB65">
        <f>VLOOKUP(B65,Sheet1!A$2:U$156,7,0)</f>
        <v>3569</v>
      </c>
      <c r="AC65">
        <f>VLOOKUP(B65,Sheet1!A$2:U$156,8,0)</f>
        <v>3562</v>
      </c>
      <c r="AD65">
        <f>VLOOKUP(B65,Sheet1!A$2:U$156,9,0)</f>
        <v>3674</v>
      </c>
      <c r="AE65">
        <f>VLOOKUP(B65,Sheet1!A$2:U$156,10,0)</f>
        <v>2010</v>
      </c>
      <c r="AF65">
        <f>VLOOKUP(B65,Sheet1!A$2:U$156,11,0)</f>
        <v>1984</v>
      </c>
      <c r="AG65">
        <f>VLOOKUP(B65,Sheet1!A$2:U$156,12,0)</f>
        <v>2012</v>
      </c>
      <c r="AH65">
        <f>VLOOKUP(B65,Sheet1!A$2:U$156,13,0)</f>
        <v>2046</v>
      </c>
      <c r="AI65">
        <f>VLOOKUP(B65,Sheet1!A$2:U$156,14,0)</f>
        <v>1469</v>
      </c>
      <c r="AJ65">
        <f>VLOOKUP(B65,Sheet1!A$2:U$156,15,0)</f>
        <v>1585</v>
      </c>
      <c r="AK65">
        <f>VLOOKUP(B65,Sheet1!A$2:U$156,16,0)</f>
        <v>1550</v>
      </c>
      <c r="AL65">
        <f>VLOOKUP(B65,Sheet1!A$2:U$156,17,0)</f>
        <v>1628</v>
      </c>
      <c r="AM65">
        <f>VLOOKUP(B65,Sheet1!A$2:U$156,18,0)</f>
        <v>5407.6</v>
      </c>
      <c r="AN65">
        <f>VLOOKUP(B65,Sheet1!A$2:U$156,19,0)</f>
        <v>5141.3999999999996</v>
      </c>
      <c r="AO65">
        <f>VLOOKUP(B65,Sheet1!A$2:U$156,20,0)</f>
        <v>5220.8999999999996</v>
      </c>
      <c r="AP65">
        <f>VLOOKUP(B65,Sheet1!A$2:U$156,21,0)</f>
        <v>5001.6000000000004</v>
      </c>
      <c r="AQ65" s="6">
        <f t="shared" si="5"/>
        <v>5192.875</v>
      </c>
      <c r="AR65" s="6">
        <f t="shared" si="6"/>
        <v>169.43831473430092</v>
      </c>
    </row>
    <row r="66" spans="1:44" x14ac:dyDescent="0.2">
      <c r="A66" t="s">
        <v>72</v>
      </c>
      <c r="B66" t="s">
        <v>72</v>
      </c>
      <c r="C66" t="str">
        <f>VLOOKUP(B66,clinical!A$2:I$160,2,0)</f>
        <v>Healthy14REF</v>
      </c>
      <c r="D66" t="str">
        <f>VLOOKUP(B66,clinical!A$2:I$160,3,0)</f>
        <v>Healthy14</v>
      </c>
      <c r="E66" t="s">
        <v>345</v>
      </c>
      <c r="F66">
        <f>VLOOKUP(B66,clinical!A$2:I$160,4,0)</f>
        <v>30</v>
      </c>
      <c r="G66" t="str">
        <f>VLOOKUP(B66,clinical!A$2:I$160,5,0)</f>
        <v>Liver</v>
      </c>
      <c r="H66" t="str">
        <f>VLOOKUP(B66,clinical!A$2:I$160,6,0)</f>
        <v>BULK</v>
      </c>
      <c r="I66" t="str">
        <f>VLOOKUP(B66,clinical!A$2:I$160,7,0)</f>
        <v>No</v>
      </c>
      <c r="J66" t="str">
        <f>VLOOKUP(B66,clinical!A$2:I$160,8,0)</f>
        <v>None</v>
      </c>
      <c r="K66" s="6">
        <f t="shared" ref="K66:K86" si="8">AVERAGE(AM66:AP66)</f>
        <v>35037.625</v>
      </c>
      <c r="L66" s="6">
        <f t="shared" ref="L66:L86" si="9">(R66*2+S66-T66)/(P66*V66)*(1-M66)*1000/46</f>
        <v>6834.8168438356979</v>
      </c>
      <c r="M66">
        <v>0.109338</v>
      </c>
      <c r="N66">
        <f>VLOOKUP(A66,gcmedian!A$1:C$153,2,0)</f>
        <v>50</v>
      </c>
      <c r="O66">
        <f>VLOOKUP(A66,gcmedian!A$1:C$153,3,0)</f>
        <v>275</v>
      </c>
      <c r="P66">
        <f>VLOOKUP(A66,sampleMean!A$1:C$153,2,0)</f>
        <v>353</v>
      </c>
      <c r="Q66">
        <f>VLOOKUP(A66,sampleMean!A$1:C$153,3,0)</f>
        <v>358</v>
      </c>
      <c r="R66">
        <f t="shared" ref="R66:R86" si="10">AVERAGE(W66:Z66)</f>
        <v>60847</v>
      </c>
      <c r="S66">
        <f t="shared" ref="S66:S86" si="11">AVERAGE(AA66:AD66)</f>
        <v>3422</v>
      </c>
      <c r="T66">
        <f t="shared" ref="T66:T86" si="12">AVERAGE(AE66:AH66)</f>
        <v>3000</v>
      </c>
      <c r="U66">
        <f t="shared" ref="U66:U86" si="13">O66/P66</f>
        <v>0.77903682719546741</v>
      </c>
      <c r="V66" s="4">
        <f>INDEX(gcAdj!B:B,MATCH(MIN(1.1,MAX(ROUND(U66*20,0)/20,0.6)),gcAdj!A:A,0))</f>
        <v>0.98</v>
      </c>
      <c r="W66">
        <f>VLOOKUP(B66,Sheet1!A$2:U$156,2,0)</f>
        <v>60786</v>
      </c>
      <c r="X66">
        <f>VLOOKUP(B66,Sheet1!A$2:U$156,3,0)</f>
        <v>60786</v>
      </c>
      <c r="Y66">
        <f>VLOOKUP(B66,Sheet1!A$2:U$156,4,0)</f>
        <v>61081</v>
      </c>
      <c r="Z66">
        <f>VLOOKUP(B66,Sheet1!A$2:U$156,5,0)</f>
        <v>60735</v>
      </c>
      <c r="AA66">
        <f>VLOOKUP(B66,Sheet1!A$2:U$156,6,0)</f>
        <v>3456</v>
      </c>
      <c r="AB66">
        <f>VLOOKUP(B66,Sheet1!A$2:U$156,7,0)</f>
        <v>3456</v>
      </c>
      <c r="AC66">
        <f>VLOOKUP(B66,Sheet1!A$2:U$156,8,0)</f>
        <v>3289</v>
      </c>
      <c r="AD66">
        <f>VLOOKUP(B66,Sheet1!A$2:U$156,9,0)</f>
        <v>3487</v>
      </c>
      <c r="AE66">
        <f>VLOOKUP(B66,Sheet1!A$2:U$156,10,0)</f>
        <v>3010</v>
      </c>
      <c r="AF66">
        <f>VLOOKUP(B66,Sheet1!A$2:U$156,11,0)</f>
        <v>3010</v>
      </c>
      <c r="AG66">
        <f>VLOOKUP(B66,Sheet1!A$2:U$156,12,0)</f>
        <v>2962</v>
      </c>
      <c r="AH66">
        <f>VLOOKUP(B66,Sheet1!A$2:U$156,13,0)</f>
        <v>3018</v>
      </c>
      <c r="AI66">
        <f>VLOOKUP(B66,Sheet1!A$2:U$156,14,0)</f>
        <v>446</v>
      </c>
      <c r="AJ66">
        <f>VLOOKUP(B66,Sheet1!A$2:U$156,15,0)</f>
        <v>446</v>
      </c>
      <c r="AK66">
        <f>VLOOKUP(B66,Sheet1!A$2:U$156,16,0)</f>
        <v>327</v>
      </c>
      <c r="AL66">
        <f>VLOOKUP(B66,Sheet1!A$2:U$156,17,0)</f>
        <v>469</v>
      </c>
      <c r="AM66">
        <f>VLOOKUP(B66,Sheet1!A$2:U$156,18,0)</f>
        <v>32437.3</v>
      </c>
      <c r="AN66">
        <f>VLOOKUP(B66,Sheet1!A$2:U$156,19,0)</f>
        <v>32436.799999999999</v>
      </c>
      <c r="AO66">
        <f>VLOOKUP(B66,Sheet1!A$2:U$156,20,0)</f>
        <v>44456.1</v>
      </c>
      <c r="AP66">
        <f>VLOOKUP(B66,Sheet1!A$2:U$156,21,0)</f>
        <v>30820.3</v>
      </c>
      <c r="AQ66" s="6">
        <f t="shared" ref="AQ66:AQ92" si="14">AVERAGE(AM66:AP66)</f>
        <v>35037.625</v>
      </c>
      <c r="AR66" s="6">
        <f t="shared" ref="AR66:AR92" si="15">STDEV(AM66:AP66)</f>
        <v>6325.0687023277969</v>
      </c>
    </row>
    <row r="67" spans="1:44" x14ac:dyDescent="0.2">
      <c r="A67" t="s">
        <v>73</v>
      </c>
      <c r="B67" t="s">
        <v>73</v>
      </c>
      <c r="C67" t="str">
        <f>VLOOKUP(B67,clinical!A$2:I$160,2,0)</f>
        <v>Healthy14CLONE10</v>
      </c>
      <c r="D67" t="str">
        <f>VLOOKUP(B67,clinical!A$2:I$160,3,0)</f>
        <v>Healthy14</v>
      </c>
      <c r="E67" t="s">
        <v>345</v>
      </c>
      <c r="F67">
        <f>VLOOKUP(B67,clinical!A$2:I$160,4,0)</f>
        <v>30</v>
      </c>
      <c r="G67" t="str">
        <f>VLOOKUP(B67,clinical!A$2:I$160,5,0)</f>
        <v>Liver</v>
      </c>
      <c r="H67" t="str">
        <f>VLOOKUP(B67,clinical!A$2:I$160,6,0)</f>
        <v>Organoid</v>
      </c>
      <c r="I67" t="str">
        <f>VLOOKUP(B67,clinical!A$2:I$160,7,0)</f>
        <v>No</v>
      </c>
      <c r="J67" t="str">
        <f>VLOOKUP(B67,clinical!A$2:I$160,8,0)</f>
        <v>None</v>
      </c>
      <c r="K67" s="6">
        <f t="shared" si="8"/>
        <v>8320.2749999999996</v>
      </c>
      <c r="L67" s="6">
        <f t="shared" si="9"/>
        <v>9742.7328438331861</v>
      </c>
      <c r="M67">
        <v>0.252803</v>
      </c>
      <c r="N67">
        <f>VLOOKUP(A67,gcmedian!A$1:C$153,2,0)</f>
        <v>50</v>
      </c>
      <c r="O67">
        <f>VLOOKUP(A67,gcmedian!A$1:C$153,3,0)</f>
        <v>179</v>
      </c>
      <c r="P67">
        <f>VLOOKUP(A67,sampleMean!A$1:C$153,2,0)</f>
        <v>225</v>
      </c>
      <c r="Q67">
        <f>VLOOKUP(A67,sampleMean!A$1:C$153,3,0)</f>
        <v>224</v>
      </c>
      <c r="R67">
        <f t="shared" si="10"/>
        <v>65323.25</v>
      </c>
      <c r="S67">
        <f t="shared" si="11"/>
        <v>2838.25</v>
      </c>
      <c r="T67">
        <f t="shared" si="12"/>
        <v>1229.75</v>
      </c>
      <c r="U67">
        <f t="shared" si="13"/>
        <v>0.79555555555555557</v>
      </c>
      <c r="V67" s="4">
        <f>INDEX(gcAdj!B:B,MATCH(MIN(1.1,MAX(ROUND(U67*20,0)/20,0.6)),gcAdj!A:A,0))</f>
        <v>0.98</v>
      </c>
      <c r="W67">
        <f>VLOOKUP(B67,Sheet1!A$2:U$156,2,0)</f>
        <v>65053</v>
      </c>
      <c r="X67">
        <f>VLOOKUP(B67,Sheet1!A$2:U$156,3,0)</f>
        <v>65461</v>
      </c>
      <c r="Y67">
        <f>VLOOKUP(B67,Sheet1!A$2:U$156,4,0)</f>
        <v>65372</v>
      </c>
      <c r="Z67">
        <f>VLOOKUP(B67,Sheet1!A$2:U$156,5,0)</f>
        <v>65407</v>
      </c>
      <c r="AA67">
        <f>VLOOKUP(B67,Sheet1!A$2:U$156,6,0)</f>
        <v>2999</v>
      </c>
      <c r="AB67">
        <f>VLOOKUP(B67,Sheet1!A$2:U$156,7,0)</f>
        <v>2753</v>
      </c>
      <c r="AC67">
        <f>VLOOKUP(B67,Sheet1!A$2:U$156,8,0)</f>
        <v>2816</v>
      </c>
      <c r="AD67">
        <f>VLOOKUP(B67,Sheet1!A$2:U$156,9,0)</f>
        <v>2785</v>
      </c>
      <c r="AE67">
        <f>VLOOKUP(B67,Sheet1!A$2:U$156,10,0)</f>
        <v>1280</v>
      </c>
      <c r="AF67">
        <f>VLOOKUP(B67,Sheet1!A$2:U$156,11,0)</f>
        <v>1209</v>
      </c>
      <c r="AG67">
        <f>VLOOKUP(B67,Sheet1!A$2:U$156,12,0)</f>
        <v>1217</v>
      </c>
      <c r="AH67">
        <f>VLOOKUP(B67,Sheet1!A$2:U$156,13,0)</f>
        <v>1213</v>
      </c>
      <c r="AI67">
        <f>VLOOKUP(B67,Sheet1!A$2:U$156,14,0)</f>
        <v>1719</v>
      </c>
      <c r="AJ67">
        <f>VLOOKUP(B67,Sheet1!A$2:U$156,15,0)</f>
        <v>1544</v>
      </c>
      <c r="AK67">
        <f>VLOOKUP(B67,Sheet1!A$2:U$156,16,0)</f>
        <v>1599</v>
      </c>
      <c r="AL67">
        <f>VLOOKUP(B67,Sheet1!A$2:U$156,17,0)</f>
        <v>1572</v>
      </c>
      <c r="AM67">
        <f>VLOOKUP(B67,Sheet1!A$2:U$156,18,0)</f>
        <v>7754.9</v>
      </c>
      <c r="AN67">
        <f>VLOOKUP(B67,Sheet1!A$2:U$156,19,0)</f>
        <v>8636.9</v>
      </c>
      <c r="AO67">
        <f>VLOOKUP(B67,Sheet1!A$2:U$156,20,0)</f>
        <v>8383</v>
      </c>
      <c r="AP67">
        <f>VLOOKUP(B67,Sheet1!A$2:U$156,21,0)</f>
        <v>8506.2999999999993</v>
      </c>
      <c r="AQ67" s="6">
        <f t="shared" si="14"/>
        <v>8320.2749999999996</v>
      </c>
      <c r="AR67" s="6">
        <f t="shared" si="15"/>
        <v>390.91346335644835</v>
      </c>
    </row>
    <row r="68" spans="1:44" x14ac:dyDescent="0.2">
      <c r="A68" t="s">
        <v>74</v>
      </c>
      <c r="B68" t="s">
        <v>74</v>
      </c>
      <c r="C68" t="str">
        <f>VLOOKUP(B68,clinical!A$2:I$160,2,0)</f>
        <v>Healthy14CLONE12</v>
      </c>
      <c r="D68" t="str">
        <f>VLOOKUP(B68,clinical!A$2:I$160,3,0)</f>
        <v>Healthy14</v>
      </c>
      <c r="E68" t="s">
        <v>345</v>
      </c>
      <c r="F68">
        <f>VLOOKUP(B68,clinical!A$2:I$160,4,0)</f>
        <v>30</v>
      </c>
      <c r="G68" t="str">
        <f>VLOOKUP(B68,clinical!A$2:I$160,5,0)</f>
        <v>Liver</v>
      </c>
      <c r="H68" t="str">
        <f>VLOOKUP(B68,clinical!A$2:I$160,6,0)</f>
        <v>Organoid</v>
      </c>
      <c r="I68" t="str">
        <f>VLOOKUP(B68,clinical!A$2:I$160,7,0)</f>
        <v>No</v>
      </c>
      <c r="J68" t="str">
        <f>VLOOKUP(B68,clinical!A$2:I$160,8,0)</f>
        <v>None</v>
      </c>
      <c r="K68" s="6">
        <f t="shared" si="8"/>
        <v>11057.475000000002</v>
      </c>
      <c r="L68" s="6">
        <f t="shared" si="9"/>
        <v>9032.8844708613269</v>
      </c>
      <c r="M68">
        <v>0.23617299999999999</v>
      </c>
      <c r="N68">
        <f>VLOOKUP(A68,gcmedian!A$1:C$153,2,0)</f>
        <v>50</v>
      </c>
      <c r="O68">
        <f>VLOOKUP(A68,gcmedian!A$1:C$153,3,0)</f>
        <v>194</v>
      </c>
      <c r="P68">
        <f>VLOOKUP(A68,sampleMean!A$1:C$153,2,0)</f>
        <v>238</v>
      </c>
      <c r="Q68">
        <f>VLOOKUP(A68,sampleMean!A$1:C$153,3,0)</f>
        <v>238</v>
      </c>
      <c r="R68">
        <f t="shared" si="10"/>
        <v>62797.5</v>
      </c>
      <c r="S68">
        <f t="shared" si="11"/>
        <v>2355.5</v>
      </c>
      <c r="T68">
        <f t="shared" si="12"/>
        <v>1070.75</v>
      </c>
      <c r="U68">
        <f t="shared" si="13"/>
        <v>0.81512605042016806</v>
      </c>
      <c r="V68" s="4">
        <f>INDEX(gcAdj!B:B,MATCH(MIN(1.1,MAX(ROUND(U68*20,0)/20,0.6)),gcAdj!A:A,0))</f>
        <v>0.98</v>
      </c>
      <c r="W68">
        <f>VLOOKUP(B68,Sheet1!A$2:U$156,2,0)</f>
        <v>62807</v>
      </c>
      <c r="X68">
        <f>VLOOKUP(B68,Sheet1!A$2:U$156,3,0)</f>
        <v>62744</v>
      </c>
      <c r="Y68">
        <f>VLOOKUP(B68,Sheet1!A$2:U$156,4,0)</f>
        <v>62864</v>
      </c>
      <c r="Z68">
        <f>VLOOKUP(B68,Sheet1!A$2:U$156,5,0)</f>
        <v>62775</v>
      </c>
      <c r="AA68">
        <f>VLOOKUP(B68,Sheet1!A$2:U$156,6,0)</f>
        <v>2350</v>
      </c>
      <c r="AB68">
        <f>VLOOKUP(B68,Sheet1!A$2:U$156,7,0)</f>
        <v>2384</v>
      </c>
      <c r="AC68">
        <f>VLOOKUP(B68,Sheet1!A$2:U$156,8,0)</f>
        <v>2318</v>
      </c>
      <c r="AD68">
        <f>VLOOKUP(B68,Sheet1!A$2:U$156,9,0)</f>
        <v>2370</v>
      </c>
      <c r="AE68">
        <f>VLOOKUP(B68,Sheet1!A$2:U$156,10,0)</f>
        <v>1071</v>
      </c>
      <c r="AF68">
        <f>VLOOKUP(B68,Sheet1!A$2:U$156,11,0)</f>
        <v>1082</v>
      </c>
      <c r="AG68">
        <f>VLOOKUP(B68,Sheet1!A$2:U$156,12,0)</f>
        <v>1059</v>
      </c>
      <c r="AH68">
        <f>VLOOKUP(B68,Sheet1!A$2:U$156,13,0)</f>
        <v>1071</v>
      </c>
      <c r="AI68">
        <f>VLOOKUP(B68,Sheet1!A$2:U$156,14,0)</f>
        <v>1279</v>
      </c>
      <c r="AJ68">
        <f>VLOOKUP(B68,Sheet1!A$2:U$156,15,0)</f>
        <v>1302</v>
      </c>
      <c r="AK68">
        <f>VLOOKUP(B68,Sheet1!A$2:U$156,16,0)</f>
        <v>1259</v>
      </c>
      <c r="AL68">
        <f>VLOOKUP(B68,Sheet1!A$2:U$156,17,0)</f>
        <v>1299</v>
      </c>
      <c r="AM68">
        <f>VLOOKUP(B68,Sheet1!A$2:U$156,18,0)</f>
        <v>11036.2</v>
      </c>
      <c r="AN68">
        <f>VLOOKUP(B68,Sheet1!A$2:U$156,19,0)</f>
        <v>10942.1</v>
      </c>
      <c r="AO68">
        <f>VLOOKUP(B68,Sheet1!A$2:U$156,20,0)</f>
        <v>11325.8</v>
      </c>
      <c r="AP68">
        <f>VLOOKUP(B68,Sheet1!A$2:U$156,21,0)</f>
        <v>10925.8</v>
      </c>
      <c r="AQ68" s="6">
        <f t="shared" si="14"/>
        <v>11057.475000000002</v>
      </c>
      <c r="AR68" s="6">
        <f t="shared" si="15"/>
        <v>185.38305163453651</v>
      </c>
    </row>
    <row r="69" spans="1:44" x14ac:dyDescent="0.2">
      <c r="A69" t="s">
        <v>75</v>
      </c>
      <c r="B69" t="s">
        <v>75</v>
      </c>
      <c r="C69" t="str">
        <f>VLOOKUP(B69,clinical!A$2:I$160,2,0)</f>
        <v>Healthy14CLONE13</v>
      </c>
      <c r="D69" t="str">
        <f>VLOOKUP(B69,clinical!A$2:I$160,3,0)</f>
        <v>Healthy14</v>
      </c>
      <c r="E69" t="s">
        <v>345</v>
      </c>
      <c r="F69">
        <f>VLOOKUP(B69,clinical!A$2:I$160,4,0)</f>
        <v>30</v>
      </c>
      <c r="G69" t="str">
        <f>VLOOKUP(B69,clinical!A$2:I$160,5,0)</f>
        <v>Liver</v>
      </c>
      <c r="H69" t="str">
        <f>VLOOKUP(B69,clinical!A$2:I$160,6,0)</f>
        <v>Organoid</v>
      </c>
      <c r="I69" t="str">
        <f>VLOOKUP(B69,clinical!A$2:I$160,7,0)</f>
        <v>No</v>
      </c>
      <c r="J69" t="str">
        <f>VLOOKUP(B69,clinical!A$2:I$160,8,0)</f>
        <v>None</v>
      </c>
      <c r="K69" s="6">
        <f t="shared" si="8"/>
        <v>10959.575000000001</v>
      </c>
      <c r="L69" s="6">
        <f t="shared" si="9"/>
        <v>10612.940456447035</v>
      </c>
      <c r="M69">
        <v>0.235265</v>
      </c>
      <c r="N69">
        <f>VLOOKUP(A69,gcmedian!A$1:C$153,2,0)</f>
        <v>50</v>
      </c>
      <c r="O69">
        <f>VLOOKUP(A69,gcmedian!A$1:C$153,3,0)</f>
        <v>214</v>
      </c>
      <c r="P69">
        <f>VLOOKUP(A69,sampleMean!A$1:C$153,2,0)</f>
        <v>255</v>
      </c>
      <c r="Q69">
        <f>VLOOKUP(A69,sampleMean!A$1:C$153,3,0)</f>
        <v>254</v>
      </c>
      <c r="R69">
        <f t="shared" si="10"/>
        <v>78220.25</v>
      </c>
      <c r="S69">
        <f t="shared" si="11"/>
        <v>2890.75</v>
      </c>
      <c r="T69">
        <f t="shared" si="12"/>
        <v>1426.75</v>
      </c>
      <c r="U69">
        <f t="shared" si="13"/>
        <v>0.83921568627450982</v>
      </c>
      <c r="V69" s="4">
        <f>INDEX(gcAdj!B:B,MATCH(MIN(1.1,MAX(ROUND(U69*20,0)/20,0.6)),gcAdj!A:A,0))</f>
        <v>0.97</v>
      </c>
      <c r="W69">
        <f>VLOOKUP(B69,Sheet1!A$2:U$156,2,0)</f>
        <v>78129</v>
      </c>
      <c r="X69">
        <f>VLOOKUP(B69,Sheet1!A$2:U$156,3,0)</f>
        <v>78312</v>
      </c>
      <c r="Y69">
        <f>VLOOKUP(B69,Sheet1!A$2:U$156,4,0)</f>
        <v>78319</v>
      </c>
      <c r="Z69">
        <f>VLOOKUP(B69,Sheet1!A$2:U$156,5,0)</f>
        <v>78121</v>
      </c>
      <c r="AA69">
        <f>VLOOKUP(B69,Sheet1!A$2:U$156,6,0)</f>
        <v>2944</v>
      </c>
      <c r="AB69">
        <f>VLOOKUP(B69,Sheet1!A$2:U$156,7,0)</f>
        <v>2844</v>
      </c>
      <c r="AC69">
        <f>VLOOKUP(B69,Sheet1!A$2:U$156,8,0)</f>
        <v>2835</v>
      </c>
      <c r="AD69">
        <f>VLOOKUP(B69,Sheet1!A$2:U$156,9,0)</f>
        <v>2940</v>
      </c>
      <c r="AE69">
        <f>VLOOKUP(B69,Sheet1!A$2:U$156,10,0)</f>
        <v>1436</v>
      </c>
      <c r="AF69">
        <f>VLOOKUP(B69,Sheet1!A$2:U$156,11,0)</f>
        <v>1409</v>
      </c>
      <c r="AG69">
        <f>VLOOKUP(B69,Sheet1!A$2:U$156,12,0)</f>
        <v>1409</v>
      </c>
      <c r="AH69">
        <f>VLOOKUP(B69,Sheet1!A$2:U$156,13,0)</f>
        <v>1453</v>
      </c>
      <c r="AI69">
        <f>VLOOKUP(B69,Sheet1!A$2:U$156,14,0)</f>
        <v>1508</v>
      </c>
      <c r="AJ69">
        <f>VLOOKUP(B69,Sheet1!A$2:U$156,15,0)</f>
        <v>1435</v>
      </c>
      <c r="AK69">
        <f>VLOOKUP(B69,Sheet1!A$2:U$156,16,0)</f>
        <v>1426</v>
      </c>
      <c r="AL69">
        <f>VLOOKUP(B69,Sheet1!A$2:U$156,17,0)</f>
        <v>1487</v>
      </c>
      <c r="AM69">
        <f>VLOOKUP(B69,Sheet1!A$2:U$156,18,0)</f>
        <v>10681.2</v>
      </c>
      <c r="AN69">
        <f>VLOOKUP(B69,Sheet1!A$2:U$156,19,0)</f>
        <v>11165.7</v>
      </c>
      <c r="AO69">
        <f>VLOOKUP(B69,Sheet1!A$2:U$156,20,0)</f>
        <v>11229.1</v>
      </c>
      <c r="AP69">
        <f>VLOOKUP(B69,Sheet1!A$2:U$156,21,0)</f>
        <v>10762.3</v>
      </c>
      <c r="AQ69" s="6">
        <f t="shared" si="14"/>
        <v>10959.575000000001</v>
      </c>
      <c r="AR69" s="6">
        <f t="shared" si="15"/>
        <v>277.81367106989796</v>
      </c>
    </row>
    <row r="70" spans="1:44" x14ac:dyDescent="0.2">
      <c r="A70" t="s">
        <v>82</v>
      </c>
      <c r="B70" t="str">
        <f>VLOOKUP(A70,TelcatNames!A$1:B$145,2,0)</f>
        <v>EGAF00000827138</v>
      </c>
      <c r="C70" t="str">
        <f>VLOOKUP(B70,clinical!A$2:I$160,2,0)</f>
        <v>EGAF00000827138</v>
      </c>
      <c r="D70" t="str">
        <f>VLOOKUP(B70,clinical!A$2:I$160,3,0)</f>
        <v>PD23549</v>
      </c>
      <c r="E70" t="s">
        <v>345</v>
      </c>
      <c r="F70">
        <f>VLOOKUP(B70,clinical!A$2:I$160,4,0)</f>
        <v>64</v>
      </c>
      <c r="G70" t="str">
        <f>VLOOKUP(B70,clinical!A$2:I$160,5,0)</f>
        <v>Colon</v>
      </c>
      <c r="H70" t="str">
        <f>VLOOKUP(B70,clinical!A$2:I$160,6,0)</f>
        <v>Organoid</v>
      </c>
      <c r="I70" t="str">
        <f>VLOOKUP(B70,clinical!A$2:I$160,7,0)</f>
        <v>No</v>
      </c>
      <c r="J70" t="str">
        <f>VLOOKUP(B70,clinical!A$2:I$160,8,0)</f>
        <v>None</v>
      </c>
      <c r="K70" s="6">
        <f t="shared" si="8"/>
        <v>2585.5500000000002</v>
      </c>
      <c r="L70" s="6">
        <f t="shared" si="9"/>
        <v>2516.0582080200502</v>
      </c>
      <c r="M70">
        <v>7.9511999999999999E-2</v>
      </c>
      <c r="N70">
        <f>VLOOKUP(A70,gcmedian!A$1:C$153,2,0)</f>
        <v>50</v>
      </c>
      <c r="O70">
        <f>VLOOKUP(A70,gcmedian!A$1:C$153,3,0)</f>
        <v>227</v>
      </c>
      <c r="P70">
        <f>VLOOKUP(A70,sampleMean!A$1:C$153,2,0)</f>
        <v>228</v>
      </c>
      <c r="Q70">
        <f>VLOOKUP(A70,sampleMean!A$1:C$153,3,0)</f>
        <v>225</v>
      </c>
      <c r="R70">
        <f t="shared" si="10"/>
        <v>13534.5</v>
      </c>
      <c r="S70">
        <f t="shared" si="11"/>
        <v>2586.5</v>
      </c>
      <c r="T70">
        <f t="shared" si="12"/>
        <v>1561</v>
      </c>
      <c r="U70">
        <f t="shared" si="13"/>
        <v>0.99561403508771928</v>
      </c>
      <c r="V70" s="4">
        <f>INDEX(gcAdj!B:B,MATCH(MIN(1.1,MAX(ROUND(U70*20,0)/20,0.6)),gcAdj!A:A,0))</f>
        <v>0.98</v>
      </c>
      <c r="W70">
        <f>VLOOKUP(B70,Sheet1!A$2:U$156,2,0)</f>
        <v>13579</v>
      </c>
      <c r="X70">
        <f>VLOOKUP(B70,Sheet1!A$2:U$156,3,0)</f>
        <v>13539</v>
      </c>
      <c r="Y70">
        <f>VLOOKUP(B70,Sheet1!A$2:U$156,4,0)</f>
        <v>13617</v>
      </c>
      <c r="Z70">
        <f>VLOOKUP(B70,Sheet1!A$2:U$156,5,0)</f>
        <v>13403</v>
      </c>
      <c r="AA70">
        <f>VLOOKUP(B70,Sheet1!A$2:U$156,6,0)</f>
        <v>2590</v>
      </c>
      <c r="AB70">
        <f>VLOOKUP(B70,Sheet1!A$2:U$156,7,0)</f>
        <v>2587</v>
      </c>
      <c r="AC70">
        <f>VLOOKUP(B70,Sheet1!A$2:U$156,8,0)</f>
        <v>2581</v>
      </c>
      <c r="AD70">
        <f>VLOOKUP(B70,Sheet1!A$2:U$156,9,0)</f>
        <v>2588</v>
      </c>
      <c r="AE70">
        <f>VLOOKUP(B70,Sheet1!A$2:U$156,10,0)</f>
        <v>1557</v>
      </c>
      <c r="AF70">
        <f>VLOOKUP(B70,Sheet1!A$2:U$156,11,0)</f>
        <v>1555</v>
      </c>
      <c r="AG70">
        <f>VLOOKUP(B70,Sheet1!A$2:U$156,12,0)</f>
        <v>1538</v>
      </c>
      <c r="AH70">
        <f>VLOOKUP(B70,Sheet1!A$2:U$156,13,0)</f>
        <v>1594</v>
      </c>
      <c r="AI70">
        <f>VLOOKUP(B70,Sheet1!A$2:U$156,14,0)</f>
        <v>1033</v>
      </c>
      <c r="AJ70">
        <f>VLOOKUP(B70,Sheet1!A$2:U$156,15,0)</f>
        <v>1032</v>
      </c>
      <c r="AK70">
        <f>VLOOKUP(B70,Sheet1!A$2:U$156,16,0)</f>
        <v>1043</v>
      </c>
      <c r="AL70">
        <f>VLOOKUP(B70,Sheet1!A$2:U$156,17,0)</f>
        <v>994</v>
      </c>
      <c r="AM70">
        <f>VLOOKUP(B70,Sheet1!A$2:U$156,18,0)</f>
        <v>2582.9</v>
      </c>
      <c r="AN70">
        <f>VLOOKUP(B70,Sheet1!A$2:U$156,19,0)</f>
        <v>2587.6</v>
      </c>
      <c r="AO70">
        <f>VLOOKUP(B70,Sheet1!A$2:U$156,20,0)</f>
        <v>2565.1</v>
      </c>
      <c r="AP70">
        <f>VLOOKUP(B70,Sheet1!A$2:U$156,21,0)</f>
        <v>2606.6</v>
      </c>
      <c r="AQ70" s="6">
        <f t="shared" si="14"/>
        <v>2585.5500000000002</v>
      </c>
      <c r="AR70" s="6">
        <f t="shared" si="15"/>
        <v>17.054129509691574</v>
      </c>
    </row>
    <row r="71" spans="1:44" x14ac:dyDescent="0.2">
      <c r="A71" t="s">
        <v>83</v>
      </c>
      <c r="B71" t="str">
        <f>VLOOKUP(A71,TelcatNames!A$1:B$145,2,0)</f>
        <v>EGAF00000827248</v>
      </c>
      <c r="C71" t="str">
        <f>VLOOKUP(B71,clinical!A$2:I$160,2,0)</f>
        <v>EGAF00000827248</v>
      </c>
      <c r="D71" t="str">
        <f>VLOOKUP(B71,clinical!A$2:I$160,3,0)</f>
        <v>PD23549</v>
      </c>
      <c r="E71" t="s">
        <v>345</v>
      </c>
      <c r="F71">
        <f>VLOOKUP(B71,clinical!A$2:I$160,4,0)</f>
        <v>64</v>
      </c>
      <c r="G71" t="str">
        <f>VLOOKUP(B71,clinical!A$2:I$160,5,0)</f>
        <v>Colon</v>
      </c>
      <c r="H71" t="str">
        <f>VLOOKUP(B71,clinical!A$2:I$160,6,0)</f>
        <v>BULK</v>
      </c>
      <c r="I71" t="str">
        <f>VLOOKUP(B71,clinical!A$2:I$160,7,0)</f>
        <v>No</v>
      </c>
      <c r="J71" t="str">
        <f>VLOOKUP(B71,clinical!A$2:I$160,8,0)</f>
        <v>None</v>
      </c>
      <c r="K71" s="6">
        <f t="shared" si="8"/>
        <v>3117.625</v>
      </c>
      <c r="L71" s="6">
        <f t="shared" si="9"/>
        <v>2905.624734182546</v>
      </c>
      <c r="M71">
        <v>7.5607999999999995E-2</v>
      </c>
      <c r="N71">
        <f>VLOOKUP(A71,gcmedian!A$1:C$153,2,0)</f>
        <v>50</v>
      </c>
      <c r="O71">
        <f>VLOOKUP(A71,gcmedian!A$1:C$153,3,0)</f>
        <v>239</v>
      </c>
      <c r="P71">
        <f>VLOOKUP(A71,sampleMean!A$1:C$153,2,0)</f>
        <v>236</v>
      </c>
      <c r="Q71">
        <f>VLOOKUP(A71,sampleMean!A$1:C$153,3,0)</f>
        <v>234</v>
      </c>
      <c r="R71">
        <f t="shared" si="10"/>
        <v>16207.5</v>
      </c>
      <c r="S71">
        <f t="shared" si="11"/>
        <v>2653.25</v>
      </c>
      <c r="T71">
        <f t="shared" si="12"/>
        <v>1627.25</v>
      </c>
      <c r="U71">
        <f t="shared" si="13"/>
        <v>1.0127118644067796</v>
      </c>
      <c r="V71" s="4">
        <f>INDEX(gcAdj!B:B,MATCH(MIN(1.1,MAX(ROUND(U71*20,0)/20,0.6)),gcAdj!A:A,0))</f>
        <v>0.98</v>
      </c>
      <c r="W71">
        <f>VLOOKUP(B71,Sheet1!A$2:U$156,2,0)</f>
        <v>16076</v>
      </c>
      <c r="X71">
        <f>VLOOKUP(B71,Sheet1!A$2:U$156,3,0)</f>
        <v>16223</v>
      </c>
      <c r="Y71">
        <f>VLOOKUP(B71,Sheet1!A$2:U$156,4,0)</f>
        <v>16207</v>
      </c>
      <c r="Z71">
        <f>VLOOKUP(B71,Sheet1!A$2:U$156,5,0)</f>
        <v>16324</v>
      </c>
      <c r="AA71">
        <f>VLOOKUP(B71,Sheet1!A$2:U$156,6,0)</f>
        <v>2681</v>
      </c>
      <c r="AB71">
        <f>VLOOKUP(B71,Sheet1!A$2:U$156,7,0)</f>
        <v>2648</v>
      </c>
      <c r="AC71">
        <f>VLOOKUP(B71,Sheet1!A$2:U$156,8,0)</f>
        <v>2661</v>
      </c>
      <c r="AD71">
        <f>VLOOKUP(B71,Sheet1!A$2:U$156,9,0)</f>
        <v>2623</v>
      </c>
      <c r="AE71">
        <f>VLOOKUP(B71,Sheet1!A$2:U$156,10,0)</f>
        <v>1669</v>
      </c>
      <c r="AF71">
        <f>VLOOKUP(B71,Sheet1!A$2:U$156,11,0)</f>
        <v>1617</v>
      </c>
      <c r="AG71">
        <f>VLOOKUP(B71,Sheet1!A$2:U$156,12,0)</f>
        <v>1630</v>
      </c>
      <c r="AH71">
        <f>VLOOKUP(B71,Sheet1!A$2:U$156,13,0)</f>
        <v>1593</v>
      </c>
      <c r="AI71">
        <f>VLOOKUP(B71,Sheet1!A$2:U$156,14,0)</f>
        <v>1012</v>
      </c>
      <c r="AJ71">
        <f>VLOOKUP(B71,Sheet1!A$2:U$156,15,0)</f>
        <v>1031</v>
      </c>
      <c r="AK71">
        <f>VLOOKUP(B71,Sheet1!A$2:U$156,16,0)</f>
        <v>1031</v>
      </c>
      <c r="AL71">
        <f>VLOOKUP(B71,Sheet1!A$2:U$156,17,0)</f>
        <v>1030</v>
      </c>
      <c r="AM71">
        <f>VLOOKUP(B71,Sheet1!A$2:U$156,18,0)</f>
        <v>3118.8</v>
      </c>
      <c r="AN71">
        <f>VLOOKUP(B71,Sheet1!A$2:U$156,19,0)</f>
        <v>3113.8</v>
      </c>
      <c r="AO71">
        <f>VLOOKUP(B71,Sheet1!A$2:U$156,20,0)</f>
        <v>3122</v>
      </c>
      <c r="AP71">
        <f>VLOOKUP(B71,Sheet1!A$2:U$156,21,0)</f>
        <v>3115.9</v>
      </c>
      <c r="AQ71" s="6">
        <f t="shared" si="14"/>
        <v>3117.625</v>
      </c>
      <c r="AR71" s="6">
        <f t="shared" si="15"/>
        <v>3.5649918185973783</v>
      </c>
    </row>
    <row r="72" spans="1:44" x14ac:dyDescent="0.2">
      <c r="A72" t="s">
        <v>84</v>
      </c>
      <c r="B72" t="str">
        <f>VLOOKUP(A72,TelcatNames!A$1:B$145,2,0)</f>
        <v>EGAF00000827139</v>
      </c>
      <c r="C72" t="str">
        <f>VLOOKUP(B72,clinical!A$2:I$160,2,0)</f>
        <v>EGAF00000827139</v>
      </c>
      <c r="D72" t="str">
        <f>VLOOKUP(B72,clinical!A$2:I$160,3,0)</f>
        <v>PD23549</v>
      </c>
      <c r="E72" t="s">
        <v>345</v>
      </c>
      <c r="F72">
        <f>VLOOKUP(B72,clinical!A$2:I$160,4,0)</f>
        <v>64</v>
      </c>
      <c r="G72" t="str">
        <f>VLOOKUP(B72,clinical!A$2:I$160,5,0)</f>
        <v>Colon</v>
      </c>
      <c r="H72" t="str">
        <f>VLOOKUP(B72,clinical!A$2:I$160,6,0)</f>
        <v>Organoid</v>
      </c>
      <c r="I72" t="str">
        <f>VLOOKUP(B72,clinical!A$2:I$160,7,0)</f>
        <v>No</v>
      </c>
      <c r="J72" t="str">
        <f>VLOOKUP(B72,clinical!A$2:I$160,8,0)</f>
        <v>None</v>
      </c>
      <c r="K72" s="6">
        <f t="shared" si="8"/>
        <v>2821.875</v>
      </c>
      <c r="L72" s="6">
        <f t="shared" si="9"/>
        <v>2705.2404255319152</v>
      </c>
      <c r="M72">
        <v>0.115504</v>
      </c>
      <c r="N72">
        <f>VLOOKUP(A72,gcmedian!A$1:C$153,2,0)</f>
        <v>50</v>
      </c>
      <c r="O72">
        <f>VLOOKUP(A72,gcmedian!A$1:C$153,3,0)</f>
        <v>230</v>
      </c>
      <c r="P72">
        <f>VLOOKUP(A72,sampleMean!A$1:C$153,2,0)</f>
        <v>235</v>
      </c>
      <c r="Q72">
        <f>VLOOKUP(A72,sampleMean!A$1:C$153,3,0)</f>
        <v>232</v>
      </c>
      <c r="R72">
        <f t="shared" si="10"/>
        <v>15660</v>
      </c>
      <c r="S72">
        <f t="shared" si="11"/>
        <v>2989</v>
      </c>
      <c r="T72">
        <f t="shared" si="12"/>
        <v>1907.75</v>
      </c>
      <c r="U72">
        <f t="shared" si="13"/>
        <v>0.97872340425531912</v>
      </c>
      <c r="V72" s="4">
        <f>INDEX(gcAdj!B:B,MATCH(MIN(1.1,MAX(ROUND(U72*20,0)/20,0.6)),gcAdj!A:A,0))</f>
        <v>0.98</v>
      </c>
      <c r="W72">
        <f>VLOOKUP(B72,Sheet1!A$2:U$156,2,0)</f>
        <v>15865</v>
      </c>
      <c r="X72">
        <f>VLOOKUP(B72,Sheet1!A$2:U$156,3,0)</f>
        <v>15646</v>
      </c>
      <c r="Y72">
        <f>VLOOKUP(B72,Sheet1!A$2:U$156,4,0)</f>
        <v>15495</v>
      </c>
      <c r="Z72">
        <f>VLOOKUP(B72,Sheet1!A$2:U$156,5,0)</f>
        <v>15634</v>
      </c>
      <c r="AA72">
        <f>VLOOKUP(B72,Sheet1!A$2:U$156,6,0)</f>
        <v>2923</v>
      </c>
      <c r="AB72">
        <f>VLOOKUP(B72,Sheet1!A$2:U$156,7,0)</f>
        <v>3004</v>
      </c>
      <c r="AC72">
        <f>VLOOKUP(B72,Sheet1!A$2:U$156,8,0)</f>
        <v>3029</v>
      </c>
      <c r="AD72">
        <f>VLOOKUP(B72,Sheet1!A$2:U$156,9,0)</f>
        <v>3000</v>
      </c>
      <c r="AE72">
        <f>VLOOKUP(B72,Sheet1!A$2:U$156,10,0)</f>
        <v>1899</v>
      </c>
      <c r="AF72">
        <f>VLOOKUP(B72,Sheet1!A$2:U$156,11,0)</f>
        <v>1887</v>
      </c>
      <c r="AG72">
        <f>VLOOKUP(B72,Sheet1!A$2:U$156,12,0)</f>
        <v>1919</v>
      </c>
      <c r="AH72">
        <f>VLOOKUP(B72,Sheet1!A$2:U$156,13,0)</f>
        <v>1926</v>
      </c>
      <c r="AI72">
        <f>VLOOKUP(B72,Sheet1!A$2:U$156,14,0)</f>
        <v>1024</v>
      </c>
      <c r="AJ72">
        <f>VLOOKUP(B72,Sheet1!A$2:U$156,15,0)</f>
        <v>1117</v>
      </c>
      <c r="AK72">
        <f>VLOOKUP(B72,Sheet1!A$2:U$156,16,0)</f>
        <v>1110</v>
      </c>
      <c r="AL72">
        <f>VLOOKUP(B72,Sheet1!A$2:U$156,17,0)</f>
        <v>1074</v>
      </c>
      <c r="AM72">
        <f>VLOOKUP(B72,Sheet1!A$2:U$156,18,0)</f>
        <v>2982.4</v>
      </c>
      <c r="AN72">
        <f>VLOOKUP(B72,Sheet1!A$2:U$156,19,0)</f>
        <v>2744.3</v>
      </c>
      <c r="AO72">
        <f>VLOOKUP(B72,Sheet1!A$2:U$156,20,0)</f>
        <v>2738.3</v>
      </c>
      <c r="AP72">
        <f>VLOOKUP(B72,Sheet1!A$2:U$156,21,0)</f>
        <v>2822.5</v>
      </c>
      <c r="AQ72" s="6">
        <f t="shared" si="14"/>
        <v>2821.875</v>
      </c>
      <c r="AR72" s="6">
        <f t="shared" si="15"/>
        <v>113.68278600268962</v>
      </c>
    </row>
    <row r="73" spans="1:44" x14ac:dyDescent="0.2">
      <c r="A73" t="s">
        <v>85</v>
      </c>
      <c r="B73" t="str">
        <f>VLOOKUP(A73,TelcatNames!A$1:B$145,2,0)</f>
        <v>EGAF00000827140</v>
      </c>
      <c r="C73" t="str">
        <f>VLOOKUP(B73,clinical!A$2:I$160,2,0)</f>
        <v>EGAF00000827140</v>
      </c>
      <c r="D73" t="str">
        <f>VLOOKUP(B73,clinical!A$2:I$160,3,0)</f>
        <v>PD23549</v>
      </c>
      <c r="E73" t="s">
        <v>345</v>
      </c>
      <c r="F73">
        <f>VLOOKUP(B73,clinical!A$2:I$160,4,0)</f>
        <v>64</v>
      </c>
      <c r="G73" t="str">
        <f>VLOOKUP(B73,clinical!A$2:I$160,5,0)</f>
        <v>Colon</v>
      </c>
      <c r="H73" t="str">
        <f>VLOOKUP(B73,clinical!A$2:I$160,6,0)</f>
        <v>Organoid</v>
      </c>
      <c r="I73" t="str">
        <f>VLOOKUP(B73,clinical!A$2:I$160,7,0)</f>
        <v>No</v>
      </c>
      <c r="J73" t="str">
        <f>VLOOKUP(B73,clinical!A$2:I$160,8,0)</f>
        <v>None</v>
      </c>
      <c r="K73" s="6">
        <f t="shared" si="8"/>
        <v>2937.6499999999996</v>
      </c>
      <c r="L73" s="6">
        <f t="shared" si="9"/>
        <v>3613.6663583988397</v>
      </c>
      <c r="M73">
        <v>7.3964000000000002E-2</v>
      </c>
      <c r="N73">
        <f>VLOOKUP(A73,gcmedian!A$1:C$153,2,0)</f>
        <v>50</v>
      </c>
      <c r="O73">
        <f>VLOOKUP(A73,gcmedian!A$1:C$153,3,0)</f>
        <v>208</v>
      </c>
      <c r="P73">
        <f>VLOOKUP(A73,sampleMean!A$1:C$153,2,0)</f>
        <v>213</v>
      </c>
      <c r="Q73">
        <f>VLOOKUP(A73,sampleMean!A$1:C$153,3,0)</f>
        <v>211</v>
      </c>
      <c r="R73">
        <f t="shared" si="10"/>
        <v>18143.5</v>
      </c>
      <c r="S73">
        <f t="shared" si="11"/>
        <v>3018.25</v>
      </c>
      <c r="T73">
        <f t="shared" si="12"/>
        <v>1835.25</v>
      </c>
      <c r="U73">
        <f t="shared" si="13"/>
        <v>0.97652582159624413</v>
      </c>
      <c r="V73" s="4">
        <f>INDEX(gcAdj!B:B,MATCH(MIN(1.1,MAX(ROUND(U73*20,0)/20,0.6)),gcAdj!A:A,0))</f>
        <v>0.98</v>
      </c>
      <c r="W73">
        <f>VLOOKUP(B73,Sheet1!A$2:U$156,2,0)</f>
        <v>18073</v>
      </c>
      <c r="X73">
        <f>VLOOKUP(B73,Sheet1!A$2:U$156,3,0)</f>
        <v>18107</v>
      </c>
      <c r="Y73">
        <f>VLOOKUP(B73,Sheet1!A$2:U$156,4,0)</f>
        <v>17875</v>
      </c>
      <c r="Z73">
        <f>VLOOKUP(B73,Sheet1!A$2:U$156,5,0)</f>
        <v>18519</v>
      </c>
      <c r="AA73">
        <f>VLOOKUP(B73,Sheet1!A$2:U$156,6,0)</f>
        <v>3044</v>
      </c>
      <c r="AB73">
        <f>VLOOKUP(B73,Sheet1!A$2:U$156,7,0)</f>
        <v>3025</v>
      </c>
      <c r="AC73">
        <f>VLOOKUP(B73,Sheet1!A$2:U$156,8,0)</f>
        <v>3097</v>
      </c>
      <c r="AD73">
        <f>VLOOKUP(B73,Sheet1!A$2:U$156,9,0)</f>
        <v>2907</v>
      </c>
      <c r="AE73">
        <f>VLOOKUP(B73,Sheet1!A$2:U$156,10,0)</f>
        <v>1842</v>
      </c>
      <c r="AF73">
        <f>VLOOKUP(B73,Sheet1!A$2:U$156,11,0)</f>
        <v>1852</v>
      </c>
      <c r="AG73">
        <f>VLOOKUP(B73,Sheet1!A$2:U$156,12,0)</f>
        <v>1914</v>
      </c>
      <c r="AH73">
        <f>VLOOKUP(B73,Sheet1!A$2:U$156,13,0)</f>
        <v>1733</v>
      </c>
      <c r="AI73">
        <f>VLOOKUP(B73,Sheet1!A$2:U$156,14,0)</f>
        <v>1202</v>
      </c>
      <c r="AJ73">
        <f>VLOOKUP(B73,Sheet1!A$2:U$156,15,0)</f>
        <v>1173</v>
      </c>
      <c r="AK73">
        <f>VLOOKUP(B73,Sheet1!A$2:U$156,16,0)</f>
        <v>1183</v>
      </c>
      <c r="AL73">
        <f>VLOOKUP(B73,Sheet1!A$2:U$156,17,0)</f>
        <v>1174</v>
      </c>
      <c r="AM73">
        <f>VLOOKUP(B73,Sheet1!A$2:U$156,18,0)</f>
        <v>2879.9</v>
      </c>
      <c r="AN73">
        <f>VLOOKUP(B73,Sheet1!A$2:U$156,19,0)</f>
        <v>2959.4</v>
      </c>
      <c r="AO73">
        <f>VLOOKUP(B73,Sheet1!A$2:U$156,20,0)</f>
        <v>2901</v>
      </c>
      <c r="AP73">
        <f>VLOOKUP(B73,Sheet1!A$2:U$156,21,0)</f>
        <v>3010.3</v>
      </c>
      <c r="AQ73" s="6">
        <f t="shared" si="14"/>
        <v>2937.6499999999996</v>
      </c>
      <c r="AR73" s="6">
        <f t="shared" si="15"/>
        <v>58.961484603651847</v>
      </c>
    </row>
    <row r="74" spans="1:44" x14ac:dyDescent="0.2">
      <c r="A74" t="s">
        <v>86</v>
      </c>
      <c r="B74" t="str">
        <f>VLOOKUP(A74,TelcatNames!A$1:B$145,2,0)</f>
        <v>EGAF00000827141</v>
      </c>
      <c r="C74" t="str">
        <f>VLOOKUP(B74,clinical!A$2:I$160,2,0)</f>
        <v>EGAF00000827141</v>
      </c>
      <c r="D74" t="str">
        <f>VLOOKUP(B74,clinical!A$2:I$160,3,0)</f>
        <v>PD23549</v>
      </c>
      <c r="E74" t="s">
        <v>345</v>
      </c>
      <c r="F74">
        <f>VLOOKUP(B74,clinical!A$2:I$160,4,0)</f>
        <v>64</v>
      </c>
      <c r="G74" t="str">
        <f>VLOOKUP(B74,clinical!A$2:I$160,5,0)</f>
        <v>Colon</v>
      </c>
      <c r="H74" t="str">
        <f>VLOOKUP(B74,clinical!A$2:I$160,6,0)</f>
        <v>Organoid</v>
      </c>
      <c r="I74" t="str">
        <f>VLOOKUP(B74,clinical!A$2:I$160,7,0)</f>
        <v>No</v>
      </c>
      <c r="J74" t="str">
        <f>VLOOKUP(B74,clinical!A$2:I$160,8,0)</f>
        <v>None</v>
      </c>
      <c r="K74" s="6">
        <f t="shared" si="8"/>
        <v>2294.7250000000004</v>
      </c>
      <c r="L74" s="6">
        <f t="shared" si="9"/>
        <v>2426.5467452307012</v>
      </c>
      <c r="M74">
        <v>8.5324999999999998E-2</v>
      </c>
      <c r="N74">
        <f>VLOOKUP(A74,gcmedian!A$1:C$153,2,0)</f>
        <v>50</v>
      </c>
      <c r="O74">
        <f>VLOOKUP(A74,gcmedian!A$1:C$153,3,0)</f>
        <v>247</v>
      </c>
      <c r="P74">
        <f>VLOOKUP(A74,sampleMean!A$1:C$153,2,0)</f>
        <v>250</v>
      </c>
      <c r="Q74">
        <f>VLOOKUP(A74,sampleMean!A$1:C$153,3,0)</f>
        <v>248</v>
      </c>
      <c r="R74">
        <f t="shared" si="10"/>
        <v>14290.75</v>
      </c>
      <c r="S74">
        <f t="shared" si="11"/>
        <v>3050.5</v>
      </c>
      <c r="T74">
        <f t="shared" si="12"/>
        <v>1733.75</v>
      </c>
      <c r="U74">
        <f t="shared" si="13"/>
        <v>0.98799999999999999</v>
      </c>
      <c r="V74" s="4">
        <f>INDEX(gcAdj!B:B,MATCH(MIN(1.1,MAX(ROUND(U74*20,0)/20,0.6)),gcAdj!A:A,0))</f>
        <v>0.98</v>
      </c>
      <c r="W74">
        <f>VLOOKUP(B74,Sheet1!A$2:U$156,2,0)</f>
        <v>14376</v>
      </c>
      <c r="X74">
        <f>VLOOKUP(B74,Sheet1!A$2:U$156,3,0)</f>
        <v>14188</v>
      </c>
      <c r="Y74">
        <f>VLOOKUP(B74,Sheet1!A$2:U$156,4,0)</f>
        <v>14377</v>
      </c>
      <c r="Z74">
        <f>VLOOKUP(B74,Sheet1!A$2:U$156,5,0)</f>
        <v>14222</v>
      </c>
      <c r="AA74">
        <f>VLOOKUP(B74,Sheet1!A$2:U$156,6,0)</f>
        <v>3037</v>
      </c>
      <c r="AB74">
        <f>VLOOKUP(B74,Sheet1!A$2:U$156,7,0)</f>
        <v>3075</v>
      </c>
      <c r="AC74">
        <f>VLOOKUP(B74,Sheet1!A$2:U$156,8,0)</f>
        <v>3027</v>
      </c>
      <c r="AD74">
        <f>VLOOKUP(B74,Sheet1!A$2:U$156,9,0)</f>
        <v>3063</v>
      </c>
      <c r="AE74">
        <f>VLOOKUP(B74,Sheet1!A$2:U$156,10,0)</f>
        <v>1710</v>
      </c>
      <c r="AF74">
        <f>VLOOKUP(B74,Sheet1!A$2:U$156,11,0)</f>
        <v>1759</v>
      </c>
      <c r="AG74">
        <f>VLOOKUP(B74,Sheet1!A$2:U$156,12,0)</f>
        <v>1711</v>
      </c>
      <c r="AH74">
        <f>VLOOKUP(B74,Sheet1!A$2:U$156,13,0)</f>
        <v>1755</v>
      </c>
      <c r="AI74">
        <f>VLOOKUP(B74,Sheet1!A$2:U$156,14,0)</f>
        <v>1327</v>
      </c>
      <c r="AJ74">
        <f>VLOOKUP(B74,Sheet1!A$2:U$156,15,0)</f>
        <v>1316</v>
      </c>
      <c r="AK74">
        <f>VLOOKUP(B74,Sheet1!A$2:U$156,16,0)</f>
        <v>1316</v>
      </c>
      <c r="AL74">
        <f>VLOOKUP(B74,Sheet1!A$2:U$156,17,0)</f>
        <v>1308</v>
      </c>
      <c r="AM74">
        <f>VLOOKUP(B74,Sheet1!A$2:U$156,18,0)</f>
        <v>2281.1999999999998</v>
      </c>
      <c r="AN74">
        <f>VLOOKUP(B74,Sheet1!A$2:U$156,19,0)</f>
        <v>2268.3000000000002</v>
      </c>
      <c r="AO74">
        <f>VLOOKUP(B74,Sheet1!A$2:U$156,20,0)</f>
        <v>2328.1</v>
      </c>
      <c r="AP74">
        <f>VLOOKUP(B74,Sheet1!A$2:U$156,21,0)</f>
        <v>2301.3000000000002</v>
      </c>
      <c r="AQ74" s="6">
        <f t="shared" si="14"/>
        <v>2294.7250000000004</v>
      </c>
      <c r="AR74" s="6">
        <f t="shared" si="15"/>
        <v>26.066117854410102</v>
      </c>
    </row>
    <row r="75" spans="1:44" x14ac:dyDescent="0.2">
      <c r="A75" t="s">
        <v>87</v>
      </c>
      <c r="B75" t="str">
        <f>VLOOKUP(A75,TelcatNames!A$1:B$145,2,0)</f>
        <v>EGAF00000827249</v>
      </c>
      <c r="C75" t="str">
        <f>VLOOKUP(B75,clinical!A$2:I$160,2,0)</f>
        <v>EGAF00000827249</v>
      </c>
      <c r="D75" t="str">
        <f>VLOOKUP(B75,clinical!A$2:I$160,3,0)</f>
        <v>PD23549</v>
      </c>
      <c r="E75" t="s">
        <v>345</v>
      </c>
      <c r="F75">
        <f>VLOOKUP(B75,clinical!A$2:I$160,4,0)</f>
        <v>64</v>
      </c>
      <c r="G75" t="str">
        <f>VLOOKUP(B75,clinical!A$2:I$160,5,0)</f>
        <v>Colon</v>
      </c>
      <c r="H75" t="str">
        <f>VLOOKUP(B75,clinical!A$2:I$160,6,0)</f>
        <v>Organoid</v>
      </c>
      <c r="I75" t="str">
        <f>VLOOKUP(B75,clinical!A$2:I$160,7,0)</f>
        <v>No</v>
      </c>
      <c r="J75" t="str">
        <f>VLOOKUP(B75,clinical!A$2:I$160,8,0)</f>
        <v>None</v>
      </c>
      <c r="K75" s="6">
        <f t="shared" si="8"/>
        <v>2195.875</v>
      </c>
      <c r="L75" s="6">
        <f t="shared" si="9"/>
        <v>2001.1882672768397</v>
      </c>
      <c r="M75">
        <v>7.1025000000000005E-2</v>
      </c>
      <c r="N75">
        <f>VLOOKUP(A75,gcmedian!A$1:C$153,2,0)</f>
        <v>50</v>
      </c>
      <c r="O75">
        <f>VLOOKUP(A75,gcmedian!A$1:C$153,3,0)</f>
        <v>263</v>
      </c>
      <c r="P75">
        <f>VLOOKUP(A75,sampleMean!A$1:C$153,2,0)</f>
        <v>227</v>
      </c>
      <c r="Q75">
        <f>VLOOKUP(A75,sampleMean!A$1:C$153,3,0)</f>
        <v>228</v>
      </c>
      <c r="R75">
        <f t="shared" si="10"/>
        <v>11250.25</v>
      </c>
      <c r="S75">
        <f t="shared" si="11"/>
        <v>2750.75</v>
      </c>
      <c r="T75">
        <f t="shared" si="12"/>
        <v>1632.5</v>
      </c>
      <c r="U75">
        <f t="shared" si="13"/>
        <v>1.158590308370044</v>
      </c>
      <c r="V75" s="4">
        <f>INDEX(gcAdj!B:B,MATCH(MIN(1.1,MAX(ROUND(U75*20,0)/20,0.6)),gcAdj!A:A,0))</f>
        <v>1.05</v>
      </c>
      <c r="W75">
        <f>VLOOKUP(B75,Sheet1!A$2:U$156,2,0)</f>
        <v>11337</v>
      </c>
      <c r="X75">
        <f>VLOOKUP(B75,Sheet1!A$2:U$156,3,0)</f>
        <v>11102</v>
      </c>
      <c r="Y75">
        <f>VLOOKUP(B75,Sheet1!A$2:U$156,4,0)</f>
        <v>11299</v>
      </c>
      <c r="Z75">
        <f>VLOOKUP(B75,Sheet1!A$2:U$156,5,0)</f>
        <v>11263</v>
      </c>
      <c r="AA75">
        <f>VLOOKUP(B75,Sheet1!A$2:U$156,6,0)</f>
        <v>2731</v>
      </c>
      <c r="AB75">
        <f>VLOOKUP(B75,Sheet1!A$2:U$156,7,0)</f>
        <v>2781</v>
      </c>
      <c r="AC75">
        <f>VLOOKUP(B75,Sheet1!A$2:U$156,8,0)</f>
        <v>2735</v>
      </c>
      <c r="AD75">
        <f>VLOOKUP(B75,Sheet1!A$2:U$156,9,0)</f>
        <v>2756</v>
      </c>
      <c r="AE75">
        <f>VLOOKUP(B75,Sheet1!A$2:U$156,10,0)</f>
        <v>1612</v>
      </c>
      <c r="AF75">
        <f>VLOOKUP(B75,Sheet1!A$2:U$156,11,0)</f>
        <v>1669</v>
      </c>
      <c r="AG75">
        <f>VLOOKUP(B75,Sheet1!A$2:U$156,12,0)</f>
        <v>1628</v>
      </c>
      <c r="AH75">
        <f>VLOOKUP(B75,Sheet1!A$2:U$156,13,0)</f>
        <v>1621</v>
      </c>
      <c r="AI75">
        <f>VLOOKUP(B75,Sheet1!A$2:U$156,14,0)</f>
        <v>1119</v>
      </c>
      <c r="AJ75">
        <f>VLOOKUP(B75,Sheet1!A$2:U$156,15,0)</f>
        <v>1112</v>
      </c>
      <c r="AK75">
        <f>VLOOKUP(B75,Sheet1!A$2:U$156,16,0)</f>
        <v>1107</v>
      </c>
      <c r="AL75">
        <f>VLOOKUP(B75,Sheet1!A$2:U$156,17,0)</f>
        <v>1135</v>
      </c>
      <c r="AM75">
        <f>VLOOKUP(B75,Sheet1!A$2:U$156,18,0)</f>
        <v>2203.8000000000002</v>
      </c>
      <c r="AN75">
        <f>VLOOKUP(B75,Sheet1!A$2:U$156,19,0)</f>
        <v>2191.3000000000002</v>
      </c>
      <c r="AO75">
        <f>VLOOKUP(B75,Sheet1!A$2:U$156,20,0)</f>
        <v>2231.5</v>
      </c>
      <c r="AP75">
        <f>VLOOKUP(B75,Sheet1!A$2:U$156,21,0)</f>
        <v>2156.9</v>
      </c>
      <c r="AQ75" s="6">
        <f t="shared" si="14"/>
        <v>2195.875</v>
      </c>
      <c r="AR75" s="6">
        <f t="shared" si="15"/>
        <v>30.940413162507458</v>
      </c>
    </row>
    <row r="76" spans="1:44" x14ac:dyDescent="0.2">
      <c r="A76" t="s">
        <v>88</v>
      </c>
      <c r="B76" t="str">
        <f>VLOOKUP(A76,TelcatNames!A$1:B$145,2,0)</f>
        <v>EGAF00000860181</v>
      </c>
      <c r="C76" t="str">
        <f>VLOOKUP(B76,clinical!A$2:I$160,2,0)</f>
        <v>EGAF00000860181</v>
      </c>
      <c r="D76" t="str">
        <f>VLOOKUP(B76,clinical!A$2:I$160,3,0)</f>
        <v>PD21928</v>
      </c>
      <c r="E76" t="s">
        <v>345</v>
      </c>
      <c r="F76">
        <f>VLOOKUP(B76,clinical!A$2:I$160,4,0)</f>
        <v>67</v>
      </c>
      <c r="G76" t="str">
        <f>VLOOKUP(B76,clinical!A$2:I$160,5,0)</f>
        <v>Colon</v>
      </c>
      <c r="H76" t="str">
        <f>VLOOKUP(B76,clinical!A$2:I$160,6,0)</f>
        <v>BULK</v>
      </c>
      <c r="I76" t="str">
        <f>VLOOKUP(B76,clinical!A$2:I$160,7,0)</f>
        <v>No</v>
      </c>
      <c r="J76" t="str">
        <f>VLOOKUP(B76,clinical!A$2:I$160,8,0)</f>
        <v>None</v>
      </c>
      <c r="K76" s="6">
        <f t="shared" si="8"/>
        <v>2679.9250000000002</v>
      </c>
      <c r="L76" s="6">
        <f t="shared" si="9"/>
        <v>2193.4886275521126</v>
      </c>
      <c r="M76">
        <v>0.105744</v>
      </c>
      <c r="N76">
        <f>VLOOKUP(A76,gcmedian!A$1:C$153,2,0)</f>
        <v>50</v>
      </c>
      <c r="O76">
        <f>VLOOKUP(A76,gcmedian!A$1:C$153,3,0)</f>
        <v>203</v>
      </c>
      <c r="P76">
        <f>VLOOKUP(A76,sampleMean!A$1:C$153,2,0)</f>
        <v>203</v>
      </c>
      <c r="Q76">
        <f>VLOOKUP(A76,sampleMean!A$1:C$153,3,0)</f>
        <v>202</v>
      </c>
      <c r="R76">
        <f t="shared" si="10"/>
        <v>10766.25</v>
      </c>
      <c r="S76">
        <f t="shared" si="11"/>
        <v>2085.75</v>
      </c>
      <c r="T76">
        <f t="shared" si="12"/>
        <v>1171.5</v>
      </c>
      <c r="U76">
        <f t="shared" si="13"/>
        <v>1</v>
      </c>
      <c r="V76" s="4">
        <f>INDEX(gcAdj!B:B,MATCH(MIN(1.1,MAX(ROUND(U76*20,0)/20,0.6)),gcAdj!A:A,0))</f>
        <v>0.98</v>
      </c>
      <c r="W76">
        <f>VLOOKUP(B76,Sheet1!A$2:U$156,2,0)</f>
        <v>10709</v>
      </c>
      <c r="X76">
        <f>VLOOKUP(B76,Sheet1!A$2:U$156,3,0)</f>
        <v>10903</v>
      </c>
      <c r="Y76">
        <f>VLOOKUP(B76,Sheet1!A$2:U$156,4,0)</f>
        <v>10417</v>
      </c>
      <c r="Z76">
        <f>VLOOKUP(B76,Sheet1!A$2:U$156,5,0)</f>
        <v>11036</v>
      </c>
      <c r="AA76">
        <f>VLOOKUP(B76,Sheet1!A$2:U$156,6,0)</f>
        <v>2095</v>
      </c>
      <c r="AB76">
        <f>VLOOKUP(B76,Sheet1!A$2:U$156,7,0)</f>
        <v>2066</v>
      </c>
      <c r="AC76">
        <f>VLOOKUP(B76,Sheet1!A$2:U$156,8,0)</f>
        <v>2137</v>
      </c>
      <c r="AD76">
        <f>VLOOKUP(B76,Sheet1!A$2:U$156,9,0)</f>
        <v>2045</v>
      </c>
      <c r="AE76">
        <f>VLOOKUP(B76,Sheet1!A$2:U$156,10,0)</f>
        <v>1181</v>
      </c>
      <c r="AF76">
        <f>VLOOKUP(B76,Sheet1!A$2:U$156,11,0)</f>
        <v>1162</v>
      </c>
      <c r="AG76">
        <f>VLOOKUP(B76,Sheet1!A$2:U$156,12,0)</f>
        <v>1169</v>
      </c>
      <c r="AH76">
        <f>VLOOKUP(B76,Sheet1!A$2:U$156,13,0)</f>
        <v>1174</v>
      </c>
      <c r="AI76">
        <f>VLOOKUP(B76,Sheet1!A$2:U$156,14,0)</f>
        <v>914</v>
      </c>
      <c r="AJ76">
        <f>VLOOKUP(B76,Sheet1!A$2:U$156,15,0)</f>
        <v>904</v>
      </c>
      <c r="AK76">
        <f>VLOOKUP(B76,Sheet1!A$2:U$156,16,0)</f>
        <v>968</v>
      </c>
      <c r="AL76">
        <f>VLOOKUP(B76,Sheet1!A$2:U$156,17,0)</f>
        <v>871</v>
      </c>
      <c r="AM76">
        <f>VLOOKUP(B76,Sheet1!A$2:U$156,18,0)</f>
        <v>2633.2</v>
      </c>
      <c r="AN76">
        <f>VLOOKUP(B76,Sheet1!A$2:U$156,19,0)</f>
        <v>2719.8</v>
      </c>
      <c r="AO76">
        <f>VLOOKUP(B76,Sheet1!A$2:U$156,20,0)</f>
        <v>2463.1999999999998</v>
      </c>
      <c r="AP76">
        <f>VLOOKUP(B76,Sheet1!A$2:U$156,21,0)</f>
        <v>2903.5</v>
      </c>
      <c r="AQ76" s="6">
        <f t="shared" si="14"/>
        <v>2679.9250000000002</v>
      </c>
      <c r="AR76" s="6">
        <f t="shared" si="15"/>
        <v>183.23823063614947</v>
      </c>
    </row>
    <row r="77" spans="1:44" x14ac:dyDescent="0.2">
      <c r="A77" t="s">
        <v>89</v>
      </c>
      <c r="B77" t="str">
        <f>VLOOKUP(A77,TelcatNames!A$1:B$145,2,0)</f>
        <v>EGAF00000860183</v>
      </c>
      <c r="C77" t="str">
        <f>VLOOKUP(B77,clinical!A$2:I$160,2,0)</f>
        <v>EGAF00000860183</v>
      </c>
      <c r="D77" t="str">
        <f>VLOOKUP(B77,clinical!A$2:I$160,3,0)</f>
        <v>PD21928</v>
      </c>
      <c r="E77" t="s">
        <v>345</v>
      </c>
      <c r="F77">
        <f>VLOOKUP(B77,clinical!A$2:I$160,4,0)</f>
        <v>67</v>
      </c>
      <c r="G77" t="str">
        <f>VLOOKUP(B77,clinical!A$2:I$160,5,0)</f>
        <v>Colon</v>
      </c>
      <c r="H77" t="str">
        <f>VLOOKUP(B77,clinical!A$2:I$160,6,0)</f>
        <v>Organoid</v>
      </c>
      <c r="I77" t="str">
        <f>VLOOKUP(B77,clinical!A$2:I$160,7,0)</f>
        <v>No</v>
      </c>
      <c r="J77" t="str">
        <f>VLOOKUP(B77,clinical!A$2:I$160,8,0)</f>
        <v>None</v>
      </c>
      <c r="K77" s="6">
        <f t="shared" si="8"/>
        <v>2406.4499999999998</v>
      </c>
      <c r="L77" s="6">
        <f t="shared" si="9"/>
        <v>1945.7874410833342</v>
      </c>
      <c r="M77">
        <v>0.10972999999999999</v>
      </c>
      <c r="N77">
        <f>VLOOKUP(A77,gcmedian!A$1:C$153,2,0)</f>
        <v>50</v>
      </c>
      <c r="O77">
        <f>VLOOKUP(A77,gcmedian!A$1:C$153,3,0)</f>
        <v>223</v>
      </c>
      <c r="P77">
        <f>VLOOKUP(A77,sampleMean!A$1:C$153,2,0)</f>
        <v>218</v>
      </c>
      <c r="Q77">
        <f>VLOOKUP(A77,sampleMean!A$1:C$153,3,0)</f>
        <v>217</v>
      </c>
      <c r="R77">
        <f t="shared" si="10"/>
        <v>10224</v>
      </c>
      <c r="S77">
        <f t="shared" si="11"/>
        <v>2239</v>
      </c>
      <c r="T77">
        <f t="shared" si="12"/>
        <v>1208</v>
      </c>
      <c r="U77">
        <f t="shared" si="13"/>
        <v>1.0229357798165137</v>
      </c>
      <c r="V77" s="4">
        <f>INDEX(gcAdj!B:B,MATCH(MIN(1.1,MAX(ROUND(U77*20,0)/20,0.6)),gcAdj!A:A,0))</f>
        <v>0.98</v>
      </c>
      <c r="W77">
        <f>VLOOKUP(B77,Sheet1!A$2:U$156,2,0)</f>
        <v>10198</v>
      </c>
      <c r="X77">
        <f>VLOOKUP(B77,Sheet1!A$2:U$156,3,0)</f>
        <v>10365</v>
      </c>
      <c r="Y77">
        <f>VLOOKUP(B77,Sheet1!A$2:U$156,4,0)</f>
        <v>10320</v>
      </c>
      <c r="Z77">
        <f>VLOOKUP(B77,Sheet1!A$2:U$156,5,0)</f>
        <v>10013</v>
      </c>
      <c r="AA77">
        <f>VLOOKUP(B77,Sheet1!A$2:U$156,6,0)</f>
        <v>2230</v>
      </c>
      <c r="AB77">
        <f>VLOOKUP(B77,Sheet1!A$2:U$156,7,0)</f>
        <v>2216</v>
      </c>
      <c r="AC77">
        <f>VLOOKUP(B77,Sheet1!A$2:U$156,8,0)</f>
        <v>2228</v>
      </c>
      <c r="AD77">
        <f>VLOOKUP(B77,Sheet1!A$2:U$156,9,0)</f>
        <v>2282</v>
      </c>
      <c r="AE77">
        <f>VLOOKUP(B77,Sheet1!A$2:U$156,10,0)</f>
        <v>1217</v>
      </c>
      <c r="AF77">
        <f>VLOOKUP(B77,Sheet1!A$2:U$156,11,0)</f>
        <v>1190</v>
      </c>
      <c r="AG77">
        <f>VLOOKUP(B77,Sheet1!A$2:U$156,12,0)</f>
        <v>1187</v>
      </c>
      <c r="AH77">
        <f>VLOOKUP(B77,Sheet1!A$2:U$156,13,0)</f>
        <v>1238</v>
      </c>
      <c r="AI77">
        <f>VLOOKUP(B77,Sheet1!A$2:U$156,14,0)</f>
        <v>1013</v>
      </c>
      <c r="AJ77">
        <f>VLOOKUP(B77,Sheet1!A$2:U$156,15,0)</f>
        <v>1026</v>
      </c>
      <c r="AK77">
        <f>VLOOKUP(B77,Sheet1!A$2:U$156,16,0)</f>
        <v>1041</v>
      </c>
      <c r="AL77">
        <f>VLOOKUP(B77,Sheet1!A$2:U$156,17,0)</f>
        <v>1044</v>
      </c>
      <c r="AM77">
        <f>VLOOKUP(B77,Sheet1!A$2:U$156,18,0)</f>
        <v>2428.1999999999998</v>
      </c>
      <c r="AN77">
        <f>VLOOKUP(B77,Sheet1!A$2:U$156,19,0)</f>
        <v>2451.4</v>
      </c>
      <c r="AO77">
        <f>VLOOKUP(B77,Sheet1!A$2:U$156,20,0)</f>
        <v>2403</v>
      </c>
      <c r="AP77">
        <f>VLOOKUP(B77,Sheet1!A$2:U$156,21,0)</f>
        <v>2343.1999999999998</v>
      </c>
      <c r="AQ77" s="6">
        <f t="shared" si="14"/>
        <v>2406.4499999999998</v>
      </c>
      <c r="AR77" s="6">
        <f t="shared" si="15"/>
        <v>46.569052670917351</v>
      </c>
    </row>
    <row r="78" spans="1:44" x14ac:dyDescent="0.2">
      <c r="A78" t="s">
        <v>90</v>
      </c>
      <c r="B78" t="str">
        <f>VLOOKUP(A78,TelcatNames!A$1:B$145,2,0)</f>
        <v>EGAF00000860184</v>
      </c>
      <c r="C78" t="str">
        <f>VLOOKUP(B78,clinical!A$2:I$160,2,0)</f>
        <v>EGAF00000860184</v>
      </c>
      <c r="D78" t="str">
        <f>VLOOKUP(B78,clinical!A$2:I$160,3,0)</f>
        <v>PD21928</v>
      </c>
      <c r="E78" t="s">
        <v>345</v>
      </c>
      <c r="F78">
        <f>VLOOKUP(B78,clinical!A$2:I$160,4,0)</f>
        <v>67</v>
      </c>
      <c r="G78" t="str">
        <f>VLOOKUP(B78,clinical!A$2:I$160,5,0)</f>
        <v>Colon</v>
      </c>
      <c r="H78" t="str">
        <f>VLOOKUP(B78,clinical!A$2:I$160,6,0)</f>
        <v>Organoid</v>
      </c>
      <c r="I78" t="str">
        <f>VLOOKUP(B78,clinical!A$2:I$160,7,0)</f>
        <v>No</v>
      </c>
      <c r="J78" t="str">
        <f>VLOOKUP(B78,clinical!A$2:I$160,8,0)</f>
        <v>None</v>
      </c>
      <c r="K78" s="6">
        <f t="shared" si="8"/>
        <v>2131.15</v>
      </c>
      <c r="L78" s="6">
        <f t="shared" si="9"/>
        <v>1749.4014894667546</v>
      </c>
      <c r="M78">
        <v>0.116586</v>
      </c>
      <c r="N78">
        <f>VLOOKUP(A78,gcmedian!A$1:C$153,2,0)</f>
        <v>50</v>
      </c>
      <c r="O78">
        <f>VLOOKUP(A78,gcmedian!A$1:C$153,3,0)</f>
        <v>221</v>
      </c>
      <c r="P78">
        <f>VLOOKUP(A78,sampleMean!A$1:C$153,2,0)</f>
        <v>217</v>
      </c>
      <c r="Q78">
        <f>VLOOKUP(A78,sampleMean!A$1:C$153,3,0)</f>
        <v>216</v>
      </c>
      <c r="R78">
        <f t="shared" si="10"/>
        <v>9177.25</v>
      </c>
      <c r="S78">
        <f t="shared" si="11"/>
        <v>2195</v>
      </c>
      <c r="T78">
        <f t="shared" si="12"/>
        <v>1177.75</v>
      </c>
      <c r="U78">
        <f t="shared" si="13"/>
        <v>1.0184331797235022</v>
      </c>
      <c r="V78" s="4">
        <f>INDEX(gcAdj!B:B,MATCH(MIN(1.1,MAX(ROUND(U78*20,0)/20,0.6)),gcAdj!A:A,0))</f>
        <v>0.98</v>
      </c>
      <c r="W78">
        <f>VLOOKUP(B78,Sheet1!A$2:U$156,2,0)</f>
        <v>9250</v>
      </c>
      <c r="X78">
        <f>VLOOKUP(B78,Sheet1!A$2:U$156,3,0)</f>
        <v>9040</v>
      </c>
      <c r="Y78">
        <f>VLOOKUP(B78,Sheet1!A$2:U$156,4,0)</f>
        <v>9312</v>
      </c>
      <c r="Z78">
        <f>VLOOKUP(B78,Sheet1!A$2:U$156,5,0)</f>
        <v>9107</v>
      </c>
      <c r="AA78">
        <f>VLOOKUP(B78,Sheet1!A$2:U$156,6,0)</f>
        <v>2176</v>
      </c>
      <c r="AB78">
        <f>VLOOKUP(B78,Sheet1!A$2:U$156,7,0)</f>
        <v>2226</v>
      </c>
      <c r="AC78">
        <f>VLOOKUP(B78,Sheet1!A$2:U$156,8,0)</f>
        <v>2173</v>
      </c>
      <c r="AD78">
        <f>VLOOKUP(B78,Sheet1!A$2:U$156,9,0)</f>
        <v>2205</v>
      </c>
      <c r="AE78">
        <f>VLOOKUP(B78,Sheet1!A$2:U$156,10,0)</f>
        <v>1178</v>
      </c>
      <c r="AF78">
        <f>VLOOKUP(B78,Sheet1!A$2:U$156,11,0)</f>
        <v>1174</v>
      </c>
      <c r="AG78">
        <f>VLOOKUP(B78,Sheet1!A$2:U$156,12,0)</f>
        <v>1183</v>
      </c>
      <c r="AH78">
        <f>VLOOKUP(B78,Sheet1!A$2:U$156,13,0)</f>
        <v>1176</v>
      </c>
      <c r="AI78">
        <f>VLOOKUP(B78,Sheet1!A$2:U$156,14,0)</f>
        <v>998</v>
      </c>
      <c r="AJ78">
        <f>VLOOKUP(B78,Sheet1!A$2:U$156,15,0)</f>
        <v>1052</v>
      </c>
      <c r="AK78">
        <f>VLOOKUP(B78,Sheet1!A$2:U$156,16,0)</f>
        <v>990</v>
      </c>
      <c r="AL78">
        <f>VLOOKUP(B78,Sheet1!A$2:U$156,17,0)</f>
        <v>1029</v>
      </c>
      <c r="AM78">
        <f>VLOOKUP(B78,Sheet1!A$2:U$156,18,0)</f>
        <v>2174.9</v>
      </c>
      <c r="AN78">
        <f>VLOOKUP(B78,Sheet1!A$2:U$156,19,0)</f>
        <v>2045.2</v>
      </c>
      <c r="AO78">
        <f>VLOOKUP(B78,Sheet1!A$2:U$156,20,0)</f>
        <v>2207.6</v>
      </c>
      <c r="AP78">
        <f>VLOOKUP(B78,Sheet1!A$2:U$156,21,0)</f>
        <v>2096.9</v>
      </c>
      <c r="AQ78" s="6">
        <f t="shared" si="14"/>
        <v>2131.15</v>
      </c>
      <c r="AR78" s="6">
        <f t="shared" si="15"/>
        <v>73.754389699867986</v>
      </c>
    </row>
    <row r="79" spans="1:44" x14ac:dyDescent="0.2">
      <c r="A79" t="s">
        <v>91</v>
      </c>
      <c r="B79" t="str">
        <f>VLOOKUP(A79,TelcatNames!A$1:B$145,2,0)</f>
        <v>EGAF00000860185</v>
      </c>
      <c r="C79" t="str">
        <f>VLOOKUP(B79,clinical!A$2:I$160,2,0)</f>
        <v>EGAF00000860185</v>
      </c>
      <c r="D79" t="str">
        <f>VLOOKUP(B79,clinical!A$2:I$160,3,0)</f>
        <v>PD21928</v>
      </c>
      <c r="E79" t="s">
        <v>345</v>
      </c>
      <c r="F79">
        <f>VLOOKUP(B79,clinical!A$2:I$160,4,0)</f>
        <v>67</v>
      </c>
      <c r="G79" t="str">
        <f>VLOOKUP(B79,clinical!A$2:I$160,5,0)</f>
        <v>Colon</v>
      </c>
      <c r="H79" t="str">
        <f>VLOOKUP(B79,clinical!A$2:I$160,6,0)</f>
        <v>Organoid</v>
      </c>
      <c r="I79" t="str">
        <f>VLOOKUP(B79,clinical!A$2:I$160,7,0)</f>
        <v>No</v>
      </c>
      <c r="J79" t="str">
        <f>VLOOKUP(B79,clinical!A$2:I$160,8,0)</f>
        <v>None</v>
      </c>
      <c r="K79" s="6">
        <f t="shared" si="8"/>
        <v>1796.625</v>
      </c>
      <c r="L79" s="6">
        <f t="shared" si="9"/>
        <v>1432.4956577948903</v>
      </c>
      <c r="M79">
        <v>0.13610800000000001</v>
      </c>
      <c r="N79">
        <f>VLOOKUP(A79,gcmedian!A$1:C$153,2,0)</f>
        <v>50</v>
      </c>
      <c r="O79">
        <f>VLOOKUP(A79,gcmedian!A$1:C$153,3,0)</f>
        <v>219</v>
      </c>
      <c r="P79">
        <f>VLOOKUP(A79,sampleMean!A$1:C$153,2,0)</f>
        <v>221</v>
      </c>
      <c r="Q79">
        <f>VLOOKUP(A79,sampleMean!A$1:C$153,3,0)</f>
        <v>217</v>
      </c>
      <c r="R79">
        <f t="shared" si="10"/>
        <v>7697.5</v>
      </c>
      <c r="S79">
        <f t="shared" si="11"/>
        <v>2190.25</v>
      </c>
      <c r="T79">
        <f t="shared" si="12"/>
        <v>1065.25</v>
      </c>
      <c r="U79">
        <f t="shared" si="13"/>
        <v>0.99095022624434392</v>
      </c>
      <c r="V79" s="4">
        <f>INDEX(gcAdj!B:B,MATCH(MIN(1.1,MAX(ROUND(U79*20,0)/20,0.6)),gcAdj!A:A,0))</f>
        <v>0.98</v>
      </c>
      <c r="W79">
        <f>VLOOKUP(B79,Sheet1!A$2:U$156,2,0)</f>
        <v>7734</v>
      </c>
      <c r="X79">
        <f>VLOOKUP(B79,Sheet1!A$2:U$156,3,0)</f>
        <v>7589</v>
      </c>
      <c r="Y79">
        <f>VLOOKUP(B79,Sheet1!A$2:U$156,4,0)</f>
        <v>7784</v>
      </c>
      <c r="Z79">
        <f>VLOOKUP(B79,Sheet1!A$2:U$156,5,0)</f>
        <v>7683</v>
      </c>
      <c r="AA79">
        <f>VLOOKUP(B79,Sheet1!A$2:U$156,6,0)</f>
        <v>2184</v>
      </c>
      <c r="AB79">
        <f>VLOOKUP(B79,Sheet1!A$2:U$156,7,0)</f>
        <v>2200</v>
      </c>
      <c r="AC79">
        <f>VLOOKUP(B79,Sheet1!A$2:U$156,8,0)</f>
        <v>2179</v>
      </c>
      <c r="AD79">
        <f>VLOOKUP(B79,Sheet1!A$2:U$156,9,0)</f>
        <v>2198</v>
      </c>
      <c r="AE79">
        <f>VLOOKUP(B79,Sheet1!A$2:U$156,10,0)</f>
        <v>1074</v>
      </c>
      <c r="AF79">
        <f>VLOOKUP(B79,Sheet1!A$2:U$156,11,0)</f>
        <v>1071</v>
      </c>
      <c r="AG79">
        <f>VLOOKUP(B79,Sheet1!A$2:U$156,12,0)</f>
        <v>1063</v>
      </c>
      <c r="AH79">
        <f>VLOOKUP(B79,Sheet1!A$2:U$156,13,0)</f>
        <v>1053</v>
      </c>
      <c r="AI79">
        <f>VLOOKUP(B79,Sheet1!A$2:U$156,14,0)</f>
        <v>1110</v>
      </c>
      <c r="AJ79">
        <f>VLOOKUP(B79,Sheet1!A$2:U$156,15,0)</f>
        <v>1129</v>
      </c>
      <c r="AK79">
        <f>VLOOKUP(B79,Sheet1!A$2:U$156,16,0)</f>
        <v>1116</v>
      </c>
      <c r="AL79">
        <f>VLOOKUP(B79,Sheet1!A$2:U$156,17,0)</f>
        <v>1145</v>
      </c>
      <c r="AM79">
        <f>VLOOKUP(B79,Sheet1!A$2:U$156,18,0)</f>
        <v>1828.3</v>
      </c>
      <c r="AN79">
        <f>VLOOKUP(B79,Sheet1!A$2:U$156,19,0)</f>
        <v>1768.4</v>
      </c>
      <c r="AO79">
        <f>VLOOKUP(B79,Sheet1!A$2:U$156,20,0)</f>
        <v>1819.3</v>
      </c>
      <c r="AP79">
        <f>VLOOKUP(B79,Sheet1!A$2:U$156,21,0)</f>
        <v>1770.5</v>
      </c>
      <c r="AQ79" s="6">
        <f t="shared" si="14"/>
        <v>1796.625</v>
      </c>
      <c r="AR79" s="6">
        <f t="shared" si="15"/>
        <v>31.604996967779162</v>
      </c>
    </row>
    <row r="80" spans="1:44" x14ac:dyDescent="0.2">
      <c r="A80" t="s">
        <v>92</v>
      </c>
      <c r="B80" t="str">
        <f>VLOOKUP(A80,TelcatNames!A$1:B$145,2,0)</f>
        <v>EGAF00000860186</v>
      </c>
      <c r="C80" t="str">
        <f>VLOOKUP(B80,clinical!A$2:I$160,2,0)</f>
        <v>EGAF00000860186</v>
      </c>
      <c r="D80" t="str">
        <f>VLOOKUP(B80,clinical!A$2:I$160,3,0)</f>
        <v>PD21928</v>
      </c>
      <c r="E80" t="s">
        <v>345</v>
      </c>
      <c r="F80">
        <f>VLOOKUP(B80,clinical!A$2:I$160,4,0)</f>
        <v>67</v>
      </c>
      <c r="G80" t="str">
        <f>VLOOKUP(B80,clinical!A$2:I$160,5,0)</f>
        <v>Colon</v>
      </c>
      <c r="H80" t="str">
        <f>VLOOKUP(B80,clinical!A$2:I$160,6,0)</f>
        <v>Organoid</v>
      </c>
      <c r="I80" t="str">
        <f>VLOOKUP(B80,clinical!A$2:I$160,7,0)</f>
        <v>No</v>
      </c>
      <c r="J80" t="str">
        <f>VLOOKUP(B80,clinical!A$2:I$160,8,0)</f>
        <v>None</v>
      </c>
      <c r="K80" s="6">
        <f t="shared" si="8"/>
        <v>1793.75</v>
      </c>
      <c r="L80" s="6">
        <f t="shared" si="9"/>
        <v>1345.3963597897355</v>
      </c>
      <c r="M80">
        <v>0.14724899999999999</v>
      </c>
      <c r="N80">
        <f>VLOOKUP(A80,gcmedian!A$1:C$153,2,0)</f>
        <v>50</v>
      </c>
      <c r="O80">
        <f>VLOOKUP(A80,gcmedian!A$1:C$153,3,0)</f>
        <v>225</v>
      </c>
      <c r="P80">
        <f>VLOOKUP(A80,sampleMean!A$1:C$153,2,0)</f>
        <v>221</v>
      </c>
      <c r="Q80">
        <f>VLOOKUP(A80,sampleMean!A$1:C$153,3,0)</f>
        <v>220</v>
      </c>
      <c r="R80">
        <f t="shared" si="10"/>
        <v>7326.5</v>
      </c>
      <c r="S80">
        <f t="shared" si="11"/>
        <v>2175.25</v>
      </c>
      <c r="T80">
        <f t="shared" si="12"/>
        <v>1110</v>
      </c>
      <c r="U80">
        <f t="shared" si="13"/>
        <v>1.0180995475113122</v>
      </c>
      <c r="V80" s="4">
        <f>INDEX(gcAdj!B:B,MATCH(MIN(1.1,MAX(ROUND(U80*20,0)/20,0.6)),gcAdj!A:A,0))</f>
        <v>0.98</v>
      </c>
      <c r="W80">
        <f>VLOOKUP(B80,Sheet1!A$2:U$156,2,0)</f>
        <v>7541</v>
      </c>
      <c r="X80">
        <f>VLOOKUP(B80,Sheet1!A$2:U$156,3,0)</f>
        <v>7306</v>
      </c>
      <c r="Y80">
        <f>VLOOKUP(B80,Sheet1!A$2:U$156,4,0)</f>
        <v>7231</v>
      </c>
      <c r="Z80">
        <f>VLOOKUP(B80,Sheet1!A$2:U$156,5,0)</f>
        <v>7228</v>
      </c>
      <c r="AA80">
        <f>VLOOKUP(B80,Sheet1!A$2:U$156,6,0)</f>
        <v>2150</v>
      </c>
      <c r="AB80">
        <f>VLOOKUP(B80,Sheet1!A$2:U$156,7,0)</f>
        <v>2155</v>
      </c>
      <c r="AC80">
        <f>VLOOKUP(B80,Sheet1!A$2:U$156,8,0)</f>
        <v>2199</v>
      </c>
      <c r="AD80">
        <f>VLOOKUP(B80,Sheet1!A$2:U$156,9,0)</f>
        <v>2197</v>
      </c>
      <c r="AE80">
        <f>VLOOKUP(B80,Sheet1!A$2:U$156,10,0)</f>
        <v>1084</v>
      </c>
      <c r="AF80">
        <f>VLOOKUP(B80,Sheet1!A$2:U$156,11,0)</f>
        <v>1092</v>
      </c>
      <c r="AG80">
        <f>VLOOKUP(B80,Sheet1!A$2:U$156,12,0)</f>
        <v>1139</v>
      </c>
      <c r="AH80">
        <f>VLOOKUP(B80,Sheet1!A$2:U$156,13,0)</f>
        <v>1125</v>
      </c>
      <c r="AI80">
        <f>VLOOKUP(B80,Sheet1!A$2:U$156,14,0)</f>
        <v>1066</v>
      </c>
      <c r="AJ80">
        <f>VLOOKUP(B80,Sheet1!A$2:U$156,15,0)</f>
        <v>1063</v>
      </c>
      <c r="AK80">
        <f>VLOOKUP(B80,Sheet1!A$2:U$156,16,0)</f>
        <v>1060</v>
      </c>
      <c r="AL80">
        <f>VLOOKUP(B80,Sheet1!A$2:U$156,17,0)</f>
        <v>1072</v>
      </c>
      <c r="AM80">
        <f>VLOOKUP(B80,Sheet1!A$2:U$156,18,0)</f>
        <v>1820.7</v>
      </c>
      <c r="AN80">
        <f>VLOOKUP(B80,Sheet1!A$2:U$156,19,0)</f>
        <v>1796.8</v>
      </c>
      <c r="AO80">
        <f>VLOOKUP(B80,Sheet1!A$2:U$156,20,0)</f>
        <v>1786.8</v>
      </c>
      <c r="AP80">
        <f>VLOOKUP(B80,Sheet1!A$2:U$156,21,0)</f>
        <v>1770.7</v>
      </c>
      <c r="AQ80" s="6">
        <f t="shared" si="14"/>
        <v>1793.75</v>
      </c>
      <c r="AR80" s="6">
        <f t="shared" si="15"/>
        <v>20.938083325207526</v>
      </c>
    </row>
    <row r="81" spans="1:44" x14ac:dyDescent="0.2">
      <c r="A81" t="s">
        <v>93</v>
      </c>
      <c r="B81" t="str">
        <f>VLOOKUP(A81,TelcatNames!A$1:B$145,2,0)</f>
        <v>EGAF00000860187</v>
      </c>
      <c r="C81" t="str">
        <f>VLOOKUP(B81,clinical!A$2:I$160,2,0)</f>
        <v>EGAF00000860187</v>
      </c>
      <c r="D81" t="str">
        <f>VLOOKUP(B81,clinical!A$2:I$160,3,0)</f>
        <v>PD21928</v>
      </c>
      <c r="E81" t="s">
        <v>345</v>
      </c>
      <c r="F81">
        <f>VLOOKUP(B81,clinical!A$2:I$160,4,0)</f>
        <v>67</v>
      </c>
      <c r="G81" t="str">
        <f>VLOOKUP(B81,clinical!A$2:I$160,5,0)</f>
        <v>Colon</v>
      </c>
      <c r="H81" t="str">
        <f>VLOOKUP(B81,clinical!A$2:I$160,6,0)</f>
        <v>Organoid</v>
      </c>
      <c r="I81" t="str">
        <f>VLOOKUP(B81,clinical!A$2:I$160,7,0)</f>
        <v>No</v>
      </c>
      <c r="J81" t="str">
        <f>VLOOKUP(B81,clinical!A$2:I$160,8,0)</f>
        <v>None</v>
      </c>
      <c r="K81" s="6">
        <f t="shared" si="8"/>
        <v>2065.5500000000002</v>
      </c>
      <c r="L81" s="6">
        <f t="shared" si="9"/>
        <v>1497.4655670487375</v>
      </c>
      <c r="M81">
        <v>0.17604800000000001</v>
      </c>
      <c r="N81">
        <f>VLOOKUP(A81,gcmedian!A$1:C$153,2,0)</f>
        <v>50</v>
      </c>
      <c r="O81">
        <f>VLOOKUP(A81,gcmedian!A$1:C$153,3,0)</f>
        <v>214</v>
      </c>
      <c r="P81">
        <f>VLOOKUP(A81,sampleMean!A$1:C$153,2,0)</f>
        <v>219</v>
      </c>
      <c r="Q81">
        <f>VLOOKUP(A81,sampleMean!A$1:C$153,3,0)</f>
        <v>218</v>
      </c>
      <c r="R81">
        <f t="shared" si="10"/>
        <v>8449.25</v>
      </c>
      <c r="S81">
        <f t="shared" si="11"/>
        <v>2153.75</v>
      </c>
      <c r="T81">
        <f t="shared" si="12"/>
        <v>1109.75</v>
      </c>
      <c r="U81">
        <f t="shared" si="13"/>
        <v>0.97716894977168944</v>
      </c>
      <c r="V81" s="4">
        <f>INDEX(gcAdj!B:B,MATCH(MIN(1.1,MAX(ROUND(U81*20,0)/20,0.6)),gcAdj!A:A,0))</f>
        <v>0.98</v>
      </c>
      <c r="W81">
        <f>VLOOKUP(B81,Sheet1!A$2:U$156,2,0)</f>
        <v>8479</v>
      </c>
      <c r="X81">
        <f>VLOOKUP(B81,Sheet1!A$2:U$156,3,0)</f>
        <v>8634</v>
      </c>
      <c r="Y81">
        <f>VLOOKUP(B81,Sheet1!A$2:U$156,4,0)</f>
        <v>8464</v>
      </c>
      <c r="Z81">
        <f>VLOOKUP(B81,Sheet1!A$2:U$156,5,0)</f>
        <v>8220</v>
      </c>
      <c r="AA81">
        <f>VLOOKUP(B81,Sheet1!A$2:U$156,6,0)</f>
        <v>2145</v>
      </c>
      <c r="AB81">
        <f>VLOOKUP(B81,Sheet1!A$2:U$156,7,0)</f>
        <v>2146</v>
      </c>
      <c r="AC81">
        <f>VLOOKUP(B81,Sheet1!A$2:U$156,8,0)</f>
        <v>2155</v>
      </c>
      <c r="AD81">
        <f>VLOOKUP(B81,Sheet1!A$2:U$156,9,0)</f>
        <v>2169</v>
      </c>
      <c r="AE81">
        <f>VLOOKUP(B81,Sheet1!A$2:U$156,10,0)</f>
        <v>1103</v>
      </c>
      <c r="AF81">
        <f>VLOOKUP(B81,Sheet1!A$2:U$156,11,0)</f>
        <v>1099</v>
      </c>
      <c r="AG81">
        <f>VLOOKUP(B81,Sheet1!A$2:U$156,12,0)</f>
        <v>1114</v>
      </c>
      <c r="AH81">
        <f>VLOOKUP(B81,Sheet1!A$2:U$156,13,0)</f>
        <v>1123</v>
      </c>
      <c r="AI81">
        <f>VLOOKUP(B81,Sheet1!A$2:U$156,14,0)</f>
        <v>1042</v>
      </c>
      <c r="AJ81">
        <f>VLOOKUP(B81,Sheet1!A$2:U$156,15,0)</f>
        <v>1047</v>
      </c>
      <c r="AK81">
        <f>VLOOKUP(B81,Sheet1!A$2:U$156,16,0)</f>
        <v>1041</v>
      </c>
      <c r="AL81">
        <f>VLOOKUP(B81,Sheet1!A$2:U$156,17,0)</f>
        <v>1046</v>
      </c>
      <c r="AM81">
        <f>VLOOKUP(B81,Sheet1!A$2:U$156,18,0)</f>
        <v>2063.1</v>
      </c>
      <c r="AN81">
        <f>VLOOKUP(B81,Sheet1!A$2:U$156,19,0)</f>
        <v>2124.5</v>
      </c>
      <c r="AO81">
        <f>VLOOKUP(B81,Sheet1!A$2:U$156,20,0)</f>
        <v>2082.9</v>
      </c>
      <c r="AP81">
        <f>VLOOKUP(B81,Sheet1!A$2:U$156,21,0)</f>
        <v>1991.7</v>
      </c>
      <c r="AQ81" s="6">
        <f t="shared" si="14"/>
        <v>2065.5500000000002</v>
      </c>
      <c r="AR81" s="6">
        <f t="shared" si="15"/>
        <v>55.485583713249326</v>
      </c>
    </row>
    <row r="82" spans="1:44" x14ac:dyDescent="0.2">
      <c r="A82" t="s">
        <v>94</v>
      </c>
      <c r="B82" t="str">
        <f>VLOOKUP(A82,TelcatNames!A$1:B$145,2,0)</f>
        <v>EGAF00001014149</v>
      </c>
      <c r="C82" t="str">
        <f>VLOOKUP(B82,clinical!A$2:I$160,2,0)</f>
        <v>EGAF00001014149</v>
      </c>
      <c r="D82" t="str">
        <f>VLOOKUP(B82,clinical!A$2:I$160,3,0)</f>
        <v>PD26636</v>
      </c>
      <c r="E82" t="s">
        <v>345</v>
      </c>
      <c r="F82">
        <f>VLOOKUP(B82,clinical!A$2:I$160,4,0)</f>
        <v>56</v>
      </c>
      <c r="G82" t="str">
        <f>VLOOKUP(B82,clinical!A$2:I$160,5,0)</f>
        <v>Colon</v>
      </c>
      <c r="H82" t="str">
        <f>VLOOKUP(B82,clinical!A$2:I$160,6,0)</f>
        <v>BULK</v>
      </c>
      <c r="I82" t="str">
        <f>VLOOKUP(B82,clinical!A$2:I$160,7,0)</f>
        <v>No</v>
      </c>
      <c r="J82" t="str">
        <f>VLOOKUP(B82,clinical!A$2:I$160,8,0)</f>
        <v>None</v>
      </c>
      <c r="K82" s="6">
        <f t="shared" si="8"/>
        <v>6947.625</v>
      </c>
      <c r="L82" s="6">
        <f t="shared" si="9"/>
        <v>3765.7660661710493</v>
      </c>
      <c r="M82">
        <v>8.0688999999999997E-2</v>
      </c>
      <c r="N82">
        <f>VLOOKUP(A82,gcmedian!A$1:C$153,2,0)</f>
        <v>50</v>
      </c>
      <c r="O82">
        <f>VLOOKUP(A82,gcmedian!A$1:C$153,3,0)</f>
        <v>256</v>
      </c>
      <c r="P82">
        <f>VLOOKUP(A82,sampleMean!A$1:C$153,2,0)</f>
        <v>277</v>
      </c>
      <c r="Q82">
        <f>VLOOKUP(A82,sampleMean!A$1:C$153,3,0)</f>
        <v>275</v>
      </c>
      <c r="R82">
        <f t="shared" si="10"/>
        <v>25222</v>
      </c>
      <c r="S82">
        <f t="shared" si="11"/>
        <v>3339</v>
      </c>
      <c r="T82">
        <f t="shared" si="12"/>
        <v>2110</v>
      </c>
      <c r="U82">
        <f t="shared" si="13"/>
        <v>0.92418772563176899</v>
      </c>
      <c r="V82" s="4">
        <f>INDEX(gcAdj!B:B,MATCH(MIN(1.1,MAX(ROUND(U82*20,0)/20,0.6)),gcAdj!A:A,0))</f>
        <v>0.99</v>
      </c>
      <c r="W82">
        <f>VLOOKUP(B82,Sheet1!A$2:U$156,2,0)</f>
        <v>25165</v>
      </c>
      <c r="X82">
        <f>VLOOKUP(B82,Sheet1!A$2:U$156,3,0)</f>
        <v>25245</v>
      </c>
      <c r="Y82">
        <f>VLOOKUP(B82,Sheet1!A$2:U$156,4,0)</f>
        <v>25424</v>
      </c>
      <c r="Z82">
        <f>VLOOKUP(B82,Sheet1!A$2:U$156,5,0)</f>
        <v>25054</v>
      </c>
      <c r="AA82">
        <f>VLOOKUP(B82,Sheet1!A$2:U$156,6,0)</f>
        <v>3327</v>
      </c>
      <c r="AB82">
        <f>VLOOKUP(B82,Sheet1!A$2:U$156,7,0)</f>
        <v>3335</v>
      </c>
      <c r="AC82">
        <f>VLOOKUP(B82,Sheet1!A$2:U$156,8,0)</f>
        <v>3331</v>
      </c>
      <c r="AD82">
        <f>VLOOKUP(B82,Sheet1!A$2:U$156,9,0)</f>
        <v>3363</v>
      </c>
      <c r="AE82">
        <f>VLOOKUP(B82,Sheet1!A$2:U$156,10,0)</f>
        <v>2130</v>
      </c>
      <c r="AF82">
        <f>VLOOKUP(B82,Sheet1!A$2:U$156,11,0)</f>
        <v>2095</v>
      </c>
      <c r="AG82">
        <f>VLOOKUP(B82,Sheet1!A$2:U$156,12,0)</f>
        <v>2071</v>
      </c>
      <c r="AH82">
        <f>VLOOKUP(B82,Sheet1!A$2:U$156,13,0)</f>
        <v>2144</v>
      </c>
      <c r="AI82">
        <f>VLOOKUP(B82,Sheet1!A$2:U$156,14,0)</f>
        <v>1197</v>
      </c>
      <c r="AJ82">
        <f>VLOOKUP(B82,Sheet1!A$2:U$156,15,0)</f>
        <v>1240</v>
      </c>
      <c r="AK82">
        <f>VLOOKUP(B82,Sheet1!A$2:U$156,16,0)</f>
        <v>1260</v>
      </c>
      <c r="AL82">
        <f>VLOOKUP(B82,Sheet1!A$2:U$156,17,0)</f>
        <v>1219</v>
      </c>
      <c r="AM82">
        <f>VLOOKUP(B82,Sheet1!A$2:U$156,18,0)</f>
        <v>7153.2</v>
      </c>
      <c r="AN82">
        <f>VLOOKUP(B82,Sheet1!A$2:U$156,19,0)</f>
        <v>6911.2</v>
      </c>
      <c r="AO82">
        <f>VLOOKUP(B82,Sheet1!A$2:U$156,20,0)</f>
        <v>6810.8</v>
      </c>
      <c r="AP82">
        <f>VLOOKUP(B82,Sheet1!A$2:U$156,21,0)</f>
        <v>6915.3</v>
      </c>
      <c r="AQ82" s="6">
        <f t="shared" si="14"/>
        <v>6947.625</v>
      </c>
      <c r="AR82" s="6">
        <f t="shared" si="15"/>
        <v>145.32016090916849</v>
      </c>
    </row>
    <row r="83" spans="1:44" x14ac:dyDescent="0.2">
      <c r="A83" t="s">
        <v>95</v>
      </c>
      <c r="B83" t="str">
        <f>VLOOKUP(A83,TelcatNames!A$1:B$145,2,0)</f>
        <v>EGAF00001014392</v>
      </c>
      <c r="C83" t="str">
        <f>VLOOKUP(B83,clinical!A$2:I$160,2,0)</f>
        <v>EGAF00001014392</v>
      </c>
      <c r="D83" t="str">
        <f>VLOOKUP(B83,clinical!A$2:I$160,3,0)</f>
        <v>PD26636</v>
      </c>
      <c r="E83" t="s">
        <v>345</v>
      </c>
      <c r="F83">
        <f>VLOOKUP(B83,clinical!A$2:I$160,4,0)</f>
        <v>56</v>
      </c>
      <c r="G83" t="str">
        <f>VLOOKUP(B83,clinical!A$2:I$160,5,0)</f>
        <v>Colon</v>
      </c>
      <c r="H83" t="str">
        <f>VLOOKUP(B83,clinical!A$2:I$160,6,0)</f>
        <v>Organoid</v>
      </c>
      <c r="I83" t="str">
        <f>VLOOKUP(B83,clinical!A$2:I$160,7,0)</f>
        <v>No</v>
      </c>
      <c r="J83" t="str">
        <f>VLOOKUP(B83,clinical!A$2:I$160,8,0)</f>
        <v>None</v>
      </c>
      <c r="K83" s="6">
        <f t="shared" si="8"/>
        <v>6829.55</v>
      </c>
      <c r="L83" s="6">
        <f t="shared" si="9"/>
        <v>3251.7833849635417</v>
      </c>
      <c r="M83">
        <v>0.16050800000000001</v>
      </c>
      <c r="N83">
        <f>VLOOKUP(A83,gcmedian!A$1:C$153,2,0)</f>
        <v>50</v>
      </c>
      <c r="O83">
        <f>VLOOKUP(A83,gcmedian!A$1:C$153,3,0)</f>
        <v>230</v>
      </c>
      <c r="P83">
        <f>VLOOKUP(A83,sampleMean!A$1:C$153,2,0)</f>
        <v>242</v>
      </c>
      <c r="Q83">
        <f>VLOOKUP(A83,sampleMean!A$1:C$153,3,0)</f>
        <v>239</v>
      </c>
      <c r="R83">
        <f t="shared" si="10"/>
        <v>20848.75</v>
      </c>
      <c r="S83">
        <f t="shared" si="11"/>
        <v>3339</v>
      </c>
      <c r="T83">
        <f t="shared" si="12"/>
        <v>2347.75</v>
      </c>
      <c r="U83">
        <f t="shared" si="13"/>
        <v>0.95041322314049592</v>
      </c>
      <c r="V83" s="4">
        <f>INDEX(gcAdj!B:B,MATCH(MIN(1.1,MAX(ROUND(U83*20,0)/20,0.6)),gcAdj!A:A,0))</f>
        <v>0.99</v>
      </c>
      <c r="W83">
        <f>VLOOKUP(B83,Sheet1!A$2:U$156,2,0)</f>
        <v>20820</v>
      </c>
      <c r="X83">
        <f>VLOOKUP(B83,Sheet1!A$2:U$156,3,0)</f>
        <v>20893</v>
      </c>
      <c r="Y83">
        <f>VLOOKUP(B83,Sheet1!A$2:U$156,4,0)</f>
        <v>20942</v>
      </c>
      <c r="Z83">
        <f>VLOOKUP(B83,Sheet1!A$2:U$156,5,0)</f>
        <v>20740</v>
      </c>
      <c r="AA83">
        <f>VLOOKUP(B83,Sheet1!A$2:U$156,6,0)</f>
        <v>3352</v>
      </c>
      <c r="AB83">
        <f>VLOOKUP(B83,Sheet1!A$2:U$156,7,0)</f>
        <v>3347</v>
      </c>
      <c r="AC83">
        <f>VLOOKUP(B83,Sheet1!A$2:U$156,8,0)</f>
        <v>3290</v>
      </c>
      <c r="AD83">
        <f>VLOOKUP(B83,Sheet1!A$2:U$156,9,0)</f>
        <v>3367</v>
      </c>
      <c r="AE83">
        <f>VLOOKUP(B83,Sheet1!A$2:U$156,10,0)</f>
        <v>2360</v>
      </c>
      <c r="AF83">
        <f>VLOOKUP(B83,Sheet1!A$2:U$156,11,0)</f>
        <v>2341</v>
      </c>
      <c r="AG83">
        <f>VLOOKUP(B83,Sheet1!A$2:U$156,12,0)</f>
        <v>2317</v>
      </c>
      <c r="AH83">
        <f>VLOOKUP(B83,Sheet1!A$2:U$156,13,0)</f>
        <v>2373</v>
      </c>
      <c r="AI83">
        <f>VLOOKUP(B83,Sheet1!A$2:U$156,14,0)</f>
        <v>992</v>
      </c>
      <c r="AJ83">
        <f>VLOOKUP(B83,Sheet1!A$2:U$156,15,0)</f>
        <v>1006</v>
      </c>
      <c r="AK83">
        <f>VLOOKUP(B83,Sheet1!A$2:U$156,16,0)</f>
        <v>973</v>
      </c>
      <c r="AL83">
        <f>VLOOKUP(B83,Sheet1!A$2:U$156,17,0)</f>
        <v>994</v>
      </c>
      <c r="AM83">
        <f>VLOOKUP(B83,Sheet1!A$2:U$156,18,0)</f>
        <v>6801.6</v>
      </c>
      <c r="AN83">
        <f>VLOOKUP(B83,Sheet1!A$2:U$156,19,0)</f>
        <v>6721.6</v>
      </c>
      <c r="AO83">
        <f>VLOOKUP(B83,Sheet1!A$2:U$156,20,0)</f>
        <v>6987.8</v>
      </c>
      <c r="AP83">
        <f>VLOOKUP(B83,Sheet1!A$2:U$156,21,0)</f>
        <v>6807.2</v>
      </c>
      <c r="AQ83" s="6">
        <f t="shared" si="14"/>
        <v>6829.55</v>
      </c>
      <c r="AR83" s="6">
        <f t="shared" si="15"/>
        <v>112.51220674516458</v>
      </c>
    </row>
    <row r="84" spans="1:44" x14ac:dyDescent="0.2">
      <c r="A84" t="s">
        <v>96</v>
      </c>
      <c r="B84" t="str">
        <f>VLOOKUP(A84,TelcatNames!A$1:B$145,2,0)</f>
        <v>EGAF00001014393</v>
      </c>
      <c r="C84" t="str">
        <f>VLOOKUP(B84,clinical!A$2:I$160,2,0)</f>
        <v>EGAF00001014393</v>
      </c>
      <c r="D84" t="str">
        <f>VLOOKUP(B84,clinical!A$2:I$160,3,0)</f>
        <v>PD26636</v>
      </c>
      <c r="E84" t="s">
        <v>345</v>
      </c>
      <c r="F84">
        <f>VLOOKUP(B84,clinical!A$2:I$160,4,0)</f>
        <v>56</v>
      </c>
      <c r="G84" t="str">
        <f>VLOOKUP(B84,clinical!A$2:I$160,5,0)</f>
        <v>Colon</v>
      </c>
      <c r="H84" t="str">
        <f>VLOOKUP(B84,clinical!A$2:I$160,6,0)</f>
        <v>Organoid</v>
      </c>
      <c r="I84" t="str">
        <f>VLOOKUP(B84,clinical!A$2:I$160,7,0)</f>
        <v>No</v>
      </c>
      <c r="J84" t="str">
        <f>VLOOKUP(B84,clinical!A$2:I$160,8,0)</f>
        <v>None</v>
      </c>
      <c r="K84" s="6">
        <f t="shared" si="8"/>
        <v>10072.549999999999</v>
      </c>
      <c r="L84" s="6">
        <f t="shared" si="9"/>
        <v>2372.4567384395555</v>
      </c>
      <c r="M84">
        <v>0.13270399999999999</v>
      </c>
      <c r="N84">
        <f>VLOOKUP(A84,gcmedian!A$1:C$153,2,0)</f>
        <v>50</v>
      </c>
      <c r="O84">
        <f>VLOOKUP(A84,gcmedian!A$1:C$153,3,0)</f>
        <v>228</v>
      </c>
      <c r="P84">
        <f>VLOOKUP(A84,sampleMean!A$1:C$153,2,0)</f>
        <v>266</v>
      </c>
      <c r="Q84">
        <f>VLOOKUP(A84,sampleMean!A$1:C$153,3,0)</f>
        <v>268</v>
      </c>
      <c r="R84">
        <f t="shared" si="10"/>
        <v>15970.25</v>
      </c>
      <c r="S84">
        <f t="shared" si="11"/>
        <v>2641.75</v>
      </c>
      <c r="T84">
        <f t="shared" si="12"/>
        <v>2115.25</v>
      </c>
      <c r="U84">
        <f t="shared" si="13"/>
        <v>0.8571428571428571</v>
      </c>
      <c r="V84" s="4">
        <f>INDEX(gcAdj!B:B,MATCH(MIN(1.1,MAX(ROUND(U84*20,0)/20,0.6)),gcAdj!A:A,0))</f>
        <v>0.97</v>
      </c>
      <c r="W84">
        <f>VLOOKUP(B84,Sheet1!A$2:U$156,2,0)</f>
        <v>16075</v>
      </c>
      <c r="X84">
        <f>VLOOKUP(B84,Sheet1!A$2:U$156,3,0)</f>
        <v>16036</v>
      </c>
      <c r="Y84">
        <f>VLOOKUP(B84,Sheet1!A$2:U$156,4,0)</f>
        <v>15876</v>
      </c>
      <c r="Z84">
        <f>VLOOKUP(B84,Sheet1!A$2:U$156,5,0)</f>
        <v>15894</v>
      </c>
      <c r="AA84">
        <f>VLOOKUP(B84,Sheet1!A$2:U$156,6,0)</f>
        <v>2615</v>
      </c>
      <c r="AB84">
        <f>VLOOKUP(B84,Sheet1!A$2:U$156,7,0)</f>
        <v>2635</v>
      </c>
      <c r="AC84">
        <f>VLOOKUP(B84,Sheet1!A$2:U$156,8,0)</f>
        <v>2659</v>
      </c>
      <c r="AD84">
        <f>VLOOKUP(B84,Sheet1!A$2:U$156,9,0)</f>
        <v>2658</v>
      </c>
      <c r="AE84">
        <f>VLOOKUP(B84,Sheet1!A$2:U$156,10,0)</f>
        <v>2084</v>
      </c>
      <c r="AF84">
        <f>VLOOKUP(B84,Sheet1!A$2:U$156,11,0)</f>
        <v>2097</v>
      </c>
      <c r="AG84">
        <f>VLOOKUP(B84,Sheet1!A$2:U$156,12,0)</f>
        <v>2159</v>
      </c>
      <c r="AH84">
        <f>VLOOKUP(B84,Sheet1!A$2:U$156,13,0)</f>
        <v>2121</v>
      </c>
      <c r="AI84">
        <f>VLOOKUP(B84,Sheet1!A$2:U$156,14,0)</f>
        <v>531</v>
      </c>
      <c r="AJ84">
        <f>VLOOKUP(B84,Sheet1!A$2:U$156,15,0)</f>
        <v>538</v>
      </c>
      <c r="AK84">
        <f>VLOOKUP(B84,Sheet1!A$2:U$156,16,0)</f>
        <v>500</v>
      </c>
      <c r="AL84">
        <f>VLOOKUP(B84,Sheet1!A$2:U$156,17,0)</f>
        <v>537</v>
      </c>
      <c r="AM84">
        <f>VLOOKUP(B84,Sheet1!A$2:U$156,18,0)</f>
        <v>9917</v>
      </c>
      <c r="AN84">
        <f>VLOOKUP(B84,Sheet1!A$2:U$156,19,0)</f>
        <v>9913.2000000000007</v>
      </c>
      <c r="AO84">
        <f>VLOOKUP(B84,Sheet1!A$2:U$156,20,0)</f>
        <v>10593.2</v>
      </c>
      <c r="AP84">
        <f>VLOOKUP(B84,Sheet1!A$2:U$156,21,0)</f>
        <v>9866.7999999999993</v>
      </c>
      <c r="AQ84" s="6">
        <f t="shared" si="14"/>
        <v>10072.549999999999</v>
      </c>
      <c r="AR84" s="6">
        <f t="shared" si="15"/>
        <v>347.84944540227013</v>
      </c>
    </row>
    <row r="85" spans="1:44" x14ac:dyDescent="0.2">
      <c r="A85" t="s">
        <v>97</v>
      </c>
      <c r="B85" t="str">
        <f>VLOOKUP(A85,TelcatNames!A$1:B$145,2,0)</f>
        <v>EGAF00001014394</v>
      </c>
      <c r="C85" t="str">
        <f>VLOOKUP(B85,clinical!A$2:I$160,2,0)</f>
        <v>EGAF00001014394</v>
      </c>
      <c r="D85" t="str">
        <f>VLOOKUP(B85,clinical!A$2:I$160,3,0)</f>
        <v>PD26636</v>
      </c>
      <c r="E85" t="s">
        <v>345</v>
      </c>
      <c r="F85">
        <f>VLOOKUP(B85,clinical!A$2:I$160,4,0)</f>
        <v>56</v>
      </c>
      <c r="G85" t="str">
        <f>VLOOKUP(B85,clinical!A$2:I$160,5,0)</f>
        <v>Colon</v>
      </c>
      <c r="H85" t="str">
        <f>VLOOKUP(B85,clinical!A$2:I$160,6,0)</f>
        <v>Organoid</v>
      </c>
      <c r="I85" t="str">
        <f>VLOOKUP(B85,clinical!A$2:I$160,7,0)</f>
        <v>No</v>
      </c>
      <c r="J85" t="str">
        <f>VLOOKUP(B85,clinical!A$2:I$160,8,0)</f>
        <v>None</v>
      </c>
      <c r="K85" s="6">
        <f t="shared" si="8"/>
        <v>5029.25</v>
      </c>
      <c r="L85" s="6">
        <f t="shared" si="9"/>
        <v>2930.9865190655314</v>
      </c>
      <c r="M85">
        <v>8.8145000000000001E-2</v>
      </c>
      <c r="N85">
        <f>VLOOKUP(A85,gcmedian!A$1:C$153,2,0)</f>
        <v>50</v>
      </c>
      <c r="O85">
        <f>VLOOKUP(A85,gcmedian!A$1:C$153,3,0)</f>
        <v>250</v>
      </c>
      <c r="P85">
        <f>VLOOKUP(A85,sampleMean!A$1:C$153,2,0)</f>
        <v>262</v>
      </c>
      <c r="Q85">
        <f>VLOOKUP(A85,sampleMean!A$1:C$153,3,0)</f>
        <v>259</v>
      </c>
      <c r="R85">
        <f t="shared" si="10"/>
        <v>18562.75</v>
      </c>
      <c r="S85">
        <f t="shared" si="11"/>
        <v>3090</v>
      </c>
      <c r="T85">
        <f t="shared" si="12"/>
        <v>1864</v>
      </c>
      <c r="U85">
        <f t="shared" si="13"/>
        <v>0.95419847328244278</v>
      </c>
      <c r="V85" s="4">
        <f>INDEX(gcAdj!B:B,MATCH(MIN(1.1,MAX(ROUND(U85*20,0)/20,0.6)),gcAdj!A:A,0))</f>
        <v>0.99</v>
      </c>
      <c r="W85">
        <f>VLOOKUP(B85,Sheet1!A$2:U$156,2,0)</f>
        <v>18746</v>
      </c>
      <c r="X85">
        <f>VLOOKUP(B85,Sheet1!A$2:U$156,3,0)</f>
        <v>18280</v>
      </c>
      <c r="Y85">
        <f>VLOOKUP(B85,Sheet1!A$2:U$156,4,0)</f>
        <v>18580</v>
      </c>
      <c r="Z85">
        <f>VLOOKUP(B85,Sheet1!A$2:U$156,5,0)</f>
        <v>18645</v>
      </c>
      <c r="AA85">
        <f>VLOOKUP(B85,Sheet1!A$2:U$156,6,0)</f>
        <v>3041</v>
      </c>
      <c r="AB85">
        <f>VLOOKUP(B85,Sheet1!A$2:U$156,7,0)</f>
        <v>3158</v>
      </c>
      <c r="AC85">
        <f>VLOOKUP(B85,Sheet1!A$2:U$156,8,0)</f>
        <v>3087</v>
      </c>
      <c r="AD85">
        <f>VLOOKUP(B85,Sheet1!A$2:U$156,9,0)</f>
        <v>3074</v>
      </c>
      <c r="AE85">
        <f>VLOOKUP(B85,Sheet1!A$2:U$156,10,0)</f>
        <v>1831</v>
      </c>
      <c r="AF85">
        <f>VLOOKUP(B85,Sheet1!A$2:U$156,11,0)</f>
        <v>1909</v>
      </c>
      <c r="AG85">
        <f>VLOOKUP(B85,Sheet1!A$2:U$156,12,0)</f>
        <v>1871</v>
      </c>
      <c r="AH85">
        <f>VLOOKUP(B85,Sheet1!A$2:U$156,13,0)</f>
        <v>1845</v>
      </c>
      <c r="AI85">
        <f>VLOOKUP(B85,Sheet1!A$2:U$156,14,0)</f>
        <v>1210</v>
      </c>
      <c r="AJ85">
        <f>VLOOKUP(B85,Sheet1!A$2:U$156,15,0)</f>
        <v>1249</v>
      </c>
      <c r="AK85">
        <f>VLOOKUP(B85,Sheet1!A$2:U$156,16,0)</f>
        <v>1216</v>
      </c>
      <c r="AL85">
        <f>VLOOKUP(B85,Sheet1!A$2:U$156,17,0)</f>
        <v>1229</v>
      </c>
      <c r="AM85">
        <f>VLOOKUP(B85,Sheet1!A$2:U$156,18,0)</f>
        <v>5162.5</v>
      </c>
      <c r="AN85">
        <f>VLOOKUP(B85,Sheet1!A$2:U$156,19,0)</f>
        <v>4862.2</v>
      </c>
      <c r="AO85">
        <f>VLOOKUP(B85,Sheet1!A$2:U$156,20,0)</f>
        <v>5068.3</v>
      </c>
      <c r="AP85">
        <f>VLOOKUP(B85,Sheet1!A$2:U$156,21,0)</f>
        <v>5024</v>
      </c>
      <c r="AQ85" s="6">
        <f t="shared" si="14"/>
        <v>5029.25</v>
      </c>
      <c r="AR85" s="6">
        <f t="shared" si="15"/>
        <v>125.45082701999227</v>
      </c>
    </row>
    <row r="86" spans="1:44" x14ac:dyDescent="0.2">
      <c r="A86" t="s">
        <v>98</v>
      </c>
      <c r="B86" t="str">
        <f>VLOOKUP(A86,TelcatNames!A$1:B$145,2,0)</f>
        <v>EGAF00001014395</v>
      </c>
      <c r="C86" t="str">
        <f>VLOOKUP(B86,clinical!A$2:I$160,2,0)</f>
        <v>EGAF00001014395</v>
      </c>
      <c r="D86" t="str">
        <f>VLOOKUP(B86,clinical!A$2:I$160,3,0)</f>
        <v>PD26636</v>
      </c>
      <c r="E86" t="s">
        <v>345</v>
      </c>
      <c r="F86">
        <f>VLOOKUP(B86,clinical!A$2:I$160,4,0)</f>
        <v>56</v>
      </c>
      <c r="G86" t="str">
        <f>VLOOKUP(B86,clinical!A$2:I$160,5,0)</f>
        <v>Colon</v>
      </c>
      <c r="H86" t="str">
        <f>VLOOKUP(B86,clinical!A$2:I$160,6,0)</f>
        <v>Organoid</v>
      </c>
      <c r="I86" t="str">
        <f>VLOOKUP(B86,clinical!A$2:I$160,7,0)</f>
        <v>No</v>
      </c>
      <c r="J86" t="str">
        <f>VLOOKUP(B86,clinical!A$2:I$160,8,0)</f>
        <v>None</v>
      </c>
      <c r="K86" s="6">
        <f t="shared" si="8"/>
        <v>4943.5750000000007</v>
      </c>
      <c r="L86" s="6">
        <f t="shared" si="9"/>
        <v>2104.2357585131258</v>
      </c>
      <c r="M86">
        <v>0.14444799999999999</v>
      </c>
      <c r="N86">
        <f>VLOOKUP(A86,gcmedian!A$1:C$153,2,0)</f>
        <v>50</v>
      </c>
      <c r="O86">
        <f>VLOOKUP(A86,gcmedian!A$1:C$153,3,0)</f>
        <v>231</v>
      </c>
      <c r="P86">
        <f>VLOOKUP(A86,sampleMean!A$1:C$153,2,0)</f>
        <v>253</v>
      </c>
      <c r="Q86">
        <f>VLOOKUP(A86,sampleMean!A$1:C$153,3,0)</f>
        <v>252</v>
      </c>
      <c r="R86">
        <f t="shared" si="10"/>
        <v>13679.25</v>
      </c>
      <c r="S86">
        <f t="shared" si="11"/>
        <v>2693.75</v>
      </c>
      <c r="T86">
        <f t="shared" si="12"/>
        <v>1714.75</v>
      </c>
      <c r="U86">
        <f t="shared" si="13"/>
        <v>0.91304347826086951</v>
      </c>
      <c r="V86" s="4">
        <f>INDEX(gcAdj!B:B,MATCH(MIN(1.1,MAX(ROUND(U86*20,0)/20,0.6)),gcAdj!A:A,0))</f>
        <v>0.99</v>
      </c>
      <c r="W86">
        <f>VLOOKUP(B86,Sheet1!A$2:U$156,2,0)</f>
        <v>13878</v>
      </c>
      <c r="X86">
        <f>VLOOKUP(B86,Sheet1!A$2:U$156,3,0)</f>
        <v>13303</v>
      </c>
      <c r="Y86">
        <f>VLOOKUP(B86,Sheet1!A$2:U$156,4,0)</f>
        <v>13872</v>
      </c>
      <c r="Z86">
        <f>VLOOKUP(B86,Sheet1!A$2:U$156,5,0)</f>
        <v>13664</v>
      </c>
      <c r="AA86">
        <f>VLOOKUP(B86,Sheet1!A$2:U$156,6,0)</f>
        <v>2650</v>
      </c>
      <c r="AB86">
        <f>VLOOKUP(B86,Sheet1!A$2:U$156,7,0)</f>
        <v>2749</v>
      </c>
      <c r="AC86">
        <f>VLOOKUP(B86,Sheet1!A$2:U$156,8,0)</f>
        <v>2672</v>
      </c>
      <c r="AD86">
        <f>VLOOKUP(B86,Sheet1!A$2:U$156,9,0)</f>
        <v>2704</v>
      </c>
      <c r="AE86">
        <f>VLOOKUP(B86,Sheet1!A$2:U$156,10,0)</f>
        <v>1678</v>
      </c>
      <c r="AF86">
        <f>VLOOKUP(B86,Sheet1!A$2:U$156,11,0)</f>
        <v>1804</v>
      </c>
      <c r="AG86">
        <f>VLOOKUP(B86,Sheet1!A$2:U$156,12,0)</f>
        <v>1668</v>
      </c>
      <c r="AH86">
        <f>VLOOKUP(B86,Sheet1!A$2:U$156,13,0)</f>
        <v>1709</v>
      </c>
      <c r="AI86">
        <f>VLOOKUP(B86,Sheet1!A$2:U$156,14,0)</f>
        <v>972</v>
      </c>
      <c r="AJ86">
        <f>VLOOKUP(B86,Sheet1!A$2:U$156,15,0)</f>
        <v>945</v>
      </c>
      <c r="AK86">
        <f>VLOOKUP(B86,Sheet1!A$2:U$156,16,0)</f>
        <v>1004</v>
      </c>
      <c r="AL86">
        <f>VLOOKUP(B86,Sheet1!A$2:U$156,17,0)</f>
        <v>995</v>
      </c>
      <c r="AM86">
        <f>VLOOKUP(B86,Sheet1!A$2:U$156,18,0)</f>
        <v>5008.7</v>
      </c>
      <c r="AN86">
        <f>VLOOKUP(B86,Sheet1!A$2:U$156,19,0)</f>
        <v>4980</v>
      </c>
      <c r="AO86">
        <f>VLOOKUP(B86,Sheet1!A$2:U$156,20,0)</f>
        <v>4942</v>
      </c>
      <c r="AP86">
        <f>VLOOKUP(B86,Sheet1!A$2:U$156,21,0)</f>
        <v>4843.6000000000004</v>
      </c>
      <c r="AQ86" s="6">
        <f t="shared" si="14"/>
        <v>4943.5750000000007</v>
      </c>
      <c r="AR86" s="6">
        <f t="shared" si="15"/>
        <v>72.031306851025789</v>
      </c>
    </row>
    <row r="87" spans="1:44" x14ac:dyDescent="0.2">
      <c r="A87" t="s">
        <v>143</v>
      </c>
      <c r="B87" t="str">
        <f>VLOOKUP(A87,TelcatNames!A$1:B$145,2,0)</f>
        <v>ste01166a</v>
      </c>
      <c r="C87" t="str">
        <f>VLOOKUP(B87,clinical!A$2:I$160,2,0)</f>
        <v>ste01166a</v>
      </c>
      <c r="D87" t="str">
        <f>VLOOKUP(B87,clinical!A$2:I$160,3,0)</f>
        <v>STE0116</v>
      </c>
      <c r="E87" t="s">
        <v>345</v>
      </c>
      <c r="F87">
        <f>VLOOKUP(B87,clinical!A$2:I$160,4,0)</f>
        <v>15</v>
      </c>
      <c r="G87" t="str">
        <f>VLOOKUP(B87,clinical!A$2:I$160,5,0)</f>
        <v>Colon</v>
      </c>
      <c r="H87" t="str">
        <f>VLOOKUP(B87,clinical!A$2:I$160,6,0)</f>
        <v>Organoid</v>
      </c>
      <c r="I87" t="str">
        <f>VLOOKUP(B87,clinical!A$2:I$160,7,0)</f>
        <v>No</v>
      </c>
      <c r="J87" t="str">
        <f>VLOOKUP(B87,clinical!A$2:I$160,8,0)</f>
        <v>None</v>
      </c>
      <c r="K87" s="6">
        <f t="shared" ref="K87:K92" si="16">AVERAGE(AM87:AP87)</f>
        <v>4366.6499999999996</v>
      </c>
      <c r="L87" s="6">
        <f t="shared" ref="L87:L92" si="17">(R87*2+S87-T87)/(P87*V87)*(1-M87)*1000/46</f>
        <v>4316.2184159922199</v>
      </c>
      <c r="M87">
        <v>0.213694</v>
      </c>
      <c r="N87">
        <f>VLOOKUP(A87,gcmedian!A$1:C$153,2,0)</f>
        <v>50</v>
      </c>
      <c r="O87">
        <f>VLOOKUP(A87,gcmedian!A$1:C$153,3,0)</f>
        <v>196</v>
      </c>
      <c r="P87">
        <f>VLOOKUP(A87,sampleMean!A$1:C$153,2,0)</f>
        <v>210</v>
      </c>
      <c r="Q87">
        <f>VLOOKUP(A87,sampleMean!A$1:C$153,3,0)</f>
        <v>208</v>
      </c>
      <c r="R87">
        <f t="shared" ref="R87:R92" si="18">AVERAGE(W87:Z87)</f>
        <v>25278.25</v>
      </c>
      <c r="S87">
        <f t="shared" ref="S87:S92" si="19">AVERAGE(AA87:AD87)</f>
        <v>4837</v>
      </c>
      <c r="T87">
        <f t="shared" ref="T87:T92" si="20">AVERAGE(AE87:AH87)</f>
        <v>2897.75</v>
      </c>
      <c r="U87">
        <f t="shared" ref="U87:U92" si="21">O87/P87</f>
        <v>0.93333333333333335</v>
      </c>
      <c r="V87" s="4">
        <f>INDEX(gcAdj!B:B,MATCH(MIN(1.1,MAX(ROUND(U87*20,0)/20,0.6)),gcAdj!A:A,0))</f>
        <v>0.99</v>
      </c>
      <c r="W87">
        <f>VLOOKUP(B87,Sheet1!A$2:U$156,2,0)</f>
        <v>25337</v>
      </c>
      <c r="X87">
        <f>VLOOKUP(B87,Sheet1!A$2:U$156,3,0)</f>
        <v>25191</v>
      </c>
      <c r="Y87">
        <f>VLOOKUP(B87,Sheet1!A$2:U$156,4,0)</f>
        <v>25158</v>
      </c>
      <c r="Z87">
        <f>VLOOKUP(B87,Sheet1!A$2:U$156,5,0)</f>
        <v>25427</v>
      </c>
      <c r="AA87">
        <f>VLOOKUP(B87,Sheet1!A$2:U$156,6,0)</f>
        <v>4811</v>
      </c>
      <c r="AB87">
        <f>VLOOKUP(B87,Sheet1!A$2:U$156,7,0)</f>
        <v>4872</v>
      </c>
      <c r="AC87">
        <f>VLOOKUP(B87,Sheet1!A$2:U$156,8,0)</f>
        <v>4861</v>
      </c>
      <c r="AD87">
        <f>VLOOKUP(B87,Sheet1!A$2:U$156,9,0)</f>
        <v>4804</v>
      </c>
      <c r="AE87">
        <f>VLOOKUP(B87,Sheet1!A$2:U$156,10,0)</f>
        <v>2884</v>
      </c>
      <c r="AF87">
        <f>VLOOKUP(B87,Sheet1!A$2:U$156,11,0)</f>
        <v>2930</v>
      </c>
      <c r="AG87">
        <f>VLOOKUP(B87,Sheet1!A$2:U$156,12,0)</f>
        <v>2938</v>
      </c>
      <c r="AH87">
        <f>VLOOKUP(B87,Sheet1!A$2:U$156,13,0)</f>
        <v>2839</v>
      </c>
      <c r="AI87">
        <f>VLOOKUP(B87,Sheet1!A$2:U$156,14,0)</f>
        <v>1927</v>
      </c>
      <c r="AJ87">
        <f>VLOOKUP(B87,Sheet1!A$2:U$156,15,0)</f>
        <v>1942</v>
      </c>
      <c r="AK87">
        <f>VLOOKUP(B87,Sheet1!A$2:U$156,16,0)</f>
        <v>1923</v>
      </c>
      <c r="AL87">
        <f>VLOOKUP(B87,Sheet1!A$2:U$156,17,0)</f>
        <v>1965</v>
      </c>
      <c r="AM87">
        <f>VLOOKUP(B87,Sheet1!A$2:U$156,18,0)</f>
        <v>4375.8</v>
      </c>
      <c r="AN87">
        <f>VLOOKUP(B87,Sheet1!A$2:U$156,19,0)</f>
        <v>4293.8999999999996</v>
      </c>
      <c r="AO87">
        <f>VLOOKUP(B87,Sheet1!A$2:U$156,20,0)</f>
        <v>4452.5</v>
      </c>
      <c r="AP87">
        <f>VLOOKUP(B87,Sheet1!A$2:U$156,21,0)</f>
        <v>4344.3999999999996</v>
      </c>
      <c r="AQ87" s="6">
        <f t="shared" si="14"/>
        <v>4366.6499999999996</v>
      </c>
      <c r="AR87" s="6">
        <f t="shared" si="15"/>
        <v>66.436862257836125</v>
      </c>
    </row>
    <row r="88" spans="1:44" x14ac:dyDescent="0.2">
      <c r="A88" t="s">
        <v>144</v>
      </c>
      <c r="B88" t="str">
        <f>VLOOKUP(A88,TelcatNames!A$1:B$145,2,0)</f>
        <v>STE0116BLOOD</v>
      </c>
      <c r="C88" t="str">
        <f>VLOOKUP(B88,clinical!A$2:I$160,2,0)</f>
        <v>STE0116BLOOD</v>
      </c>
      <c r="D88" t="str">
        <f>VLOOKUP(B88,clinical!A$2:I$160,3,0)</f>
        <v>STE0116</v>
      </c>
      <c r="E88" t="s">
        <v>345</v>
      </c>
      <c r="F88">
        <f>VLOOKUP(B88,clinical!A$2:I$160,4,0)</f>
        <v>15</v>
      </c>
      <c r="G88" t="str">
        <f>VLOOKUP(B88,clinical!A$2:I$160,5,0)</f>
        <v>Colon</v>
      </c>
      <c r="H88" t="str">
        <f>VLOOKUP(B88,clinical!A$2:I$160,6,0)</f>
        <v>BULK</v>
      </c>
      <c r="I88" t="str">
        <f>VLOOKUP(B88,clinical!A$2:I$160,7,0)</f>
        <v>No</v>
      </c>
      <c r="J88" t="str">
        <f>VLOOKUP(B88,clinical!A$2:I$160,8,0)</f>
        <v>None</v>
      </c>
      <c r="K88" s="6">
        <f t="shared" si="16"/>
        <v>5938.0249999999996</v>
      </c>
      <c r="L88" s="6">
        <f t="shared" si="17"/>
        <v>4758.016013807086</v>
      </c>
      <c r="M88">
        <v>0.15048500000000001</v>
      </c>
      <c r="N88">
        <f>VLOOKUP(A88,gcmedian!A$1:C$153,2,0)</f>
        <v>50</v>
      </c>
      <c r="O88">
        <f>VLOOKUP(A88,gcmedian!A$1:C$153,3,0)</f>
        <v>223</v>
      </c>
      <c r="P88">
        <f>VLOOKUP(A88,sampleMean!A$1:C$153,2,0)</f>
        <v>253</v>
      </c>
      <c r="Q88">
        <f>VLOOKUP(A88,sampleMean!A$1:C$153,3,0)</f>
        <v>251</v>
      </c>
      <c r="R88">
        <f t="shared" si="18"/>
        <v>31516.5</v>
      </c>
      <c r="S88">
        <f t="shared" si="19"/>
        <v>2844</v>
      </c>
      <c r="T88">
        <f t="shared" si="20"/>
        <v>1346</v>
      </c>
      <c r="U88">
        <f t="shared" si="21"/>
        <v>0.88142292490118579</v>
      </c>
      <c r="V88" s="4">
        <f>INDEX(gcAdj!B:B,MATCH(MIN(1.1,MAX(ROUND(U88*20,0)/20,0.6)),gcAdj!A:A,0))</f>
        <v>0.99</v>
      </c>
      <c r="W88">
        <f>VLOOKUP(B88,Sheet1!A$2:U$156,2,0)</f>
        <v>31593</v>
      </c>
      <c r="X88">
        <f>VLOOKUP(B88,Sheet1!A$2:U$156,3,0)</f>
        <v>31496</v>
      </c>
      <c r="Y88">
        <f>VLOOKUP(B88,Sheet1!A$2:U$156,4,0)</f>
        <v>31468</v>
      </c>
      <c r="Z88">
        <f>VLOOKUP(B88,Sheet1!A$2:U$156,5,0)</f>
        <v>31509</v>
      </c>
      <c r="AA88">
        <f>VLOOKUP(B88,Sheet1!A$2:U$156,6,0)</f>
        <v>2840</v>
      </c>
      <c r="AB88">
        <f>VLOOKUP(B88,Sheet1!A$2:U$156,7,0)</f>
        <v>2849</v>
      </c>
      <c r="AC88">
        <f>VLOOKUP(B88,Sheet1!A$2:U$156,8,0)</f>
        <v>2844</v>
      </c>
      <c r="AD88">
        <f>VLOOKUP(B88,Sheet1!A$2:U$156,9,0)</f>
        <v>2843</v>
      </c>
      <c r="AE88">
        <f>VLOOKUP(B88,Sheet1!A$2:U$156,10,0)</f>
        <v>1330</v>
      </c>
      <c r="AF88">
        <f>VLOOKUP(B88,Sheet1!A$2:U$156,11,0)</f>
        <v>1358</v>
      </c>
      <c r="AG88">
        <f>VLOOKUP(B88,Sheet1!A$2:U$156,12,0)</f>
        <v>1348</v>
      </c>
      <c r="AH88">
        <f>VLOOKUP(B88,Sheet1!A$2:U$156,13,0)</f>
        <v>1348</v>
      </c>
      <c r="AI88">
        <f>VLOOKUP(B88,Sheet1!A$2:U$156,14,0)</f>
        <v>1510</v>
      </c>
      <c r="AJ88">
        <f>VLOOKUP(B88,Sheet1!A$2:U$156,15,0)</f>
        <v>1491</v>
      </c>
      <c r="AK88">
        <f>VLOOKUP(B88,Sheet1!A$2:U$156,16,0)</f>
        <v>1496</v>
      </c>
      <c r="AL88">
        <f>VLOOKUP(B88,Sheet1!A$2:U$156,17,0)</f>
        <v>1495</v>
      </c>
      <c r="AM88">
        <f>VLOOKUP(B88,Sheet1!A$2:U$156,18,0)</f>
        <v>5911.4</v>
      </c>
      <c r="AN88">
        <f>VLOOKUP(B88,Sheet1!A$2:U$156,19,0)</f>
        <v>5978.5</v>
      </c>
      <c r="AO88">
        <f>VLOOKUP(B88,Sheet1!A$2:U$156,20,0)</f>
        <v>5912.3</v>
      </c>
      <c r="AP88">
        <f>VLOOKUP(B88,Sheet1!A$2:U$156,21,0)</f>
        <v>5949.9</v>
      </c>
      <c r="AQ88" s="6">
        <f t="shared" si="14"/>
        <v>5938.0249999999996</v>
      </c>
      <c r="AR88" s="6">
        <f t="shared" si="15"/>
        <v>32.403227719884129</v>
      </c>
    </row>
    <row r="89" spans="1:44" x14ac:dyDescent="0.2">
      <c r="A89" t="s">
        <v>145</v>
      </c>
      <c r="B89" t="str">
        <f>VLOOKUP(A89,TelcatNames!A$1:B$145,2,0)</f>
        <v>ste01167f</v>
      </c>
      <c r="C89" t="str">
        <f>VLOOKUP(B89,clinical!A$2:I$160,2,0)</f>
        <v>ste01167f</v>
      </c>
      <c r="D89" t="str">
        <f>VLOOKUP(B89,clinical!A$2:I$160,3,0)</f>
        <v>STE0116</v>
      </c>
      <c r="E89" t="s">
        <v>345</v>
      </c>
      <c r="F89">
        <f>VLOOKUP(B89,clinical!A$2:I$160,4,0)</f>
        <v>15</v>
      </c>
      <c r="G89" t="str">
        <f>VLOOKUP(B89,clinical!A$2:I$160,5,0)</f>
        <v>Colon</v>
      </c>
      <c r="H89" t="str">
        <f>VLOOKUP(B89,clinical!A$2:I$160,6,0)</f>
        <v>Organoid</v>
      </c>
      <c r="I89" t="str">
        <f>VLOOKUP(B89,clinical!A$2:I$160,7,0)</f>
        <v>No</v>
      </c>
      <c r="J89" t="str">
        <f>VLOOKUP(B89,clinical!A$2:I$160,8,0)</f>
        <v>None</v>
      </c>
      <c r="K89" s="6">
        <f t="shared" si="16"/>
        <v>4592.2</v>
      </c>
      <c r="L89" s="6">
        <f t="shared" si="17"/>
        <v>4015.9111895578339</v>
      </c>
      <c r="M89">
        <v>0.23439399999999999</v>
      </c>
      <c r="N89">
        <f>VLOOKUP(A89,gcmedian!A$1:C$153,2,0)</f>
        <v>50</v>
      </c>
      <c r="O89">
        <f>VLOOKUP(A89,gcmedian!A$1:C$153,3,0)</f>
        <v>188</v>
      </c>
      <c r="P89">
        <f>VLOOKUP(A89,sampleMean!A$1:C$153,2,0)</f>
        <v>207</v>
      </c>
      <c r="Q89">
        <f>VLOOKUP(A89,sampleMean!A$1:C$153,3,0)</f>
        <v>204</v>
      </c>
      <c r="R89">
        <f t="shared" si="18"/>
        <v>23874.5</v>
      </c>
      <c r="S89">
        <f t="shared" si="19"/>
        <v>4412.75</v>
      </c>
      <c r="T89">
        <f t="shared" si="20"/>
        <v>2714.5</v>
      </c>
      <c r="U89">
        <f t="shared" si="21"/>
        <v>0.90821256038647347</v>
      </c>
      <c r="V89" s="4">
        <f>INDEX(gcAdj!B:B,MATCH(MIN(1.1,MAX(ROUND(U89*20,0)/20,0.6)),gcAdj!A:A,0))</f>
        <v>0.99</v>
      </c>
      <c r="W89">
        <f>VLOOKUP(B89,Sheet1!A$2:U$156,2,0)</f>
        <v>23992</v>
      </c>
      <c r="X89">
        <f>VLOOKUP(B89,Sheet1!A$2:U$156,3,0)</f>
        <v>23844</v>
      </c>
      <c r="Y89">
        <f>VLOOKUP(B89,Sheet1!A$2:U$156,4,0)</f>
        <v>23835</v>
      </c>
      <c r="Z89">
        <f>VLOOKUP(B89,Sheet1!A$2:U$156,5,0)</f>
        <v>23827</v>
      </c>
      <c r="AA89">
        <f>VLOOKUP(B89,Sheet1!A$2:U$156,6,0)</f>
        <v>4414</v>
      </c>
      <c r="AB89">
        <f>VLOOKUP(B89,Sheet1!A$2:U$156,7,0)</f>
        <v>4408</v>
      </c>
      <c r="AC89">
        <f>VLOOKUP(B89,Sheet1!A$2:U$156,8,0)</f>
        <v>4411</v>
      </c>
      <c r="AD89">
        <f>VLOOKUP(B89,Sheet1!A$2:U$156,9,0)</f>
        <v>4418</v>
      </c>
      <c r="AE89">
        <f>VLOOKUP(B89,Sheet1!A$2:U$156,10,0)</f>
        <v>2694</v>
      </c>
      <c r="AF89">
        <f>VLOOKUP(B89,Sheet1!A$2:U$156,11,0)</f>
        <v>2718</v>
      </c>
      <c r="AG89">
        <f>VLOOKUP(B89,Sheet1!A$2:U$156,12,0)</f>
        <v>2731</v>
      </c>
      <c r="AH89">
        <f>VLOOKUP(B89,Sheet1!A$2:U$156,13,0)</f>
        <v>2715</v>
      </c>
      <c r="AI89">
        <f>VLOOKUP(B89,Sheet1!A$2:U$156,14,0)</f>
        <v>1720</v>
      </c>
      <c r="AJ89">
        <f>VLOOKUP(B89,Sheet1!A$2:U$156,15,0)</f>
        <v>1690</v>
      </c>
      <c r="AK89">
        <f>VLOOKUP(B89,Sheet1!A$2:U$156,16,0)</f>
        <v>1680</v>
      </c>
      <c r="AL89">
        <f>VLOOKUP(B89,Sheet1!A$2:U$156,17,0)</f>
        <v>1703</v>
      </c>
      <c r="AM89">
        <f>VLOOKUP(B89,Sheet1!A$2:U$156,18,0)</f>
        <v>4590.1000000000004</v>
      </c>
      <c r="AN89">
        <f>VLOOKUP(B89,Sheet1!A$2:U$156,19,0)</f>
        <v>4642.5</v>
      </c>
      <c r="AO89">
        <f>VLOOKUP(B89,Sheet1!A$2:U$156,20,0)</f>
        <v>4598.5</v>
      </c>
      <c r="AP89">
        <f>VLOOKUP(B89,Sheet1!A$2:U$156,21,0)</f>
        <v>4537.7</v>
      </c>
      <c r="AQ89" s="6">
        <f t="shared" si="14"/>
        <v>4592.2</v>
      </c>
      <c r="AR89" s="6">
        <f t="shared" si="15"/>
        <v>42.990076374282857</v>
      </c>
    </row>
    <row r="90" spans="1:44" x14ac:dyDescent="0.2">
      <c r="A90" t="s">
        <v>146</v>
      </c>
      <c r="B90" t="str">
        <f>VLOOKUP(A90,TelcatNames!A$1:B$145,2,0)</f>
        <v>ste01205a</v>
      </c>
      <c r="C90" t="str">
        <f>VLOOKUP(B90,clinical!A$2:I$160,2,0)</f>
        <v>ste01205a</v>
      </c>
      <c r="D90" t="str">
        <f>VLOOKUP(B90,clinical!A$2:I$160,3,0)</f>
        <v>STE0120</v>
      </c>
      <c r="E90" t="s">
        <v>345</v>
      </c>
      <c r="F90">
        <f>VLOOKUP(B90,clinical!A$2:I$160,4,0)</f>
        <v>9</v>
      </c>
      <c r="G90" t="str">
        <f>VLOOKUP(B90,clinical!A$2:I$160,5,0)</f>
        <v>Colon</v>
      </c>
      <c r="H90" t="str">
        <f>VLOOKUP(B90,clinical!A$2:I$160,6,0)</f>
        <v>Organoid</v>
      </c>
      <c r="I90" t="str">
        <f>VLOOKUP(B90,clinical!A$2:I$160,7,0)</f>
        <v>No</v>
      </c>
      <c r="J90" t="str">
        <f>VLOOKUP(B90,clinical!A$2:I$160,8,0)</f>
        <v>None</v>
      </c>
      <c r="K90" s="6">
        <f t="shared" si="16"/>
        <v>4350.8999999999996</v>
      </c>
      <c r="L90" s="6">
        <f t="shared" si="17"/>
        <v>3867.6465086994476</v>
      </c>
      <c r="M90">
        <v>0.304782</v>
      </c>
      <c r="N90">
        <f>VLOOKUP(A90,gcmedian!A$1:C$153,2,0)</f>
        <v>50</v>
      </c>
      <c r="O90">
        <f>VLOOKUP(A90,gcmedian!A$1:C$153,3,0)</f>
        <v>151</v>
      </c>
      <c r="P90">
        <f>VLOOKUP(A90,sampleMean!A$1:C$153,2,0)</f>
        <v>162</v>
      </c>
      <c r="Q90">
        <f>VLOOKUP(A90,sampleMean!A$1:C$153,3,0)</f>
        <v>160</v>
      </c>
      <c r="R90">
        <f t="shared" si="18"/>
        <v>19817.5</v>
      </c>
      <c r="S90">
        <f t="shared" si="19"/>
        <v>4094.75</v>
      </c>
      <c r="T90">
        <f t="shared" si="20"/>
        <v>2687.25</v>
      </c>
      <c r="U90">
        <f t="shared" si="21"/>
        <v>0.9320987654320988</v>
      </c>
      <c r="V90" s="4">
        <f>INDEX(gcAdj!B:B,MATCH(MIN(1.1,MAX(ROUND(U90*20,0)/20,0.6)),gcAdj!A:A,0))</f>
        <v>0.99</v>
      </c>
      <c r="W90">
        <f>VLOOKUP(B90,Sheet1!A$2:U$156,2,0)</f>
        <v>19852</v>
      </c>
      <c r="X90">
        <f>VLOOKUP(B90,Sheet1!A$2:U$156,3,0)</f>
        <v>19714</v>
      </c>
      <c r="Y90">
        <f>VLOOKUP(B90,Sheet1!A$2:U$156,4,0)</f>
        <v>19860</v>
      </c>
      <c r="Z90">
        <f>VLOOKUP(B90,Sheet1!A$2:U$156,5,0)</f>
        <v>19844</v>
      </c>
      <c r="AA90">
        <f>VLOOKUP(B90,Sheet1!A$2:U$156,6,0)</f>
        <v>4111</v>
      </c>
      <c r="AB90">
        <f>VLOOKUP(B90,Sheet1!A$2:U$156,7,0)</f>
        <v>4080</v>
      </c>
      <c r="AC90">
        <f>VLOOKUP(B90,Sheet1!A$2:U$156,8,0)</f>
        <v>4084</v>
      </c>
      <c r="AD90">
        <f>VLOOKUP(B90,Sheet1!A$2:U$156,9,0)</f>
        <v>4104</v>
      </c>
      <c r="AE90">
        <f>VLOOKUP(B90,Sheet1!A$2:U$156,10,0)</f>
        <v>2689</v>
      </c>
      <c r="AF90">
        <f>VLOOKUP(B90,Sheet1!A$2:U$156,11,0)</f>
        <v>2704</v>
      </c>
      <c r="AG90">
        <f>VLOOKUP(B90,Sheet1!A$2:U$156,12,0)</f>
        <v>2682</v>
      </c>
      <c r="AH90">
        <f>VLOOKUP(B90,Sheet1!A$2:U$156,13,0)</f>
        <v>2674</v>
      </c>
      <c r="AI90">
        <f>VLOOKUP(B90,Sheet1!A$2:U$156,14,0)</f>
        <v>1422</v>
      </c>
      <c r="AJ90">
        <f>VLOOKUP(B90,Sheet1!A$2:U$156,15,0)</f>
        <v>1376</v>
      </c>
      <c r="AK90">
        <f>VLOOKUP(B90,Sheet1!A$2:U$156,16,0)</f>
        <v>1402</v>
      </c>
      <c r="AL90">
        <f>VLOOKUP(B90,Sheet1!A$2:U$156,17,0)</f>
        <v>1430</v>
      </c>
      <c r="AM90">
        <f>VLOOKUP(B90,Sheet1!A$2:U$156,18,0)</f>
        <v>4317.7</v>
      </c>
      <c r="AN90">
        <f>VLOOKUP(B90,Sheet1!A$2:U$156,19,0)</f>
        <v>4466</v>
      </c>
      <c r="AO90">
        <f>VLOOKUP(B90,Sheet1!A$2:U$156,20,0)</f>
        <v>4344.8</v>
      </c>
      <c r="AP90">
        <f>VLOOKUP(B90,Sheet1!A$2:U$156,21,0)</f>
        <v>4275.1000000000004</v>
      </c>
      <c r="AQ90" s="6">
        <f t="shared" si="14"/>
        <v>4350.8999999999996</v>
      </c>
      <c r="AR90" s="6">
        <f t="shared" si="15"/>
        <v>81.920896804986938</v>
      </c>
    </row>
    <row r="91" spans="1:44" x14ac:dyDescent="0.2">
      <c r="A91" t="s">
        <v>147</v>
      </c>
      <c r="B91" t="str">
        <f>VLOOKUP(A91,TelcatNames!A$1:B$145,2,0)</f>
        <v>ste0120blood</v>
      </c>
      <c r="C91" t="str">
        <f>VLOOKUP(B91,clinical!A$2:I$160,2,0)</f>
        <v>ste0120blood</v>
      </c>
      <c r="D91" t="str">
        <f>VLOOKUP(B91,clinical!A$2:I$160,3,0)</f>
        <v>STE0120</v>
      </c>
      <c r="E91" t="s">
        <v>345</v>
      </c>
      <c r="F91">
        <f>VLOOKUP(B91,clinical!A$2:I$160,4,0)</f>
        <v>9</v>
      </c>
      <c r="G91" t="str">
        <f>VLOOKUP(B91,clinical!A$2:I$160,5,0)</f>
        <v>Colon</v>
      </c>
      <c r="H91" t="str">
        <f>VLOOKUP(B91,clinical!A$2:I$160,6,0)</f>
        <v>BULK</v>
      </c>
      <c r="I91" t="str">
        <f>VLOOKUP(B91,clinical!A$2:I$160,7,0)</f>
        <v>No</v>
      </c>
      <c r="J91" t="str">
        <f>VLOOKUP(B91,clinical!A$2:I$160,8,0)</f>
        <v>None</v>
      </c>
      <c r="K91" s="6">
        <f t="shared" si="16"/>
        <v>4059.4250000000002</v>
      </c>
      <c r="L91" s="6">
        <f t="shared" si="17"/>
        <v>4030.928597788396</v>
      </c>
      <c r="M91">
        <v>0.22781199999999999</v>
      </c>
      <c r="N91">
        <f>VLOOKUP(A91,gcmedian!A$1:C$153,2,0)</f>
        <v>50</v>
      </c>
      <c r="O91">
        <f>VLOOKUP(A91,gcmedian!A$1:C$153,3,0)</f>
        <v>186</v>
      </c>
      <c r="P91">
        <f>VLOOKUP(A91,sampleMean!A$1:C$153,2,0)</f>
        <v>201</v>
      </c>
      <c r="Q91">
        <f>VLOOKUP(A91,sampleMean!A$1:C$153,3,0)</f>
        <v>199</v>
      </c>
      <c r="R91">
        <f t="shared" si="18"/>
        <v>22922</v>
      </c>
      <c r="S91">
        <f t="shared" si="19"/>
        <v>4784.75</v>
      </c>
      <c r="T91">
        <f t="shared" si="20"/>
        <v>2846</v>
      </c>
      <c r="U91">
        <f t="shared" si="21"/>
        <v>0.92537313432835822</v>
      </c>
      <c r="V91" s="4">
        <f>INDEX(gcAdj!B:B,MATCH(MIN(1.1,MAX(ROUND(U91*20,0)/20,0.6)),gcAdj!A:A,0))</f>
        <v>0.99</v>
      </c>
      <c r="W91">
        <f>VLOOKUP(B91,Sheet1!A$2:U$156,2,0)</f>
        <v>22841</v>
      </c>
      <c r="X91">
        <f>VLOOKUP(B91,Sheet1!A$2:U$156,3,0)</f>
        <v>22925</v>
      </c>
      <c r="Y91">
        <f>VLOOKUP(B91,Sheet1!A$2:U$156,4,0)</f>
        <v>22929</v>
      </c>
      <c r="Z91">
        <f>VLOOKUP(B91,Sheet1!A$2:U$156,5,0)</f>
        <v>22993</v>
      </c>
      <c r="AA91">
        <f>VLOOKUP(B91,Sheet1!A$2:U$156,6,0)</f>
        <v>4777</v>
      </c>
      <c r="AB91">
        <f>VLOOKUP(B91,Sheet1!A$2:U$156,7,0)</f>
        <v>4790</v>
      </c>
      <c r="AC91">
        <f>VLOOKUP(B91,Sheet1!A$2:U$156,8,0)</f>
        <v>4797</v>
      </c>
      <c r="AD91">
        <f>VLOOKUP(B91,Sheet1!A$2:U$156,9,0)</f>
        <v>4775</v>
      </c>
      <c r="AE91">
        <f>VLOOKUP(B91,Sheet1!A$2:U$156,10,0)</f>
        <v>2857</v>
      </c>
      <c r="AF91">
        <f>VLOOKUP(B91,Sheet1!A$2:U$156,11,0)</f>
        <v>2851</v>
      </c>
      <c r="AG91">
        <f>VLOOKUP(B91,Sheet1!A$2:U$156,12,0)</f>
        <v>2852</v>
      </c>
      <c r="AH91">
        <f>VLOOKUP(B91,Sheet1!A$2:U$156,13,0)</f>
        <v>2824</v>
      </c>
      <c r="AI91">
        <f>VLOOKUP(B91,Sheet1!A$2:U$156,14,0)</f>
        <v>1920</v>
      </c>
      <c r="AJ91">
        <f>VLOOKUP(B91,Sheet1!A$2:U$156,15,0)</f>
        <v>1939</v>
      </c>
      <c r="AK91">
        <f>VLOOKUP(B91,Sheet1!A$2:U$156,16,0)</f>
        <v>1945</v>
      </c>
      <c r="AL91">
        <f>VLOOKUP(B91,Sheet1!A$2:U$156,17,0)</f>
        <v>1951</v>
      </c>
      <c r="AM91">
        <f>VLOOKUP(B91,Sheet1!A$2:U$156,18,0)</f>
        <v>4054.6</v>
      </c>
      <c r="AN91">
        <f>VLOOKUP(B91,Sheet1!A$2:U$156,19,0)</f>
        <v>4093.5</v>
      </c>
      <c r="AO91">
        <f>VLOOKUP(B91,Sheet1!A$2:U$156,20,0)</f>
        <v>4055</v>
      </c>
      <c r="AP91">
        <f>VLOOKUP(B91,Sheet1!A$2:U$156,21,0)</f>
        <v>4034.6</v>
      </c>
      <c r="AQ91" s="6">
        <f t="shared" si="14"/>
        <v>4059.4250000000002</v>
      </c>
      <c r="AR91" s="6">
        <f t="shared" si="15"/>
        <v>24.632278958039358</v>
      </c>
    </row>
    <row r="92" spans="1:44" x14ac:dyDescent="0.2">
      <c r="A92" t="s">
        <v>148</v>
      </c>
      <c r="B92" t="str">
        <f>VLOOKUP(A92,TelcatNames!A$1:B$145,2,0)</f>
        <v>ste01205f</v>
      </c>
      <c r="C92" t="str">
        <f>VLOOKUP(B92,clinical!A$2:I$160,2,0)</f>
        <v>ste01205f</v>
      </c>
      <c r="D92" t="str">
        <f>VLOOKUP(B92,clinical!A$2:I$160,3,0)</f>
        <v>STE0120</v>
      </c>
      <c r="E92" t="s">
        <v>345</v>
      </c>
      <c r="F92">
        <f>VLOOKUP(B92,clinical!A$2:I$160,4,0)</f>
        <v>9</v>
      </c>
      <c r="G92" t="str">
        <f>VLOOKUP(B92,clinical!A$2:I$160,5,0)</f>
        <v>Colon</v>
      </c>
      <c r="H92" t="str">
        <f>VLOOKUP(B92,clinical!A$2:I$160,6,0)</f>
        <v>Organoid</v>
      </c>
      <c r="I92" t="str">
        <f>VLOOKUP(B92,clinical!A$2:I$160,7,0)</f>
        <v>No</v>
      </c>
      <c r="J92" t="str">
        <f>VLOOKUP(B92,clinical!A$2:I$160,8,0)</f>
        <v>None</v>
      </c>
      <c r="K92" s="6">
        <f t="shared" si="16"/>
        <v>4110.125</v>
      </c>
      <c r="L92" s="6">
        <f t="shared" si="17"/>
        <v>2938.5461684782604</v>
      </c>
      <c r="M92">
        <v>0.35565000000000002</v>
      </c>
      <c r="N92">
        <f>VLOOKUP(A92,gcmedian!A$1:C$153,2,0)</f>
        <v>50</v>
      </c>
      <c r="O92">
        <f>VLOOKUP(A92,gcmedian!A$1:C$153,3,0)</f>
        <v>145</v>
      </c>
      <c r="P92">
        <f>VLOOKUP(A92,sampleMean!A$1:C$153,2,0)</f>
        <v>140</v>
      </c>
      <c r="Q92">
        <f>VLOOKUP(A92,sampleMean!A$1:C$153,3,0)</f>
        <v>138</v>
      </c>
      <c r="R92">
        <f t="shared" si="18"/>
        <v>14175.75</v>
      </c>
      <c r="S92">
        <f t="shared" si="19"/>
        <v>4326.25</v>
      </c>
      <c r="T92">
        <f t="shared" si="20"/>
        <v>3308.25</v>
      </c>
      <c r="U92">
        <f t="shared" si="21"/>
        <v>1.0357142857142858</v>
      </c>
      <c r="V92" s="4">
        <f>INDEX(gcAdj!B:B,MATCH(MIN(1.1,MAX(ROUND(U92*20,0)/20,0.6)),gcAdj!A:A,0))</f>
        <v>1</v>
      </c>
      <c r="W92">
        <f>VLOOKUP(B92,Sheet1!A$2:U$156,2,0)</f>
        <v>14160</v>
      </c>
      <c r="X92">
        <f>VLOOKUP(B92,Sheet1!A$2:U$156,3,0)</f>
        <v>14159</v>
      </c>
      <c r="Y92">
        <f>VLOOKUP(B92,Sheet1!A$2:U$156,4,0)</f>
        <v>14229</v>
      </c>
      <c r="Z92">
        <f>VLOOKUP(B92,Sheet1!A$2:U$156,5,0)</f>
        <v>14155</v>
      </c>
      <c r="AA92">
        <f>VLOOKUP(B92,Sheet1!A$2:U$156,6,0)</f>
        <v>4329</v>
      </c>
      <c r="AB92">
        <f>VLOOKUP(B92,Sheet1!A$2:U$156,7,0)</f>
        <v>4309</v>
      </c>
      <c r="AC92">
        <f>VLOOKUP(B92,Sheet1!A$2:U$156,8,0)</f>
        <v>4338</v>
      </c>
      <c r="AD92">
        <f>VLOOKUP(B92,Sheet1!A$2:U$156,9,0)</f>
        <v>4329</v>
      </c>
      <c r="AE92">
        <f>VLOOKUP(B92,Sheet1!A$2:U$156,10,0)</f>
        <v>3307</v>
      </c>
      <c r="AF92">
        <f>VLOOKUP(B92,Sheet1!A$2:U$156,11,0)</f>
        <v>3301</v>
      </c>
      <c r="AG92">
        <f>VLOOKUP(B92,Sheet1!A$2:U$156,12,0)</f>
        <v>3322</v>
      </c>
      <c r="AH92">
        <f>VLOOKUP(B92,Sheet1!A$2:U$156,13,0)</f>
        <v>3303</v>
      </c>
      <c r="AI92">
        <f>VLOOKUP(B92,Sheet1!A$2:U$156,14,0)</f>
        <v>1022</v>
      </c>
      <c r="AJ92">
        <f>VLOOKUP(B92,Sheet1!A$2:U$156,15,0)</f>
        <v>1008</v>
      </c>
      <c r="AK92">
        <f>VLOOKUP(B92,Sheet1!A$2:U$156,16,0)</f>
        <v>1016</v>
      </c>
      <c r="AL92">
        <f>VLOOKUP(B92,Sheet1!A$2:U$156,17,0)</f>
        <v>1026</v>
      </c>
      <c r="AM92">
        <f>VLOOKUP(B92,Sheet1!A$2:U$156,18,0)</f>
        <v>4102</v>
      </c>
      <c r="AN92">
        <f>VLOOKUP(B92,Sheet1!A$2:U$156,19,0)</f>
        <v>4189.8</v>
      </c>
      <c r="AO92">
        <f>VLOOKUP(B92,Sheet1!A$2:U$156,20,0)</f>
        <v>4129.8999999999996</v>
      </c>
      <c r="AP92">
        <f>VLOOKUP(B92,Sheet1!A$2:U$156,21,0)</f>
        <v>4018.8</v>
      </c>
      <c r="AQ92" s="6">
        <f t="shared" si="14"/>
        <v>4110.125</v>
      </c>
      <c r="AR92" s="6">
        <f t="shared" si="15"/>
        <v>71.0526272092266</v>
      </c>
    </row>
  </sheetData>
  <conditionalFormatting sqref="K1:L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A7A9-576F-A645-B196-C62517952EF6}">
  <dimension ref="A1:AP52"/>
  <sheetViews>
    <sheetView topLeftCell="A9" workbookViewId="0">
      <selection activeCell="F44" sqref="F44"/>
    </sheetView>
  </sheetViews>
  <sheetFormatPr baseColWidth="10" defaultRowHeight="16" x14ac:dyDescent="0.2"/>
  <cols>
    <col min="1" max="3" width="26.33203125" bestFit="1" customWidth="1"/>
    <col min="4" max="5" width="13" bestFit="1" customWidth="1"/>
  </cols>
  <sheetData>
    <row r="1" spans="1:42" x14ac:dyDescent="0.2">
      <c r="A1" t="s">
        <v>270</v>
      </c>
      <c r="B1" t="s">
        <v>183</v>
      </c>
      <c r="C1" t="s">
        <v>340</v>
      </c>
      <c r="D1" t="s">
        <v>343</v>
      </c>
      <c r="E1" t="s">
        <v>344</v>
      </c>
      <c r="F1" t="s">
        <v>342</v>
      </c>
      <c r="G1" t="s">
        <v>347</v>
      </c>
      <c r="H1" t="s">
        <v>272</v>
      </c>
      <c r="I1" t="s">
        <v>273</v>
      </c>
      <c r="J1" t="s">
        <v>291</v>
      </c>
      <c r="K1" t="s">
        <v>338</v>
      </c>
      <c r="L1" t="s">
        <v>339</v>
      </c>
      <c r="M1" t="s">
        <v>181</v>
      </c>
      <c r="N1" t="s">
        <v>178</v>
      </c>
      <c r="O1" t="s">
        <v>179</v>
      </c>
      <c r="P1" t="s">
        <v>180</v>
      </c>
      <c r="Q1" t="s">
        <v>182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</row>
    <row r="2" spans="1:42" x14ac:dyDescent="0.2">
      <c r="A2" s="13" t="s">
        <v>72</v>
      </c>
      <c r="B2" s="13" t="s">
        <v>72</v>
      </c>
      <c r="C2" s="13" t="s">
        <v>114</v>
      </c>
      <c r="D2" s="13" t="s">
        <v>222</v>
      </c>
      <c r="E2" s="13" t="s">
        <v>222</v>
      </c>
      <c r="F2" s="13"/>
      <c r="G2" s="13">
        <v>1</v>
      </c>
      <c r="H2" s="13" t="s">
        <v>285</v>
      </c>
      <c r="I2" s="13" t="s">
        <v>278</v>
      </c>
      <c r="J2" s="13" t="s">
        <v>217</v>
      </c>
      <c r="K2" s="13">
        <v>35037.625</v>
      </c>
      <c r="L2" s="13">
        <v>6834.8168438356979</v>
      </c>
      <c r="M2" s="13">
        <v>0.109338</v>
      </c>
      <c r="N2" s="13">
        <v>50</v>
      </c>
      <c r="O2" s="13">
        <v>275</v>
      </c>
      <c r="P2" s="13">
        <v>353</v>
      </c>
      <c r="Q2" s="13">
        <v>358</v>
      </c>
      <c r="R2" s="13">
        <v>60847</v>
      </c>
      <c r="S2" s="13">
        <v>3422</v>
      </c>
      <c r="T2" s="13">
        <v>3000</v>
      </c>
      <c r="U2" s="13">
        <v>0.77903682719546741</v>
      </c>
      <c r="V2" s="13">
        <v>0.98</v>
      </c>
      <c r="W2" s="13">
        <v>60786</v>
      </c>
      <c r="X2" s="13">
        <v>60786</v>
      </c>
      <c r="Y2" s="13">
        <v>61081</v>
      </c>
      <c r="Z2" s="13">
        <v>60735</v>
      </c>
      <c r="AA2" s="13">
        <v>3456</v>
      </c>
      <c r="AB2" s="13">
        <v>3456</v>
      </c>
      <c r="AC2" s="13">
        <v>3289</v>
      </c>
      <c r="AD2" s="13">
        <v>3487</v>
      </c>
      <c r="AE2" s="13">
        <v>3010</v>
      </c>
      <c r="AF2" s="13">
        <v>3010</v>
      </c>
      <c r="AG2" s="13">
        <v>2962</v>
      </c>
      <c r="AH2" s="13">
        <v>3018</v>
      </c>
      <c r="AI2" s="13">
        <v>446</v>
      </c>
      <c r="AJ2" s="13">
        <v>446</v>
      </c>
      <c r="AK2" s="13">
        <v>327</v>
      </c>
      <c r="AL2" s="13">
        <v>469</v>
      </c>
      <c r="AM2" s="13">
        <v>32437.3</v>
      </c>
      <c r="AN2" s="13">
        <v>32436.799999999999</v>
      </c>
      <c r="AO2" s="13">
        <v>44456.1</v>
      </c>
      <c r="AP2" s="13">
        <v>30820.3</v>
      </c>
    </row>
    <row r="3" spans="1:42" x14ac:dyDescent="0.2">
      <c r="A3" s="13" t="s">
        <v>73</v>
      </c>
      <c r="B3" s="13" t="s">
        <v>73</v>
      </c>
      <c r="C3" s="13" t="s">
        <v>113</v>
      </c>
      <c r="D3" s="13" t="s">
        <v>222</v>
      </c>
      <c r="E3" s="13" t="s">
        <v>348</v>
      </c>
      <c r="F3" s="13"/>
      <c r="G3" s="13">
        <v>2</v>
      </c>
      <c r="H3" s="13" t="s">
        <v>285</v>
      </c>
      <c r="I3" s="13" t="s">
        <v>281</v>
      </c>
      <c r="J3" s="13" t="s">
        <v>217</v>
      </c>
      <c r="K3" s="13">
        <v>8320.2749999999996</v>
      </c>
      <c r="L3" s="13">
        <v>9742.7328438331861</v>
      </c>
      <c r="M3" s="13">
        <v>0.252803</v>
      </c>
      <c r="N3" s="13">
        <v>50</v>
      </c>
      <c r="O3" s="13">
        <v>179</v>
      </c>
      <c r="P3" s="13">
        <v>225</v>
      </c>
      <c r="Q3" s="13">
        <v>224</v>
      </c>
      <c r="R3" s="13">
        <v>65323.25</v>
      </c>
      <c r="S3" s="13">
        <v>2838.25</v>
      </c>
      <c r="T3" s="13">
        <v>1229.75</v>
      </c>
      <c r="U3" s="13">
        <v>0.79555555555555557</v>
      </c>
      <c r="V3" s="13">
        <v>0.98</v>
      </c>
      <c r="W3" s="13">
        <v>65053</v>
      </c>
      <c r="X3" s="13">
        <v>65461</v>
      </c>
      <c r="Y3" s="13">
        <v>65372</v>
      </c>
      <c r="Z3" s="13">
        <v>65407</v>
      </c>
      <c r="AA3" s="13">
        <v>2999</v>
      </c>
      <c r="AB3" s="13">
        <v>2753</v>
      </c>
      <c r="AC3" s="13">
        <v>2816</v>
      </c>
      <c r="AD3" s="13">
        <v>2785</v>
      </c>
      <c r="AE3" s="13">
        <v>1280</v>
      </c>
      <c r="AF3" s="13">
        <v>1209</v>
      </c>
      <c r="AG3" s="13">
        <v>1217</v>
      </c>
      <c r="AH3" s="13">
        <v>1213</v>
      </c>
      <c r="AI3" s="13">
        <v>1719</v>
      </c>
      <c r="AJ3" s="13">
        <v>1544</v>
      </c>
      <c r="AK3" s="13">
        <v>1599</v>
      </c>
      <c r="AL3" s="13">
        <v>1572</v>
      </c>
      <c r="AM3" s="13">
        <v>7754.9</v>
      </c>
      <c r="AN3" s="13">
        <v>8636.9</v>
      </c>
      <c r="AO3" s="13">
        <v>8383</v>
      </c>
      <c r="AP3" s="13">
        <v>8506.2999999999993</v>
      </c>
    </row>
    <row r="4" spans="1:42" x14ac:dyDescent="0.2">
      <c r="A4" s="13" t="s">
        <v>74</v>
      </c>
      <c r="B4" s="13" t="s">
        <v>74</v>
      </c>
      <c r="C4" s="13" t="s">
        <v>115</v>
      </c>
      <c r="D4" s="13" t="s">
        <v>222</v>
      </c>
      <c r="E4" s="13" t="s">
        <v>349</v>
      </c>
      <c r="F4" s="13"/>
      <c r="G4" s="13">
        <v>2</v>
      </c>
      <c r="H4" s="13" t="s">
        <v>285</v>
      </c>
      <c r="I4" s="13" t="s">
        <v>281</v>
      </c>
      <c r="J4" s="13" t="s">
        <v>217</v>
      </c>
      <c r="K4" s="13">
        <v>11057.475000000002</v>
      </c>
      <c r="L4" s="13">
        <v>9032.8844708613269</v>
      </c>
      <c r="M4" s="13">
        <v>0.23617299999999999</v>
      </c>
      <c r="N4" s="13">
        <v>50</v>
      </c>
      <c r="O4" s="13">
        <v>194</v>
      </c>
      <c r="P4" s="13">
        <v>238</v>
      </c>
      <c r="Q4" s="13">
        <v>238</v>
      </c>
      <c r="R4" s="13">
        <v>62797.5</v>
      </c>
      <c r="S4" s="13">
        <v>2355.5</v>
      </c>
      <c r="T4" s="13">
        <v>1070.75</v>
      </c>
      <c r="U4" s="13">
        <v>0.81512605042016806</v>
      </c>
      <c r="V4" s="13">
        <v>0.98</v>
      </c>
      <c r="W4" s="13">
        <v>62807</v>
      </c>
      <c r="X4" s="13">
        <v>62744</v>
      </c>
      <c r="Y4" s="13">
        <v>62864</v>
      </c>
      <c r="Z4" s="13">
        <v>62775</v>
      </c>
      <c r="AA4" s="13">
        <v>2350</v>
      </c>
      <c r="AB4" s="13">
        <v>2384</v>
      </c>
      <c r="AC4" s="13">
        <v>2318</v>
      </c>
      <c r="AD4" s="13">
        <v>2370</v>
      </c>
      <c r="AE4" s="13">
        <v>1071</v>
      </c>
      <c r="AF4" s="13">
        <v>1082</v>
      </c>
      <c r="AG4" s="13">
        <v>1059</v>
      </c>
      <c r="AH4" s="13">
        <v>1071</v>
      </c>
      <c r="AI4" s="13">
        <v>1279</v>
      </c>
      <c r="AJ4" s="13">
        <v>1302</v>
      </c>
      <c r="AK4" s="13">
        <v>1259</v>
      </c>
      <c r="AL4" s="13">
        <v>1299</v>
      </c>
      <c r="AM4" s="13">
        <v>11036.2</v>
      </c>
      <c r="AN4" s="13">
        <v>10942.1</v>
      </c>
      <c r="AO4" s="13">
        <v>11325.8</v>
      </c>
      <c r="AP4" s="13">
        <v>10925.8</v>
      </c>
    </row>
    <row r="5" spans="1:42" x14ac:dyDescent="0.2">
      <c r="A5" s="13" t="s">
        <v>75</v>
      </c>
      <c r="B5" s="13" t="s">
        <v>75</v>
      </c>
      <c r="C5" s="13" t="s">
        <v>116</v>
      </c>
      <c r="D5" s="13" t="s">
        <v>222</v>
      </c>
      <c r="E5" s="13" t="s">
        <v>350</v>
      </c>
      <c r="F5" s="13"/>
      <c r="G5" s="13">
        <v>2</v>
      </c>
      <c r="H5" s="13" t="s">
        <v>285</v>
      </c>
      <c r="I5" s="13" t="s">
        <v>281</v>
      </c>
      <c r="J5" s="13" t="s">
        <v>217</v>
      </c>
      <c r="K5" s="13">
        <v>10959.575000000001</v>
      </c>
      <c r="L5" s="13">
        <v>10612.940456447035</v>
      </c>
      <c r="M5" s="13">
        <v>0.235265</v>
      </c>
      <c r="N5" s="13">
        <v>50</v>
      </c>
      <c r="O5" s="13">
        <v>214</v>
      </c>
      <c r="P5" s="13">
        <v>255</v>
      </c>
      <c r="Q5" s="13">
        <v>254</v>
      </c>
      <c r="R5" s="13">
        <v>78220.25</v>
      </c>
      <c r="S5" s="13">
        <v>2890.75</v>
      </c>
      <c r="T5" s="13">
        <v>1426.75</v>
      </c>
      <c r="U5" s="13">
        <v>0.83921568627450982</v>
      </c>
      <c r="V5" s="13">
        <v>0.97</v>
      </c>
      <c r="W5" s="13">
        <v>78129</v>
      </c>
      <c r="X5" s="13">
        <v>78312</v>
      </c>
      <c r="Y5" s="13">
        <v>78319</v>
      </c>
      <c r="Z5" s="13">
        <v>78121</v>
      </c>
      <c r="AA5" s="13">
        <v>2944</v>
      </c>
      <c r="AB5" s="13">
        <v>2844</v>
      </c>
      <c r="AC5" s="13">
        <v>2835</v>
      </c>
      <c r="AD5" s="13">
        <v>2940</v>
      </c>
      <c r="AE5" s="13">
        <v>1436</v>
      </c>
      <c r="AF5" s="13">
        <v>1409</v>
      </c>
      <c r="AG5" s="13">
        <v>1409</v>
      </c>
      <c r="AH5" s="13">
        <v>1453</v>
      </c>
      <c r="AI5" s="13">
        <v>1508</v>
      </c>
      <c r="AJ5" s="13">
        <v>1435</v>
      </c>
      <c r="AK5" s="13">
        <v>1426</v>
      </c>
      <c r="AL5" s="13">
        <v>1487</v>
      </c>
      <c r="AM5" s="13">
        <v>10681.2</v>
      </c>
      <c r="AN5" s="13">
        <v>11165.7</v>
      </c>
      <c r="AO5" s="13">
        <v>11229.1</v>
      </c>
      <c r="AP5" s="13">
        <v>10762.3</v>
      </c>
    </row>
    <row r="6" spans="1:42" x14ac:dyDescent="0.2">
      <c r="A6" s="13" t="s">
        <v>76</v>
      </c>
      <c r="B6" s="13" t="s">
        <v>76</v>
      </c>
      <c r="C6" s="13" t="s">
        <v>248</v>
      </c>
      <c r="D6" s="13" t="s">
        <v>222</v>
      </c>
      <c r="E6" s="13" t="s">
        <v>348</v>
      </c>
      <c r="F6" s="13"/>
      <c r="G6" s="13">
        <v>3</v>
      </c>
      <c r="H6" s="13" t="s">
        <v>285</v>
      </c>
      <c r="I6" s="13" t="s">
        <v>281</v>
      </c>
      <c r="J6" s="13" t="s">
        <v>217</v>
      </c>
      <c r="K6" s="13">
        <v>4502.7</v>
      </c>
      <c r="L6" s="13">
        <v>4828.7046531608867</v>
      </c>
      <c r="M6" s="13">
        <v>4.9895000000000002E-2</v>
      </c>
      <c r="N6" s="13">
        <v>50</v>
      </c>
      <c r="O6" s="13">
        <v>353</v>
      </c>
      <c r="P6" s="13">
        <v>345</v>
      </c>
      <c r="Q6" s="13">
        <v>344</v>
      </c>
      <c r="R6" s="13">
        <v>38494</v>
      </c>
      <c r="S6" s="13">
        <v>3173</v>
      </c>
      <c r="T6" s="13">
        <v>1118.25</v>
      </c>
      <c r="U6" s="13">
        <v>1.0231884057971015</v>
      </c>
      <c r="V6" s="13">
        <v>0.98</v>
      </c>
      <c r="W6" s="13">
        <v>38592</v>
      </c>
      <c r="X6" s="13">
        <v>38378</v>
      </c>
      <c r="Y6" s="13">
        <v>38464</v>
      </c>
      <c r="Z6" s="13">
        <v>38542</v>
      </c>
      <c r="AA6" s="13">
        <v>3113</v>
      </c>
      <c r="AB6" s="13">
        <v>3242</v>
      </c>
      <c r="AC6" s="13">
        <v>3192</v>
      </c>
      <c r="AD6" s="13">
        <v>3145</v>
      </c>
      <c r="AE6" s="13">
        <v>1110</v>
      </c>
      <c r="AF6" s="13">
        <v>1134</v>
      </c>
      <c r="AG6" s="13">
        <v>1114</v>
      </c>
      <c r="AH6" s="13">
        <v>1115</v>
      </c>
      <c r="AI6" s="13">
        <v>2003</v>
      </c>
      <c r="AJ6" s="13">
        <v>2108</v>
      </c>
      <c r="AK6" s="13">
        <v>2078</v>
      </c>
      <c r="AL6" s="13">
        <v>2030</v>
      </c>
      <c r="AM6" s="13">
        <v>4629.3</v>
      </c>
      <c r="AN6" s="13">
        <v>4382</v>
      </c>
      <c r="AO6" s="13">
        <v>4451.7</v>
      </c>
      <c r="AP6" s="13">
        <v>4547.8</v>
      </c>
    </row>
    <row r="7" spans="1:42" x14ac:dyDescent="0.2">
      <c r="A7" s="13" t="s">
        <v>77</v>
      </c>
      <c r="B7" s="13" t="s">
        <v>184</v>
      </c>
      <c r="C7" s="13" t="s">
        <v>184</v>
      </c>
      <c r="D7" s="13" t="s">
        <v>222</v>
      </c>
      <c r="E7" s="13" t="s">
        <v>349</v>
      </c>
      <c r="F7" s="13"/>
      <c r="G7" s="13">
        <v>3</v>
      </c>
      <c r="H7" s="13" t="s">
        <v>285</v>
      </c>
      <c r="I7" s="13" t="s">
        <v>281</v>
      </c>
      <c r="J7" s="13" t="s">
        <v>217</v>
      </c>
      <c r="K7" s="13">
        <v>3972.1750000000002</v>
      </c>
      <c r="L7" s="13">
        <v>5042.5284131844373</v>
      </c>
      <c r="M7" s="13">
        <v>5.2975000000000001E-2</v>
      </c>
      <c r="N7" s="13">
        <v>50</v>
      </c>
      <c r="O7" s="13">
        <v>363</v>
      </c>
      <c r="P7" s="13">
        <v>347</v>
      </c>
      <c r="Q7" s="13">
        <v>345</v>
      </c>
      <c r="R7" s="13">
        <v>41520.5</v>
      </c>
      <c r="S7" s="13">
        <v>3065.75</v>
      </c>
      <c r="T7" s="13">
        <v>1115.5</v>
      </c>
      <c r="U7" s="13">
        <v>1.0461095100864553</v>
      </c>
      <c r="V7" s="13">
        <v>1</v>
      </c>
      <c r="W7" s="13">
        <v>41466</v>
      </c>
      <c r="X7" s="13">
        <v>41491</v>
      </c>
      <c r="Y7" s="13">
        <v>41547</v>
      </c>
      <c r="Z7" s="13">
        <v>41578</v>
      </c>
      <c r="AA7" s="13">
        <v>3095</v>
      </c>
      <c r="AB7" s="13">
        <v>3082</v>
      </c>
      <c r="AC7" s="13">
        <v>3052</v>
      </c>
      <c r="AD7" s="13">
        <v>3034</v>
      </c>
      <c r="AE7" s="13">
        <v>1122</v>
      </c>
      <c r="AF7" s="13">
        <v>1116</v>
      </c>
      <c r="AG7" s="13">
        <v>1116</v>
      </c>
      <c r="AH7" s="13">
        <v>1108</v>
      </c>
      <c r="AI7" s="13">
        <v>1973</v>
      </c>
      <c r="AJ7" s="13">
        <v>1966</v>
      </c>
      <c r="AK7" s="13">
        <v>1936</v>
      </c>
      <c r="AL7" s="13">
        <v>1926</v>
      </c>
      <c r="AM7" s="13">
        <v>3940.4</v>
      </c>
      <c r="AN7" s="13">
        <v>3941.2</v>
      </c>
      <c r="AO7" s="13">
        <v>3973.8</v>
      </c>
      <c r="AP7" s="13">
        <v>4033.3</v>
      </c>
    </row>
    <row r="8" spans="1:42" x14ac:dyDescent="0.2">
      <c r="A8" s="13" t="s">
        <v>78</v>
      </c>
      <c r="B8" s="13" t="s">
        <v>185</v>
      </c>
      <c r="C8" s="13" t="s">
        <v>185</v>
      </c>
      <c r="D8" s="13" t="s">
        <v>222</v>
      </c>
      <c r="E8" s="13" t="s">
        <v>350</v>
      </c>
      <c r="F8" s="13"/>
      <c r="G8" s="13">
        <v>3</v>
      </c>
      <c r="H8" s="13" t="s">
        <v>285</v>
      </c>
      <c r="I8" s="13" t="s">
        <v>281</v>
      </c>
      <c r="J8" s="13" t="s">
        <v>217</v>
      </c>
      <c r="K8" s="13">
        <v>4505.2749999999996</v>
      </c>
      <c r="L8" s="13">
        <v>5279.5508229356965</v>
      </c>
      <c r="M8" s="13">
        <v>4.3109000000000001E-2</v>
      </c>
      <c r="N8" s="13">
        <v>50</v>
      </c>
      <c r="O8" s="13">
        <v>505</v>
      </c>
      <c r="P8" s="13">
        <v>476</v>
      </c>
      <c r="Q8" s="13">
        <v>474</v>
      </c>
      <c r="R8" s="13">
        <v>59137.25</v>
      </c>
      <c r="S8" s="13">
        <v>4186.5</v>
      </c>
      <c r="T8" s="13">
        <v>1652</v>
      </c>
      <c r="U8" s="13">
        <v>1.0609243697478992</v>
      </c>
      <c r="V8" s="13">
        <v>1</v>
      </c>
      <c r="W8" s="13">
        <v>59065</v>
      </c>
      <c r="X8" s="13">
        <v>58935</v>
      </c>
      <c r="Y8" s="13">
        <v>59328</v>
      </c>
      <c r="Z8" s="13">
        <v>59221</v>
      </c>
      <c r="AA8" s="13">
        <v>4221</v>
      </c>
      <c r="AB8" s="13">
        <v>4312</v>
      </c>
      <c r="AC8" s="13">
        <v>4076</v>
      </c>
      <c r="AD8" s="13">
        <v>4137</v>
      </c>
      <c r="AE8" s="13">
        <v>1663</v>
      </c>
      <c r="AF8" s="13">
        <v>1668</v>
      </c>
      <c r="AG8" s="13">
        <v>1630</v>
      </c>
      <c r="AH8" s="13">
        <v>1647</v>
      </c>
      <c r="AI8" s="13">
        <v>2558</v>
      </c>
      <c r="AJ8" s="13">
        <v>2644</v>
      </c>
      <c r="AK8" s="13">
        <v>2446</v>
      </c>
      <c r="AL8" s="13">
        <v>2490</v>
      </c>
      <c r="AM8" s="13">
        <v>4487.8</v>
      </c>
      <c r="AN8" s="13">
        <v>4276.3999999999996</v>
      </c>
      <c r="AO8" s="13">
        <v>4661.3999999999996</v>
      </c>
      <c r="AP8" s="13">
        <v>4595.5</v>
      </c>
    </row>
    <row r="9" spans="1:42" x14ac:dyDescent="0.2">
      <c r="A9" s="12" t="s">
        <v>79</v>
      </c>
      <c r="B9" s="12" t="s">
        <v>79</v>
      </c>
      <c r="C9" s="12" t="s">
        <v>246</v>
      </c>
      <c r="D9" s="12" t="s">
        <v>214</v>
      </c>
      <c r="E9" s="12" t="s">
        <v>351</v>
      </c>
      <c r="F9" s="12"/>
      <c r="G9" s="12">
        <v>3</v>
      </c>
      <c r="H9" s="12" t="s">
        <v>285</v>
      </c>
      <c r="I9" s="12" t="s">
        <v>281</v>
      </c>
      <c r="J9" s="12" t="s">
        <v>217</v>
      </c>
      <c r="K9" s="12">
        <v>6181.2</v>
      </c>
      <c r="L9" s="12">
        <v>4947.3995397241761</v>
      </c>
      <c r="M9" s="12">
        <v>5.5532999999999999E-2</v>
      </c>
      <c r="N9" s="12">
        <v>50</v>
      </c>
      <c r="O9" s="12">
        <v>361</v>
      </c>
      <c r="P9" s="12">
        <v>346</v>
      </c>
      <c r="Q9" s="12">
        <v>348</v>
      </c>
      <c r="R9" s="12">
        <v>40942.5</v>
      </c>
      <c r="S9" s="12">
        <v>2623.5</v>
      </c>
      <c r="T9" s="12">
        <v>1135.75</v>
      </c>
      <c r="U9" s="12">
        <v>1.0433526011560694</v>
      </c>
      <c r="V9" s="12">
        <v>1</v>
      </c>
      <c r="W9" s="12">
        <v>41055</v>
      </c>
      <c r="X9" s="12">
        <v>40830</v>
      </c>
      <c r="Y9" s="12">
        <v>41261</v>
      </c>
      <c r="Z9" s="12">
        <v>40624</v>
      </c>
      <c r="AA9" s="12">
        <v>2628</v>
      </c>
      <c r="AB9" s="12">
        <v>2635</v>
      </c>
      <c r="AC9" s="12">
        <v>2531</v>
      </c>
      <c r="AD9" s="12">
        <v>2700</v>
      </c>
      <c r="AE9" s="12">
        <v>1145</v>
      </c>
      <c r="AF9" s="12">
        <v>1140</v>
      </c>
      <c r="AG9" s="12">
        <v>1106</v>
      </c>
      <c r="AH9" s="12">
        <v>1152</v>
      </c>
      <c r="AI9" s="12">
        <v>1483</v>
      </c>
      <c r="AJ9" s="12">
        <v>1495</v>
      </c>
      <c r="AK9" s="12">
        <v>1425</v>
      </c>
      <c r="AL9" s="12">
        <v>1548</v>
      </c>
      <c r="AM9" s="12">
        <v>6217.5</v>
      </c>
      <c r="AN9" s="12">
        <v>6142.4</v>
      </c>
      <c r="AO9" s="12">
        <v>6472.4</v>
      </c>
      <c r="AP9" s="12">
        <v>5892.5</v>
      </c>
    </row>
    <row r="10" spans="1:42" x14ac:dyDescent="0.2">
      <c r="A10" s="12" t="s">
        <v>80</v>
      </c>
      <c r="B10" s="12" t="s">
        <v>80</v>
      </c>
      <c r="C10" s="12" t="s">
        <v>245</v>
      </c>
      <c r="D10" s="12" t="s">
        <v>214</v>
      </c>
      <c r="E10" s="12" t="s">
        <v>352</v>
      </c>
      <c r="F10" s="12"/>
      <c r="G10" s="12">
        <v>3</v>
      </c>
      <c r="H10" s="12" t="s">
        <v>285</v>
      </c>
      <c r="I10" s="12" t="s">
        <v>281</v>
      </c>
      <c r="J10" s="12" t="s">
        <v>217</v>
      </c>
      <c r="K10" s="12">
        <v>6178.1750000000002</v>
      </c>
      <c r="L10" s="12">
        <v>5331.8484682772314</v>
      </c>
      <c r="M10" s="12">
        <v>4.1066999999999999E-2</v>
      </c>
      <c r="N10" s="12">
        <v>50</v>
      </c>
      <c r="O10" s="12">
        <v>289</v>
      </c>
      <c r="P10" s="12">
        <v>267</v>
      </c>
      <c r="Q10" s="12">
        <v>264</v>
      </c>
      <c r="R10" s="12">
        <v>35204.5</v>
      </c>
      <c r="S10" s="12">
        <v>2362.75</v>
      </c>
      <c r="T10" s="12">
        <v>1067</v>
      </c>
      <c r="U10" s="12">
        <v>1.0823970037453183</v>
      </c>
      <c r="V10" s="12">
        <v>1.05</v>
      </c>
      <c r="W10" s="12">
        <v>35149</v>
      </c>
      <c r="X10" s="12">
        <v>35104</v>
      </c>
      <c r="Y10" s="12">
        <v>35239</v>
      </c>
      <c r="Z10" s="12">
        <v>35326</v>
      </c>
      <c r="AA10" s="12">
        <v>2389</v>
      </c>
      <c r="AB10" s="12">
        <v>2413</v>
      </c>
      <c r="AC10" s="12">
        <v>2350</v>
      </c>
      <c r="AD10" s="12">
        <v>2299</v>
      </c>
      <c r="AE10" s="12">
        <v>1074</v>
      </c>
      <c r="AF10" s="12">
        <v>1079</v>
      </c>
      <c r="AG10" s="12">
        <v>1063</v>
      </c>
      <c r="AH10" s="12">
        <v>1052</v>
      </c>
      <c r="AI10" s="12">
        <v>1315</v>
      </c>
      <c r="AJ10" s="12">
        <v>1334</v>
      </c>
      <c r="AK10" s="12">
        <v>1287</v>
      </c>
      <c r="AL10" s="12">
        <v>1247</v>
      </c>
      <c r="AM10" s="12">
        <v>6080.5</v>
      </c>
      <c r="AN10" s="12">
        <v>5980.6</v>
      </c>
      <c r="AO10" s="12">
        <v>6205.9</v>
      </c>
      <c r="AP10" s="12">
        <v>6445.7</v>
      </c>
    </row>
    <row r="11" spans="1:42" x14ac:dyDescent="0.2">
      <c r="A11" s="12" t="s">
        <v>81</v>
      </c>
      <c r="B11" s="12" t="s">
        <v>81</v>
      </c>
      <c r="C11" s="12" t="s">
        <v>247</v>
      </c>
      <c r="D11" s="12" t="s">
        <v>214</v>
      </c>
      <c r="E11" s="12" t="s">
        <v>215</v>
      </c>
      <c r="F11" s="12"/>
      <c r="G11" s="12">
        <v>3</v>
      </c>
      <c r="H11" s="12" t="s">
        <v>285</v>
      </c>
      <c r="I11" s="12" t="s">
        <v>281</v>
      </c>
      <c r="J11" s="12" t="s">
        <v>217</v>
      </c>
      <c r="K11" s="12">
        <v>4648.8</v>
      </c>
      <c r="L11" s="12">
        <v>4158.2217391304348</v>
      </c>
      <c r="M11" s="12">
        <v>4.3609000000000002E-2</v>
      </c>
      <c r="N11" s="12">
        <v>50</v>
      </c>
      <c r="O11" s="12">
        <v>411</v>
      </c>
      <c r="P11" s="12">
        <v>355</v>
      </c>
      <c r="Q11" s="12">
        <v>354</v>
      </c>
      <c r="R11" s="12">
        <v>36421</v>
      </c>
      <c r="S11" s="12">
        <v>2909</v>
      </c>
      <c r="T11" s="12">
        <v>1201</v>
      </c>
      <c r="U11" s="12">
        <v>1.1577464788732394</v>
      </c>
      <c r="V11" s="12">
        <v>1.05</v>
      </c>
      <c r="W11" s="12">
        <v>36407</v>
      </c>
      <c r="X11" s="12">
        <v>36386</v>
      </c>
      <c r="Y11" s="12">
        <v>36424</v>
      </c>
      <c r="Z11" s="12">
        <v>36467</v>
      </c>
      <c r="AA11" s="12">
        <v>2914</v>
      </c>
      <c r="AB11" s="12">
        <v>2928</v>
      </c>
      <c r="AC11" s="12">
        <v>2910</v>
      </c>
      <c r="AD11" s="12">
        <v>2884</v>
      </c>
      <c r="AE11" s="12">
        <v>1204</v>
      </c>
      <c r="AF11" s="12">
        <v>1212</v>
      </c>
      <c r="AG11" s="12">
        <v>1197</v>
      </c>
      <c r="AH11" s="12">
        <v>1191</v>
      </c>
      <c r="AI11" s="12">
        <v>1710</v>
      </c>
      <c r="AJ11" s="12">
        <v>1716</v>
      </c>
      <c r="AK11" s="12">
        <v>1713</v>
      </c>
      <c r="AL11" s="12">
        <v>1693</v>
      </c>
      <c r="AM11" s="12">
        <v>4633.8</v>
      </c>
      <c r="AN11" s="12">
        <v>4582.8</v>
      </c>
      <c r="AO11" s="12">
        <v>4629.3999999999996</v>
      </c>
      <c r="AP11" s="12">
        <v>4749.2</v>
      </c>
    </row>
    <row r="12" spans="1:42" x14ac:dyDescent="0.2">
      <c r="A12" s="7" t="s">
        <v>99</v>
      </c>
      <c r="B12" s="7" t="s">
        <v>99</v>
      </c>
      <c r="C12" s="7" t="s">
        <v>99</v>
      </c>
      <c r="D12" s="7" t="s">
        <v>257</v>
      </c>
      <c r="E12" s="7" t="s">
        <v>257</v>
      </c>
      <c r="F12" s="7"/>
      <c r="G12" s="7">
        <v>1</v>
      </c>
      <c r="H12" s="7" t="s">
        <v>289</v>
      </c>
      <c r="I12" s="7" t="s">
        <v>281</v>
      </c>
      <c r="J12" s="7" t="s">
        <v>217</v>
      </c>
      <c r="K12" s="7">
        <v>5019.375</v>
      </c>
      <c r="L12" s="7">
        <v>5333.1286106276584</v>
      </c>
      <c r="M12" s="7">
        <v>0.13622600000000001</v>
      </c>
      <c r="N12" s="7">
        <v>50</v>
      </c>
      <c r="O12" s="7">
        <v>236</v>
      </c>
      <c r="P12" s="7">
        <v>243</v>
      </c>
      <c r="Q12" s="7">
        <v>241</v>
      </c>
      <c r="R12" s="7">
        <v>33118.75</v>
      </c>
      <c r="S12" s="7">
        <v>4702.5</v>
      </c>
      <c r="T12" s="7">
        <v>2614.75</v>
      </c>
      <c r="U12" s="7">
        <v>0.9711934156378601</v>
      </c>
      <c r="V12" s="7">
        <v>0.99</v>
      </c>
      <c r="W12" s="7">
        <v>33275</v>
      </c>
      <c r="X12" s="7">
        <v>33296</v>
      </c>
      <c r="Y12" s="7">
        <v>33044</v>
      </c>
      <c r="Z12" s="7">
        <v>32860</v>
      </c>
      <c r="AA12" s="7">
        <v>4723</v>
      </c>
      <c r="AB12" s="7">
        <v>4707</v>
      </c>
      <c r="AC12" s="7">
        <v>4587</v>
      </c>
      <c r="AD12" s="7">
        <v>4793</v>
      </c>
      <c r="AE12" s="7">
        <v>2609</v>
      </c>
      <c r="AF12" s="7">
        <v>2586</v>
      </c>
      <c r="AG12" s="7">
        <v>2539</v>
      </c>
      <c r="AH12" s="7">
        <v>2725</v>
      </c>
      <c r="AI12" s="7">
        <v>2114</v>
      </c>
      <c r="AJ12" s="7">
        <v>2121</v>
      </c>
      <c r="AK12" s="7">
        <v>2048</v>
      </c>
      <c r="AL12" s="7">
        <v>2068</v>
      </c>
      <c r="AM12" s="7">
        <v>5009.7</v>
      </c>
      <c r="AN12" s="7">
        <v>4976.1000000000004</v>
      </c>
      <c r="AO12" s="7">
        <v>5080</v>
      </c>
      <c r="AP12" s="7">
        <v>5011.7</v>
      </c>
    </row>
    <row r="13" spans="1:42" x14ac:dyDescent="0.2">
      <c r="A13" s="7" t="s">
        <v>100</v>
      </c>
      <c r="B13" s="7" t="s">
        <v>100</v>
      </c>
      <c r="C13" s="7" t="s">
        <v>100</v>
      </c>
      <c r="D13" s="7" t="s">
        <v>257</v>
      </c>
      <c r="E13" s="7" t="s">
        <v>258</v>
      </c>
      <c r="F13" s="7"/>
      <c r="G13" s="7">
        <v>2</v>
      </c>
      <c r="H13" s="7" t="s">
        <v>289</v>
      </c>
      <c r="I13" s="7" t="s">
        <v>281</v>
      </c>
      <c r="J13" s="7" t="s">
        <v>217</v>
      </c>
      <c r="K13" s="7">
        <v>4791.5750000000007</v>
      </c>
      <c r="L13" s="7">
        <v>5044.5912160508633</v>
      </c>
      <c r="M13" s="7">
        <v>0.20284099999999999</v>
      </c>
      <c r="N13" s="7">
        <v>50</v>
      </c>
      <c r="O13" s="7">
        <v>274</v>
      </c>
      <c r="P13" s="7">
        <v>281</v>
      </c>
      <c r="Q13" s="7">
        <v>278</v>
      </c>
      <c r="R13" s="7">
        <v>38868</v>
      </c>
      <c r="S13" s="7">
        <v>5937.5</v>
      </c>
      <c r="T13" s="7">
        <v>3511</v>
      </c>
      <c r="U13" s="7">
        <v>0.97508896797153022</v>
      </c>
      <c r="V13" s="7">
        <v>0.98</v>
      </c>
      <c r="W13" s="7">
        <v>39019</v>
      </c>
      <c r="X13" s="7">
        <v>38674</v>
      </c>
      <c r="Y13" s="7">
        <v>38714</v>
      </c>
      <c r="Z13" s="7">
        <v>39065</v>
      </c>
      <c r="AA13" s="7">
        <v>6264</v>
      </c>
      <c r="AB13" s="7">
        <v>5715</v>
      </c>
      <c r="AC13" s="7">
        <v>5494</v>
      </c>
      <c r="AD13" s="7">
        <v>6277</v>
      </c>
      <c r="AE13" s="7">
        <v>3714</v>
      </c>
      <c r="AF13" s="7">
        <v>3366</v>
      </c>
      <c r="AG13" s="7">
        <v>3249</v>
      </c>
      <c r="AH13" s="7">
        <v>3715</v>
      </c>
      <c r="AI13" s="7">
        <v>2550</v>
      </c>
      <c r="AJ13" s="7">
        <v>2349</v>
      </c>
      <c r="AK13" s="7">
        <v>2245</v>
      </c>
      <c r="AL13" s="7">
        <v>2562</v>
      </c>
      <c r="AM13" s="7">
        <v>4569.5</v>
      </c>
      <c r="AN13" s="7">
        <v>4869.2</v>
      </c>
      <c r="AO13" s="7">
        <v>5145.6000000000004</v>
      </c>
      <c r="AP13" s="7">
        <v>4582</v>
      </c>
    </row>
    <row r="14" spans="1:42" x14ac:dyDescent="0.2">
      <c r="A14" s="7" t="s">
        <v>101</v>
      </c>
      <c r="B14" s="7" t="s">
        <v>101</v>
      </c>
      <c r="C14" s="7" t="s">
        <v>101</v>
      </c>
      <c r="D14" s="7" t="s">
        <v>257</v>
      </c>
      <c r="E14" s="7" t="s">
        <v>259</v>
      </c>
      <c r="F14" s="7"/>
      <c r="G14" s="7">
        <v>2</v>
      </c>
      <c r="H14" s="7" t="s">
        <v>289</v>
      </c>
      <c r="I14" s="7" t="s">
        <v>281</v>
      </c>
      <c r="J14" s="7" t="s">
        <v>217</v>
      </c>
      <c r="K14" s="7">
        <v>4017.5749999999998</v>
      </c>
      <c r="L14" s="7">
        <v>4692.4423606841365</v>
      </c>
      <c r="M14" s="7">
        <v>0.18604599999999999</v>
      </c>
      <c r="N14" s="7">
        <v>50</v>
      </c>
      <c r="O14" s="7">
        <v>263</v>
      </c>
      <c r="P14" s="7">
        <v>270</v>
      </c>
      <c r="Q14" s="7">
        <v>267</v>
      </c>
      <c r="R14" s="7">
        <v>34077.25</v>
      </c>
      <c r="S14" s="7">
        <v>5562.75</v>
      </c>
      <c r="T14" s="7">
        <v>2832</v>
      </c>
      <c r="U14" s="7">
        <v>0.97407407407407409</v>
      </c>
      <c r="V14" s="7">
        <v>0.99</v>
      </c>
      <c r="W14" s="7">
        <v>34199</v>
      </c>
      <c r="X14" s="7">
        <v>33849</v>
      </c>
      <c r="Y14" s="7">
        <v>34643</v>
      </c>
      <c r="Z14" s="7">
        <v>33618</v>
      </c>
      <c r="AA14" s="7">
        <v>5587</v>
      </c>
      <c r="AB14" s="7">
        <v>5642</v>
      </c>
      <c r="AC14" s="7">
        <v>5654</v>
      </c>
      <c r="AD14" s="7">
        <v>5368</v>
      </c>
      <c r="AE14" s="7">
        <v>2838</v>
      </c>
      <c r="AF14" s="7">
        <v>2896</v>
      </c>
      <c r="AG14" s="7">
        <v>2867</v>
      </c>
      <c r="AH14" s="7">
        <v>2727</v>
      </c>
      <c r="AI14" s="7">
        <v>2749</v>
      </c>
      <c r="AJ14" s="7">
        <v>2746</v>
      </c>
      <c r="AK14" s="7">
        <v>2787</v>
      </c>
      <c r="AL14" s="7">
        <v>2641</v>
      </c>
      <c r="AM14" s="7">
        <v>3985.9</v>
      </c>
      <c r="AN14" s="7">
        <v>3974.6</v>
      </c>
      <c r="AO14" s="7">
        <v>4024.6</v>
      </c>
      <c r="AP14" s="7">
        <v>4085.2</v>
      </c>
    </row>
    <row r="15" spans="1:42" x14ac:dyDescent="0.2">
      <c r="A15" s="7" t="s">
        <v>102</v>
      </c>
      <c r="B15" s="7" t="s">
        <v>102</v>
      </c>
      <c r="C15" s="7" t="s">
        <v>102</v>
      </c>
      <c r="D15" s="7" t="s">
        <v>257</v>
      </c>
      <c r="E15" s="7" t="s">
        <v>260</v>
      </c>
      <c r="F15" s="7"/>
      <c r="G15" s="7">
        <v>2</v>
      </c>
      <c r="H15" s="7" t="s">
        <v>289</v>
      </c>
      <c r="I15" s="7" t="s">
        <v>281</v>
      </c>
      <c r="J15" s="7" t="s">
        <v>217</v>
      </c>
      <c r="K15" s="7">
        <v>4109.05</v>
      </c>
      <c r="L15" s="7">
        <v>4959.3854919908472</v>
      </c>
      <c r="M15" s="7">
        <v>0.18449299999999999</v>
      </c>
      <c r="N15" s="7">
        <v>50</v>
      </c>
      <c r="O15" s="7">
        <v>278</v>
      </c>
      <c r="P15" s="7">
        <v>285</v>
      </c>
      <c r="Q15" s="7">
        <v>282</v>
      </c>
      <c r="R15" s="7">
        <v>37527</v>
      </c>
      <c r="S15" s="7">
        <v>6030.75</v>
      </c>
      <c r="T15" s="7">
        <v>2952.75</v>
      </c>
      <c r="U15" s="7">
        <v>0.9754385964912281</v>
      </c>
      <c r="V15" s="7">
        <v>0.98</v>
      </c>
      <c r="W15" s="7">
        <v>37607</v>
      </c>
      <c r="X15" s="7">
        <v>37517</v>
      </c>
      <c r="Y15" s="7">
        <v>37292</v>
      </c>
      <c r="Z15" s="7">
        <v>37692</v>
      </c>
      <c r="AA15" s="7">
        <v>6038</v>
      </c>
      <c r="AB15" s="7">
        <v>5998</v>
      </c>
      <c r="AC15" s="7">
        <v>6092</v>
      </c>
      <c r="AD15" s="7">
        <v>5995</v>
      </c>
      <c r="AE15" s="7">
        <v>2963</v>
      </c>
      <c r="AF15" s="7">
        <v>2955</v>
      </c>
      <c r="AG15" s="7">
        <v>2997</v>
      </c>
      <c r="AH15" s="7">
        <v>2896</v>
      </c>
      <c r="AI15" s="7">
        <v>3075</v>
      </c>
      <c r="AJ15" s="7">
        <v>3043</v>
      </c>
      <c r="AK15" s="7">
        <v>3095</v>
      </c>
      <c r="AL15" s="7">
        <v>3099</v>
      </c>
      <c r="AM15" s="7">
        <v>4151.5</v>
      </c>
      <c r="AN15" s="7">
        <v>4150</v>
      </c>
      <c r="AO15" s="7">
        <v>4043.6</v>
      </c>
      <c r="AP15" s="7">
        <v>4091.1</v>
      </c>
    </row>
    <row r="16" spans="1:42" x14ac:dyDescent="0.2">
      <c r="A16" s="7" t="s">
        <v>103</v>
      </c>
      <c r="B16" s="7" t="s">
        <v>103</v>
      </c>
      <c r="C16" s="7" t="s">
        <v>103</v>
      </c>
      <c r="D16" s="7" t="s">
        <v>257</v>
      </c>
      <c r="E16" s="7" t="s">
        <v>258</v>
      </c>
      <c r="F16" s="7"/>
      <c r="G16" s="7">
        <v>3</v>
      </c>
      <c r="H16" s="7" t="s">
        <v>289</v>
      </c>
      <c r="I16" s="7" t="s">
        <v>281</v>
      </c>
      <c r="J16" s="7" t="s">
        <v>217</v>
      </c>
      <c r="K16" s="7">
        <v>4073.125</v>
      </c>
      <c r="L16" s="7">
        <v>4928.3004820206315</v>
      </c>
      <c r="M16" s="7">
        <v>0.15300800000000001</v>
      </c>
      <c r="N16" s="7">
        <v>50</v>
      </c>
      <c r="O16" s="7">
        <v>239</v>
      </c>
      <c r="P16" s="7">
        <v>246</v>
      </c>
      <c r="Q16" s="7">
        <v>244</v>
      </c>
      <c r="R16" s="7">
        <v>31289.5</v>
      </c>
      <c r="S16" s="7">
        <v>5464</v>
      </c>
      <c r="T16" s="7">
        <v>2858.25</v>
      </c>
      <c r="U16" s="7">
        <v>0.97154471544715448</v>
      </c>
      <c r="V16" s="7">
        <v>0.99</v>
      </c>
      <c r="W16" s="7">
        <v>31421</v>
      </c>
      <c r="X16" s="7">
        <v>31190</v>
      </c>
      <c r="Y16" s="7">
        <v>31153</v>
      </c>
      <c r="Z16" s="7">
        <v>31394</v>
      </c>
      <c r="AA16" s="7">
        <v>5535</v>
      </c>
      <c r="AB16" s="7">
        <v>5580</v>
      </c>
      <c r="AC16" s="7">
        <v>5196</v>
      </c>
      <c r="AD16" s="7">
        <v>5545</v>
      </c>
      <c r="AE16" s="7">
        <v>2885</v>
      </c>
      <c r="AF16" s="7">
        <v>2937</v>
      </c>
      <c r="AG16" s="7">
        <v>2697</v>
      </c>
      <c r="AH16" s="7">
        <v>2914</v>
      </c>
      <c r="AI16" s="7">
        <v>2650</v>
      </c>
      <c r="AJ16" s="7">
        <v>2643</v>
      </c>
      <c r="AK16" s="7">
        <v>2499</v>
      </c>
      <c r="AL16" s="7">
        <v>2631</v>
      </c>
      <c r="AM16" s="7">
        <v>4036.7</v>
      </c>
      <c r="AN16" s="7">
        <v>3989.3</v>
      </c>
      <c r="AO16" s="7">
        <v>4195.7</v>
      </c>
      <c r="AP16" s="7">
        <v>4070.8</v>
      </c>
    </row>
    <row r="17" spans="1:42" x14ac:dyDescent="0.2">
      <c r="A17" s="7" t="s">
        <v>104</v>
      </c>
      <c r="B17" s="7" t="s">
        <v>104</v>
      </c>
      <c r="C17" s="7" t="s">
        <v>104</v>
      </c>
      <c r="D17" s="7" t="s">
        <v>257</v>
      </c>
      <c r="E17" s="7" t="s">
        <v>259</v>
      </c>
      <c r="F17" s="7"/>
      <c r="G17" s="7">
        <v>3</v>
      </c>
      <c r="H17" s="7" t="s">
        <v>289</v>
      </c>
      <c r="I17" s="7" t="s">
        <v>281</v>
      </c>
      <c r="J17" s="7" t="s">
        <v>217</v>
      </c>
      <c r="K17" s="7">
        <v>5236.2250000000004</v>
      </c>
      <c r="L17" s="7">
        <v>5313.0376366558958</v>
      </c>
      <c r="M17" s="7">
        <v>0.17197999999999999</v>
      </c>
      <c r="N17" s="7">
        <v>50</v>
      </c>
      <c r="O17" s="7">
        <v>264</v>
      </c>
      <c r="P17" s="7">
        <v>268</v>
      </c>
      <c r="Q17" s="7">
        <v>265</v>
      </c>
      <c r="R17" s="7">
        <v>37499.75</v>
      </c>
      <c r="S17" s="7">
        <v>5432.25</v>
      </c>
      <c r="T17" s="7">
        <v>2910.5</v>
      </c>
      <c r="U17" s="7">
        <v>0.9850746268656716</v>
      </c>
      <c r="V17" s="7">
        <v>0.98</v>
      </c>
      <c r="W17" s="7">
        <v>37577</v>
      </c>
      <c r="X17" s="7">
        <v>37327</v>
      </c>
      <c r="Y17" s="7">
        <v>37941</v>
      </c>
      <c r="Z17" s="7">
        <v>37154</v>
      </c>
      <c r="AA17" s="7">
        <v>5690</v>
      </c>
      <c r="AB17" s="7">
        <v>5125</v>
      </c>
      <c r="AC17" s="7">
        <v>5761</v>
      </c>
      <c r="AD17" s="7">
        <v>5153</v>
      </c>
      <c r="AE17" s="7">
        <v>3062</v>
      </c>
      <c r="AF17" s="7">
        <v>2752</v>
      </c>
      <c r="AG17" s="7">
        <v>3052</v>
      </c>
      <c r="AH17" s="7">
        <v>2776</v>
      </c>
      <c r="AI17" s="7">
        <v>2628</v>
      </c>
      <c r="AJ17" s="7">
        <v>2373</v>
      </c>
      <c r="AK17" s="7">
        <v>2709</v>
      </c>
      <c r="AL17" s="7">
        <v>2377</v>
      </c>
      <c r="AM17" s="7">
        <v>5037.5</v>
      </c>
      <c r="AN17" s="7">
        <v>5486.6</v>
      </c>
      <c r="AO17" s="7">
        <v>4958.7</v>
      </c>
      <c r="AP17" s="7">
        <v>5462.1</v>
      </c>
    </row>
    <row r="18" spans="1:42" x14ac:dyDescent="0.2">
      <c r="A18" s="7" t="s">
        <v>105</v>
      </c>
      <c r="B18" s="7" t="s">
        <v>105</v>
      </c>
      <c r="C18" s="7" t="s">
        <v>105</v>
      </c>
      <c r="D18" s="7" t="s">
        <v>257</v>
      </c>
      <c r="E18" s="7" t="s">
        <v>260</v>
      </c>
      <c r="F18" s="7"/>
      <c r="G18" s="7">
        <v>3</v>
      </c>
      <c r="H18" s="7" t="s">
        <v>289</v>
      </c>
      <c r="I18" s="7" t="s">
        <v>281</v>
      </c>
      <c r="J18" s="7" t="s">
        <v>217</v>
      </c>
      <c r="K18" s="7">
        <v>5083.375</v>
      </c>
      <c r="L18" s="7">
        <v>5386.0624908857671</v>
      </c>
      <c r="M18" s="7">
        <v>0.157167</v>
      </c>
      <c r="N18" s="7">
        <v>50</v>
      </c>
      <c r="O18" s="7">
        <v>228</v>
      </c>
      <c r="P18" s="7">
        <v>230</v>
      </c>
      <c r="Q18" s="7">
        <v>228</v>
      </c>
      <c r="R18" s="7">
        <v>32099</v>
      </c>
      <c r="S18" s="7">
        <v>4470.5</v>
      </c>
      <c r="T18" s="7">
        <v>2410</v>
      </c>
      <c r="U18" s="7">
        <v>0.99130434782608701</v>
      </c>
      <c r="V18" s="7">
        <v>0.98</v>
      </c>
      <c r="W18" s="7">
        <v>32339</v>
      </c>
      <c r="X18" s="7">
        <v>32251</v>
      </c>
      <c r="Y18" s="7">
        <v>31758</v>
      </c>
      <c r="Z18" s="7">
        <v>32048</v>
      </c>
      <c r="AA18" s="7">
        <v>4650</v>
      </c>
      <c r="AB18" s="7">
        <v>4662</v>
      </c>
      <c r="AC18" s="7">
        <v>4305</v>
      </c>
      <c r="AD18" s="7">
        <v>4265</v>
      </c>
      <c r="AE18" s="7">
        <v>2481</v>
      </c>
      <c r="AF18" s="7">
        <v>2509</v>
      </c>
      <c r="AG18" s="7">
        <v>2362</v>
      </c>
      <c r="AH18" s="7">
        <v>2288</v>
      </c>
      <c r="AI18" s="7">
        <v>2169</v>
      </c>
      <c r="AJ18" s="7">
        <v>2153</v>
      </c>
      <c r="AK18" s="7">
        <v>1943</v>
      </c>
      <c r="AL18" s="7">
        <v>1977</v>
      </c>
      <c r="AM18" s="7">
        <v>4873.8</v>
      </c>
      <c r="AN18" s="7">
        <v>4914</v>
      </c>
      <c r="AO18" s="7">
        <v>5266.9</v>
      </c>
      <c r="AP18" s="7">
        <v>5278.8</v>
      </c>
    </row>
    <row r="19" spans="1:42" x14ac:dyDescent="0.2">
      <c r="A19" s="7" t="s">
        <v>106</v>
      </c>
      <c r="B19" s="7" t="s">
        <v>106</v>
      </c>
      <c r="C19" s="7" t="s">
        <v>106</v>
      </c>
      <c r="D19" s="7" t="s">
        <v>257</v>
      </c>
      <c r="E19" s="7" t="s">
        <v>261</v>
      </c>
      <c r="F19" s="7"/>
      <c r="G19" s="7">
        <v>2</v>
      </c>
      <c r="H19" s="7" t="s">
        <v>289</v>
      </c>
      <c r="I19" s="7" t="s">
        <v>281</v>
      </c>
      <c r="J19" s="7" t="s">
        <v>262</v>
      </c>
      <c r="K19" s="7">
        <v>10227.449999999999</v>
      </c>
      <c r="L19" s="7">
        <v>4164.2169285906575</v>
      </c>
      <c r="M19" s="7">
        <v>0.11247</v>
      </c>
      <c r="N19" s="7">
        <v>50</v>
      </c>
      <c r="O19" s="7">
        <v>328</v>
      </c>
      <c r="P19" s="7">
        <v>323</v>
      </c>
      <c r="Q19" s="7">
        <v>319</v>
      </c>
      <c r="R19" s="7">
        <v>33639.75</v>
      </c>
      <c r="S19" s="7">
        <v>4860.75</v>
      </c>
      <c r="T19" s="7">
        <v>3822</v>
      </c>
      <c r="U19" s="7">
        <v>1.0154798761609907</v>
      </c>
      <c r="V19" s="7">
        <v>0.98</v>
      </c>
      <c r="W19" s="7">
        <v>33131</v>
      </c>
      <c r="X19" s="7">
        <v>34458</v>
      </c>
      <c r="Y19" s="7">
        <v>33746</v>
      </c>
      <c r="Z19" s="7">
        <v>33224</v>
      </c>
      <c r="AA19" s="7">
        <v>4854</v>
      </c>
      <c r="AB19" s="7">
        <v>4783</v>
      </c>
      <c r="AC19" s="7">
        <v>4912</v>
      </c>
      <c r="AD19" s="7">
        <v>4894</v>
      </c>
      <c r="AE19" s="7">
        <v>4037</v>
      </c>
      <c r="AF19" s="7">
        <v>3615</v>
      </c>
      <c r="AG19" s="7">
        <v>3704</v>
      </c>
      <c r="AH19" s="7">
        <v>3932</v>
      </c>
      <c r="AI19" s="7">
        <v>817</v>
      </c>
      <c r="AJ19" s="7">
        <v>1168</v>
      </c>
      <c r="AK19" s="7">
        <v>1208</v>
      </c>
      <c r="AL19" s="7">
        <v>962</v>
      </c>
      <c r="AM19" s="7">
        <v>12452.9</v>
      </c>
      <c r="AN19" s="7">
        <v>9123.7999999999993</v>
      </c>
      <c r="AO19" s="7">
        <v>8707.2000000000007</v>
      </c>
      <c r="AP19" s="7">
        <v>10625.9</v>
      </c>
    </row>
    <row r="20" spans="1:42" x14ac:dyDescent="0.2">
      <c r="A20" s="7" t="s">
        <v>107</v>
      </c>
      <c r="B20" s="7" t="s">
        <v>107</v>
      </c>
      <c r="C20" s="7" t="s">
        <v>107</v>
      </c>
      <c r="D20" s="7" t="s">
        <v>257</v>
      </c>
      <c r="E20" s="7" t="s">
        <v>261</v>
      </c>
      <c r="F20" s="7"/>
      <c r="G20" s="7">
        <v>3</v>
      </c>
      <c r="H20" s="7" t="s">
        <v>289</v>
      </c>
      <c r="I20" s="7" t="s">
        <v>281</v>
      </c>
      <c r="J20" s="7" t="s">
        <v>262</v>
      </c>
      <c r="K20" s="7">
        <v>12662.949999999999</v>
      </c>
      <c r="L20" s="7">
        <v>5145.1607976981786</v>
      </c>
      <c r="M20" s="7">
        <v>0.112122</v>
      </c>
      <c r="N20" s="7">
        <v>50</v>
      </c>
      <c r="O20" s="7">
        <v>348</v>
      </c>
      <c r="P20" s="7">
        <v>342</v>
      </c>
      <c r="Q20" s="7">
        <v>339</v>
      </c>
      <c r="R20" s="7">
        <v>44047.75</v>
      </c>
      <c r="S20" s="7">
        <v>6384</v>
      </c>
      <c r="T20" s="7">
        <v>5137.5</v>
      </c>
      <c r="U20" s="7">
        <v>1.0175438596491229</v>
      </c>
      <c r="V20" s="7">
        <v>0.98</v>
      </c>
      <c r="W20" s="7">
        <v>43909</v>
      </c>
      <c r="X20" s="7">
        <v>42821</v>
      </c>
      <c r="Y20" s="7">
        <v>45332</v>
      </c>
      <c r="Z20" s="7">
        <v>44129</v>
      </c>
      <c r="AA20" s="7">
        <v>6326</v>
      </c>
      <c r="AB20" s="7">
        <v>6530</v>
      </c>
      <c r="AC20" s="7">
        <v>6430</v>
      </c>
      <c r="AD20" s="7">
        <v>6250</v>
      </c>
      <c r="AE20" s="7">
        <v>5216</v>
      </c>
      <c r="AF20" s="7">
        <v>5466</v>
      </c>
      <c r="AG20" s="7">
        <v>4673</v>
      </c>
      <c r="AH20" s="7">
        <v>5195</v>
      </c>
      <c r="AI20" s="7">
        <v>1110</v>
      </c>
      <c r="AJ20" s="7">
        <v>1064</v>
      </c>
      <c r="AK20" s="7">
        <v>1757</v>
      </c>
      <c r="AL20" s="7">
        <v>1055</v>
      </c>
      <c r="AM20" s="7">
        <v>13708.8</v>
      </c>
      <c r="AN20" s="7">
        <v>13767.4</v>
      </c>
      <c r="AO20" s="7">
        <v>8851.5</v>
      </c>
      <c r="AP20" s="7">
        <v>14324.1</v>
      </c>
    </row>
    <row r="21" spans="1:42" x14ac:dyDescent="0.2">
      <c r="A21" s="8" t="s">
        <v>108</v>
      </c>
      <c r="B21" s="8" t="s">
        <v>108</v>
      </c>
      <c r="C21" s="8" t="s">
        <v>108</v>
      </c>
      <c r="D21" s="8" t="s">
        <v>263</v>
      </c>
      <c r="E21" s="8" t="s">
        <v>263</v>
      </c>
      <c r="F21" s="8"/>
      <c r="G21" s="8">
        <v>1</v>
      </c>
      <c r="H21" s="8" t="s">
        <v>290</v>
      </c>
      <c r="I21" s="8" t="s">
        <v>281</v>
      </c>
      <c r="J21" s="8" t="s">
        <v>217</v>
      </c>
      <c r="K21" s="8">
        <v>0</v>
      </c>
      <c r="L21" s="8">
        <v>498.08193242999607</v>
      </c>
      <c r="M21" s="8">
        <v>0.146344</v>
      </c>
      <c r="N21" s="8">
        <v>50</v>
      </c>
      <c r="O21" s="8">
        <v>256</v>
      </c>
      <c r="P21" s="8">
        <v>251</v>
      </c>
      <c r="Q21" s="8">
        <v>247</v>
      </c>
      <c r="R21" s="8">
        <v>4093</v>
      </c>
      <c r="S21" s="8">
        <v>1308</v>
      </c>
      <c r="T21" s="8">
        <v>2892</v>
      </c>
      <c r="U21" s="8">
        <v>1.0199203187250996</v>
      </c>
      <c r="V21" s="8">
        <v>0.98</v>
      </c>
      <c r="W21" s="8">
        <v>4093</v>
      </c>
      <c r="X21" s="8">
        <v>4093</v>
      </c>
      <c r="Y21" s="8">
        <v>4093</v>
      </c>
      <c r="Z21" s="8">
        <v>4093</v>
      </c>
      <c r="AA21" s="8">
        <v>1308</v>
      </c>
      <c r="AB21" s="8">
        <v>1308</v>
      </c>
      <c r="AC21" s="8">
        <v>1308</v>
      </c>
      <c r="AD21" s="8">
        <v>1308</v>
      </c>
      <c r="AE21" s="8">
        <v>2892</v>
      </c>
      <c r="AF21" s="8">
        <v>2892</v>
      </c>
      <c r="AG21" s="8">
        <v>2892</v>
      </c>
      <c r="AH21" s="8">
        <v>2892</v>
      </c>
      <c r="AI21" s="8">
        <v>-1584</v>
      </c>
      <c r="AJ21" s="8">
        <v>-1584</v>
      </c>
      <c r="AK21" s="8">
        <v>-1584</v>
      </c>
      <c r="AL21" s="8">
        <v>-1584</v>
      </c>
      <c r="AM21" s="8">
        <v>0</v>
      </c>
      <c r="AN21" s="8">
        <v>0</v>
      </c>
      <c r="AO21" s="8">
        <v>0</v>
      </c>
      <c r="AP21" s="8">
        <v>0</v>
      </c>
    </row>
    <row r="22" spans="1:42" x14ac:dyDescent="0.2">
      <c r="A22" s="8" t="s">
        <v>109</v>
      </c>
      <c r="B22" s="8" t="s">
        <v>109</v>
      </c>
      <c r="C22" s="8" t="s">
        <v>109</v>
      </c>
      <c r="D22" s="8" t="s">
        <v>263</v>
      </c>
      <c r="E22" s="8" t="s">
        <v>353</v>
      </c>
      <c r="F22" s="8"/>
      <c r="G22" s="8">
        <v>2</v>
      </c>
      <c r="H22" s="8" t="s">
        <v>290</v>
      </c>
      <c r="I22" s="8" t="s">
        <v>281</v>
      </c>
      <c r="J22" s="8" t="s">
        <v>262</v>
      </c>
      <c r="K22" s="8">
        <v>7911.1500000000005</v>
      </c>
      <c r="L22" s="8">
        <v>1962.7447446133131</v>
      </c>
      <c r="M22" s="8">
        <v>0.13420199999999999</v>
      </c>
      <c r="N22" s="8">
        <v>50</v>
      </c>
      <c r="O22" s="8">
        <v>238</v>
      </c>
      <c r="P22" s="8">
        <v>226</v>
      </c>
      <c r="Q22" s="8">
        <v>221</v>
      </c>
      <c r="R22" s="8">
        <v>11514</v>
      </c>
      <c r="S22" s="8">
        <v>3389.75</v>
      </c>
      <c r="T22" s="8">
        <v>2850.25</v>
      </c>
      <c r="U22" s="8">
        <v>1.0530973451327434</v>
      </c>
      <c r="V22" s="8">
        <v>1</v>
      </c>
      <c r="W22" s="8">
        <v>11177</v>
      </c>
      <c r="X22" s="8">
        <v>11291</v>
      </c>
      <c r="Y22" s="8">
        <v>11567</v>
      </c>
      <c r="Z22" s="8">
        <v>12021</v>
      </c>
      <c r="AA22" s="8">
        <v>3414</v>
      </c>
      <c r="AB22" s="8">
        <v>3429</v>
      </c>
      <c r="AC22" s="8">
        <v>3363</v>
      </c>
      <c r="AD22" s="8">
        <v>3353</v>
      </c>
      <c r="AE22" s="8">
        <v>2889</v>
      </c>
      <c r="AF22" s="8">
        <v>2898</v>
      </c>
      <c r="AG22" s="8">
        <v>2864</v>
      </c>
      <c r="AH22" s="8">
        <v>2750</v>
      </c>
      <c r="AI22" s="8">
        <v>525</v>
      </c>
      <c r="AJ22" s="8">
        <v>531</v>
      </c>
      <c r="AK22" s="8">
        <v>499</v>
      </c>
      <c r="AL22" s="8">
        <v>603</v>
      </c>
      <c r="AM22" s="8">
        <v>8027.5</v>
      </c>
      <c r="AN22" s="8">
        <v>7800.1</v>
      </c>
      <c r="AO22" s="8">
        <v>8505.2000000000007</v>
      </c>
      <c r="AP22" s="8">
        <v>7311.8</v>
      </c>
    </row>
    <row r="23" spans="1:42" x14ac:dyDescent="0.2">
      <c r="A23" s="8" t="s">
        <v>110</v>
      </c>
      <c r="B23" s="8" t="s">
        <v>110</v>
      </c>
      <c r="C23" s="8" t="s">
        <v>110</v>
      </c>
      <c r="D23" s="8" t="s">
        <v>263</v>
      </c>
      <c r="E23" s="8" t="s">
        <v>353</v>
      </c>
      <c r="F23" s="8"/>
      <c r="G23" s="8">
        <v>3</v>
      </c>
      <c r="H23" s="8" t="s">
        <v>290</v>
      </c>
      <c r="I23" s="8" t="s">
        <v>281</v>
      </c>
      <c r="J23" s="8" t="s">
        <v>262</v>
      </c>
      <c r="K23" s="8">
        <v>9239.9499999999989</v>
      </c>
      <c r="L23" s="8" t="e">
        <v>#VALUE!</v>
      </c>
      <c r="M23" s="8">
        <v>0.13394400000000001</v>
      </c>
      <c r="N23" s="8" t="s">
        <v>177</v>
      </c>
      <c r="O23" s="8" t="s">
        <v>177</v>
      </c>
      <c r="P23" s="8" t="s">
        <v>177</v>
      </c>
      <c r="Q23" s="8" t="s">
        <v>177</v>
      </c>
      <c r="R23" s="8">
        <v>12292.5</v>
      </c>
      <c r="S23" s="8">
        <v>3540.25</v>
      </c>
      <c r="T23" s="8">
        <v>3054</v>
      </c>
      <c r="U23" s="8" t="e">
        <v>#VALUE!</v>
      </c>
      <c r="V23" s="8" t="e">
        <v>#VALUE!</v>
      </c>
      <c r="W23" s="8">
        <v>13015</v>
      </c>
      <c r="X23" s="8">
        <v>11981</v>
      </c>
      <c r="Y23" s="8">
        <v>11828</v>
      </c>
      <c r="Z23" s="8">
        <v>12346</v>
      </c>
      <c r="AA23" s="8">
        <v>3423</v>
      </c>
      <c r="AB23" s="8">
        <v>3592</v>
      </c>
      <c r="AC23" s="8">
        <v>3559</v>
      </c>
      <c r="AD23" s="8">
        <v>3587</v>
      </c>
      <c r="AE23" s="8">
        <v>2964</v>
      </c>
      <c r="AF23" s="8">
        <v>3100</v>
      </c>
      <c r="AG23" s="8">
        <v>3163</v>
      </c>
      <c r="AH23" s="8">
        <v>2989</v>
      </c>
      <c r="AI23" s="8">
        <v>459</v>
      </c>
      <c r="AJ23" s="8">
        <v>492</v>
      </c>
      <c r="AK23" s="8">
        <v>396</v>
      </c>
      <c r="AL23" s="8">
        <v>598</v>
      </c>
      <c r="AM23" s="8">
        <v>10000.5</v>
      </c>
      <c r="AN23" s="8">
        <v>8638.7999999999993</v>
      </c>
      <c r="AO23" s="8">
        <v>10776.9</v>
      </c>
      <c r="AP23" s="8">
        <v>7543.6</v>
      </c>
    </row>
    <row r="24" spans="1:42" x14ac:dyDescent="0.2">
      <c r="A24" s="8" t="s">
        <v>111</v>
      </c>
      <c r="B24" s="8" t="s">
        <v>111</v>
      </c>
      <c r="C24" s="8" t="s">
        <v>111</v>
      </c>
      <c r="D24" s="8" t="s">
        <v>263</v>
      </c>
      <c r="E24" s="8" t="s">
        <v>354</v>
      </c>
      <c r="F24" s="8"/>
      <c r="G24" s="8">
        <v>2</v>
      </c>
      <c r="H24" s="8" t="s">
        <v>290</v>
      </c>
      <c r="I24" s="8" t="s">
        <v>281</v>
      </c>
      <c r="J24" s="8" t="s">
        <v>217</v>
      </c>
      <c r="K24" s="8">
        <v>0</v>
      </c>
      <c r="L24" s="8">
        <v>299.49508313625608</v>
      </c>
      <c r="M24" s="8">
        <v>0.14432200000000001</v>
      </c>
      <c r="N24" s="8">
        <v>50</v>
      </c>
      <c r="O24" s="8">
        <v>253</v>
      </c>
      <c r="P24" s="8">
        <v>239</v>
      </c>
      <c r="Q24" s="8">
        <v>233</v>
      </c>
      <c r="R24" s="8">
        <v>2507</v>
      </c>
      <c r="S24" s="8">
        <v>889</v>
      </c>
      <c r="T24" s="8">
        <v>2055</v>
      </c>
      <c r="U24" s="8">
        <v>1.0585774058577406</v>
      </c>
      <c r="V24" s="8">
        <v>1</v>
      </c>
      <c r="W24" s="8">
        <v>2507</v>
      </c>
      <c r="X24" s="8">
        <v>2507</v>
      </c>
      <c r="Y24" s="8">
        <v>2507</v>
      </c>
      <c r="Z24" s="8">
        <v>2507</v>
      </c>
      <c r="AA24" s="8">
        <v>889</v>
      </c>
      <c r="AB24" s="8">
        <v>889</v>
      </c>
      <c r="AC24" s="8">
        <v>889</v>
      </c>
      <c r="AD24" s="8">
        <v>889</v>
      </c>
      <c r="AE24" s="8">
        <v>2055</v>
      </c>
      <c r="AF24" s="8">
        <v>2055</v>
      </c>
      <c r="AG24" s="8">
        <v>2055</v>
      </c>
      <c r="AH24" s="8">
        <v>2055</v>
      </c>
      <c r="AI24" s="8">
        <v>-1166</v>
      </c>
      <c r="AJ24" s="8">
        <v>-1166</v>
      </c>
      <c r="AK24" s="8">
        <v>-1166</v>
      </c>
      <c r="AL24" s="8">
        <v>-1166</v>
      </c>
      <c r="AM24" s="8">
        <v>0</v>
      </c>
      <c r="AN24" s="8">
        <v>0</v>
      </c>
      <c r="AO24" s="8">
        <v>0</v>
      </c>
      <c r="AP24" s="8">
        <v>0</v>
      </c>
    </row>
    <row r="25" spans="1:42" x14ac:dyDescent="0.2">
      <c r="A25" s="8" t="s">
        <v>112</v>
      </c>
      <c r="B25" s="8" t="s">
        <v>112</v>
      </c>
      <c r="C25" s="8" t="s">
        <v>112</v>
      </c>
      <c r="D25" s="8" t="s">
        <v>263</v>
      </c>
      <c r="E25" s="8" t="s">
        <v>354</v>
      </c>
      <c r="F25" s="8"/>
      <c r="G25" s="8">
        <v>3</v>
      </c>
      <c r="H25" s="8" t="s">
        <v>290</v>
      </c>
      <c r="I25" s="8" t="s">
        <v>281</v>
      </c>
      <c r="J25" s="8" t="s">
        <v>217</v>
      </c>
      <c r="K25" s="8">
        <v>6219.55</v>
      </c>
      <c r="L25" s="8" t="e">
        <v>#VALUE!</v>
      </c>
      <c r="M25" s="8">
        <v>0.121063</v>
      </c>
      <c r="N25" s="8" t="s">
        <v>177</v>
      </c>
      <c r="O25" s="8" t="s">
        <v>177</v>
      </c>
      <c r="P25" s="8" t="s">
        <v>177</v>
      </c>
      <c r="Q25" s="8" t="s">
        <v>177</v>
      </c>
      <c r="R25" s="8">
        <v>10785.5</v>
      </c>
      <c r="S25" s="8">
        <v>3496.75</v>
      </c>
      <c r="T25" s="8">
        <v>2823.25</v>
      </c>
      <c r="U25" s="8" t="e">
        <v>#VALUE!</v>
      </c>
      <c r="V25" s="8" t="e">
        <v>#VALUE!</v>
      </c>
      <c r="W25" s="8">
        <v>10527</v>
      </c>
      <c r="X25" s="8">
        <v>10488</v>
      </c>
      <c r="Y25" s="8">
        <v>10927</v>
      </c>
      <c r="Z25" s="8">
        <v>11200</v>
      </c>
      <c r="AA25" s="8">
        <v>3609</v>
      </c>
      <c r="AB25" s="8">
        <v>3523</v>
      </c>
      <c r="AC25" s="8">
        <v>3473</v>
      </c>
      <c r="AD25" s="8">
        <v>3382</v>
      </c>
      <c r="AE25" s="8">
        <v>2781</v>
      </c>
      <c r="AF25" s="8">
        <v>2867</v>
      </c>
      <c r="AG25" s="8">
        <v>2811</v>
      </c>
      <c r="AH25" s="8">
        <v>2834</v>
      </c>
      <c r="AI25" s="8">
        <v>828</v>
      </c>
      <c r="AJ25" s="8">
        <v>656</v>
      </c>
      <c r="AK25" s="8">
        <v>662</v>
      </c>
      <c r="AL25" s="8">
        <v>548</v>
      </c>
      <c r="AM25" s="8">
        <v>4898.3999999999996</v>
      </c>
      <c r="AN25" s="8">
        <v>6047.6</v>
      </c>
      <c r="AO25" s="8">
        <v>6190.7</v>
      </c>
      <c r="AP25" s="8">
        <v>7741.5</v>
      </c>
    </row>
    <row r="26" spans="1:42" x14ac:dyDescent="0.2">
      <c r="A26" s="12" t="s">
        <v>122</v>
      </c>
      <c r="B26" s="12" t="s">
        <v>51</v>
      </c>
      <c r="C26" s="12" t="s">
        <v>219</v>
      </c>
      <c r="D26" s="12" t="s">
        <v>346</v>
      </c>
      <c r="E26" s="12" t="s">
        <v>351</v>
      </c>
      <c r="F26" s="12"/>
      <c r="G26" s="12">
        <v>2</v>
      </c>
      <c r="H26" s="12" t="s">
        <v>285</v>
      </c>
      <c r="I26" s="12" t="s">
        <v>281</v>
      </c>
      <c r="J26" s="12" t="s">
        <v>217</v>
      </c>
      <c r="K26" s="12">
        <v>6171.7749999999996</v>
      </c>
      <c r="L26" s="12">
        <v>7135.7396301849067</v>
      </c>
      <c r="M26" s="12">
        <v>2.63E-2</v>
      </c>
      <c r="N26" s="12">
        <v>50</v>
      </c>
      <c r="O26" s="12">
        <v>421</v>
      </c>
      <c r="P26" s="12">
        <v>377</v>
      </c>
      <c r="Q26" s="12">
        <v>372</v>
      </c>
      <c r="R26" s="12">
        <v>65587</v>
      </c>
      <c r="S26" s="12">
        <v>3690.25</v>
      </c>
      <c r="T26" s="12">
        <v>1419.25</v>
      </c>
      <c r="U26" s="12">
        <v>1.1167108753315649</v>
      </c>
      <c r="V26" s="12">
        <v>1.05</v>
      </c>
      <c r="W26" s="12">
        <v>65656</v>
      </c>
      <c r="X26" s="12">
        <v>65631</v>
      </c>
      <c r="Y26" s="12">
        <v>65454</v>
      </c>
      <c r="Z26" s="12">
        <v>65607</v>
      </c>
      <c r="AA26" s="12">
        <v>3653</v>
      </c>
      <c r="AB26" s="12">
        <v>3666</v>
      </c>
      <c r="AC26" s="12">
        <v>3753</v>
      </c>
      <c r="AD26" s="12">
        <v>3689</v>
      </c>
      <c r="AE26" s="12">
        <v>1411</v>
      </c>
      <c r="AF26" s="12">
        <v>1401</v>
      </c>
      <c r="AG26" s="12">
        <v>1456</v>
      </c>
      <c r="AH26" s="12">
        <v>1409</v>
      </c>
      <c r="AI26" s="12">
        <v>2242</v>
      </c>
      <c r="AJ26" s="12">
        <v>2265</v>
      </c>
      <c r="AK26" s="12">
        <v>2297</v>
      </c>
      <c r="AL26" s="12">
        <v>2280</v>
      </c>
      <c r="AM26" s="12">
        <v>6287.4</v>
      </c>
      <c r="AN26" s="12">
        <v>6141.6</v>
      </c>
      <c r="AO26" s="12">
        <v>6101.7</v>
      </c>
      <c r="AP26" s="12">
        <v>6156.4</v>
      </c>
    </row>
    <row r="27" spans="1:42" x14ac:dyDescent="0.2">
      <c r="A27" s="12" t="s">
        <v>123</v>
      </c>
      <c r="B27" s="12" t="s">
        <v>50</v>
      </c>
      <c r="C27" s="12" t="s">
        <v>50</v>
      </c>
      <c r="D27" s="12" t="s">
        <v>209</v>
      </c>
      <c r="E27" s="12" t="s">
        <v>214</v>
      </c>
      <c r="F27" s="12"/>
      <c r="G27" s="12">
        <v>1</v>
      </c>
      <c r="H27" s="12" t="s">
        <v>285</v>
      </c>
      <c r="I27" s="12" t="s">
        <v>278</v>
      </c>
      <c r="J27" s="12" t="s">
        <v>217</v>
      </c>
      <c r="K27" s="12">
        <v>8557.9500000000007</v>
      </c>
      <c r="L27" s="12">
        <v>6247.6890839622638</v>
      </c>
      <c r="M27" s="12">
        <v>6.7706000000000002E-2</v>
      </c>
      <c r="N27" s="12">
        <v>50</v>
      </c>
      <c r="O27" s="12">
        <v>201</v>
      </c>
      <c r="P27" s="12">
        <v>265</v>
      </c>
      <c r="Q27" s="12">
        <v>265</v>
      </c>
      <c r="R27" s="12">
        <v>40232.5</v>
      </c>
      <c r="S27" s="12">
        <v>2928.5</v>
      </c>
      <c r="T27" s="12">
        <v>1703.25</v>
      </c>
      <c r="U27" s="12">
        <v>0.7584905660377359</v>
      </c>
      <c r="V27" s="12">
        <v>1</v>
      </c>
      <c r="W27" s="12">
        <v>40157</v>
      </c>
      <c r="X27" s="12">
        <v>40459</v>
      </c>
      <c r="Y27" s="12">
        <v>39968</v>
      </c>
      <c r="Z27" s="12">
        <v>40346</v>
      </c>
      <c r="AA27" s="12">
        <v>2973</v>
      </c>
      <c r="AB27" s="12">
        <v>2798</v>
      </c>
      <c r="AC27" s="12">
        <v>3072</v>
      </c>
      <c r="AD27" s="12">
        <v>2871</v>
      </c>
      <c r="AE27" s="12">
        <v>1716</v>
      </c>
      <c r="AF27" s="12">
        <v>1676</v>
      </c>
      <c r="AG27" s="12">
        <v>1737</v>
      </c>
      <c r="AH27" s="12">
        <v>1684</v>
      </c>
      <c r="AI27" s="12">
        <v>1257</v>
      </c>
      <c r="AJ27" s="12">
        <v>1122</v>
      </c>
      <c r="AK27" s="12">
        <v>1335</v>
      </c>
      <c r="AL27" s="12">
        <v>1187</v>
      </c>
      <c r="AM27" s="12">
        <v>8322.9</v>
      </c>
      <c r="AN27" s="12">
        <v>9282.1</v>
      </c>
      <c r="AO27" s="12">
        <v>7876.2</v>
      </c>
      <c r="AP27" s="12">
        <v>8750.6</v>
      </c>
    </row>
    <row r="28" spans="1:42" x14ac:dyDescent="0.2">
      <c r="A28" s="12" t="s">
        <v>124</v>
      </c>
      <c r="B28" s="12" t="s">
        <v>52</v>
      </c>
      <c r="C28" s="12" t="s">
        <v>216</v>
      </c>
      <c r="D28" s="12" t="s">
        <v>346</v>
      </c>
      <c r="E28" s="12" t="s">
        <v>352</v>
      </c>
      <c r="F28" s="12"/>
      <c r="G28" s="12">
        <v>2</v>
      </c>
      <c r="H28" s="12" t="s">
        <v>285</v>
      </c>
      <c r="I28" s="12" t="s">
        <v>281</v>
      </c>
      <c r="J28" s="12" t="s">
        <v>217</v>
      </c>
      <c r="K28" s="12">
        <v>6421.8</v>
      </c>
      <c r="L28" s="12">
        <v>7426.8476517571889</v>
      </c>
      <c r="M28" s="12">
        <v>2.9779E-2</v>
      </c>
      <c r="N28" s="12">
        <v>50</v>
      </c>
      <c r="O28" s="12">
        <v>341</v>
      </c>
      <c r="P28" s="12">
        <v>313</v>
      </c>
      <c r="Q28" s="12">
        <v>311</v>
      </c>
      <c r="R28" s="12">
        <v>56908.5</v>
      </c>
      <c r="S28" s="12">
        <v>3174.5</v>
      </c>
      <c r="T28" s="12">
        <v>1267</v>
      </c>
      <c r="U28" s="12">
        <v>1.0894568690095847</v>
      </c>
      <c r="V28" s="12">
        <v>1.05</v>
      </c>
      <c r="W28" s="12">
        <v>56873</v>
      </c>
      <c r="X28" s="12">
        <v>57007</v>
      </c>
      <c r="Y28" s="12">
        <v>56848</v>
      </c>
      <c r="Z28" s="12">
        <v>56906</v>
      </c>
      <c r="AA28" s="12">
        <v>3192</v>
      </c>
      <c r="AB28" s="12">
        <v>3127</v>
      </c>
      <c r="AC28" s="12">
        <v>3201</v>
      </c>
      <c r="AD28" s="12">
        <v>3178</v>
      </c>
      <c r="AE28" s="12">
        <v>1269</v>
      </c>
      <c r="AF28" s="12">
        <v>1254</v>
      </c>
      <c r="AG28" s="12">
        <v>1279</v>
      </c>
      <c r="AH28" s="12">
        <v>1266</v>
      </c>
      <c r="AI28" s="12">
        <v>1923</v>
      </c>
      <c r="AJ28" s="12">
        <v>1873</v>
      </c>
      <c r="AK28" s="12">
        <v>1922</v>
      </c>
      <c r="AL28" s="12">
        <v>1912</v>
      </c>
      <c r="AM28" s="12">
        <v>6299.2</v>
      </c>
      <c r="AN28" s="12">
        <v>6560.4</v>
      </c>
      <c r="AO28" s="12">
        <v>6429.9</v>
      </c>
      <c r="AP28" s="12">
        <v>6397.7</v>
      </c>
    </row>
    <row r="29" spans="1:42" x14ac:dyDescent="0.2">
      <c r="A29" s="12" t="s">
        <v>125</v>
      </c>
      <c r="B29" s="12" t="s">
        <v>53</v>
      </c>
      <c r="C29" s="12" t="s">
        <v>221</v>
      </c>
      <c r="D29" s="12" t="s">
        <v>346</v>
      </c>
      <c r="E29" s="12" t="s">
        <v>215</v>
      </c>
      <c r="F29" s="12"/>
      <c r="G29" s="12">
        <v>2</v>
      </c>
      <c r="H29" s="12" t="s">
        <v>285</v>
      </c>
      <c r="I29" s="12" t="s">
        <v>281</v>
      </c>
      <c r="J29" s="12" t="s">
        <v>217</v>
      </c>
      <c r="K29" s="12">
        <v>6039.4</v>
      </c>
      <c r="L29" s="12">
        <v>6436.7876998644624</v>
      </c>
      <c r="M29" s="12">
        <v>2.8039000000000001E-2</v>
      </c>
      <c r="N29" s="12">
        <v>50</v>
      </c>
      <c r="O29" s="12">
        <v>425</v>
      </c>
      <c r="P29" s="12">
        <v>409</v>
      </c>
      <c r="Q29" s="12">
        <v>407</v>
      </c>
      <c r="R29" s="12">
        <v>61204.25</v>
      </c>
      <c r="S29" s="12">
        <v>3798.25</v>
      </c>
      <c r="T29" s="12">
        <v>1611.5</v>
      </c>
      <c r="U29" s="12">
        <v>1.039119804400978</v>
      </c>
      <c r="V29" s="12">
        <v>1</v>
      </c>
      <c r="W29" s="12">
        <v>61256</v>
      </c>
      <c r="X29" s="12">
        <v>60963</v>
      </c>
      <c r="Y29" s="12">
        <v>61398</v>
      </c>
      <c r="Z29" s="12">
        <v>61200</v>
      </c>
      <c r="AA29" s="12">
        <v>3773</v>
      </c>
      <c r="AB29" s="12">
        <v>3925</v>
      </c>
      <c r="AC29" s="12">
        <v>3697</v>
      </c>
      <c r="AD29" s="12">
        <v>3798</v>
      </c>
      <c r="AE29" s="12">
        <v>1612</v>
      </c>
      <c r="AF29" s="12">
        <v>1634</v>
      </c>
      <c r="AG29" s="12">
        <v>1587</v>
      </c>
      <c r="AH29" s="12">
        <v>1613</v>
      </c>
      <c r="AI29" s="12">
        <v>2161</v>
      </c>
      <c r="AJ29" s="12">
        <v>2291</v>
      </c>
      <c r="AK29" s="12">
        <v>2110</v>
      </c>
      <c r="AL29" s="12">
        <v>2185</v>
      </c>
      <c r="AM29" s="12">
        <v>6128.6</v>
      </c>
      <c r="AN29" s="12">
        <v>5769.5</v>
      </c>
      <c r="AO29" s="12">
        <v>6216.1</v>
      </c>
      <c r="AP29" s="12">
        <v>6043.4</v>
      </c>
    </row>
    <row r="30" spans="1:42" x14ac:dyDescent="0.2">
      <c r="A30" s="9" t="s">
        <v>126</v>
      </c>
      <c r="B30" s="9" t="s">
        <v>126</v>
      </c>
      <c r="C30" s="9" t="s">
        <v>126</v>
      </c>
      <c r="D30" s="9" t="s">
        <v>266</v>
      </c>
      <c r="E30" s="9" t="s">
        <v>267</v>
      </c>
      <c r="F30" s="9"/>
      <c r="G30" s="9">
        <v>2</v>
      </c>
      <c r="H30" s="9" t="s">
        <v>289</v>
      </c>
      <c r="I30" s="9" t="s">
        <v>281</v>
      </c>
      <c r="J30" s="9" t="s">
        <v>262</v>
      </c>
      <c r="K30" s="9">
        <v>14051.925000000001</v>
      </c>
      <c r="L30" s="9">
        <v>4865.9844466743898</v>
      </c>
      <c r="M30" s="9">
        <v>0.11709700000000001</v>
      </c>
      <c r="N30" s="9">
        <v>50</v>
      </c>
      <c r="O30" s="9">
        <v>327</v>
      </c>
      <c r="P30" s="9">
        <v>319</v>
      </c>
      <c r="Q30" s="9">
        <v>315</v>
      </c>
      <c r="R30" s="9">
        <v>39847.5</v>
      </c>
      <c r="S30" s="9">
        <v>5885.75</v>
      </c>
      <c r="T30" s="9">
        <v>4707.25</v>
      </c>
      <c r="U30" s="9">
        <v>1.025078369905956</v>
      </c>
      <c r="V30" s="9">
        <v>1</v>
      </c>
      <c r="W30" s="9">
        <v>41136</v>
      </c>
      <c r="X30" s="9">
        <v>38902</v>
      </c>
      <c r="Y30" s="9">
        <v>38431</v>
      </c>
      <c r="Z30" s="9">
        <v>40921</v>
      </c>
      <c r="AA30" s="9">
        <v>5919</v>
      </c>
      <c r="AB30" s="9">
        <v>5730</v>
      </c>
      <c r="AC30" s="9">
        <v>5889</v>
      </c>
      <c r="AD30" s="9">
        <v>6005</v>
      </c>
      <c r="AE30" s="9">
        <v>4225</v>
      </c>
      <c r="AF30" s="9">
        <v>5191</v>
      </c>
      <c r="AG30" s="9">
        <v>5168</v>
      </c>
      <c r="AH30" s="9">
        <v>4245</v>
      </c>
      <c r="AI30" s="9">
        <v>1694</v>
      </c>
      <c r="AJ30" s="9">
        <v>539</v>
      </c>
      <c r="AK30" s="9">
        <v>721</v>
      </c>
      <c r="AL30" s="9">
        <v>1760</v>
      </c>
      <c r="AM30" s="9">
        <v>7838.1</v>
      </c>
      <c r="AN30" s="9">
        <v>23752.7</v>
      </c>
      <c r="AO30" s="9">
        <v>17133.400000000001</v>
      </c>
      <c r="AP30" s="9">
        <v>7483.5</v>
      </c>
    </row>
    <row r="31" spans="1:42" x14ac:dyDescent="0.2">
      <c r="A31" s="9" t="s">
        <v>127</v>
      </c>
      <c r="B31" s="9" t="s">
        <v>127</v>
      </c>
      <c r="C31" s="9" t="s">
        <v>127</v>
      </c>
      <c r="D31" s="9" t="s">
        <v>266</v>
      </c>
      <c r="E31" s="9" t="s">
        <v>267</v>
      </c>
      <c r="F31" s="9"/>
      <c r="G31" s="9">
        <v>3</v>
      </c>
      <c r="H31" s="9" t="s">
        <v>289</v>
      </c>
      <c r="I31" s="9" t="s">
        <v>281</v>
      </c>
      <c r="J31" s="9" t="s">
        <v>262</v>
      </c>
      <c r="K31" s="9">
        <v>14478.900000000001</v>
      </c>
      <c r="L31" s="9">
        <v>5221.9110940166811</v>
      </c>
      <c r="M31" s="9">
        <v>0.12443899999999999</v>
      </c>
      <c r="N31" s="9">
        <v>50</v>
      </c>
      <c r="O31" s="9">
        <v>358</v>
      </c>
      <c r="P31" s="9">
        <v>353</v>
      </c>
      <c r="Q31" s="9">
        <v>350</v>
      </c>
      <c r="R31" s="9">
        <v>46911.75</v>
      </c>
      <c r="S31" s="9">
        <v>6606</v>
      </c>
      <c r="T31" s="9">
        <v>5521.75</v>
      </c>
      <c r="U31" s="9">
        <v>1.0141643059490084</v>
      </c>
      <c r="V31" s="9">
        <v>0.98</v>
      </c>
      <c r="W31" s="9">
        <v>46716</v>
      </c>
      <c r="X31" s="9">
        <v>46843</v>
      </c>
      <c r="Y31" s="9">
        <v>46478</v>
      </c>
      <c r="Z31" s="9">
        <v>47610</v>
      </c>
      <c r="AA31" s="9">
        <v>6632</v>
      </c>
      <c r="AB31" s="9">
        <v>6508</v>
      </c>
      <c r="AC31" s="9">
        <v>6623</v>
      </c>
      <c r="AD31" s="9">
        <v>6661</v>
      </c>
      <c r="AE31" s="9">
        <v>5604</v>
      </c>
      <c r="AF31" s="9">
        <v>5659</v>
      </c>
      <c r="AG31" s="9">
        <v>5625</v>
      </c>
      <c r="AH31" s="9">
        <v>5199</v>
      </c>
      <c r="AI31" s="9">
        <v>1028</v>
      </c>
      <c r="AJ31" s="9">
        <v>849</v>
      </c>
      <c r="AK31" s="9">
        <v>998</v>
      </c>
      <c r="AL31" s="9">
        <v>1462</v>
      </c>
      <c r="AM31" s="9">
        <v>14493.5</v>
      </c>
      <c r="AN31" s="9">
        <v>17812.2</v>
      </c>
      <c r="AO31" s="9">
        <v>15119.1</v>
      </c>
      <c r="AP31" s="9">
        <v>10490.8</v>
      </c>
    </row>
    <row r="32" spans="1:42" x14ac:dyDescent="0.2">
      <c r="A32" s="9" t="s">
        <v>128</v>
      </c>
      <c r="B32" s="9" t="s">
        <v>128</v>
      </c>
      <c r="C32" s="9" t="s">
        <v>128</v>
      </c>
      <c r="D32" s="9" t="s">
        <v>266</v>
      </c>
      <c r="E32" s="9" t="s">
        <v>268</v>
      </c>
      <c r="F32" s="9"/>
      <c r="G32" s="9">
        <v>2</v>
      </c>
      <c r="H32" s="9" t="s">
        <v>289</v>
      </c>
      <c r="I32" s="9" t="s">
        <v>281</v>
      </c>
      <c r="J32" s="9" t="s">
        <v>217</v>
      </c>
      <c r="K32" s="9">
        <v>25846.5</v>
      </c>
      <c r="L32" s="9">
        <v>3729.2945559528162</v>
      </c>
      <c r="M32" s="9">
        <v>0.112731</v>
      </c>
      <c r="N32" s="9">
        <v>50</v>
      </c>
      <c r="O32" s="9">
        <v>344</v>
      </c>
      <c r="P32" s="9">
        <v>340</v>
      </c>
      <c r="Q32" s="9">
        <v>336</v>
      </c>
      <c r="R32" s="9">
        <v>31875.25</v>
      </c>
      <c r="S32" s="9">
        <v>4842.75</v>
      </c>
      <c r="T32" s="9">
        <v>4171.25</v>
      </c>
      <c r="U32" s="9">
        <v>1.0117647058823529</v>
      </c>
      <c r="V32" s="9">
        <v>0.98</v>
      </c>
      <c r="W32" s="9">
        <v>33599</v>
      </c>
      <c r="X32" s="9">
        <v>31337</v>
      </c>
      <c r="Y32" s="9">
        <v>32338</v>
      </c>
      <c r="Z32" s="9">
        <v>30227</v>
      </c>
      <c r="AA32" s="9">
        <v>4857</v>
      </c>
      <c r="AB32" s="9">
        <v>4893</v>
      </c>
      <c r="AC32" s="9">
        <v>4734</v>
      </c>
      <c r="AD32" s="9">
        <v>4887</v>
      </c>
      <c r="AE32" s="9">
        <v>3673</v>
      </c>
      <c r="AF32" s="9">
        <v>4211</v>
      </c>
      <c r="AG32" s="9">
        <v>4073</v>
      </c>
      <c r="AH32" s="9">
        <v>4728</v>
      </c>
      <c r="AI32" s="9">
        <v>1184</v>
      </c>
      <c r="AJ32" s="9">
        <v>682</v>
      </c>
      <c r="AK32" s="9">
        <v>661</v>
      </c>
      <c r="AL32" s="9">
        <v>159</v>
      </c>
      <c r="AM32" s="9">
        <v>8879.7999999999993</v>
      </c>
      <c r="AN32" s="9">
        <v>14373.7</v>
      </c>
      <c r="AO32" s="9">
        <v>15221.9</v>
      </c>
      <c r="AP32" s="9">
        <v>64910.6</v>
      </c>
    </row>
    <row r="33" spans="1:42" x14ac:dyDescent="0.2">
      <c r="A33" s="9" t="s">
        <v>129</v>
      </c>
      <c r="B33" s="9" t="s">
        <v>129</v>
      </c>
      <c r="C33" s="9" t="s">
        <v>129</v>
      </c>
      <c r="D33" s="9" t="s">
        <v>266</v>
      </c>
      <c r="E33" s="9" t="s">
        <v>268</v>
      </c>
      <c r="F33" s="9"/>
      <c r="G33" s="9">
        <v>3</v>
      </c>
      <c r="H33" s="9" t="s">
        <v>289</v>
      </c>
      <c r="I33" s="9" t="s">
        <v>281</v>
      </c>
      <c r="J33" s="9" t="s">
        <v>217</v>
      </c>
      <c r="K33" s="9">
        <v>8261.85</v>
      </c>
      <c r="L33" s="9">
        <v>5606.3023386768837</v>
      </c>
      <c r="M33" s="9">
        <v>0.11926200000000001</v>
      </c>
      <c r="N33" s="9">
        <v>50</v>
      </c>
      <c r="O33" s="9">
        <v>293</v>
      </c>
      <c r="P33" s="9">
        <v>278</v>
      </c>
      <c r="Q33" s="9">
        <v>276</v>
      </c>
      <c r="R33" s="9">
        <v>39981</v>
      </c>
      <c r="S33" s="9">
        <v>5113</v>
      </c>
      <c r="T33" s="9">
        <v>3673.5</v>
      </c>
      <c r="U33" s="9">
        <v>1.0539568345323742</v>
      </c>
      <c r="V33" s="9">
        <v>1</v>
      </c>
      <c r="W33" s="9">
        <v>39685</v>
      </c>
      <c r="X33" s="9">
        <v>39575</v>
      </c>
      <c r="Y33" s="9">
        <v>39705</v>
      </c>
      <c r="Z33" s="9">
        <v>40959</v>
      </c>
      <c r="AA33" s="9">
        <v>5167</v>
      </c>
      <c r="AB33" s="9">
        <v>5089</v>
      </c>
      <c r="AC33" s="9">
        <v>5116</v>
      </c>
      <c r="AD33" s="9">
        <v>5080</v>
      </c>
      <c r="AE33" s="9">
        <v>3701</v>
      </c>
      <c r="AF33" s="9">
        <v>3868</v>
      </c>
      <c r="AG33" s="9">
        <v>3739</v>
      </c>
      <c r="AH33" s="9">
        <v>3386</v>
      </c>
      <c r="AI33" s="9">
        <v>1466</v>
      </c>
      <c r="AJ33" s="9">
        <v>1221</v>
      </c>
      <c r="AK33" s="9">
        <v>1377</v>
      </c>
      <c r="AL33" s="9">
        <v>1694</v>
      </c>
      <c r="AM33" s="9">
        <v>7932.1</v>
      </c>
      <c r="AN33" s="9">
        <v>9449.7000000000007</v>
      </c>
      <c r="AO33" s="9">
        <v>8522.7000000000007</v>
      </c>
      <c r="AP33" s="9">
        <v>7142.9</v>
      </c>
    </row>
    <row r="34" spans="1:42" x14ac:dyDescent="0.2">
      <c r="A34" s="9" t="s">
        <v>130</v>
      </c>
      <c r="B34" s="9" t="s">
        <v>130</v>
      </c>
      <c r="C34" s="9" t="s">
        <v>130</v>
      </c>
      <c r="D34" s="9" t="s">
        <v>266</v>
      </c>
      <c r="E34" s="9" t="s">
        <v>266</v>
      </c>
      <c r="F34" s="9"/>
      <c r="G34" s="9">
        <v>1</v>
      </c>
      <c r="H34" s="9" t="s">
        <v>289</v>
      </c>
      <c r="I34" s="9" t="s">
        <v>281</v>
      </c>
      <c r="J34" s="9" t="s">
        <v>217</v>
      </c>
      <c r="K34" s="9">
        <v>6814.65</v>
      </c>
      <c r="L34" s="9">
        <v>3953.2659313612226</v>
      </c>
      <c r="M34" s="9">
        <v>0.10679</v>
      </c>
      <c r="N34" s="9">
        <v>50</v>
      </c>
      <c r="O34" s="9">
        <v>290</v>
      </c>
      <c r="P34" s="9">
        <v>288</v>
      </c>
      <c r="Q34" s="9">
        <v>285</v>
      </c>
      <c r="R34" s="9">
        <v>28048.5</v>
      </c>
      <c r="S34" s="9">
        <v>4667.75</v>
      </c>
      <c r="T34" s="9">
        <v>3303</v>
      </c>
      <c r="U34" s="9">
        <v>1.0069444444444444</v>
      </c>
      <c r="V34" s="9">
        <v>0.98</v>
      </c>
      <c r="W34" s="9">
        <v>28090</v>
      </c>
      <c r="X34" s="9">
        <v>27893</v>
      </c>
      <c r="Y34" s="9">
        <v>27331</v>
      </c>
      <c r="Z34" s="9">
        <v>28880</v>
      </c>
      <c r="AA34" s="9">
        <v>4617</v>
      </c>
      <c r="AB34" s="9">
        <v>4716</v>
      </c>
      <c r="AC34" s="9">
        <v>4801</v>
      </c>
      <c r="AD34" s="9">
        <v>4537</v>
      </c>
      <c r="AE34" s="9">
        <v>3293</v>
      </c>
      <c r="AF34" s="9">
        <v>3360</v>
      </c>
      <c r="AG34" s="9">
        <v>3410</v>
      </c>
      <c r="AH34" s="9">
        <v>3149</v>
      </c>
      <c r="AI34" s="9">
        <v>1324</v>
      </c>
      <c r="AJ34" s="9">
        <v>1356</v>
      </c>
      <c r="AK34" s="9">
        <v>1391</v>
      </c>
      <c r="AL34" s="9">
        <v>1388</v>
      </c>
      <c r="AM34" s="9">
        <v>6980.6</v>
      </c>
      <c r="AN34" s="9">
        <v>6830.2</v>
      </c>
      <c r="AO34" s="9">
        <v>6533</v>
      </c>
      <c r="AP34" s="9">
        <v>6914.8</v>
      </c>
    </row>
    <row r="35" spans="1:42" x14ac:dyDescent="0.2">
      <c r="A35" s="10" t="s">
        <v>54</v>
      </c>
      <c r="B35" s="10" t="s">
        <v>54</v>
      </c>
      <c r="C35" s="10" t="s">
        <v>54</v>
      </c>
      <c r="D35" s="10" t="s">
        <v>229</v>
      </c>
      <c r="E35" s="10" t="s">
        <v>229</v>
      </c>
      <c r="F35" s="10"/>
      <c r="G35" s="10">
        <v>1</v>
      </c>
      <c r="H35" s="10" t="s">
        <v>277</v>
      </c>
      <c r="I35" s="10" t="s">
        <v>281</v>
      </c>
      <c r="J35" s="10" t="s">
        <v>217</v>
      </c>
      <c r="K35" s="10">
        <v>3621.05</v>
      </c>
      <c r="L35" s="10">
        <v>31523.076450268014</v>
      </c>
      <c r="M35" s="10">
        <v>1.248E-2</v>
      </c>
      <c r="N35" s="10">
        <v>50</v>
      </c>
      <c r="O35" s="10">
        <v>76</v>
      </c>
      <c r="P35" s="10">
        <v>73</v>
      </c>
      <c r="Q35" s="10">
        <v>72</v>
      </c>
      <c r="R35" s="10">
        <v>51916.5</v>
      </c>
      <c r="S35" s="10">
        <v>4769.25</v>
      </c>
      <c r="T35" s="10">
        <v>1410</v>
      </c>
      <c r="U35" s="10">
        <v>1.0410958904109588</v>
      </c>
      <c r="V35" s="10">
        <v>1</v>
      </c>
      <c r="W35" s="10">
        <v>51857</v>
      </c>
      <c r="X35" s="10">
        <v>52074</v>
      </c>
      <c r="Y35" s="10">
        <v>51903</v>
      </c>
      <c r="Z35" s="10">
        <v>51832</v>
      </c>
      <c r="AA35" s="10">
        <v>4797</v>
      </c>
      <c r="AB35" s="10">
        <v>4705</v>
      </c>
      <c r="AC35" s="10">
        <v>4772</v>
      </c>
      <c r="AD35" s="10">
        <v>4803</v>
      </c>
      <c r="AE35" s="10">
        <v>1413</v>
      </c>
      <c r="AF35" s="10">
        <v>1390</v>
      </c>
      <c r="AG35" s="10">
        <v>1421</v>
      </c>
      <c r="AH35" s="10">
        <v>1416</v>
      </c>
      <c r="AI35" s="10">
        <v>3384</v>
      </c>
      <c r="AJ35" s="10">
        <v>3315</v>
      </c>
      <c r="AK35" s="10">
        <v>3351</v>
      </c>
      <c r="AL35" s="10">
        <v>3387</v>
      </c>
      <c r="AM35" s="10">
        <v>3601.5</v>
      </c>
      <c r="AN35" s="10">
        <v>3667</v>
      </c>
      <c r="AO35" s="10">
        <v>3638.9</v>
      </c>
      <c r="AP35" s="10">
        <v>3576.8</v>
      </c>
    </row>
    <row r="36" spans="1:42" x14ac:dyDescent="0.2">
      <c r="A36" s="10" t="s">
        <v>55</v>
      </c>
      <c r="B36" s="10" t="s">
        <v>55</v>
      </c>
      <c r="C36" s="10" t="s">
        <v>55</v>
      </c>
      <c r="D36" s="10" t="s">
        <v>229</v>
      </c>
      <c r="E36" s="10" t="s">
        <v>355</v>
      </c>
      <c r="F36" s="10"/>
      <c r="G36" s="10">
        <v>2</v>
      </c>
      <c r="H36" s="10" t="s">
        <v>277</v>
      </c>
      <c r="I36" s="10" t="s">
        <v>281</v>
      </c>
      <c r="J36" s="10" t="s">
        <v>217</v>
      </c>
      <c r="K36" s="10">
        <v>8932.875</v>
      </c>
      <c r="L36" s="10">
        <v>10132.796343666327</v>
      </c>
      <c r="M36" s="10">
        <v>2.5139000000000002E-2</v>
      </c>
      <c r="N36" s="10">
        <v>50</v>
      </c>
      <c r="O36" s="10">
        <v>355</v>
      </c>
      <c r="P36" s="10">
        <v>341</v>
      </c>
      <c r="Q36" s="10">
        <v>339</v>
      </c>
      <c r="R36" s="10">
        <v>80770.5</v>
      </c>
      <c r="S36" s="10">
        <v>2755.25</v>
      </c>
      <c r="T36" s="10">
        <v>1254.5</v>
      </c>
      <c r="U36" s="10">
        <v>1.0410557184750733</v>
      </c>
      <c r="V36" s="10">
        <v>1</v>
      </c>
      <c r="W36" s="10">
        <v>80681</v>
      </c>
      <c r="X36" s="10">
        <v>80786</v>
      </c>
      <c r="Y36" s="10">
        <v>80780</v>
      </c>
      <c r="Z36" s="10">
        <v>80835</v>
      </c>
      <c r="AA36" s="10">
        <v>2797</v>
      </c>
      <c r="AB36" s="10">
        <v>2747</v>
      </c>
      <c r="AC36" s="10">
        <v>2748</v>
      </c>
      <c r="AD36" s="10">
        <v>2729</v>
      </c>
      <c r="AE36" s="10">
        <v>1267</v>
      </c>
      <c r="AF36" s="10">
        <v>1252</v>
      </c>
      <c r="AG36" s="10">
        <v>1258</v>
      </c>
      <c r="AH36" s="10">
        <v>1241</v>
      </c>
      <c r="AI36" s="10">
        <v>1530</v>
      </c>
      <c r="AJ36" s="10">
        <v>1495</v>
      </c>
      <c r="AK36" s="10">
        <v>1490</v>
      </c>
      <c r="AL36" s="10">
        <v>1488</v>
      </c>
      <c r="AM36" s="10">
        <v>8769.4</v>
      </c>
      <c r="AN36" s="10">
        <v>9008.2999999999993</v>
      </c>
      <c r="AO36" s="10">
        <v>8938.9</v>
      </c>
      <c r="AP36" s="10">
        <v>9014.9</v>
      </c>
    </row>
    <row r="37" spans="1:42" x14ac:dyDescent="0.2">
      <c r="A37" s="10" t="s">
        <v>131</v>
      </c>
      <c r="B37" s="10" t="s">
        <v>131</v>
      </c>
      <c r="C37" s="10" t="s">
        <v>251</v>
      </c>
      <c r="D37" s="10" t="s">
        <v>229</v>
      </c>
      <c r="E37" s="10" t="s">
        <v>355</v>
      </c>
      <c r="F37" s="10"/>
      <c r="G37" s="10">
        <v>3</v>
      </c>
      <c r="H37" s="10" t="s">
        <v>277</v>
      </c>
      <c r="I37" s="10" t="s">
        <v>281</v>
      </c>
      <c r="J37" s="10" t="s">
        <v>217</v>
      </c>
      <c r="K37" s="10">
        <v>7143.35</v>
      </c>
      <c r="L37" s="10">
        <v>7174.8213590237083</v>
      </c>
      <c r="M37" s="10">
        <v>4.8228E-2</v>
      </c>
      <c r="N37" s="10">
        <v>50</v>
      </c>
      <c r="O37" s="10">
        <v>320</v>
      </c>
      <c r="P37" s="10">
        <v>284</v>
      </c>
      <c r="Q37" s="10">
        <v>281</v>
      </c>
      <c r="R37" s="10">
        <v>50964.5</v>
      </c>
      <c r="S37" s="10">
        <v>2253.5</v>
      </c>
      <c r="T37" s="10">
        <v>777</v>
      </c>
      <c r="U37" s="10">
        <v>1.1267605633802817</v>
      </c>
      <c r="V37" s="10">
        <v>1.05</v>
      </c>
      <c r="W37" s="10">
        <v>51002</v>
      </c>
      <c r="X37" s="10">
        <v>50872</v>
      </c>
      <c r="Y37" s="10">
        <v>50872</v>
      </c>
      <c r="Z37" s="10">
        <v>51112</v>
      </c>
      <c r="AA37" s="10">
        <v>2230</v>
      </c>
      <c r="AB37" s="10">
        <v>2308</v>
      </c>
      <c r="AC37" s="10">
        <v>2308</v>
      </c>
      <c r="AD37" s="10">
        <v>2168</v>
      </c>
      <c r="AE37" s="10">
        <v>774</v>
      </c>
      <c r="AF37" s="10">
        <v>790</v>
      </c>
      <c r="AG37" s="10">
        <v>790</v>
      </c>
      <c r="AH37" s="10">
        <v>754</v>
      </c>
      <c r="AI37" s="10">
        <v>1456</v>
      </c>
      <c r="AJ37" s="10">
        <v>1518</v>
      </c>
      <c r="AK37" s="10">
        <v>1518</v>
      </c>
      <c r="AL37" s="10">
        <v>1414</v>
      </c>
      <c r="AM37" s="10">
        <v>7258.2</v>
      </c>
      <c r="AN37" s="10">
        <v>6919.7</v>
      </c>
      <c r="AO37" s="10">
        <v>6973.5</v>
      </c>
      <c r="AP37" s="10">
        <v>7422</v>
      </c>
    </row>
    <row r="38" spans="1:42" x14ac:dyDescent="0.2">
      <c r="A38" s="10" t="s">
        <v>132</v>
      </c>
      <c r="B38" s="10" t="s">
        <v>132</v>
      </c>
      <c r="C38" s="10" t="s">
        <v>233</v>
      </c>
      <c r="D38" s="10" t="s">
        <v>229</v>
      </c>
      <c r="E38" s="10" t="s">
        <v>356</v>
      </c>
      <c r="F38" s="10"/>
      <c r="G38" s="10">
        <v>2</v>
      </c>
      <c r="H38" s="10" t="s">
        <v>277</v>
      </c>
      <c r="I38" s="10" t="s">
        <v>281</v>
      </c>
      <c r="J38" s="10" t="s">
        <v>217</v>
      </c>
      <c r="K38" s="10">
        <v>9080.5999999999985</v>
      </c>
      <c r="L38" s="10">
        <v>9220.6343008344302</v>
      </c>
      <c r="M38" s="10">
        <v>2.4174000000000001E-2</v>
      </c>
      <c r="N38" s="10">
        <v>50</v>
      </c>
      <c r="O38" s="10">
        <v>315</v>
      </c>
      <c r="P38" s="10">
        <v>297</v>
      </c>
      <c r="Q38" s="10">
        <v>295</v>
      </c>
      <c r="R38" s="10">
        <v>63872.25</v>
      </c>
      <c r="S38" s="10">
        <v>2344.75</v>
      </c>
      <c r="T38" s="10">
        <v>996.25</v>
      </c>
      <c r="U38" s="10">
        <v>1.0606060606060606</v>
      </c>
      <c r="V38" s="10">
        <v>1</v>
      </c>
      <c r="W38" s="10">
        <v>63856</v>
      </c>
      <c r="X38" s="10">
        <v>63856</v>
      </c>
      <c r="Y38" s="10">
        <v>63907</v>
      </c>
      <c r="Z38" s="10">
        <v>63870</v>
      </c>
      <c r="AA38" s="10">
        <v>2354</v>
      </c>
      <c r="AB38" s="10">
        <v>2354</v>
      </c>
      <c r="AC38" s="10">
        <v>2326</v>
      </c>
      <c r="AD38" s="10">
        <v>2345</v>
      </c>
      <c r="AE38" s="10">
        <v>1000</v>
      </c>
      <c r="AF38" s="10">
        <v>1000</v>
      </c>
      <c r="AG38" s="10">
        <v>984</v>
      </c>
      <c r="AH38" s="10">
        <v>1001</v>
      </c>
      <c r="AI38" s="10">
        <v>1354</v>
      </c>
      <c r="AJ38" s="10">
        <v>1354</v>
      </c>
      <c r="AK38" s="10">
        <v>1342</v>
      </c>
      <c r="AL38" s="10">
        <v>1344</v>
      </c>
      <c r="AM38" s="10">
        <v>9140.7000000000007</v>
      </c>
      <c r="AN38" s="10">
        <v>9036.4</v>
      </c>
      <c r="AO38" s="10">
        <v>9128.5</v>
      </c>
      <c r="AP38" s="10">
        <v>9016.7999999999993</v>
      </c>
    </row>
    <row r="39" spans="1:42" x14ac:dyDescent="0.2">
      <c r="A39" s="10" t="s">
        <v>133</v>
      </c>
      <c r="B39" s="10" t="s">
        <v>133</v>
      </c>
      <c r="C39" s="10" t="s">
        <v>252</v>
      </c>
      <c r="D39" s="10" t="s">
        <v>229</v>
      </c>
      <c r="E39" s="10" t="s">
        <v>356</v>
      </c>
      <c r="F39" s="10"/>
      <c r="G39" s="10">
        <v>3</v>
      </c>
      <c r="H39" s="10" t="s">
        <v>277</v>
      </c>
      <c r="I39" s="10" t="s">
        <v>281</v>
      </c>
      <c r="J39" s="10" t="s">
        <v>217</v>
      </c>
      <c r="K39" s="10">
        <v>5743.875</v>
      </c>
      <c r="L39" s="10">
        <v>6656.0782509768997</v>
      </c>
      <c r="M39" s="10">
        <v>4.9003999999999999E-2</v>
      </c>
      <c r="N39" s="10">
        <v>50</v>
      </c>
      <c r="O39" s="10">
        <v>320</v>
      </c>
      <c r="P39" s="10">
        <v>293</v>
      </c>
      <c r="Q39" s="10">
        <v>291</v>
      </c>
      <c r="R39" s="10">
        <v>48717.75</v>
      </c>
      <c r="S39" s="10">
        <v>2487</v>
      </c>
      <c r="T39" s="10">
        <v>872.5</v>
      </c>
      <c r="U39" s="10">
        <v>1.0921501706484642</v>
      </c>
      <c r="V39" s="10">
        <v>1.05</v>
      </c>
      <c r="W39" s="10">
        <v>48522</v>
      </c>
      <c r="X39" s="10">
        <v>48695</v>
      </c>
      <c r="Y39" s="10">
        <v>48695</v>
      </c>
      <c r="Z39" s="10">
        <v>48959</v>
      </c>
      <c r="AA39" s="10">
        <v>2603</v>
      </c>
      <c r="AB39" s="10">
        <v>2493</v>
      </c>
      <c r="AC39" s="10">
        <v>2493</v>
      </c>
      <c r="AD39" s="10">
        <v>2359</v>
      </c>
      <c r="AE39" s="10">
        <v>907</v>
      </c>
      <c r="AF39" s="10">
        <v>876</v>
      </c>
      <c r="AG39" s="10">
        <v>876</v>
      </c>
      <c r="AH39" s="10">
        <v>831</v>
      </c>
      <c r="AI39" s="10">
        <v>1696</v>
      </c>
      <c r="AJ39" s="10">
        <v>1617</v>
      </c>
      <c r="AK39" s="10">
        <v>1617</v>
      </c>
      <c r="AL39" s="10">
        <v>1528</v>
      </c>
      <c r="AM39" s="10">
        <v>5486.6</v>
      </c>
      <c r="AN39" s="10">
        <v>5700.6</v>
      </c>
      <c r="AO39" s="10">
        <v>5682</v>
      </c>
      <c r="AP39" s="10">
        <v>6106.3</v>
      </c>
    </row>
    <row r="40" spans="1:42" x14ac:dyDescent="0.2">
      <c r="A40" s="10" t="s">
        <v>134</v>
      </c>
      <c r="B40" s="10" t="s">
        <v>134</v>
      </c>
      <c r="C40" s="10" t="s">
        <v>235</v>
      </c>
      <c r="D40" s="10" t="s">
        <v>229</v>
      </c>
      <c r="E40" s="10" t="s">
        <v>357</v>
      </c>
      <c r="F40" s="10"/>
      <c r="G40" s="10">
        <v>2</v>
      </c>
      <c r="H40" s="10" t="s">
        <v>277</v>
      </c>
      <c r="I40" s="10" t="s">
        <v>281</v>
      </c>
      <c r="J40" s="10" t="s">
        <v>217</v>
      </c>
      <c r="K40" s="10">
        <v>10748.474999999999</v>
      </c>
      <c r="L40" s="10">
        <v>10877.844572785636</v>
      </c>
      <c r="M40" s="10">
        <v>3.0112E-2</v>
      </c>
      <c r="N40" s="10">
        <v>50</v>
      </c>
      <c r="O40" s="10">
        <v>343</v>
      </c>
      <c r="P40" s="10">
        <v>340</v>
      </c>
      <c r="Q40" s="10">
        <v>340</v>
      </c>
      <c r="R40" s="10">
        <v>85197.75</v>
      </c>
      <c r="S40" s="10">
        <v>2721.25</v>
      </c>
      <c r="T40" s="10">
        <v>1213.5</v>
      </c>
      <c r="U40" s="10">
        <v>1.0088235294117647</v>
      </c>
      <c r="V40" s="10">
        <v>0.98</v>
      </c>
      <c r="W40" s="10">
        <v>85264</v>
      </c>
      <c r="X40" s="10">
        <v>85248</v>
      </c>
      <c r="Y40" s="10">
        <v>85075</v>
      </c>
      <c r="Z40" s="10">
        <v>85204</v>
      </c>
      <c r="AA40" s="10">
        <v>2692</v>
      </c>
      <c r="AB40" s="10">
        <v>2695</v>
      </c>
      <c r="AC40" s="10">
        <v>2774</v>
      </c>
      <c r="AD40" s="10">
        <v>2724</v>
      </c>
      <c r="AE40" s="10">
        <v>1192</v>
      </c>
      <c r="AF40" s="10">
        <v>1205</v>
      </c>
      <c r="AG40" s="10">
        <v>1246</v>
      </c>
      <c r="AH40" s="10">
        <v>1211</v>
      </c>
      <c r="AI40" s="10">
        <v>1500</v>
      </c>
      <c r="AJ40" s="10">
        <v>1490</v>
      </c>
      <c r="AK40" s="10">
        <v>1528</v>
      </c>
      <c r="AL40" s="10">
        <v>1513</v>
      </c>
      <c r="AM40" s="10">
        <v>10821.4</v>
      </c>
      <c r="AN40" s="10">
        <v>10889.4</v>
      </c>
      <c r="AO40" s="10">
        <v>10593.8</v>
      </c>
      <c r="AP40" s="10">
        <v>10689.3</v>
      </c>
    </row>
    <row r="41" spans="1:42" x14ac:dyDescent="0.2">
      <c r="A41" s="10" t="s">
        <v>135</v>
      </c>
      <c r="B41" s="10" t="s">
        <v>135</v>
      </c>
      <c r="C41" s="10" t="s">
        <v>253</v>
      </c>
      <c r="D41" s="10" t="s">
        <v>229</v>
      </c>
      <c r="E41" s="10" t="s">
        <v>357</v>
      </c>
      <c r="F41" s="10"/>
      <c r="G41" s="10">
        <v>3</v>
      </c>
      <c r="H41" s="10" t="s">
        <v>277</v>
      </c>
      <c r="I41" s="10" t="s">
        <v>281</v>
      </c>
      <c r="J41" s="10" t="s">
        <v>217</v>
      </c>
      <c r="K41" s="10">
        <v>6033.7249999999995</v>
      </c>
      <c r="L41" s="10">
        <v>3763.9939540893888</v>
      </c>
      <c r="M41" s="10">
        <v>0.123672</v>
      </c>
      <c r="N41" s="10">
        <v>50</v>
      </c>
      <c r="O41" s="10">
        <v>240</v>
      </c>
      <c r="P41" s="10">
        <v>260</v>
      </c>
      <c r="Q41" s="10">
        <v>259</v>
      </c>
      <c r="R41" s="10">
        <v>24984.5</v>
      </c>
      <c r="S41" s="10">
        <v>1495.75</v>
      </c>
      <c r="T41" s="10">
        <v>608</v>
      </c>
      <c r="U41" s="10">
        <v>0.92307692307692313</v>
      </c>
      <c r="V41" s="10">
        <v>0.99</v>
      </c>
      <c r="W41" s="10">
        <v>24894</v>
      </c>
      <c r="X41" s="10">
        <v>25064</v>
      </c>
      <c r="Y41" s="10">
        <v>25048</v>
      </c>
      <c r="Z41" s="10">
        <v>24932</v>
      </c>
      <c r="AA41" s="10">
        <v>1556</v>
      </c>
      <c r="AB41" s="10">
        <v>1445</v>
      </c>
      <c r="AC41" s="10">
        <v>1455</v>
      </c>
      <c r="AD41" s="10">
        <v>1527</v>
      </c>
      <c r="AE41" s="10">
        <v>619</v>
      </c>
      <c r="AF41" s="10">
        <v>596</v>
      </c>
      <c r="AG41" s="10">
        <v>600</v>
      </c>
      <c r="AH41" s="10">
        <v>617</v>
      </c>
      <c r="AI41" s="10">
        <v>937</v>
      </c>
      <c r="AJ41" s="10">
        <v>849</v>
      </c>
      <c r="AK41" s="10">
        <v>855</v>
      </c>
      <c r="AL41" s="10">
        <v>910</v>
      </c>
      <c r="AM41" s="10">
        <v>5746.3</v>
      </c>
      <c r="AN41" s="10">
        <v>6208.8</v>
      </c>
      <c r="AO41" s="10">
        <v>6289.5</v>
      </c>
      <c r="AP41" s="10">
        <v>5890.3</v>
      </c>
    </row>
    <row r="42" spans="1:42" x14ac:dyDescent="0.2">
      <c r="A42" s="11" t="s">
        <v>136</v>
      </c>
      <c r="B42" s="11" t="s">
        <v>136</v>
      </c>
      <c r="C42" s="11" t="s">
        <v>238</v>
      </c>
      <c r="D42" s="11" t="s">
        <v>236</v>
      </c>
      <c r="E42" s="11" t="s">
        <v>358</v>
      </c>
      <c r="F42" s="11"/>
      <c r="G42" s="11">
        <v>2</v>
      </c>
      <c r="H42" s="11" t="s">
        <v>277</v>
      </c>
      <c r="I42" s="11" t="s">
        <v>281</v>
      </c>
      <c r="J42" s="11" t="s">
        <v>217</v>
      </c>
      <c r="K42" s="11">
        <v>18243.199999999997</v>
      </c>
      <c r="L42" s="11">
        <v>9777.8860333600369</v>
      </c>
      <c r="M42" s="11">
        <v>5.2127E-2</v>
      </c>
      <c r="N42" s="11">
        <v>50</v>
      </c>
      <c r="O42" s="11">
        <v>452</v>
      </c>
      <c r="P42" s="11">
        <v>472</v>
      </c>
      <c r="Q42" s="11">
        <v>472</v>
      </c>
      <c r="R42" s="11">
        <v>110122</v>
      </c>
      <c r="S42" s="11">
        <v>2778.25</v>
      </c>
      <c r="T42" s="11">
        <v>1289.5</v>
      </c>
      <c r="U42" s="11">
        <v>0.9576271186440678</v>
      </c>
      <c r="V42" s="11">
        <v>0.99</v>
      </c>
      <c r="W42" s="11">
        <v>110101</v>
      </c>
      <c r="X42" s="11">
        <v>110235</v>
      </c>
      <c r="Y42" s="11">
        <v>110155</v>
      </c>
      <c r="Z42" s="11">
        <v>109997</v>
      </c>
      <c r="AA42" s="11">
        <v>2812</v>
      </c>
      <c r="AB42" s="11">
        <v>2800</v>
      </c>
      <c r="AC42" s="11">
        <v>2852</v>
      </c>
      <c r="AD42" s="11">
        <v>2649</v>
      </c>
      <c r="AE42" s="11">
        <v>1296</v>
      </c>
      <c r="AF42" s="11">
        <v>1297</v>
      </c>
      <c r="AG42" s="11">
        <v>1309</v>
      </c>
      <c r="AH42" s="11">
        <v>1256</v>
      </c>
      <c r="AI42" s="11">
        <v>1516</v>
      </c>
      <c r="AJ42" s="11">
        <v>1503</v>
      </c>
      <c r="AK42" s="11">
        <v>1543</v>
      </c>
      <c r="AL42" s="11">
        <v>1393</v>
      </c>
      <c r="AM42" s="11">
        <v>17867.599999999999</v>
      </c>
      <c r="AN42" s="11">
        <v>18063.8</v>
      </c>
      <c r="AO42" s="11">
        <v>17613.8</v>
      </c>
      <c r="AP42" s="11">
        <v>19427.599999999999</v>
      </c>
    </row>
    <row r="43" spans="1:42" x14ac:dyDescent="0.2">
      <c r="A43" s="11" t="s">
        <v>137</v>
      </c>
      <c r="B43" s="11" t="s">
        <v>137</v>
      </c>
      <c r="C43" s="11" t="s">
        <v>254</v>
      </c>
      <c r="D43" s="11" t="s">
        <v>236</v>
      </c>
      <c r="E43" s="11" t="s">
        <v>358</v>
      </c>
      <c r="F43" s="11"/>
      <c r="G43" s="11">
        <v>3</v>
      </c>
      <c r="H43" s="11" t="s">
        <v>277</v>
      </c>
      <c r="I43" s="11" t="s">
        <v>281</v>
      </c>
      <c r="J43" s="11" t="s">
        <v>217</v>
      </c>
      <c r="K43" s="11">
        <v>8773.75</v>
      </c>
      <c r="L43" s="11">
        <v>12500.240410262937</v>
      </c>
      <c r="M43" s="11">
        <v>0.20515600000000001</v>
      </c>
      <c r="N43" s="11">
        <v>50</v>
      </c>
      <c r="O43" s="11">
        <v>200</v>
      </c>
      <c r="P43" s="11">
        <v>236</v>
      </c>
      <c r="Q43" s="11">
        <v>235</v>
      </c>
      <c r="R43" s="11">
        <v>81818.75</v>
      </c>
      <c r="S43" s="11">
        <v>3928.75</v>
      </c>
      <c r="T43" s="11">
        <v>1959.5</v>
      </c>
      <c r="U43" s="11">
        <v>0.84745762711864403</v>
      </c>
      <c r="V43" s="11">
        <v>0.97</v>
      </c>
      <c r="W43" s="11">
        <v>81907</v>
      </c>
      <c r="X43" s="11">
        <v>82076</v>
      </c>
      <c r="Y43" s="11">
        <v>81646</v>
      </c>
      <c r="Z43" s="11">
        <v>81646</v>
      </c>
      <c r="AA43" s="11">
        <v>3877</v>
      </c>
      <c r="AB43" s="11">
        <v>3772</v>
      </c>
      <c r="AC43" s="11">
        <v>4033</v>
      </c>
      <c r="AD43" s="11">
        <v>4033</v>
      </c>
      <c r="AE43" s="11">
        <v>1953</v>
      </c>
      <c r="AF43" s="11">
        <v>1933</v>
      </c>
      <c r="AG43" s="11">
        <v>1976</v>
      </c>
      <c r="AH43" s="11">
        <v>1976</v>
      </c>
      <c r="AI43" s="11">
        <v>1924</v>
      </c>
      <c r="AJ43" s="11">
        <v>1839</v>
      </c>
      <c r="AK43" s="11">
        <v>2057</v>
      </c>
      <c r="AL43" s="11">
        <v>2057</v>
      </c>
      <c r="AM43" s="11">
        <v>9047.7999999999993</v>
      </c>
      <c r="AN43" s="11">
        <v>9295.5</v>
      </c>
      <c r="AO43" s="11">
        <v>8418.6</v>
      </c>
      <c r="AP43" s="11">
        <v>8333.1</v>
      </c>
    </row>
    <row r="44" spans="1:42" x14ac:dyDescent="0.2">
      <c r="A44" s="11" t="s">
        <v>138</v>
      </c>
      <c r="B44" s="11" t="s">
        <v>138</v>
      </c>
      <c r="C44" s="11" t="s">
        <v>240</v>
      </c>
      <c r="D44" s="11" t="s">
        <v>236</v>
      </c>
      <c r="E44" s="11" t="s">
        <v>359</v>
      </c>
      <c r="F44" s="11"/>
      <c r="G44" s="11">
        <v>2</v>
      </c>
      <c r="H44" s="11" t="s">
        <v>277</v>
      </c>
      <c r="I44" s="11" t="s">
        <v>281</v>
      </c>
      <c r="J44" s="11" t="s">
        <v>217</v>
      </c>
      <c r="K44" s="11">
        <v>20382.325000000001</v>
      </c>
      <c r="L44" s="11">
        <v>12830.025758493537</v>
      </c>
      <c r="M44" s="11">
        <v>4.2595000000000001E-2</v>
      </c>
      <c r="N44" s="11">
        <v>50</v>
      </c>
      <c r="O44" s="11">
        <v>309</v>
      </c>
      <c r="P44" s="11">
        <v>323</v>
      </c>
      <c r="Q44" s="11">
        <v>322</v>
      </c>
      <c r="R44" s="11">
        <v>97989.25</v>
      </c>
      <c r="S44" s="11">
        <v>2083</v>
      </c>
      <c r="T44" s="11">
        <v>943</v>
      </c>
      <c r="U44" s="11">
        <v>0.95665634674922606</v>
      </c>
      <c r="V44" s="11">
        <v>0.99</v>
      </c>
      <c r="W44" s="11">
        <v>98048</v>
      </c>
      <c r="X44" s="11">
        <v>98003</v>
      </c>
      <c r="Y44" s="11">
        <v>97846</v>
      </c>
      <c r="Z44" s="11">
        <v>98060</v>
      </c>
      <c r="AA44" s="11">
        <v>2052</v>
      </c>
      <c r="AB44" s="11">
        <v>2079</v>
      </c>
      <c r="AC44" s="11">
        <v>2154</v>
      </c>
      <c r="AD44" s="11">
        <v>2047</v>
      </c>
      <c r="AE44" s="11">
        <v>930</v>
      </c>
      <c r="AF44" s="11">
        <v>938</v>
      </c>
      <c r="AG44" s="11">
        <v>973</v>
      </c>
      <c r="AH44" s="11">
        <v>931</v>
      </c>
      <c r="AI44" s="11">
        <v>1122</v>
      </c>
      <c r="AJ44" s="11">
        <v>1141</v>
      </c>
      <c r="AK44" s="11">
        <v>1181</v>
      </c>
      <c r="AL44" s="11">
        <v>1116</v>
      </c>
      <c r="AM44" s="11">
        <v>20711.3</v>
      </c>
      <c r="AN44" s="11">
        <v>20357</v>
      </c>
      <c r="AO44" s="11">
        <v>19635.5</v>
      </c>
      <c r="AP44" s="11">
        <v>20825.5</v>
      </c>
    </row>
    <row r="45" spans="1:42" x14ac:dyDescent="0.2">
      <c r="A45" s="11" t="s">
        <v>139</v>
      </c>
      <c r="B45" s="11" t="s">
        <v>139</v>
      </c>
      <c r="C45" s="11" t="s">
        <v>255</v>
      </c>
      <c r="D45" s="11" t="s">
        <v>236</v>
      </c>
      <c r="E45" s="11" t="s">
        <v>359</v>
      </c>
      <c r="F45" s="11"/>
      <c r="G45" s="11">
        <v>3</v>
      </c>
      <c r="H45" s="11" t="s">
        <v>277</v>
      </c>
      <c r="I45" s="11" t="s">
        <v>281</v>
      </c>
      <c r="J45" s="11" t="s">
        <v>217</v>
      </c>
      <c r="K45" s="11">
        <v>13087.125</v>
      </c>
      <c r="L45" s="11">
        <v>13808.343862089576</v>
      </c>
      <c r="M45" s="11">
        <v>0.13974800000000001</v>
      </c>
      <c r="N45" s="11">
        <v>50</v>
      </c>
      <c r="O45" s="11">
        <v>217</v>
      </c>
      <c r="P45" s="11">
        <v>261</v>
      </c>
      <c r="Q45" s="11">
        <v>260</v>
      </c>
      <c r="R45" s="11">
        <v>92692</v>
      </c>
      <c r="S45" s="11">
        <v>3042.5</v>
      </c>
      <c r="T45" s="11">
        <v>1493.5</v>
      </c>
      <c r="U45" s="11">
        <v>0.83141762452107282</v>
      </c>
      <c r="V45" s="11">
        <v>0.97</v>
      </c>
      <c r="W45" s="11">
        <v>92701</v>
      </c>
      <c r="X45" s="11">
        <v>92863</v>
      </c>
      <c r="Y45" s="11">
        <v>92562</v>
      </c>
      <c r="Z45" s="11">
        <v>92642</v>
      </c>
      <c r="AA45" s="11">
        <v>3042</v>
      </c>
      <c r="AB45" s="11">
        <v>2930</v>
      </c>
      <c r="AC45" s="11">
        <v>3126</v>
      </c>
      <c r="AD45" s="11">
        <v>3072</v>
      </c>
      <c r="AE45" s="11">
        <v>1488</v>
      </c>
      <c r="AF45" s="11">
        <v>1482</v>
      </c>
      <c r="AG45" s="11">
        <v>1501</v>
      </c>
      <c r="AH45" s="11">
        <v>1503</v>
      </c>
      <c r="AI45" s="11">
        <v>1554</v>
      </c>
      <c r="AJ45" s="11">
        <v>1448</v>
      </c>
      <c r="AK45" s="11">
        <v>1625</v>
      </c>
      <c r="AL45" s="11">
        <v>1569</v>
      </c>
      <c r="AM45" s="11">
        <v>13046.6</v>
      </c>
      <c r="AN45" s="11">
        <v>14006.4</v>
      </c>
      <c r="AO45" s="11">
        <v>12418.2</v>
      </c>
      <c r="AP45" s="11">
        <v>12877.3</v>
      </c>
    </row>
    <row r="46" spans="1:42" x14ac:dyDescent="0.2">
      <c r="A46" s="11" t="s">
        <v>140</v>
      </c>
      <c r="B46" s="11" t="s">
        <v>140</v>
      </c>
      <c r="C46" s="11" t="s">
        <v>242</v>
      </c>
      <c r="D46" s="11" t="s">
        <v>236</v>
      </c>
      <c r="E46" s="11" t="s">
        <v>360</v>
      </c>
      <c r="F46" s="11"/>
      <c r="G46" s="11">
        <v>2</v>
      </c>
      <c r="H46" s="11" t="s">
        <v>277</v>
      </c>
      <c r="I46" s="11" t="s">
        <v>281</v>
      </c>
      <c r="J46" s="11" t="s">
        <v>217</v>
      </c>
      <c r="K46" s="11">
        <v>22859.950000000004</v>
      </c>
      <c r="L46" s="11">
        <v>10095.398469494101</v>
      </c>
      <c r="M46" s="11">
        <v>5.4725999999999997E-2</v>
      </c>
      <c r="N46" s="11">
        <v>50</v>
      </c>
      <c r="O46" s="11">
        <v>364</v>
      </c>
      <c r="P46" s="11">
        <v>394</v>
      </c>
      <c r="Q46" s="11">
        <v>394</v>
      </c>
      <c r="R46" s="11">
        <v>95298</v>
      </c>
      <c r="S46" s="11">
        <v>2213.25</v>
      </c>
      <c r="T46" s="11">
        <v>1183</v>
      </c>
      <c r="U46" s="11">
        <v>0.92385786802030456</v>
      </c>
      <c r="V46" s="11">
        <v>0.99</v>
      </c>
      <c r="W46" s="11">
        <v>95245</v>
      </c>
      <c r="X46" s="11">
        <v>95399</v>
      </c>
      <c r="Y46" s="11">
        <v>95228</v>
      </c>
      <c r="Z46" s="11">
        <v>95320</v>
      </c>
      <c r="AA46" s="11">
        <v>2243</v>
      </c>
      <c r="AB46" s="11">
        <v>2160</v>
      </c>
      <c r="AC46" s="11">
        <v>2241</v>
      </c>
      <c r="AD46" s="11">
        <v>2209</v>
      </c>
      <c r="AE46" s="11">
        <v>1190</v>
      </c>
      <c r="AF46" s="11">
        <v>1168</v>
      </c>
      <c r="AG46" s="11">
        <v>1198</v>
      </c>
      <c r="AH46" s="11">
        <v>1176</v>
      </c>
      <c r="AI46" s="11">
        <v>1053</v>
      </c>
      <c r="AJ46" s="11">
        <v>992</v>
      </c>
      <c r="AK46" s="11">
        <v>1043</v>
      </c>
      <c r="AL46" s="11">
        <v>1033</v>
      </c>
      <c r="AM46" s="11">
        <v>22342.7</v>
      </c>
      <c r="AN46" s="11">
        <v>23753.9</v>
      </c>
      <c r="AO46" s="11">
        <v>22551.8</v>
      </c>
      <c r="AP46" s="11">
        <v>22791.4</v>
      </c>
    </row>
    <row r="47" spans="1:42" x14ac:dyDescent="0.2">
      <c r="A47" s="11" t="s">
        <v>141</v>
      </c>
      <c r="B47" s="11" t="s">
        <v>141</v>
      </c>
      <c r="C47" s="11" t="s">
        <v>256</v>
      </c>
      <c r="D47" s="11" t="s">
        <v>236</v>
      </c>
      <c r="E47" s="11" t="s">
        <v>360</v>
      </c>
      <c r="F47" s="11"/>
      <c r="G47" s="11">
        <v>3</v>
      </c>
      <c r="H47" s="11" t="s">
        <v>277</v>
      </c>
      <c r="I47" s="11" t="s">
        <v>281</v>
      </c>
      <c r="J47" s="11" t="s">
        <v>217</v>
      </c>
      <c r="K47" s="11">
        <v>9238.1</v>
      </c>
      <c r="L47" s="11">
        <v>10954.434215155929</v>
      </c>
      <c r="M47" s="11">
        <v>0.16177800000000001</v>
      </c>
      <c r="N47" s="11">
        <v>50</v>
      </c>
      <c r="O47" s="11">
        <v>200</v>
      </c>
      <c r="P47" s="11">
        <v>233</v>
      </c>
      <c r="Q47" s="11">
        <v>232</v>
      </c>
      <c r="R47" s="11">
        <v>67165.5</v>
      </c>
      <c r="S47" s="11">
        <v>2598.75</v>
      </c>
      <c r="T47" s="11">
        <v>1062</v>
      </c>
      <c r="U47" s="11">
        <v>0.85836909871244638</v>
      </c>
      <c r="V47" s="11">
        <v>0.97</v>
      </c>
      <c r="W47" s="11">
        <v>67038</v>
      </c>
      <c r="X47" s="11">
        <v>67450</v>
      </c>
      <c r="Y47" s="11">
        <v>67038</v>
      </c>
      <c r="Z47" s="11">
        <v>67136</v>
      </c>
      <c r="AA47" s="11">
        <v>2687</v>
      </c>
      <c r="AB47" s="11">
        <v>2406</v>
      </c>
      <c r="AC47" s="11">
        <v>2687</v>
      </c>
      <c r="AD47" s="11">
        <v>2615</v>
      </c>
      <c r="AE47" s="11">
        <v>1078</v>
      </c>
      <c r="AF47" s="11">
        <v>1027</v>
      </c>
      <c r="AG47" s="11">
        <v>1078</v>
      </c>
      <c r="AH47" s="11">
        <v>1065</v>
      </c>
      <c r="AI47" s="11">
        <v>1609</v>
      </c>
      <c r="AJ47" s="11">
        <v>1379</v>
      </c>
      <c r="AK47" s="11">
        <v>1609</v>
      </c>
      <c r="AL47" s="11">
        <v>1550</v>
      </c>
      <c r="AM47" s="11">
        <v>8762.9</v>
      </c>
      <c r="AN47" s="11">
        <v>10166</v>
      </c>
      <c r="AO47" s="11">
        <v>8827.7999999999993</v>
      </c>
      <c r="AP47" s="11">
        <v>9195.7000000000007</v>
      </c>
    </row>
    <row r="48" spans="1:42" x14ac:dyDescent="0.2">
      <c r="A48" s="11" t="s">
        <v>142</v>
      </c>
      <c r="B48" s="11" t="s">
        <v>142</v>
      </c>
      <c r="C48" s="11" t="s">
        <v>142</v>
      </c>
      <c r="D48" s="11" t="s">
        <v>236</v>
      </c>
      <c r="E48" s="11" t="s">
        <v>236</v>
      </c>
      <c r="F48" s="11"/>
      <c r="G48" s="11">
        <v>1</v>
      </c>
      <c r="H48" s="11" t="s">
        <v>277</v>
      </c>
      <c r="I48" s="11" t="s">
        <v>281</v>
      </c>
      <c r="J48" s="11" t="s">
        <v>217</v>
      </c>
      <c r="K48" s="11">
        <v>8685.2250000000004</v>
      </c>
      <c r="L48" s="11">
        <v>7715.9211460384795</v>
      </c>
      <c r="M48" s="11">
        <v>4.1496999999999999E-2</v>
      </c>
      <c r="N48" s="11">
        <v>50</v>
      </c>
      <c r="O48" s="11">
        <v>409</v>
      </c>
      <c r="P48" s="11">
        <v>410</v>
      </c>
      <c r="Q48" s="11">
        <v>409</v>
      </c>
      <c r="R48" s="11">
        <v>73551.25</v>
      </c>
      <c r="S48" s="11">
        <v>3073.5</v>
      </c>
      <c r="T48" s="11">
        <v>1390</v>
      </c>
      <c r="U48" s="11">
        <v>0.9975609756097561</v>
      </c>
      <c r="V48" s="11">
        <v>0.98</v>
      </c>
      <c r="W48" s="11">
        <v>73455</v>
      </c>
      <c r="X48" s="11">
        <v>73436</v>
      </c>
      <c r="Y48" s="11">
        <v>73635</v>
      </c>
      <c r="Z48" s="11">
        <v>73679</v>
      </c>
      <c r="AA48" s="11">
        <v>3125</v>
      </c>
      <c r="AB48" s="11">
        <v>3134</v>
      </c>
      <c r="AC48" s="11">
        <v>3026</v>
      </c>
      <c r="AD48" s="11">
        <v>3009</v>
      </c>
      <c r="AE48" s="11">
        <v>1405</v>
      </c>
      <c r="AF48" s="11">
        <v>1404</v>
      </c>
      <c r="AG48" s="11">
        <v>1383</v>
      </c>
      <c r="AH48" s="11">
        <v>1368</v>
      </c>
      <c r="AI48" s="11">
        <v>1720</v>
      </c>
      <c r="AJ48" s="11">
        <v>1730</v>
      </c>
      <c r="AK48" s="11">
        <v>1643</v>
      </c>
      <c r="AL48" s="11">
        <v>1641</v>
      </c>
      <c r="AM48" s="11">
        <v>8437.2999999999993</v>
      </c>
      <c r="AN48" s="11">
        <v>8450.6</v>
      </c>
      <c r="AO48" s="11">
        <v>8998.2999999999993</v>
      </c>
      <c r="AP48" s="11">
        <v>8854.7000000000007</v>
      </c>
    </row>
    <row r="52" spans="1:42" s="10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FFB1-D8E2-EF4E-BE85-874FBA310D9D}">
  <dimension ref="A1:B12"/>
  <sheetViews>
    <sheetView workbookViewId="0">
      <selection sqref="A1:B12"/>
    </sheetView>
  </sheetViews>
  <sheetFormatPr baseColWidth="10" defaultRowHeight="16" x14ac:dyDescent="0.2"/>
  <sheetData>
    <row r="1" spans="1:2" x14ac:dyDescent="0.2">
      <c r="A1" s="3" t="s">
        <v>336</v>
      </c>
      <c r="B1" s="3" t="s">
        <v>337</v>
      </c>
    </row>
    <row r="2" spans="1:2" x14ac:dyDescent="0.2">
      <c r="A2" s="3">
        <v>0.6</v>
      </c>
      <c r="B2" s="3">
        <v>1.24</v>
      </c>
    </row>
    <row r="3" spans="1:2" x14ac:dyDescent="0.2">
      <c r="A3" s="3">
        <v>0.65</v>
      </c>
      <c r="B3" s="3">
        <v>1.06</v>
      </c>
    </row>
    <row r="4" spans="1:2" x14ac:dyDescent="0.2">
      <c r="A4" s="3">
        <v>0.7</v>
      </c>
      <c r="B4" s="3">
        <v>1.03</v>
      </c>
    </row>
    <row r="5" spans="1:2" x14ac:dyDescent="0.2">
      <c r="A5" s="3">
        <v>0.75</v>
      </c>
      <c r="B5" s="3">
        <v>1</v>
      </c>
    </row>
    <row r="6" spans="1:2" x14ac:dyDescent="0.2">
      <c r="A6" s="3">
        <v>0.8</v>
      </c>
      <c r="B6" s="3">
        <v>0.98</v>
      </c>
    </row>
    <row r="7" spans="1:2" x14ac:dyDescent="0.2">
      <c r="A7" s="3">
        <v>0.85</v>
      </c>
      <c r="B7" s="3">
        <v>0.97</v>
      </c>
    </row>
    <row r="8" spans="1:2" x14ac:dyDescent="0.2">
      <c r="A8" s="3">
        <v>0.9</v>
      </c>
      <c r="B8" s="3">
        <v>0.99</v>
      </c>
    </row>
    <row r="9" spans="1:2" x14ac:dyDescent="0.2">
      <c r="A9" s="3">
        <v>0.95</v>
      </c>
      <c r="B9" s="3">
        <v>0.99</v>
      </c>
    </row>
    <row r="10" spans="1:2" x14ac:dyDescent="0.2">
      <c r="A10" s="3">
        <v>1</v>
      </c>
      <c r="B10" s="3">
        <v>0.98</v>
      </c>
    </row>
    <row r="11" spans="1:2" x14ac:dyDescent="0.2">
      <c r="A11" s="3">
        <v>1.05</v>
      </c>
      <c r="B11" s="3">
        <v>1</v>
      </c>
    </row>
    <row r="12" spans="1:2" x14ac:dyDescent="0.2">
      <c r="A12" s="3">
        <v>1.1000000000000001</v>
      </c>
      <c r="B12" s="3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75AB-F2DF-1549-B296-1E5C68909521}">
  <dimension ref="A1:U156"/>
  <sheetViews>
    <sheetView workbookViewId="0">
      <selection activeCell="B1" sqref="B1:U1"/>
    </sheetView>
  </sheetViews>
  <sheetFormatPr baseColWidth="10" defaultRowHeight="16" x14ac:dyDescent="0.2"/>
  <cols>
    <col min="1" max="1" width="27" bestFit="1" customWidth="1"/>
  </cols>
  <sheetData>
    <row r="1" spans="1:21" x14ac:dyDescent="0.2">
      <c r="A1" t="s">
        <v>183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  <c r="M1" t="s">
        <v>304</v>
      </c>
      <c r="N1" t="s">
        <v>305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</row>
    <row r="2" spans="1:21" x14ac:dyDescent="0.2">
      <c r="A2" t="s">
        <v>13</v>
      </c>
      <c r="B2">
        <v>26841</v>
      </c>
      <c r="C2">
        <v>26047</v>
      </c>
      <c r="D2">
        <v>26635</v>
      </c>
      <c r="E2">
        <v>27464</v>
      </c>
      <c r="F2">
        <v>5249</v>
      </c>
      <c r="G2">
        <v>5361</v>
      </c>
      <c r="H2">
        <v>5407</v>
      </c>
      <c r="I2">
        <v>5505</v>
      </c>
      <c r="J2">
        <v>3359</v>
      </c>
      <c r="K2">
        <v>3558</v>
      </c>
      <c r="L2">
        <v>3312</v>
      </c>
      <c r="M2">
        <v>2893</v>
      </c>
      <c r="N2">
        <v>1890</v>
      </c>
      <c r="O2">
        <v>1803</v>
      </c>
      <c r="P2">
        <v>2095</v>
      </c>
      <c r="Q2">
        <v>2612</v>
      </c>
      <c r="R2">
        <v>4384.8</v>
      </c>
      <c r="S2">
        <v>4441.8</v>
      </c>
      <c r="T2">
        <v>4006</v>
      </c>
      <c r="U2">
        <v>3359.8</v>
      </c>
    </row>
    <row r="3" spans="1:21" x14ac:dyDescent="0.2">
      <c r="A3" t="s">
        <v>14</v>
      </c>
      <c r="B3">
        <v>25191</v>
      </c>
      <c r="C3">
        <v>24873</v>
      </c>
      <c r="D3">
        <v>25528</v>
      </c>
      <c r="E3">
        <v>25005</v>
      </c>
      <c r="F3">
        <v>5087</v>
      </c>
      <c r="G3">
        <v>5224</v>
      </c>
      <c r="H3">
        <v>5162</v>
      </c>
      <c r="I3">
        <v>5177</v>
      </c>
      <c r="J3">
        <v>4146</v>
      </c>
      <c r="K3">
        <v>4185</v>
      </c>
      <c r="L3">
        <v>4035</v>
      </c>
      <c r="M3">
        <v>4116</v>
      </c>
      <c r="N3">
        <v>941</v>
      </c>
      <c r="O3">
        <v>1039</v>
      </c>
      <c r="P3">
        <v>1127</v>
      </c>
      <c r="Q3">
        <v>1061</v>
      </c>
      <c r="R3">
        <v>8291</v>
      </c>
      <c r="S3">
        <v>7617</v>
      </c>
      <c r="T3">
        <v>7118.7</v>
      </c>
      <c r="U3">
        <v>7360.4</v>
      </c>
    </row>
    <row r="4" spans="1:21" x14ac:dyDescent="0.2">
      <c r="A4" t="s">
        <v>15</v>
      </c>
      <c r="B4">
        <v>19658</v>
      </c>
      <c r="C4">
        <v>17214</v>
      </c>
      <c r="D4">
        <v>20551</v>
      </c>
      <c r="E4">
        <v>20854</v>
      </c>
      <c r="F4">
        <v>6614</v>
      </c>
      <c r="G4">
        <v>6162</v>
      </c>
      <c r="H4">
        <v>6273</v>
      </c>
      <c r="I4">
        <v>6372</v>
      </c>
      <c r="J4">
        <v>5899</v>
      </c>
      <c r="K4">
        <v>5726</v>
      </c>
      <c r="L4">
        <v>5975</v>
      </c>
      <c r="M4">
        <v>5917</v>
      </c>
      <c r="N4">
        <v>715</v>
      </c>
      <c r="O4">
        <v>436</v>
      </c>
      <c r="P4">
        <v>298</v>
      </c>
      <c r="Q4">
        <v>455</v>
      </c>
      <c r="R4">
        <v>8260.2999999999993</v>
      </c>
      <c r="S4">
        <v>11818</v>
      </c>
      <c r="T4">
        <v>20995.5</v>
      </c>
      <c r="U4">
        <v>13799.9</v>
      </c>
    </row>
    <row r="5" spans="1:21" x14ac:dyDescent="0.2">
      <c r="A5" t="s">
        <v>0</v>
      </c>
      <c r="B5">
        <v>16319</v>
      </c>
      <c r="C5">
        <v>16324</v>
      </c>
      <c r="D5">
        <v>16266</v>
      </c>
      <c r="E5">
        <v>16158</v>
      </c>
      <c r="F5">
        <v>3022</v>
      </c>
      <c r="G5">
        <v>3010</v>
      </c>
      <c r="H5">
        <v>3009</v>
      </c>
      <c r="I5">
        <v>3034</v>
      </c>
      <c r="J5">
        <v>1820</v>
      </c>
      <c r="K5">
        <v>1812</v>
      </c>
      <c r="L5">
        <v>1793</v>
      </c>
      <c r="M5">
        <v>1836</v>
      </c>
      <c r="N5">
        <v>1202</v>
      </c>
      <c r="O5">
        <v>1198</v>
      </c>
      <c r="P5">
        <v>1216</v>
      </c>
      <c r="Q5">
        <v>1198</v>
      </c>
      <c r="R5">
        <v>2973.5</v>
      </c>
      <c r="S5">
        <v>3007.4</v>
      </c>
      <c r="T5">
        <v>2909.6</v>
      </c>
      <c r="U5">
        <v>2914.3</v>
      </c>
    </row>
    <row r="6" spans="1:21" x14ac:dyDescent="0.2">
      <c r="A6" t="s">
        <v>2</v>
      </c>
      <c r="B6">
        <v>16192</v>
      </c>
      <c r="C6">
        <v>16503</v>
      </c>
      <c r="D6">
        <v>16753</v>
      </c>
      <c r="E6">
        <v>16175</v>
      </c>
      <c r="F6">
        <v>2992</v>
      </c>
      <c r="G6">
        <v>3006</v>
      </c>
      <c r="H6">
        <v>3001</v>
      </c>
      <c r="I6">
        <v>2991</v>
      </c>
      <c r="J6">
        <v>2026</v>
      </c>
      <c r="K6">
        <v>1894</v>
      </c>
      <c r="L6">
        <v>1819</v>
      </c>
      <c r="M6">
        <v>2028</v>
      </c>
      <c r="N6">
        <v>966</v>
      </c>
      <c r="O6">
        <v>1112</v>
      </c>
      <c r="P6">
        <v>1182</v>
      </c>
      <c r="Q6">
        <v>963</v>
      </c>
      <c r="R6">
        <v>2921.1</v>
      </c>
      <c r="S6">
        <v>2562.4</v>
      </c>
      <c r="T6">
        <v>2583</v>
      </c>
      <c r="U6">
        <v>2924.3</v>
      </c>
    </row>
    <row r="7" spans="1:21" x14ac:dyDescent="0.2">
      <c r="A7" t="s">
        <v>1</v>
      </c>
      <c r="B7">
        <v>20190</v>
      </c>
      <c r="C7">
        <v>19850</v>
      </c>
      <c r="D7">
        <v>20262</v>
      </c>
      <c r="E7">
        <v>19953</v>
      </c>
      <c r="F7">
        <v>3984</v>
      </c>
      <c r="G7">
        <v>4022</v>
      </c>
      <c r="H7">
        <v>3918</v>
      </c>
      <c r="I7">
        <v>4027</v>
      </c>
      <c r="J7">
        <v>2405</v>
      </c>
      <c r="K7">
        <v>2499</v>
      </c>
      <c r="L7">
        <v>2424</v>
      </c>
      <c r="M7">
        <v>2464</v>
      </c>
      <c r="N7">
        <v>1579</v>
      </c>
      <c r="O7">
        <v>1523</v>
      </c>
      <c r="P7">
        <v>1494</v>
      </c>
      <c r="Q7">
        <v>1563</v>
      </c>
      <c r="R7">
        <v>2693.5</v>
      </c>
      <c r="S7">
        <v>2752.2</v>
      </c>
      <c r="T7">
        <v>2840</v>
      </c>
      <c r="U7">
        <v>2685.8</v>
      </c>
    </row>
    <row r="8" spans="1:21" x14ac:dyDescent="0.2">
      <c r="A8" t="s">
        <v>3</v>
      </c>
      <c r="B8">
        <v>13353</v>
      </c>
      <c r="C8">
        <v>13502</v>
      </c>
      <c r="D8">
        <v>13034</v>
      </c>
      <c r="E8">
        <v>13354</v>
      </c>
      <c r="F8">
        <v>2004</v>
      </c>
      <c r="G8">
        <v>2027</v>
      </c>
      <c r="H8">
        <v>2081</v>
      </c>
      <c r="I8">
        <v>1991</v>
      </c>
      <c r="J8">
        <v>1424</v>
      </c>
      <c r="K8">
        <v>1354</v>
      </c>
      <c r="L8">
        <v>1452</v>
      </c>
      <c r="M8">
        <v>1400</v>
      </c>
      <c r="N8">
        <v>580</v>
      </c>
      <c r="O8">
        <v>673</v>
      </c>
      <c r="P8">
        <v>629</v>
      </c>
      <c r="Q8">
        <v>591</v>
      </c>
      <c r="R8">
        <v>3663.9</v>
      </c>
      <c r="S8">
        <v>3235.5</v>
      </c>
      <c r="T8">
        <v>3357.3</v>
      </c>
      <c r="U8">
        <v>3586.5</v>
      </c>
    </row>
    <row r="9" spans="1:21" x14ac:dyDescent="0.2">
      <c r="A9" t="s">
        <v>4</v>
      </c>
      <c r="B9">
        <v>14814</v>
      </c>
      <c r="C9">
        <v>14578</v>
      </c>
      <c r="D9">
        <v>15203</v>
      </c>
      <c r="E9">
        <v>15149</v>
      </c>
      <c r="F9">
        <v>3273</v>
      </c>
      <c r="G9">
        <v>3220</v>
      </c>
      <c r="H9">
        <v>3202</v>
      </c>
      <c r="I9">
        <v>3217</v>
      </c>
      <c r="J9">
        <v>1721</v>
      </c>
      <c r="K9">
        <v>1833</v>
      </c>
      <c r="L9">
        <v>1654</v>
      </c>
      <c r="M9">
        <v>1653</v>
      </c>
      <c r="N9">
        <v>1552</v>
      </c>
      <c r="O9">
        <v>1387</v>
      </c>
      <c r="P9">
        <v>1548</v>
      </c>
      <c r="Q9">
        <v>1564</v>
      </c>
      <c r="R9">
        <v>2125.8000000000002</v>
      </c>
      <c r="S9">
        <v>2321.6</v>
      </c>
      <c r="T9">
        <v>2220.8000000000002</v>
      </c>
      <c r="U9">
        <v>2170.6</v>
      </c>
    </row>
    <row r="10" spans="1:21" x14ac:dyDescent="0.2">
      <c r="A10" t="s">
        <v>5</v>
      </c>
      <c r="B10">
        <v>9549</v>
      </c>
      <c r="C10">
        <v>8427</v>
      </c>
      <c r="D10">
        <v>9519</v>
      </c>
      <c r="E10">
        <v>8815</v>
      </c>
      <c r="F10">
        <v>3715</v>
      </c>
      <c r="G10">
        <v>3342</v>
      </c>
      <c r="H10">
        <v>3717</v>
      </c>
      <c r="I10">
        <v>3320</v>
      </c>
      <c r="J10">
        <v>2814</v>
      </c>
      <c r="K10">
        <v>2788</v>
      </c>
      <c r="L10">
        <v>2819</v>
      </c>
      <c r="M10">
        <v>2778</v>
      </c>
      <c r="N10">
        <v>901</v>
      </c>
      <c r="O10">
        <v>554</v>
      </c>
      <c r="P10">
        <v>898</v>
      </c>
      <c r="Q10">
        <v>542</v>
      </c>
      <c r="R10">
        <v>2897.5</v>
      </c>
      <c r="S10">
        <v>4006.5</v>
      </c>
      <c r="T10">
        <v>2943.2</v>
      </c>
      <c r="U10">
        <v>4307.8</v>
      </c>
    </row>
    <row r="11" spans="1:21" x14ac:dyDescent="0.2">
      <c r="A11" t="s">
        <v>6</v>
      </c>
      <c r="B11">
        <v>3545</v>
      </c>
      <c r="C11">
        <v>4040</v>
      </c>
      <c r="D11">
        <v>3399</v>
      </c>
      <c r="E11">
        <v>3496</v>
      </c>
      <c r="F11">
        <v>1824</v>
      </c>
      <c r="G11">
        <v>2210</v>
      </c>
      <c r="H11">
        <v>1707</v>
      </c>
      <c r="I11">
        <v>1806</v>
      </c>
      <c r="J11">
        <v>2041</v>
      </c>
      <c r="K11">
        <v>2147</v>
      </c>
      <c r="L11">
        <v>2038</v>
      </c>
      <c r="M11">
        <v>2021</v>
      </c>
      <c r="N11">
        <v>-217</v>
      </c>
      <c r="O11">
        <v>63</v>
      </c>
      <c r="P11">
        <v>-331</v>
      </c>
      <c r="Q11">
        <v>-215</v>
      </c>
      <c r="R11">
        <v>0</v>
      </c>
      <c r="S11">
        <v>16441.3</v>
      </c>
      <c r="T11">
        <v>0</v>
      </c>
      <c r="U11">
        <v>0</v>
      </c>
    </row>
    <row r="12" spans="1:21" x14ac:dyDescent="0.2">
      <c r="A12" t="s">
        <v>7</v>
      </c>
      <c r="B12">
        <v>17438</v>
      </c>
      <c r="C12">
        <v>17294</v>
      </c>
      <c r="D12">
        <v>17481</v>
      </c>
      <c r="E12">
        <v>17140</v>
      </c>
      <c r="F12">
        <v>4608</v>
      </c>
      <c r="G12">
        <v>4585</v>
      </c>
      <c r="H12">
        <v>4597</v>
      </c>
      <c r="I12">
        <v>4536</v>
      </c>
      <c r="J12">
        <v>2980</v>
      </c>
      <c r="K12">
        <v>3007</v>
      </c>
      <c r="L12">
        <v>2949</v>
      </c>
      <c r="M12">
        <v>3077</v>
      </c>
      <c r="N12">
        <v>1628</v>
      </c>
      <c r="O12">
        <v>1578</v>
      </c>
      <c r="P12">
        <v>1648</v>
      </c>
      <c r="Q12">
        <v>1459</v>
      </c>
      <c r="R12">
        <v>2514.4</v>
      </c>
      <c r="S12">
        <v>2540.1999999999998</v>
      </c>
      <c r="T12">
        <v>2496.9</v>
      </c>
      <c r="U12">
        <v>2720.4</v>
      </c>
    </row>
    <row r="13" spans="1:21" x14ac:dyDescent="0.2">
      <c r="A13" t="s">
        <v>9</v>
      </c>
      <c r="B13">
        <v>19930</v>
      </c>
      <c r="C13">
        <v>18942</v>
      </c>
      <c r="D13">
        <v>18888</v>
      </c>
      <c r="E13">
        <v>19374</v>
      </c>
      <c r="F13">
        <v>5320</v>
      </c>
      <c r="G13">
        <v>5346</v>
      </c>
      <c r="H13">
        <v>5344</v>
      </c>
      <c r="I13">
        <v>5347</v>
      </c>
      <c r="J13">
        <v>3288</v>
      </c>
      <c r="K13">
        <v>3607</v>
      </c>
      <c r="L13">
        <v>3605</v>
      </c>
      <c r="M13">
        <v>3458</v>
      </c>
      <c r="N13">
        <v>2032</v>
      </c>
      <c r="O13">
        <v>1739</v>
      </c>
      <c r="P13">
        <v>1739</v>
      </c>
      <c r="Q13">
        <v>1889</v>
      </c>
      <c r="R13">
        <v>2494.1999999999998</v>
      </c>
      <c r="S13">
        <v>2755.8</v>
      </c>
      <c r="T13">
        <v>2744.2</v>
      </c>
      <c r="U13">
        <v>2629.4</v>
      </c>
    </row>
    <row r="14" spans="1:21" x14ac:dyDescent="0.2">
      <c r="A14" t="s">
        <v>8</v>
      </c>
      <c r="B14">
        <v>24305</v>
      </c>
      <c r="C14">
        <v>24766</v>
      </c>
      <c r="D14">
        <v>24329</v>
      </c>
      <c r="E14">
        <v>24312</v>
      </c>
      <c r="F14">
        <v>4386</v>
      </c>
      <c r="G14">
        <v>4501</v>
      </c>
      <c r="H14">
        <v>4492</v>
      </c>
      <c r="I14">
        <v>4398</v>
      </c>
      <c r="J14">
        <v>2363</v>
      </c>
      <c r="K14">
        <v>2214</v>
      </c>
      <c r="L14">
        <v>2316</v>
      </c>
      <c r="M14">
        <v>2368</v>
      </c>
      <c r="N14">
        <v>2023</v>
      </c>
      <c r="O14">
        <v>2287</v>
      </c>
      <c r="P14">
        <v>2176</v>
      </c>
      <c r="Q14">
        <v>2030</v>
      </c>
      <c r="R14">
        <v>2309.1</v>
      </c>
      <c r="S14">
        <v>2111.9</v>
      </c>
      <c r="T14">
        <v>2194.6999999999998</v>
      </c>
      <c r="U14">
        <v>2321.8000000000002</v>
      </c>
    </row>
    <row r="15" spans="1:21" x14ac:dyDescent="0.2">
      <c r="A15" t="s">
        <v>10</v>
      </c>
      <c r="B15">
        <v>12599</v>
      </c>
      <c r="C15">
        <v>13294</v>
      </c>
      <c r="D15">
        <v>13330</v>
      </c>
      <c r="E15">
        <v>13218</v>
      </c>
      <c r="F15">
        <v>2564</v>
      </c>
      <c r="G15">
        <v>2466</v>
      </c>
      <c r="H15">
        <v>2485</v>
      </c>
      <c r="I15">
        <v>2480</v>
      </c>
      <c r="J15">
        <v>1653</v>
      </c>
      <c r="K15">
        <v>1469</v>
      </c>
      <c r="L15">
        <v>1464</v>
      </c>
      <c r="M15">
        <v>1484</v>
      </c>
      <c r="N15">
        <v>911</v>
      </c>
      <c r="O15">
        <v>997</v>
      </c>
      <c r="P15">
        <v>1021</v>
      </c>
      <c r="Q15">
        <v>996</v>
      </c>
      <c r="R15">
        <v>2497.9</v>
      </c>
      <c r="S15">
        <v>2462</v>
      </c>
      <c r="T15">
        <v>2376.8000000000002</v>
      </c>
      <c r="U15">
        <v>2435</v>
      </c>
    </row>
    <row r="16" spans="1:21" x14ac:dyDescent="0.2">
      <c r="A16" t="s">
        <v>12</v>
      </c>
      <c r="B16">
        <v>3188</v>
      </c>
      <c r="C16">
        <v>3710</v>
      </c>
      <c r="D16">
        <v>3123</v>
      </c>
      <c r="E16">
        <v>3466</v>
      </c>
      <c r="F16">
        <v>758</v>
      </c>
      <c r="G16">
        <v>702</v>
      </c>
      <c r="H16">
        <v>768</v>
      </c>
      <c r="I16">
        <v>755</v>
      </c>
      <c r="J16">
        <v>584</v>
      </c>
      <c r="K16">
        <v>493</v>
      </c>
      <c r="L16">
        <v>572</v>
      </c>
      <c r="M16">
        <v>533</v>
      </c>
      <c r="N16">
        <v>174</v>
      </c>
      <c r="O16">
        <v>209</v>
      </c>
      <c r="P16">
        <v>196</v>
      </c>
      <c r="Q16">
        <v>222</v>
      </c>
      <c r="R16">
        <v>3338.4</v>
      </c>
      <c r="S16">
        <v>3195</v>
      </c>
      <c r="T16">
        <v>2875.6</v>
      </c>
      <c r="U16">
        <v>2834.3</v>
      </c>
    </row>
    <row r="17" spans="1:21" x14ac:dyDescent="0.2">
      <c r="A17" t="s">
        <v>11</v>
      </c>
      <c r="B17">
        <v>19218</v>
      </c>
      <c r="C17">
        <v>19791</v>
      </c>
      <c r="D17">
        <v>19943</v>
      </c>
      <c r="E17">
        <v>19730</v>
      </c>
      <c r="F17">
        <v>4135</v>
      </c>
      <c r="G17">
        <v>4091</v>
      </c>
      <c r="H17">
        <v>4202</v>
      </c>
      <c r="I17">
        <v>4129</v>
      </c>
      <c r="J17">
        <v>2503</v>
      </c>
      <c r="K17">
        <v>2351</v>
      </c>
      <c r="L17">
        <v>2220</v>
      </c>
      <c r="M17">
        <v>2332</v>
      </c>
      <c r="N17">
        <v>1632</v>
      </c>
      <c r="O17">
        <v>1740</v>
      </c>
      <c r="P17">
        <v>1982</v>
      </c>
      <c r="Q17">
        <v>1797</v>
      </c>
      <c r="R17">
        <v>2646.2</v>
      </c>
      <c r="S17">
        <v>2589</v>
      </c>
      <c r="T17">
        <v>2324.1</v>
      </c>
      <c r="U17">
        <v>2482.1999999999998</v>
      </c>
    </row>
    <row r="18" spans="1:21" x14ac:dyDescent="0.2">
      <c r="A18" t="s">
        <v>16</v>
      </c>
      <c r="B18">
        <v>31715</v>
      </c>
      <c r="C18">
        <v>29825</v>
      </c>
      <c r="D18">
        <v>32525</v>
      </c>
      <c r="E18">
        <v>30672</v>
      </c>
      <c r="F18">
        <v>5327</v>
      </c>
      <c r="G18">
        <v>5310</v>
      </c>
      <c r="H18">
        <v>5220</v>
      </c>
      <c r="I18">
        <v>5218</v>
      </c>
      <c r="J18">
        <v>4197</v>
      </c>
      <c r="K18">
        <v>4629</v>
      </c>
      <c r="L18">
        <v>3999</v>
      </c>
      <c r="M18">
        <v>4470</v>
      </c>
      <c r="N18">
        <v>1130</v>
      </c>
      <c r="O18">
        <v>681</v>
      </c>
      <c r="P18">
        <v>1221</v>
      </c>
      <c r="Q18">
        <v>748</v>
      </c>
      <c r="R18">
        <v>9604.7000000000007</v>
      </c>
      <c r="S18">
        <v>15057</v>
      </c>
      <c r="T18">
        <v>9111.7000000000007</v>
      </c>
      <c r="U18">
        <v>13914.8</v>
      </c>
    </row>
    <row r="19" spans="1:21" x14ac:dyDescent="0.2">
      <c r="A19" t="s">
        <v>17</v>
      </c>
      <c r="B19">
        <v>18760</v>
      </c>
      <c r="C19">
        <v>16634</v>
      </c>
      <c r="D19">
        <v>18404</v>
      </c>
      <c r="E19">
        <v>17988</v>
      </c>
      <c r="F19">
        <v>3122</v>
      </c>
      <c r="G19">
        <v>2953</v>
      </c>
      <c r="H19">
        <v>3163</v>
      </c>
      <c r="I19">
        <v>3095</v>
      </c>
      <c r="J19">
        <v>2433</v>
      </c>
      <c r="K19">
        <v>2684</v>
      </c>
      <c r="L19">
        <v>2446</v>
      </c>
      <c r="M19">
        <v>2591</v>
      </c>
      <c r="N19">
        <v>689</v>
      </c>
      <c r="O19">
        <v>269</v>
      </c>
      <c r="P19">
        <v>717</v>
      </c>
      <c r="Q19">
        <v>504</v>
      </c>
      <c r="R19">
        <v>9173.7999999999993</v>
      </c>
      <c r="S19">
        <v>22161</v>
      </c>
      <c r="T19">
        <v>8937.7000000000007</v>
      </c>
      <c r="U19">
        <v>12285.5</v>
      </c>
    </row>
    <row r="20" spans="1:21" x14ac:dyDescent="0.2">
      <c r="A20" t="s">
        <v>18</v>
      </c>
      <c r="B20">
        <v>6155</v>
      </c>
      <c r="C20">
        <v>6155</v>
      </c>
      <c r="D20">
        <v>6155</v>
      </c>
      <c r="E20">
        <v>6155</v>
      </c>
      <c r="F20">
        <v>1929</v>
      </c>
      <c r="G20">
        <v>1929</v>
      </c>
      <c r="H20">
        <v>1929</v>
      </c>
      <c r="I20">
        <v>1929</v>
      </c>
      <c r="J20">
        <v>2989</v>
      </c>
      <c r="K20">
        <v>2989</v>
      </c>
      <c r="L20">
        <v>2989</v>
      </c>
      <c r="M20">
        <v>2989</v>
      </c>
      <c r="N20">
        <v>-1060</v>
      </c>
      <c r="O20">
        <v>-1060</v>
      </c>
      <c r="P20">
        <v>-1060</v>
      </c>
      <c r="Q20">
        <v>-1060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19</v>
      </c>
      <c r="B21">
        <v>32986</v>
      </c>
      <c r="C21">
        <v>33814</v>
      </c>
      <c r="D21">
        <v>32631</v>
      </c>
      <c r="E21">
        <v>33508</v>
      </c>
      <c r="F21">
        <v>5416</v>
      </c>
      <c r="G21">
        <v>5377</v>
      </c>
      <c r="H21">
        <v>5404</v>
      </c>
      <c r="I21">
        <v>5434</v>
      </c>
      <c r="J21">
        <v>4145</v>
      </c>
      <c r="K21">
        <v>3933</v>
      </c>
      <c r="L21">
        <v>4204</v>
      </c>
      <c r="M21">
        <v>3953</v>
      </c>
      <c r="N21">
        <v>1271</v>
      </c>
      <c r="O21">
        <v>1444</v>
      </c>
      <c r="P21">
        <v>1200</v>
      </c>
      <c r="Q21">
        <v>1481</v>
      </c>
      <c r="R21">
        <v>9076</v>
      </c>
      <c r="S21">
        <v>8413.2999999999993</v>
      </c>
      <c r="T21">
        <v>9500.4</v>
      </c>
      <c r="U21">
        <v>8041.1</v>
      </c>
    </row>
    <row r="22" spans="1:21" x14ac:dyDescent="0.2">
      <c r="A22" t="s">
        <v>20</v>
      </c>
      <c r="B22">
        <v>11916</v>
      </c>
      <c r="C22">
        <v>13239</v>
      </c>
      <c r="D22">
        <v>14112</v>
      </c>
      <c r="E22">
        <v>15162</v>
      </c>
      <c r="F22">
        <v>2093</v>
      </c>
      <c r="G22">
        <v>2261</v>
      </c>
      <c r="H22">
        <v>2415</v>
      </c>
      <c r="I22">
        <v>2510</v>
      </c>
      <c r="J22">
        <v>2568</v>
      </c>
      <c r="K22">
        <v>2675</v>
      </c>
      <c r="L22">
        <v>2592</v>
      </c>
      <c r="M22">
        <v>2569</v>
      </c>
      <c r="N22">
        <v>-475</v>
      </c>
      <c r="O22">
        <v>-414</v>
      </c>
      <c r="P22">
        <v>-177</v>
      </c>
      <c r="Q22">
        <v>-59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21</v>
      </c>
      <c r="B23">
        <v>11841</v>
      </c>
      <c r="C23">
        <v>12510</v>
      </c>
      <c r="D23">
        <v>15593</v>
      </c>
      <c r="E23">
        <v>10908</v>
      </c>
      <c r="F23">
        <v>3556</v>
      </c>
      <c r="G23">
        <v>3581</v>
      </c>
      <c r="H23">
        <v>4116</v>
      </c>
      <c r="I23">
        <v>3013</v>
      </c>
      <c r="J23">
        <v>3563</v>
      </c>
      <c r="K23">
        <v>3570</v>
      </c>
      <c r="L23">
        <v>3665</v>
      </c>
      <c r="M23">
        <v>3738</v>
      </c>
      <c r="N23">
        <v>-7</v>
      </c>
      <c r="O23">
        <v>11</v>
      </c>
      <c r="P23">
        <v>451</v>
      </c>
      <c r="Q23">
        <v>-725</v>
      </c>
      <c r="R23">
        <v>0</v>
      </c>
      <c r="S23">
        <v>378710.1</v>
      </c>
      <c r="T23">
        <v>10245.4</v>
      </c>
      <c r="U23">
        <v>0</v>
      </c>
    </row>
    <row r="24" spans="1:21" x14ac:dyDescent="0.2">
      <c r="A24" t="s">
        <v>22</v>
      </c>
      <c r="B24">
        <v>21098</v>
      </c>
      <c r="C24">
        <v>21893</v>
      </c>
      <c r="D24">
        <v>21549</v>
      </c>
      <c r="E24">
        <v>21259</v>
      </c>
      <c r="F24">
        <v>4704</v>
      </c>
      <c r="G24">
        <v>4649</v>
      </c>
      <c r="H24">
        <v>4605</v>
      </c>
      <c r="I24">
        <v>4662</v>
      </c>
      <c r="J24">
        <v>2150</v>
      </c>
      <c r="K24">
        <v>2014</v>
      </c>
      <c r="L24">
        <v>2119</v>
      </c>
      <c r="M24">
        <v>2137</v>
      </c>
      <c r="N24">
        <v>2554</v>
      </c>
      <c r="O24">
        <v>2635</v>
      </c>
      <c r="P24">
        <v>2486</v>
      </c>
      <c r="Q24">
        <v>2525</v>
      </c>
      <c r="R24">
        <v>2653.2</v>
      </c>
      <c r="S24">
        <v>2678.9</v>
      </c>
      <c r="T24">
        <v>2763.3</v>
      </c>
      <c r="U24">
        <v>2720.4</v>
      </c>
    </row>
    <row r="25" spans="1:21" x14ac:dyDescent="0.2">
      <c r="A25" t="s">
        <v>24</v>
      </c>
      <c r="B25">
        <v>10691</v>
      </c>
      <c r="C25">
        <v>10238</v>
      </c>
      <c r="D25">
        <v>9702</v>
      </c>
      <c r="E25">
        <v>10015</v>
      </c>
      <c r="F25">
        <v>3694</v>
      </c>
      <c r="G25">
        <v>3742</v>
      </c>
      <c r="H25">
        <v>3746</v>
      </c>
      <c r="I25">
        <v>3798</v>
      </c>
      <c r="J25">
        <v>1990</v>
      </c>
      <c r="K25">
        <v>2047</v>
      </c>
      <c r="L25">
        <v>2170</v>
      </c>
      <c r="M25">
        <v>2077</v>
      </c>
      <c r="N25">
        <v>1704</v>
      </c>
      <c r="O25">
        <v>1695</v>
      </c>
      <c r="P25">
        <v>1576</v>
      </c>
      <c r="Q25">
        <v>1721</v>
      </c>
      <c r="R25">
        <v>2483.4</v>
      </c>
      <c r="S25">
        <v>2395.1</v>
      </c>
      <c r="T25">
        <v>2437</v>
      </c>
      <c r="U25">
        <v>2328.8000000000002</v>
      </c>
    </row>
    <row r="26" spans="1:21" x14ac:dyDescent="0.2">
      <c r="A26" t="s">
        <v>23</v>
      </c>
      <c r="B26">
        <v>26245</v>
      </c>
      <c r="C26">
        <v>26639</v>
      </c>
      <c r="D26">
        <v>26835</v>
      </c>
      <c r="E26">
        <v>26242</v>
      </c>
      <c r="F26">
        <v>5303</v>
      </c>
      <c r="G26">
        <v>5272</v>
      </c>
      <c r="H26">
        <v>5306</v>
      </c>
      <c r="I26">
        <v>5354</v>
      </c>
      <c r="J26">
        <v>2892</v>
      </c>
      <c r="K26">
        <v>2793</v>
      </c>
      <c r="L26">
        <v>2665</v>
      </c>
      <c r="M26">
        <v>2894</v>
      </c>
      <c r="N26">
        <v>2411</v>
      </c>
      <c r="O26">
        <v>2479</v>
      </c>
      <c r="P26">
        <v>2641</v>
      </c>
      <c r="Q26">
        <v>2460</v>
      </c>
      <c r="R26">
        <v>3357.8</v>
      </c>
      <c r="S26">
        <v>3313</v>
      </c>
      <c r="T26">
        <v>3163</v>
      </c>
      <c r="U26">
        <v>3287.3</v>
      </c>
    </row>
    <row r="27" spans="1:21" x14ac:dyDescent="0.2">
      <c r="A27" t="s">
        <v>25</v>
      </c>
      <c r="B27">
        <v>19332</v>
      </c>
      <c r="C27">
        <v>18814</v>
      </c>
      <c r="D27">
        <v>19499</v>
      </c>
      <c r="E27">
        <v>20012</v>
      </c>
      <c r="F27">
        <v>4091</v>
      </c>
      <c r="G27">
        <v>4113</v>
      </c>
      <c r="H27">
        <v>4121</v>
      </c>
      <c r="I27">
        <v>4085</v>
      </c>
      <c r="J27">
        <v>2454</v>
      </c>
      <c r="K27">
        <v>2631</v>
      </c>
      <c r="L27">
        <v>2407</v>
      </c>
      <c r="M27">
        <v>2329</v>
      </c>
      <c r="N27">
        <v>1637</v>
      </c>
      <c r="O27">
        <v>1482</v>
      </c>
      <c r="P27">
        <v>1714</v>
      </c>
      <c r="Q27">
        <v>1756</v>
      </c>
      <c r="R27">
        <v>3940.8</v>
      </c>
      <c r="S27">
        <v>4208</v>
      </c>
      <c r="T27">
        <v>3849.8</v>
      </c>
      <c r="U27">
        <v>3804.9</v>
      </c>
    </row>
    <row r="28" spans="1:21" x14ac:dyDescent="0.2">
      <c r="A28" t="s">
        <v>27</v>
      </c>
      <c r="B28">
        <v>12556</v>
      </c>
      <c r="C28">
        <v>13502</v>
      </c>
      <c r="D28">
        <v>12947</v>
      </c>
      <c r="E28">
        <v>12581</v>
      </c>
      <c r="F28">
        <v>3828</v>
      </c>
      <c r="G28">
        <v>3853</v>
      </c>
      <c r="H28">
        <v>3808</v>
      </c>
      <c r="I28">
        <v>3761</v>
      </c>
      <c r="J28">
        <v>2367</v>
      </c>
      <c r="K28">
        <v>2144</v>
      </c>
      <c r="L28">
        <v>2277</v>
      </c>
      <c r="M28">
        <v>2377</v>
      </c>
      <c r="N28">
        <v>1461</v>
      </c>
      <c r="O28">
        <v>1709</v>
      </c>
      <c r="P28">
        <v>1531</v>
      </c>
      <c r="Q28">
        <v>1384</v>
      </c>
      <c r="R28">
        <v>3237.2</v>
      </c>
      <c r="S28">
        <v>3021.5</v>
      </c>
      <c r="T28">
        <v>3188.4</v>
      </c>
      <c r="U28">
        <v>3409.6</v>
      </c>
    </row>
    <row r="29" spans="1:21" x14ac:dyDescent="0.2">
      <c r="A29" t="s">
        <v>26</v>
      </c>
      <c r="B29">
        <v>36309</v>
      </c>
      <c r="C29">
        <v>36699</v>
      </c>
      <c r="D29">
        <v>36263</v>
      </c>
      <c r="E29">
        <v>36460</v>
      </c>
      <c r="F29">
        <v>6748</v>
      </c>
      <c r="G29">
        <v>6763</v>
      </c>
      <c r="H29">
        <v>6725</v>
      </c>
      <c r="I29">
        <v>6754</v>
      </c>
      <c r="J29">
        <v>3284</v>
      </c>
      <c r="K29">
        <v>3197</v>
      </c>
      <c r="L29">
        <v>3351</v>
      </c>
      <c r="M29">
        <v>3237</v>
      </c>
      <c r="N29">
        <v>3464</v>
      </c>
      <c r="O29">
        <v>3566</v>
      </c>
      <c r="P29">
        <v>3374</v>
      </c>
      <c r="Q29">
        <v>3517</v>
      </c>
      <c r="R29">
        <v>3177.2</v>
      </c>
      <c r="S29">
        <v>3113.3</v>
      </c>
      <c r="T29">
        <v>3258.9</v>
      </c>
      <c r="U29">
        <v>3155.2</v>
      </c>
    </row>
    <row r="30" spans="1:21" x14ac:dyDescent="0.2">
      <c r="A30" t="s">
        <v>28</v>
      </c>
      <c r="B30">
        <v>25420</v>
      </c>
      <c r="C30">
        <v>25178</v>
      </c>
      <c r="D30">
        <v>24930</v>
      </c>
      <c r="E30">
        <v>25297</v>
      </c>
      <c r="F30">
        <v>6370</v>
      </c>
      <c r="G30">
        <v>6362</v>
      </c>
      <c r="H30">
        <v>6383</v>
      </c>
      <c r="I30">
        <v>6360</v>
      </c>
      <c r="J30">
        <v>2982</v>
      </c>
      <c r="K30">
        <v>3050</v>
      </c>
      <c r="L30">
        <v>3103</v>
      </c>
      <c r="M30">
        <v>3027</v>
      </c>
      <c r="N30">
        <v>3388</v>
      </c>
      <c r="O30">
        <v>3312</v>
      </c>
      <c r="P30">
        <v>3280</v>
      </c>
      <c r="Q30">
        <v>3333</v>
      </c>
      <c r="R30">
        <v>2369.3000000000002</v>
      </c>
      <c r="S30">
        <v>2399.4</v>
      </c>
      <c r="T30">
        <v>2378.8000000000002</v>
      </c>
      <c r="U30">
        <v>2390.3000000000002</v>
      </c>
    </row>
    <row r="31" spans="1:21" x14ac:dyDescent="0.2">
      <c r="A31" t="s">
        <v>29</v>
      </c>
      <c r="B31">
        <v>6221</v>
      </c>
      <c r="C31">
        <v>7322</v>
      </c>
      <c r="D31">
        <v>5916</v>
      </c>
      <c r="E31">
        <v>6196</v>
      </c>
      <c r="F31">
        <v>3551</v>
      </c>
      <c r="G31">
        <v>3449</v>
      </c>
      <c r="H31">
        <v>3580</v>
      </c>
      <c r="I31">
        <v>3546</v>
      </c>
      <c r="J31">
        <v>1888</v>
      </c>
      <c r="K31">
        <v>1659</v>
      </c>
      <c r="L31">
        <v>1914</v>
      </c>
      <c r="M31">
        <v>1895</v>
      </c>
      <c r="N31">
        <v>1663</v>
      </c>
      <c r="O31">
        <v>1790</v>
      </c>
      <c r="P31">
        <v>1666</v>
      </c>
      <c r="Q31">
        <v>1651</v>
      </c>
      <c r="R31">
        <v>1757.1</v>
      </c>
      <c r="S31">
        <v>1910.5</v>
      </c>
      <c r="T31">
        <v>1714.9</v>
      </c>
      <c r="U31">
        <v>1779.8</v>
      </c>
    </row>
    <row r="32" spans="1:21" x14ac:dyDescent="0.2">
      <c r="A32" t="s">
        <v>30</v>
      </c>
      <c r="B32">
        <v>7250</v>
      </c>
      <c r="C32">
        <v>5496</v>
      </c>
      <c r="D32">
        <v>6644</v>
      </c>
      <c r="E32">
        <v>6405</v>
      </c>
      <c r="F32">
        <v>3260</v>
      </c>
      <c r="G32">
        <v>3491</v>
      </c>
      <c r="H32">
        <v>3371</v>
      </c>
      <c r="I32">
        <v>3431</v>
      </c>
      <c r="J32">
        <v>1934</v>
      </c>
      <c r="K32">
        <v>2103</v>
      </c>
      <c r="L32">
        <v>2043</v>
      </c>
      <c r="M32">
        <v>2028</v>
      </c>
      <c r="N32">
        <v>1326</v>
      </c>
      <c r="O32">
        <v>1388</v>
      </c>
      <c r="P32">
        <v>1328</v>
      </c>
      <c r="Q32">
        <v>1403</v>
      </c>
      <c r="R32">
        <v>2169</v>
      </c>
      <c r="S32">
        <v>1679.2</v>
      </c>
      <c r="T32">
        <v>1979.3</v>
      </c>
      <c r="U32">
        <v>1866.1</v>
      </c>
    </row>
    <row r="33" spans="1:21" x14ac:dyDescent="0.2">
      <c r="A33" t="s">
        <v>31</v>
      </c>
      <c r="B33">
        <v>18371</v>
      </c>
      <c r="C33">
        <v>17899</v>
      </c>
      <c r="D33">
        <v>17309</v>
      </c>
      <c r="E33">
        <v>18902</v>
      </c>
      <c r="F33">
        <v>5302</v>
      </c>
      <c r="G33">
        <v>5314</v>
      </c>
      <c r="H33">
        <v>5418</v>
      </c>
      <c r="I33">
        <v>5370</v>
      </c>
      <c r="J33">
        <v>2557</v>
      </c>
      <c r="K33">
        <v>2684</v>
      </c>
      <c r="L33">
        <v>2813</v>
      </c>
      <c r="M33">
        <v>2416</v>
      </c>
      <c r="N33">
        <v>2745</v>
      </c>
      <c r="O33">
        <v>2630</v>
      </c>
      <c r="P33">
        <v>2605</v>
      </c>
      <c r="Q33">
        <v>2954</v>
      </c>
      <c r="R33">
        <v>2130.3000000000002</v>
      </c>
      <c r="S33">
        <v>2162.1999999999998</v>
      </c>
      <c r="T33">
        <v>2109.8000000000002</v>
      </c>
      <c r="U33">
        <v>2064.4</v>
      </c>
    </row>
    <row r="34" spans="1:21" x14ac:dyDescent="0.2">
      <c r="A34" t="s">
        <v>313</v>
      </c>
      <c r="B34">
        <v>18126</v>
      </c>
      <c r="C34">
        <v>18586</v>
      </c>
      <c r="D34">
        <v>18051</v>
      </c>
      <c r="E34">
        <v>18709</v>
      </c>
      <c r="F34">
        <v>5281</v>
      </c>
      <c r="G34">
        <v>5436</v>
      </c>
      <c r="H34">
        <v>5341</v>
      </c>
      <c r="I34">
        <v>5402</v>
      </c>
      <c r="J34">
        <v>2605</v>
      </c>
      <c r="K34">
        <v>2432</v>
      </c>
      <c r="L34">
        <v>2648</v>
      </c>
      <c r="M34">
        <v>2416</v>
      </c>
      <c r="N34">
        <v>2676</v>
      </c>
      <c r="O34">
        <v>3004</v>
      </c>
      <c r="P34">
        <v>2693</v>
      </c>
      <c r="Q34">
        <v>2986</v>
      </c>
      <c r="R34">
        <v>2164.5</v>
      </c>
      <c r="S34">
        <v>2002.1</v>
      </c>
      <c r="T34">
        <v>2158.5</v>
      </c>
      <c r="U34">
        <v>2024.5</v>
      </c>
    </row>
    <row r="35" spans="1:21" x14ac:dyDescent="0.2">
      <c r="A35" t="s">
        <v>33</v>
      </c>
      <c r="B35">
        <v>18174</v>
      </c>
      <c r="C35">
        <v>17698</v>
      </c>
      <c r="D35">
        <v>18659</v>
      </c>
      <c r="E35">
        <v>18782</v>
      </c>
      <c r="F35">
        <v>5063</v>
      </c>
      <c r="G35">
        <v>4945</v>
      </c>
      <c r="H35">
        <v>4977</v>
      </c>
      <c r="I35">
        <v>5104</v>
      </c>
      <c r="J35">
        <v>2640</v>
      </c>
      <c r="K35">
        <v>2852</v>
      </c>
      <c r="L35">
        <v>2578</v>
      </c>
      <c r="M35">
        <v>2482</v>
      </c>
      <c r="N35">
        <v>2423</v>
      </c>
      <c r="O35">
        <v>2093</v>
      </c>
      <c r="P35">
        <v>2399</v>
      </c>
      <c r="Q35">
        <v>2622</v>
      </c>
      <c r="R35">
        <v>2427.4</v>
      </c>
      <c r="S35">
        <v>2670.7</v>
      </c>
      <c r="T35">
        <v>2493.5</v>
      </c>
      <c r="U35">
        <v>2328.6</v>
      </c>
    </row>
    <row r="36" spans="1:21" x14ac:dyDescent="0.2">
      <c r="A36" t="s">
        <v>314</v>
      </c>
      <c r="B36">
        <v>18797</v>
      </c>
      <c r="C36">
        <v>18274</v>
      </c>
      <c r="D36">
        <v>18307</v>
      </c>
      <c r="E36">
        <v>17721</v>
      </c>
      <c r="F36">
        <v>5078</v>
      </c>
      <c r="G36">
        <v>5040</v>
      </c>
      <c r="H36">
        <v>5031</v>
      </c>
      <c r="I36">
        <v>4989</v>
      </c>
      <c r="J36">
        <v>2508</v>
      </c>
      <c r="K36">
        <v>2638</v>
      </c>
      <c r="L36">
        <v>2686</v>
      </c>
      <c r="M36">
        <v>2826</v>
      </c>
      <c r="N36">
        <v>2570</v>
      </c>
      <c r="O36">
        <v>2402</v>
      </c>
      <c r="P36">
        <v>2345</v>
      </c>
      <c r="Q36">
        <v>2163</v>
      </c>
      <c r="R36">
        <v>2382.9</v>
      </c>
      <c r="S36">
        <v>2469.9</v>
      </c>
      <c r="T36">
        <v>2506.9</v>
      </c>
      <c r="U36">
        <v>2603</v>
      </c>
    </row>
    <row r="37" spans="1:21" x14ac:dyDescent="0.2">
      <c r="A37" t="s">
        <v>32</v>
      </c>
      <c r="B37">
        <v>20659</v>
      </c>
      <c r="C37">
        <v>20841</v>
      </c>
      <c r="D37">
        <v>20817</v>
      </c>
      <c r="E37">
        <v>20958</v>
      </c>
      <c r="F37">
        <v>6048</v>
      </c>
      <c r="G37">
        <v>6109</v>
      </c>
      <c r="H37">
        <v>6138</v>
      </c>
      <c r="I37">
        <v>6116</v>
      </c>
      <c r="J37">
        <v>2989</v>
      </c>
      <c r="K37">
        <v>2908</v>
      </c>
      <c r="L37">
        <v>2872</v>
      </c>
      <c r="M37">
        <v>2897</v>
      </c>
      <c r="N37">
        <v>3059</v>
      </c>
      <c r="O37">
        <v>3201</v>
      </c>
      <c r="P37">
        <v>3266</v>
      </c>
      <c r="Q37">
        <v>3219</v>
      </c>
      <c r="R37">
        <v>2176.1</v>
      </c>
      <c r="S37">
        <v>2107.6</v>
      </c>
      <c r="T37">
        <v>2065.3000000000002</v>
      </c>
      <c r="U37">
        <v>2116.4</v>
      </c>
    </row>
    <row r="38" spans="1:21" x14ac:dyDescent="0.2">
      <c r="A38" t="s">
        <v>315</v>
      </c>
      <c r="B38">
        <v>20496</v>
      </c>
      <c r="C38">
        <v>20602</v>
      </c>
      <c r="D38">
        <v>20536</v>
      </c>
      <c r="E38">
        <v>21153</v>
      </c>
      <c r="F38">
        <v>6048</v>
      </c>
      <c r="G38">
        <v>6039</v>
      </c>
      <c r="H38">
        <v>6094</v>
      </c>
      <c r="I38">
        <v>6127</v>
      </c>
      <c r="J38">
        <v>3000</v>
      </c>
      <c r="K38">
        <v>3000</v>
      </c>
      <c r="L38">
        <v>2998</v>
      </c>
      <c r="M38">
        <v>2804</v>
      </c>
      <c r="N38">
        <v>3048</v>
      </c>
      <c r="O38">
        <v>3039</v>
      </c>
      <c r="P38">
        <v>3096</v>
      </c>
      <c r="Q38">
        <v>3323</v>
      </c>
      <c r="R38">
        <v>2156.5</v>
      </c>
      <c r="S38">
        <v>2168.3000000000002</v>
      </c>
      <c r="T38">
        <v>2137.8000000000002</v>
      </c>
      <c r="U38">
        <v>2061.4</v>
      </c>
    </row>
    <row r="39" spans="1:21" x14ac:dyDescent="0.2">
      <c r="A39" t="s">
        <v>36</v>
      </c>
      <c r="B39">
        <v>23071</v>
      </c>
      <c r="C39">
        <v>22691</v>
      </c>
      <c r="D39">
        <v>23597</v>
      </c>
      <c r="E39">
        <v>22202</v>
      </c>
      <c r="F39">
        <v>6678</v>
      </c>
      <c r="G39">
        <v>6641</v>
      </c>
      <c r="H39">
        <v>6729</v>
      </c>
      <c r="I39">
        <v>6517</v>
      </c>
      <c r="J39">
        <v>3307</v>
      </c>
      <c r="K39">
        <v>3386</v>
      </c>
      <c r="L39">
        <v>3127</v>
      </c>
      <c r="M39">
        <v>3548</v>
      </c>
      <c r="N39">
        <v>3371</v>
      </c>
      <c r="O39">
        <v>3255</v>
      </c>
      <c r="P39">
        <v>3602</v>
      </c>
      <c r="Q39">
        <v>2969</v>
      </c>
      <c r="R39">
        <v>2167.6</v>
      </c>
      <c r="S39">
        <v>2193.6999999999998</v>
      </c>
      <c r="T39">
        <v>2086.1999999999998</v>
      </c>
      <c r="U39">
        <v>2312</v>
      </c>
    </row>
    <row r="40" spans="1:21" x14ac:dyDescent="0.2">
      <c r="A40" t="s">
        <v>316</v>
      </c>
      <c r="B40">
        <v>22778</v>
      </c>
      <c r="C40">
        <v>22359</v>
      </c>
      <c r="D40">
        <v>21778</v>
      </c>
      <c r="E40">
        <v>23265</v>
      </c>
      <c r="F40">
        <v>6798</v>
      </c>
      <c r="G40">
        <v>6614</v>
      </c>
      <c r="H40">
        <v>6770</v>
      </c>
      <c r="I40">
        <v>6712</v>
      </c>
      <c r="J40">
        <v>3286</v>
      </c>
      <c r="K40">
        <v>3532</v>
      </c>
      <c r="L40">
        <v>3580</v>
      </c>
      <c r="M40">
        <v>3246</v>
      </c>
      <c r="N40">
        <v>3512</v>
      </c>
      <c r="O40">
        <v>3082</v>
      </c>
      <c r="P40">
        <v>3190</v>
      </c>
      <c r="Q40">
        <v>3466</v>
      </c>
      <c r="R40">
        <v>2067.6</v>
      </c>
      <c r="S40">
        <v>2263.6</v>
      </c>
      <c r="T40">
        <v>2161.6</v>
      </c>
      <c r="U40">
        <v>2112.5</v>
      </c>
    </row>
    <row r="41" spans="1:21" x14ac:dyDescent="0.2">
      <c r="A41" t="s">
        <v>34</v>
      </c>
      <c r="B41">
        <v>24870</v>
      </c>
      <c r="C41">
        <v>24796</v>
      </c>
      <c r="D41">
        <v>22995</v>
      </c>
      <c r="E41">
        <v>25005</v>
      </c>
      <c r="F41">
        <v>7395</v>
      </c>
      <c r="G41">
        <v>7458</v>
      </c>
      <c r="H41">
        <v>7332</v>
      </c>
      <c r="I41">
        <v>7313</v>
      </c>
      <c r="J41">
        <v>3099</v>
      </c>
      <c r="K41">
        <v>3140</v>
      </c>
      <c r="L41">
        <v>3567</v>
      </c>
      <c r="M41">
        <v>3127</v>
      </c>
      <c r="N41">
        <v>4296</v>
      </c>
      <c r="O41">
        <v>4318</v>
      </c>
      <c r="P41">
        <v>3765</v>
      </c>
      <c r="Q41">
        <v>4186</v>
      </c>
      <c r="R41">
        <v>2023.3</v>
      </c>
      <c r="S41">
        <v>2019</v>
      </c>
      <c r="T41">
        <v>2102.9</v>
      </c>
      <c r="U41">
        <v>2078.9</v>
      </c>
    </row>
    <row r="42" spans="1:21" x14ac:dyDescent="0.2">
      <c r="A42" t="s">
        <v>317</v>
      </c>
      <c r="B42">
        <v>24168</v>
      </c>
      <c r="C42">
        <v>24878</v>
      </c>
      <c r="D42">
        <v>23972</v>
      </c>
      <c r="E42">
        <v>23871</v>
      </c>
      <c r="F42">
        <v>7435</v>
      </c>
      <c r="G42">
        <v>7336</v>
      </c>
      <c r="H42">
        <v>7586</v>
      </c>
      <c r="I42">
        <v>7594</v>
      </c>
      <c r="J42">
        <v>3240</v>
      </c>
      <c r="K42">
        <v>3158</v>
      </c>
      <c r="L42">
        <v>3252</v>
      </c>
      <c r="M42">
        <v>3282</v>
      </c>
      <c r="N42">
        <v>4195</v>
      </c>
      <c r="O42">
        <v>4178</v>
      </c>
      <c r="P42">
        <v>4334</v>
      </c>
      <c r="Q42">
        <v>4312</v>
      </c>
      <c r="R42">
        <v>2027.6</v>
      </c>
      <c r="S42">
        <v>2079</v>
      </c>
      <c r="T42">
        <v>1960.9</v>
      </c>
      <c r="U42">
        <v>1940</v>
      </c>
    </row>
    <row r="43" spans="1:21" x14ac:dyDescent="0.2">
      <c r="A43" t="s">
        <v>35</v>
      </c>
      <c r="B43">
        <v>16701</v>
      </c>
      <c r="C43">
        <v>16835</v>
      </c>
      <c r="D43">
        <v>17534</v>
      </c>
      <c r="E43">
        <v>17548</v>
      </c>
      <c r="F43">
        <v>5287</v>
      </c>
      <c r="G43">
        <v>5273</v>
      </c>
      <c r="H43">
        <v>5173</v>
      </c>
      <c r="I43">
        <v>5186</v>
      </c>
      <c r="J43">
        <v>2665</v>
      </c>
      <c r="K43">
        <v>2661</v>
      </c>
      <c r="L43">
        <v>2498</v>
      </c>
      <c r="M43">
        <v>2503</v>
      </c>
      <c r="N43">
        <v>2622</v>
      </c>
      <c r="O43">
        <v>2612</v>
      </c>
      <c r="P43">
        <v>2675</v>
      </c>
      <c r="Q43">
        <v>2683</v>
      </c>
      <c r="R43">
        <v>2022</v>
      </c>
      <c r="S43">
        <v>2053.9</v>
      </c>
      <c r="T43">
        <v>2087</v>
      </c>
      <c r="U43">
        <v>2080.4</v>
      </c>
    </row>
    <row r="44" spans="1:21" x14ac:dyDescent="0.2">
      <c r="A44" t="s">
        <v>318</v>
      </c>
      <c r="B44">
        <v>16918</v>
      </c>
      <c r="C44">
        <v>18041</v>
      </c>
      <c r="D44">
        <v>17716</v>
      </c>
      <c r="E44">
        <v>18187</v>
      </c>
      <c r="F44">
        <v>5287</v>
      </c>
      <c r="G44">
        <v>5117</v>
      </c>
      <c r="H44">
        <v>5201</v>
      </c>
      <c r="I44">
        <v>5220</v>
      </c>
      <c r="J44">
        <v>2640</v>
      </c>
      <c r="K44">
        <v>2405</v>
      </c>
      <c r="L44">
        <v>2474</v>
      </c>
      <c r="M44">
        <v>2310</v>
      </c>
      <c r="N44">
        <v>2647</v>
      </c>
      <c r="O44">
        <v>2712</v>
      </c>
      <c r="P44">
        <v>2727</v>
      </c>
      <c r="Q44">
        <v>2910</v>
      </c>
      <c r="R44">
        <v>2035.2</v>
      </c>
      <c r="S44">
        <v>2116.3000000000002</v>
      </c>
      <c r="T44">
        <v>2076</v>
      </c>
      <c r="U44">
        <v>2033.5</v>
      </c>
    </row>
    <row r="45" spans="1:21" x14ac:dyDescent="0.2">
      <c r="A45" t="s">
        <v>37</v>
      </c>
      <c r="B45">
        <v>13280</v>
      </c>
      <c r="C45">
        <v>13807</v>
      </c>
      <c r="D45">
        <v>13492</v>
      </c>
      <c r="E45">
        <v>13448</v>
      </c>
      <c r="F45">
        <v>4210</v>
      </c>
      <c r="G45">
        <v>4241</v>
      </c>
      <c r="H45">
        <v>4241</v>
      </c>
      <c r="I45">
        <v>4172</v>
      </c>
      <c r="J45">
        <v>2541</v>
      </c>
      <c r="K45">
        <v>2366</v>
      </c>
      <c r="L45">
        <v>2428</v>
      </c>
      <c r="M45">
        <v>2493</v>
      </c>
      <c r="N45">
        <v>1669</v>
      </c>
      <c r="O45">
        <v>1875</v>
      </c>
      <c r="P45">
        <v>1813</v>
      </c>
      <c r="Q45">
        <v>1679</v>
      </c>
      <c r="R45">
        <v>2509.5</v>
      </c>
      <c r="S45">
        <v>2388.6999999999998</v>
      </c>
      <c r="T45">
        <v>2372.4</v>
      </c>
      <c r="U45">
        <v>2537</v>
      </c>
    </row>
    <row r="46" spans="1:21" x14ac:dyDescent="0.2">
      <c r="A46" t="s">
        <v>319</v>
      </c>
      <c r="B46">
        <v>13414</v>
      </c>
      <c r="C46">
        <v>13164</v>
      </c>
      <c r="D46">
        <v>14049</v>
      </c>
      <c r="E46">
        <v>13120</v>
      </c>
      <c r="F46">
        <v>4183</v>
      </c>
      <c r="G46">
        <v>4186</v>
      </c>
      <c r="H46">
        <v>4227</v>
      </c>
      <c r="I46">
        <v>4153</v>
      </c>
      <c r="J46">
        <v>2505</v>
      </c>
      <c r="K46">
        <v>2579</v>
      </c>
      <c r="L46">
        <v>2280</v>
      </c>
      <c r="M46">
        <v>2557</v>
      </c>
      <c r="N46">
        <v>1678</v>
      </c>
      <c r="O46">
        <v>1607</v>
      </c>
      <c r="P46">
        <v>1947</v>
      </c>
      <c r="Q46">
        <v>1596</v>
      </c>
      <c r="R46">
        <v>2515</v>
      </c>
      <c r="S46">
        <v>2588.1</v>
      </c>
      <c r="T46">
        <v>2331.6999999999998</v>
      </c>
      <c r="U46">
        <v>2580.9</v>
      </c>
    </row>
    <row r="47" spans="1:21" x14ac:dyDescent="0.2">
      <c r="A47" t="s">
        <v>39</v>
      </c>
      <c r="B47">
        <v>17464</v>
      </c>
      <c r="C47">
        <v>17572</v>
      </c>
      <c r="D47">
        <v>17388</v>
      </c>
      <c r="E47">
        <v>17290</v>
      </c>
      <c r="F47">
        <v>5183</v>
      </c>
      <c r="G47">
        <v>5082</v>
      </c>
      <c r="H47">
        <v>5167</v>
      </c>
      <c r="I47">
        <v>5200</v>
      </c>
      <c r="J47">
        <v>2514</v>
      </c>
      <c r="K47">
        <v>2521</v>
      </c>
      <c r="L47">
        <v>2513</v>
      </c>
      <c r="M47">
        <v>2558</v>
      </c>
      <c r="N47">
        <v>2669</v>
      </c>
      <c r="O47">
        <v>2561</v>
      </c>
      <c r="P47">
        <v>2654</v>
      </c>
      <c r="Q47">
        <v>2642</v>
      </c>
      <c r="R47">
        <v>2156.3000000000002</v>
      </c>
      <c r="S47">
        <v>2248.6</v>
      </c>
      <c r="T47">
        <v>2168.9</v>
      </c>
      <c r="U47">
        <v>2176</v>
      </c>
    </row>
    <row r="48" spans="1:21" x14ac:dyDescent="0.2">
      <c r="A48" t="s">
        <v>320</v>
      </c>
      <c r="B48">
        <v>17039</v>
      </c>
      <c r="C48">
        <v>17694</v>
      </c>
      <c r="D48">
        <v>16992</v>
      </c>
      <c r="E48">
        <v>17612</v>
      </c>
      <c r="F48">
        <v>5270</v>
      </c>
      <c r="G48">
        <v>5135</v>
      </c>
      <c r="H48">
        <v>5249</v>
      </c>
      <c r="I48">
        <v>5110</v>
      </c>
      <c r="J48">
        <v>2572</v>
      </c>
      <c r="K48">
        <v>2438</v>
      </c>
      <c r="L48">
        <v>2587</v>
      </c>
      <c r="M48">
        <v>2489</v>
      </c>
      <c r="N48">
        <v>2698</v>
      </c>
      <c r="O48">
        <v>2697</v>
      </c>
      <c r="P48">
        <v>2662</v>
      </c>
      <c r="Q48">
        <v>2621</v>
      </c>
      <c r="R48">
        <v>2102</v>
      </c>
      <c r="S48">
        <v>2171.8000000000002</v>
      </c>
      <c r="T48">
        <v>2118.1</v>
      </c>
      <c r="U48">
        <v>2207</v>
      </c>
    </row>
    <row r="49" spans="1:21" x14ac:dyDescent="0.2">
      <c r="A49" t="s">
        <v>38</v>
      </c>
      <c r="B49">
        <v>16712</v>
      </c>
      <c r="C49">
        <v>15984</v>
      </c>
      <c r="D49">
        <v>15748</v>
      </c>
      <c r="E49">
        <v>16336</v>
      </c>
      <c r="F49">
        <v>5188</v>
      </c>
      <c r="G49">
        <v>5177</v>
      </c>
      <c r="H49">
        <v>5164</v>
      </c>
      <c r="I49">
        <v>5182</v>
      </c>
      <c r="J49">
        <v>2352</v>
      </c>
      <c r="K49">
        <v>2552</v>
      </c>
      <c r="L49">
        <v>2621</v>
      </c>
      <c r="M49">
        <v>2455</v>
      </c>
      <c r="N49">
        <v>2836</v>
      </c>
      <c r="O49">
        <v>2625</v>
      </c>
      <c r="P49">
        <v>2543</v>
      </c>
      <c r="Q49">
        <v>2727</v>
      </c>
      <c r="R49">
        <v>2008.3</v>
      </c>
      <c r="S49">
        <v>2059.8000000000002</v>
      </c>
      <c r="T49">
        <v>2082.8000000000002</v>
      </c>
      <c r="U49">
        <v>2016.3</v>
      </c>
    </row>
    <row r="50" spans="1:21" x14ac:dyDescent="0.2">
      <c r="A50" t="s">
        <v>321</v>
      </c>
      <c r="B50">
        <v>17015</v>
      </c>
      <c r="C50">
        <v>16615</v>
      </c>
      <c r="D50">
        <v>16622</v>
      </c>
      <c r="E50">
        <v>16615</v>
      </c>
      <c r="F50">
        <v>5161</v>
      </c>
      <c r="G50">
        <v>5159</v>
      </c>
      <c r="H50">
        <v>5204</v>
      </c>
      <c r="I50">
        <v>5196</v>
      </c>
      <c r="J50">
        <v>2314</v>
      </c>
      <c r="K50">
        <v>2397</v>
      </c>
      <c r="L50">
        <v>2360</v>
      </c>
      <c r="M50">
        <v>2372</v>
      </c>
      <c r="N50">
        <v>2847</v>
      </c>
      <c r="O50">
        <v>2762</v>
      </c>
      <c r="P50">
        <v>2844</v>
      </c>
      <c r="Q50">
        <v>2824</v>
      </c>
      <c r="R50">
        <v>2035.2</v>
      </c>
      <c r="S50">
        <v>2043.1</v>
      </c>
      <c r="T50">
        <v>1983.5</v>
      </c>
      <c r="U50">
        <v>2003.5</v>
      </c>
    </row>
    <row r="51" spans="1:21" x14ac:dyDescent="0.2">
      <c r="A51" t="s">
        <v>40</v>
      </c>
      <c r="B51">
        <v>1119</v>
      </c>
      <c r="C51">
        <v>1101</v>
      </c>
      <c r="D51">
        <v>998</v>
      </c>
      <c r="E51">
        <v>1119</v>
      </c>
      <c r="F51">
        <v>293</v>
      </c>
      <c r="G51">
        <v>305</v>
      </c>
      <c r="H51">
        <v>223</v>
      </c>
      <c r="I51">
        <v>293</v>
      </c>
      <c r="J51">
        <v>202</v>
      </c>
      <c r="K51">
        <v>198</v>
      </c>
      <c r="L51">
        <v>215</v>
      </c>
      <c r="M51">
        <v>202</v>
      </c>
      <c r="N51">
        <v>91</v>
      </c>
      <c r="O51">
        <v>107</v>
      </c>
      <c r="P51">
        <v>8</v>
      </c>
      <c r="Q51">
        <v>91</v>
      </c>
      <c r="R51">
        <v>2075.5</v>
      </c>
      <c r="S51">
        <v>1822.6</v>
      </c>
      <c r="T51">
        <v>23381.200000000001</v>
      </c>
      <c r="U51">
        <v>2137.6</v>
      </c>
    </row>
    <row r="52" spans="1:21" x14ac:dyDescent="0.2">
      <c r="A52" t="s">
        <v>42</v>
      </c>
      <c r="B52">
        <v>16914</v>
      </c>
      <c r="C52">
        <v>17505</v>
      </c>
      <c r="D52">
        <v>16809</v>
      </c>
      <c r="E52">
        <v>17032</v>
      </c>
      <c r="F52">
        <v>3413</v>
      </c>
      <c r="G52">
        <v>3305</v>
      </c>
      <c r="H52">
        <v>3428</v>
      </c>
      <c r="I52">
        <v>3345</v>
      </c>
      <c r="J52">
        <v>1947</v>
      </c>
      <c r="K52">
        <v>1806</v>
      </c>
      <c r="L52">
        <v>1933</v>
      </c>
      <c r="M52">
        <v>1927</v>
      </c>
      <c r="N52">
        <v>1466</v>
      </c>
      <c r="O52">
        <v>1499</v>
      </c>
      <c r="P52">
        <v>1495</v>
      </c>
      <c r="Q52">
        <v>1418</v>
      </c>
      <c r="R52">
        <v>2526</v>
      </c>
      <c r="S52">
        <v>2574.8000000000002</v>
      </c>
      <c r="T52">
        <v>2525.1999999999998</v>
      </c>
      <c r="U52">
        <v>2668.1</v>
      </c>
    </row>
    <row r="53" spans="1:21" x14ac:dyDescent="0.2">
      <c r="A53" t="s">
        <v>41</v>
      </c>
      <c r="B53">
        <v>16458</v>
      </c>
      <c r="C53">
        <v>16779</v>
      </c>
      <c r="D53">
        <v>16135</v>
      </c>
      <c r="E53">
        <v>16920</v>
      </c>
      <c r="F53">
        <v>3561</v>
      </c>
      <c r="G53">
        <v>3534</v>
      </c>
      <c r="H53">
        <v>3517</v>
      </c>
      <c r="I53">
        <v>3488</v>
      </c>
      <c r="J53">
        <v>2077</v>
      </c>
      <c r="K53">
        <v>1978</v>
      </c>
      <c r="L53">
        <v>2193</v>
      </c>
      <c r="M53">
        <v>1964</v>
      </c>
      <c r="N53">
        <v>1484</v>
      </c>
      <c r="O53">
        <v>1556</v>
      </c>
      <c r="P53">
        <v>1324</v>
      </c>
      <c r="Q53">
        <v>1524</v>
      </c>
      <c r="R53">
        <v>2600.6</v>
      </c>
      <c r="S53">
        <v>2550.3000000000002</v>
      </c>
      <c r="T53">
        <v>2816.6</v>
      </c>
      <c r="U53">
        <v>2610.6</v>
      </c>
    </row>
    <row r="54" spans="1:21" x14ac:dyDescent="0.2">
      <c r="A54" t="s">
        <v>43</v>
      </c>
      <c r="B54">
        <v>26017</v>
      </c>
      <c r="C54">
        <v>25586</v>
      </c>
      <c r="D54">
        <v>25549</v>
      </c>
      <c r="E54">
        <v>25720</v>
      </c>
      <c r="F54">
        <v>3756</v>
      </c>
      <c r="G54">
        <v>3814</v>
      </c>
      <c r="H54">
        <v>3797</v>
      </c>
      <c r="I54">
        <v>3802</v>
      </c>
      <c r="J54">
        <v>1646</v>
      </c>
      <c r="K54">
        <v>1752</v>
      </c>
      <c r="L54">
        <v>1756</v>
      </c>
      <c r="M54">
        <v>1724</v>
      </c>
      <c r="N54">
        <v>2110</v>
      </c>
      <c r="O54">
        <v>2062</v>
      </c>
      <c r="P54">
        <v>2041</v>
      </c>
      <c r="Q54">
        <v>2078</v>
      </c>
      <c r="R54">
        <v>3541.9</v>
      </c>
      <c r="S54">
        <v>3566.9</v>
      </c>
      <c r="T54">
        <v>3596.5</v>
      </c>
      <c r="U54">
        <v>3549.6</v>
      </c>
    </row>
    <row r="55" spans="1:21" x14ac:dyDescent="0.2">
      <c r="A55" t="s">
        <v>50</v>
      </c>
      <c r="B55">
        <v>40157</v>
      </c>
      <c r="C55">
        <v>40459</v>
      </c>
      <c r="D55">
        <v>39968</v>
      </c>
      <c r="E55">
        <v>40346</v>
      </c>
      <c r="F55">
        <v>2973</v>
      </c>
      <c r="G55">
        <v>2798</v>
      </c>
      <c r="H55">
        <v>3072</v>
      </c>
      <c r="I55">
        <v>2871</v>
      </c>
      <c r="J55">
        <v>1716</v>
      </c>
      <c r="K55">
        <v>1676</v>
      </c>
      <c r="L55">
        <v>1737</v>
      </c>
      <c r="M55">
        <v>1684</v>
      </c>
      <c r="N55">
        <v>1257</v>
      </c>
      <c r="O55">
        <v>1122</v>
      </c>
      <c r="P55">
        <v>1335</v>
      </c>
      <c r="Q55">
        <v>1187</v>
      </c>
      <c r="R55">
        <v>8322.9</v>
      </c>
      <c r="S55">
        <v>9282.1</v>
      </c>
      <c r="T55">
        <v>7876.2</v>
      </c>
      <c r="U55">
        <v>8750.6</v>
      </c>
    </row>
    <row r="56" spans="1:21" x14ac:dyDescent="0.2">
      <c r="A56" t="s">
        <v>322</v>
      </c>
      <c r="B56">
        <v>40351</v>
      </c>
      <c r="C56">
        <v>40171</v>
      </c>
      <c r="D56">
        <v>40128</v>
      </c>
      <c r="E56">
        <v>40431</v>
      </c>
      <c r="F56">
        <v>2865</v>
      </c>
      <c r="G56">
        <v>2971</v>
      </c>
      <c r="H56">
        <v>2987</v>
      </c>
      <c r="I56">
        <v>2814</v>
      </c>
      <c r="J56">
        <v>1687</v>
      </c>
      <c r="K56">
        <v>1705</v>
      </c>
      <c r="L56">
        <v>1709</v>
      </c>
      <c r="M56">
        <v>1673</v>
      </c>
      <c r="N56">
        <v>1178</v>
      </c>
      <c r="O56">
        <v>1266</v>
      </c>
      <c r="P56">
        <v>1278</v>
      </c>
      <c r="Q56">
        <v>1141</v>
      </c>
      <c r="R56">
        <v>8918.7000000000007</v>
      </c>
      <c r="S56">
        <v>8148.2</v>
      </c>
      <c r="T56">
        <v>8209.2000000000007</v>
      </c>
      <c r="U56">
        <v>9112.7000000000007</v>
      </c>
    </row>
    <row r="57" spans="1:21" x14ac:dyDescent="0.2">
      <c r="A57" t="s">
        <v>323</v>
      </c>
      <c r="B57">
        <v>40493</v>
      </c>
      <c r="C57">
        <v>40066</v>
      </c>
      <c r="D57">
        <v>39997</v>
      </c>
      <c r="E57">
        <v>40043</v>
      </c>
      <c r="F57">
        <v>2777</v>
      </c>
      <c r="G57">
        <v>3023</v>
      </c>
      <c r="H57">
        <v>3055</v>
      </c>
      <c r="I57">
        <v>3027</v>
      </c>
      <c r="J57">
        <v>1666</v>
      </c>
      <c r="K57">
        <v>1732</v>
      </c>
      <c r="L57">
        <v>1737</v>
      </c>
      <c r="M57">
        <v>1741</v>
      </c>
      <c r="N57">
        <v>1111</v>
      </c>
      <c r="O57">
        <v>1291</v>
      </c>
      <c r="P57">
        <v>1318</v>
      </c>
      <c r="Q57">
        <v>1286</v>
      </c>
      <c r="R57">
        <v>9403.2000000000007</v>
      </c>
      <c r="S57">
        <v>8099.2</v>
      </c>
      <c r="T57">
        <v>7934.5</v>
      </c>
      <c r="U57">
        <v>8045.4</v>
      </c>
    </row>
    <row r="58" spans="1:21" x14ac:dyDescent="0.2">
      <c r="A58" t="s">
        <v>54</v>
      </c>
      <c r="B58">
        <v>51857</v>
      </c>
      <c r="C58">
        <v>52074</v>
      </c>
      <c r="D58">
        <v>51903</v>
      </c>
      <c r="E58">
        <v>51832</v>
      </c>
      <c r="F58">
        <v>4797</v>
      </c>
      <c r="G58">
        <v>4705</v>
      </c>
      <c r="H58">
        <v>4772</v>
      </c>
      <c r="I58">
        <v>4803</v>
      </c>
      <c r="J58">
        <v>1413</v>
      </c>
      <c r="K58">
        <v>1390</v>
      </c>
      <c r="L58">
        <v>1421</v>
      </c>
      <c r="M58">
        <v>1416</v>
      </c>
      <c r="N58">
        <v>3384</v>
      </c>
      <c r="O58">
        <v>3315</v>
      </c>
      <c r="P58">
        <v>3351</v>
      </c>
      <c r="Q58">
        <v>3387</v>
      </c>
      <c r="R58">
        <v>3601.5</v>
      </c>
      <c r="S58">
        <v>3667</v>
      </c>
      <c r="T58">
        <v>3638.9</v>
      </c>
      <c r="U58">
        <v>3576.8</v>
      </c>
    </row>
    <row r="59" spans="1:21" x14ac:dyDescent="0.2">
      <c r="A59" t="s">
        <v>56</v>
      </c>
      <c r="B59">
        <v>30158</v>
      </c>
      <c r="C59">
        <v>30097</v>
      </c>
      <c r="D59">
        <v>30079</v>
      </c>
      <c r="E59">
        <v>30045</v>
      </c>
      <c r="F59">
        <v>3792</v>
      </c>
      <c r="G59">
        <v>3758</v>
      </c>
      <c r="H59">
        <v>3832</v>
      </c>
      <c r="I59">
        <v>3817</v>
      </c>
      <c r="J59">
        <v>1474</v>
      </c>
      <c r="K59">
        <v>1505</v>
      </c>
      <c r="L59">
        <v>1493</v>
      </c>
      <c r="M59">
        <v>1484</v>
      </c>
      <c r="N59">
        <v>2318</v>
      </c>
      <c r="O59">
        <v>2253</v>
      </c>
      <c r="P59">
        <v>2339</v>
      </c>
      <c r="Q59">
        <v>2333</v>
      </c>
      <c r="R59">
        <v>2782.8</v>
      </c>
      <c r="S59">
        <v>2864.2</v>
      </c>
      <c r="T59">
        <v>2780.4</v>
      </c>
      <c r="U59">
        <v>2775</v>
      </c>
    </row>
    <row r="60" spans="1:21" x14ac:dyDescent="0.2">
      <c r="A60" t="s">
        <v>58</v>
      </c>
      <c r="B60">
        <v>13957</v>
      </c>
      <c r="C60">
        <v>13874</v>
      </c>
      <c r="D60">
        <v>13845</v>
      </c>
      <c r="E60">
        <v>14112</v>
      </c>
      <c r="F60">
        <v>2441</v>
      </c>
      <c r="G60">
        <v>2450</v>
      </c>
      <c r="H60">
        <v>2457</v>
      </c>
      <c r="I60">
        <v>2409</v>
      </c>
      <c r="J60">
        <v>1450</v>
      </c>
      <c r="K60">
        <v>1457</v>
      </c>
      <c r="L60">
        <v>1445</v>
      </c>
      <c r="M60">
        <v>1423</v>
      </c>
      <c r="N60">
        <v>991</v>
      </c>
      <c r="O60">
        <v>993</v>
      </c>
      <c r="P60">
        <v>1012</v>
      </c>
      <c r="Q60">
        <v>986</v>
      </c>
      <c r="R60">
        <v>3978.9</v>
      </c>
      <c r="S60">
        <v>3977.8</v>
      </c>
      <c r="T60">
        <v>3964.4</v>
      </c>
      <c r="U60">
        <v>4106.8999999999996</v>
      </c>
    </row>
    <row r="61" spans="1:21" x14ac:dyDescent="0.2">
      <c r="A61" t="s">
        <v>57</v>
      </c>
      <c r="B61">
        <v>8337</v>
      </c>
      <c r="C61">
        <v>8232</v>
      </c>
      <c r="D61">
        <v>7984</v>
      </c>
      <c r="E61">
        <v>8631</v>
      </c>
      <c r="F61">
        <v>2202</v>
      </c>
      <c r="G61">
        <v>2220</v>
      </c>
      <c r="H61">
        <v>2241</v>
      </c>
      <c r="I61">
        <v>2209</v>
      </c>
      <c r="J61">
        <v>1190</v>
      </c>
      <c r="K61">
        <v>1230</v>
      </c>
      <c r="L61">
        <v>1245</v>
      </c>
      <c r="M61">
        <v>1151</v>
      </c>
      <c r="N61">
        <v>1012</v>
      </c>
      <c r="O61">
        <v>990</v>
      </c>
      <c r="P61">
        <v>996</v>
      </c>
      <c r="Q61">
        <v>1058</v>
      </c>
      <c r="R61">
        <v>2473.3000000000002</v>
      </c>
      <c r="S61">
        <v>2515.3000000000002</v>
      </c>
      <c r="T61">
        <v>2440.9</v>
      </c>
      <c r="U61">
        <v>2468.3000000000002</v>
      </c>
    </row>
    <row r="62" spans="1:21" x14ac:dyDescent="0.2">
      <c r="A62" t="s">
        <v>59</v>
      </c>
      <c r="B62">
        <v>8209</v>
      </c>
      <c r="C62">
        <v>7891</v>
      </c>
      <c r="D62">
        <v>8190</v>
      </c>
      <c r="E62">
        <v>7779</v>
      </c>
      <c r="F62">
        <v>2083</v>
      </c>
      <c r="G62">
        <v>2114</v>
      </c>
      <c r="H62">
        <v>2086</v>
      </c>
      <c r="I62">
        <v>2130</v>
      </c>
      <c r="J62">
        <v>1300</v>
      </c>
      <c r="K62">
        <v>1349</v>
      </c>
      <c r="L62">
        <v>1301</v>
      </c>
      <c r="M62">
        <v>1346</v>
      </c>
      <c r="N62">
        <v>783</v>
      </c>
      <c r="O62">
        <v>765</v>
      </c>
      <c r="P62">
        <v>785</v>
      </c>
      <c r="Q62">
        <v>784</v>
      </c>
      <c r="R62">
        <v>3382.1</v>
      </c>
      <c r="S62">
        <v>3217.4</v>
      </c>
      <c r="T62">
        <v>3277</v>
      </c>
      <c r="U62">
        <v>3174.5</v>
      </c>
    </row>
    <row r="63" spans="1:21" x14ac:dyDescent="0.2">
      <c r="A63" t="s">
        <v>60</v>
      </c>
      <c r="B63">
        <v>10716</v>
      </c>
      <c r="C63">
        <v>10412</v>
      </c>
      <c r="D63">
        <v>10609</v>
      </c>
      <c r="E63">
        <v>10432</v>
      </c>
      <c r="F63">
        <v>2362</v>
      </c>
      <c r="G63">
        <v>2434</v>
      </c>
      <c r="H63">
        <v>2382</v>
      </c>
      <c r="I63">
        <v>2431</v>
      </c>
      <c r="J63">
        <v>1405</v>
      </c>
      <c r="K63">
        <v>1436</v>
      </c>
      <c r="L63">
        <v>1408</v>
      </c>
      <c r="M63">
        <v>1427</v>
      </c>
      <c r="N63">
        <v>957</v>
      </c>
      <c r="O63">
        <v>998</v>
      </c>
      <c r="P63">
        <v>974</v>
      </c>
      <c r="Q63">
        <v>1004</v>
      </c>
      <c r="R63">
        <v>3318.6</v>
      </c>
      <c r="S63">
        <v>3104.2</v>
      </c>
      <c r="T63">
        <v>3218.1</v>
      </c>
      <c r="U63">
        <v>3097.4</v>
      </c>
    </row>
    <row r="64" spans="1:21" x14ac:dyDescent="0.2">
      <c r="A64" t="s">
        <v>61</v>
      </c>
      <c r="B64">
        <v>19960</v>
      </c>
      <c r="C64">
        <v>19852</v>
      </c>
      <c r="D64">
        <v>20005</v>
      </c>
      <c r="E64">
        <v>19904</v>
      </c>
      <c r="F64">
        <v>4653</v>
      </c>
      <c r="G64">
        <v>4654</v>
      </c>
      <c r="H64">
        <v>4645</v>
      </c>
      <c r="I64">
        <v>4641</v>
      </c>
      <c r="J64">
        <v>2480</v>
      </c>
      <c r="K64">
        <v>2518</v>
      </c>
      <c r="L64">
        <v>2476</v>
      </c>
      <c r="M64">
        <v>2463</v>
      </c>
      <c r="N64">
        <v>2173</v>
      </c>
      <c r="O64">
        <v>2136</v>
      </c>
      <c r="P64">
        <v>2169</v>
      </c>
      <c r="Q64">
        <v>2178</v>
      </c>
      <c r="R64">
        <v>3402.4</v>
      </c>
      <c r="S64">
        <v>3486.8</v>
      </c>
      <c r="T64">
        <v>3477.5</v>
      </c>
      <c r="U64">
        <v>3416.4</v>
      </c>
    </row>
    <row r="65" spans="1:21" x14ac:dyDescent="0.2">
      <c r="A65" t="s">
        <v>62</v>
      </c>
      <c r="B65">
        <v>33523</v>
      </c>
      <c r="C65">
        <v>33567</v>
      </c>
      <c r="D65">
        <v>33676</v>
      </c>
      <c r="E65">
        <v>33597</v>
      </c>
      <c r="F65">
        <v>7391</v>
      </c>
      <c r="G65">
        <v>7416</v>
      </c>
      <c r="H65">
        <v>7407</v>
      </c>
      <c r="I65">
        <v>7380</v>
      </c>
      <c r="J65">
        <v>3871</v>
      </c>
      <c r="K65">
        <v>3866</v>
      </c>
      <c r="L65">
        <v>3810</v>
      </c>
      <c r="M65">
        <v>3837</v>
      </c>
      <c r="N65">
        <v>3520</v>
      </c>
      <c r="O65">
        <v>3550</v>
      </c>
      <c r="P65">
        <v>3597</v>
      </c>
      <c r="Q65">
        <v>3543</v>
      </c>
      <c r="R65">
        <v>3220.5</v>
      </c>
      <c r="S65">
        <v>3182.7</v>
      </c>
      <c r="T65">
        <v>3155.6</v>
      </c>
      <c r="U65">
        <v>3213.6</v>
      </c>
    </row>
    <row r="66" spans="1:21" x14ac:dyDescent="0.2">
      <c r="A66" t="s">
        <v>63</v>
      </c>
      <c r="B66">
        <v>25632</v>
      </c>
      <c r="C66">
        <v>25583</v>
      </c>
      <c r="D66">
        <v>25465</v>
      </c>
      <c r="E66">
        <v>25501</v>
      </c>
      <c r="F66">
        <v>3260</v>
      </c>
      <c r="G66">
        <v>3260</v>
      </c>
      <c r="H66">
        <v>3268</v>
      </c>
      <c r="I66">
        <v>3254</v>
      </c>
      <c r="J66">
        <v>1916</v>
      </c>
      <c r="K66">
        <v>1927</v>
      </c>
      <c r="L66">
        <v>1980</v>
      </c>
      <c r="M66">
        <v>1971</v>
      </c>
      <c r="N66">
        <v>1344</v>
      </c>
      <c r="O66">
        <v>1333</v>
      </c>
      <c r="P66">
        <v>1288</v>
      </c>
      <c r="Q66">
        <v>1283</v>
      </c>
      <c r="R66">
        <v>5487.3</v>
      </c>
      <c r="S66">
        <v>5535.5</v>
      </c>
      <c r="T66">
        <v>5764.7</v>
      </c>
      <c r="U66">
        <v>5763.8</v>
      </c>
    </row>
    <row r="67" spans="1:21" x14ac:dyDescent="0.2">
      <c r="A67" t="s">
        <v>64</v>
      </c>
      <c r="B67">
        <v>30018</v>
      </c>
      <c r="C67">
        <v>30039</v>
      </c>
      <c r="D67">
        <v>29901</v>
      </c>
      <c r="E67">
        <v>30063</v>
      </c>
      <c r="F67">
        <v>3967</v>
      </c>
      <c r="G67">
        <v>3979</v>
      </c>
      <c r="H67">
        <v>3984</v>
      </c>
      <c r="I67">
        <v>3953</v>
      </c>
      <c r="J67">
        <v>2001</v>
      </c>
      <c r="K67">
        <v>2000</v>
      </c>
      <c r="L67">
        <v>2019</v>
      </c>
      <c r="M67">
        <v>2011</v>
      </c>
      <c r="N67">
        <v>1966</v>
      </c>
      <c r="O67">
        <v>1979</v>
      </c>
      <c r="P67">
        <v>1965</v>
      </c>
      <c r="Q67">
        <v>1942</v>
      </c>
      <c r="R67">
        <v>4252</v>
      </c>
      <c r="S67">
        <v>4224.3</v>
      </c>
      <c r="T67">
        <v>4257</v>
      </c>
      <c r="U67">
        <v>4270.2</v>
      </c>
    </row>
    <row r="68" spans="1:21" x14ac:dyDescent="0.2">
      <c r="A68" t="s">
        <v>67</v>
      </c>
      <c r="B68">
        <v>25314</v>
      </c>
      <c r="C68">
        <v>25419</v>
      </c>
      <c r="D68">
        <v>25391</v>
      </c>
      <c r="E68">
        <v>25433</v>
      </c>
      <c r="F68">
        <v>4023</v>
      </c>
      <c r="G68">
        <v>4005</v>
      </c>
      <c r="H68">
        <v>4017</v>
      </c>
      <c r="I68">
        <v>4019</v>
      </c>
      <c r="J68">
        <v>1616</v>
      </c>
      <c r="K68">
        <v>1592</v>
      </c>
      <c r="L68">
        <v>1617</v>
      </c>
      <c r="M68">
        <v>1572</v>
      </c>
      <c r="N68">
        <v>2407</v>
      </c>
      <c r="O68">
        <v>2413</v>
      </c>
      <c r="P68">
        <v>2400</v>
      </c>
      <c r="Q68">
        <v>2447</v>
      </c>
      <c r="R68">
        <v>2322.4</v>
      </c>
      <c r="S68">
        <v>2317.6999999999998</v>
      </c>
      <c r="T68">
        <v>2355.1</v>
      </c>
      <c r="U68">
        <v>2310</v>
      </c>
    </row>
    <row r="69" spans="1:21" x14ac:dyDescent="0.2">
      <c r="A69" t="s">
        <v>69</v>
      </c>
      <c r="B69">
        <v>18620</v>
      </c>
      <c r="C69">
        <v>18698</v>
      </c>
      <c r="D69">
        <v>18787</v>
      </c>
      <c r="E69">
        <v>18939</v>
      </c>
      <c r="F69">
        <v>3003</v>
      </c>
      <c r="G69">
        <v>3045</v>
      </c>
      <c r="H69">
        <v>3022</v>
      </c>
      <c r="I69">
        <v>3022</v>
      </c>
      <c r="J69">
        <v>2030</v>
      </c>
      <c r="K69">
        <v>2075</v>
      </c>
      <c r="L69">
        <v>2027</v>
      </c>
      <c r="M69">
        <v>2053</v>
      </c>
      <c r="N69">
        <v>973</v>
      </c>
      <c r="O69">
        <v>970</v>
      </c>
      <c r="P69">
        <v>995</v>
      </c>
      <c r="Q69">
        <v>969</v>
      </c>
      <c r="R69">
        <v>4625.5</v>
      </c>
      <c r="S69">
        <v>4632.3999999999996</v>
      </c>
      <c r="T69">
        <v>4611</v>
      </c>
      <c r="U69">
        <v>4778.2</v>
      </c>
    </row>
    <row r="70" spans="1:21" x14ac:dyDescent="0.2">
      <c r="A70" t="s">
        <v>71</v>
      </c>
      <c r="B70">
        <v>28341</v>
      </c>
      <c r="C70">
        <v>28691</v>
      </c>
      <c r="D70">
        <v>28606</v>
      </c>
      <c r="E70">
        <v>28642</v>
      </c>
      <c r="F70">
        <v>3479</v>
      </c>
      <c r="G70">
        <v>3569</v>
      </c>
      <c r="H70">
        <v>3562</v>
      </c>
      <c r="I70">
        <v>3674</v>
      </c>
      <c r="J70">
        <v>2010</v>
      </c>
      <c r="K70">
        <v>1984</v>
      </c>
      <c r="L70">
        <v>2012</v>
      </c>
      <c r="M70">
        <v>2046</v>
      </c>
      <c r="N70">
        <v>1469</v>
      </c>
      <c r="O70">
        <v>1585</v>
      </c>
      <c r="P70">
        <v>1550</v>
      </c>
      <c r="Q70">
        <v>1628</v>
      </c>
      <c r="R70">
        <v>5407.6</v>
      </c>
      <c r="S70">
        <v>5141.3999999999996</v>
      </c>
      <c r="T70">
        <v>5220.8999999999996</v>
      </c>
      <c r="U70">
        <v>5001.6000000000004</v>
      </c>
    </row>
    <row r="71" spans="1:21" x14ac:dyDescent="0.2">
      <c r="A71" t="s">
        <v>70</v>
      </c>
      <c r="B71">
        <v>23985</v>
      </c>
      <c r="C71">
        <v>23495</v>
      </c>
      <c r="D71">
        <v>23196</v>
      </c>
      <c r="E71">
        <v>23744</v>
      </c>
      <c r="F71">
        <v>3969</v>
      </c>
      <c r="G71">
        <v>4022</v>
      </c>
      <c r="H71">
        <v>4070</v>
      </c>
      <c r="I71">
        <v>4012</v>
      </c>
      <c r="J71">
        <v>3348</v>
      </c>
      <c r="K71">
        <v>3421</v>
      </c>
      <c r="L71">
        <v>3490</v>
      </c>
      <c r="M71">
        <v>3409</v>
      </c>
      <c r="N71">
        <v>621</v>
      </c>
      <c r="O71">
        <v>601</v>
      </c>
      <c r="P71">
        <v>580</v>
      </c>
      <c r="Q71">
        <v>603</v>
      </c>
      <c r="R71">
        <v>9037.9</v>
      </c>
      <c r="S71">
        <v>9162.9</v>
      </c>
      <c r="T71">
        <v>9415.5</v>
      </c>
      <c r="U71">
        <v>9163.5</v>
      </c>
    </row>
    <row r="72" spans="1:21" x14ac:dyDescent="0.2">
      <c r="A72" t="s">
        <v>72</v>
      </c>
      <c r="B72">
        <v>60786</v>
      </c>
      <c r="C72">
        <v>60786</v>
      </c>
      <c r="D72">
        <v>61081</v>
      </c>
      <c r="E72">
        <v>60735</v>
      </c>
      <c r="F72">
        <v>3456</v>
      </c>
      <c r="G72">
        <v>3456</v>
      </c>
      <c r="H72">
        <v>3289</v>
      </c>
      <c r="I72">
        <v>3487</v>
      </c>
      <c r="J72">
        <v>3010</v>
      </c>
      <c r="K72">
        <v>3010</v>
      </c>
      <c r="L72">
        <v>2962</v>
      </c>
      <c r="M72">
        <v>3018</v>
      </c>
      <c r="N72">
        <v>446</v>
      </c>
      <c r="O72">
        <v>446</v>
      </c>
      <c r="P72">
        <v>327</v>
      </c>
      <c r="Q72">
        <v>469</v>
      </c>
      <c r="R72">
        <v>32437.3</v>
      </c>
      <c r="S72">
        <v>32436.799999999999</v>
      </c>
      <c r="T72">
        <v>44456.1</v>
      </c>
      <c r="U72">
        <v>30820.3</v>
      </c>
    </row>
    <row r="73" spans="1:21" x14ac:dyDescent="0.2">
      <c r="A73" t="s">
        <v>73</v>
      </c>
      <c r="B73">
        <v>65053</v>
      </c>
      <c r="C73">
        <v>65461</v>
      </c>
      <c r="D73">
        <v>65372</v>
      </c>
      <c r="E73">
        <v>65407</v>
      </c>
      <c r="F73">
        <v>2999</v>
      </c>
      <c r="G73">
        <v>2753</v>
      </c>
      <c r="H73">
        <v>2816</v>
      </c>
      <c r="I73">
        <v>2785</v>
      </c>
      <c r="J73">
        <v>1280</v>
      </c>
      <c r="K73">
        <v>1209</v>
      </c>
      <c r="L73">
        <v>1217</v>
      </c>
      <c r="M73">
        <v>1213</v>
      </c>
      <c r="N73">
        <v>1719</v>
      </c>
      <c r="O73">
        <v>1544</v>
      </c>
      <c r="P73">
        <v>1599</v>
      </c>
      <c r="Q73">
        <v>1572</v>
      </c>
      <c r="R73">
        <v>7754.9</v>
      </c>
      <c r="S73">
        <v>8636.9</v>
      </c>
      <c r="T73">
        <v>8383</v>
      </c>
      <c r="U73">
        <v>8506.2999999999993</v>
      </c>
    </row>
    <row r="74" spans="1:21" x14ac:dyDescent="0.2">
      <c r="A74" t="s">
        <v>74</v>
      </c>
      <c r="B74">
        <v>62807</v>
      </c>
      <c r="C74">
        <v>62744</v>
      </c>
      <c r="D74">
        <v>62864</v>
      </c>
      <c r="E74">
        <v>62775</v>
      </c>
      <c r="F74">
        <v>2350</v>
      </c>
      <c r="G74">
        <v>2384</v>
      </c>
      <c r="H74">
        <v>2318</v>
      </c>
      <c r="I74">
        <v>2370</v>
      </c>
      <c r="J74">
        <v>1071</v>
      </c>
      <c r="K74">
        <v>1082</v>
      </c>
      <c r="L74">
        <v>1059</v>
      </c>
      <c r="M74">
        <v>1071</v>
      </c>
      <c r="N74">
        <v>1279</v>
      </c>
      <c r="O74">
        <v>1302</v>
      </c>
      <c r="P74">
        <v>1259</v>
      </c>
      <c r="Q74">
        <v>1299</v>
      </c>
      <c r="R74">
        <v>11036.2</v>
      </c>
      <c r="S74">
        <v>10942.1</v>
      </c>
      <c r="T74">
        <v>11325.8</v>
      </c>
      <c r="U74">
        <v>10925.8</v>
      </c>
    </row>
    <row r="75" spans="1:21" x14ac:dyDescent="0.2">
      <c r="A75" t="s">
        <v>75</v>
      </c>
      <c r="B75">
        <v>78129</v>
      </c>
      <c r="C75">
        <v>78312</v>
      </c>
      <c r="D75">
        <v>78319</v>
      </c>
      <c r="E75">
        <v>78121</v>
      </c>
      <c r="F75">
        <v>2944</v>
      </c>
      <c r="G75">
        <v>2844</v>
      </c>
      <c r="H75">
        <v>2835</v>
      </c>
      <c r="I75">
        <v>2940</v>
      </c>
      <c r="J75">
        <v>1436</v>
      </c>
      <c r="K75">
        <v>1409</v>
      </c>
      <c r="L75">
        <v>1409</v>
      </c>
      <c r="M75">
        <v>1453</v>
      </c>
      <c r="N75">
        <v>1508</v>
      </c>
      <c r="O75">
        <v>1435</v>
      </c>
      <c r="P75">
        <v>1426</v>
      </c>
      <c r="Q75">
        <v>1487</v>
      </c>
      <c r="R75">
        <v>10681.2</v>
      </c>
      <c r="S75">
        <v>11165.7</v>
      </c>
      <c r="T75">
        <v>11229.1</v>
      </c>
      <c r="U75">
        <v>10762.3</v>
      </c>
    </row>
    <row r="76" spans="1:21" x14ac:dyDescent="0.2">
      <c r="A76" t="s">
        <v>76</v>
      </c>
      <c r="B76">
        <v>38592</v>
      </c>
      <c r="C76">
        <v>38378</v>
      </c>
      <c r="D76">
        <v>38464</v>
      </c>
      <c r="E76">
        <v>38542</v>
      </c>
      <c r="F76">
        <v>3113</v>
      </c>
      <c r="G76">
        <v>3242</v>
      </c>
      <c r="H76">
        <v>3192</v>
      </c>
      <c r="I76">
        <v>3145</v>
      </c>
      <c r="J76">
        <v>1110</v>
      </c>
      <c r="K76">
        <v>1134</v>
      </c>
      <c r="L76">
        <v>1114</v>
      </c>
      <c r="M76">
        <v>1115</v>
      </c>
      <c r="N76">
        <v>2003</v>
      </c>
      <c r="O76">
        <v>2108</v>
      </c>
      <c r="P76">
        <v>2078</v>
      </c>
      <c r="Q76">
        <v>2030</v>
      </c>
      <c r="R76">
        <v>4629.3</v>
      </c>
      <c r="S76">
        <v>4382</v>
      </c>
      <c r="T76">
        <v>4451.7</v>
      </c>
      <c r="U76">
        <v>4547.8</v>
      </c>
    </row>
    <row r="77" spans="1:21" x14ac:dyDescent="0.2">
      <c r="A77" t="s">
        <v>184</v>
      </c>
      <c r="B77">
        <v>41466</v>
      </c>
      <c r="C77">
        <v>41491</v>
      </c>
      <c r="D77">
        <v>41547</v>
      </c>
      <c r="E77">
        <v>41578</v>
      </c>
      <c r="F77">
        <v>3095</v>
      </c>
      <c r="G77">
        <v>3082</v>
      </c>
      <c r="H77">
        <v>3052</v>
      </c>
      <c r="I77">
        <v>3034</v>
      </c>
      <c r="J77">
        <v>1122</v>
      </c>
      <c r="K77">
        <v>1116</v>
      </c>
      <c r="L77">
        <v>1116</v>
      </c>
      <c r="M77">
        <v>1108</v>
      </c>
      <c r="N77">
        <v>1973</v>
      </c>
      <c r="O77">
        <v>1966</v>
      </c>
      <c r="P77">
        <v>1936</v>
      </c>
      <c r="Q77">
        <v>1926</v>
      </c>
      <c r="R77">
        <v>3940.4</v>
      </c>
      <c r="S77">
        <v>3941.2</v>
      </c>
      <c r="T77">
        <v>3973.8</v>
      </c>
      <c r="U77">
        <v>4033.3</v>
      </c>
    </row>
    <row r="78" spans="1:21" x14ac:dyDescent="0.2">
      <c r="A78" t="s">
        <v>185</v>
      </c>
      <c r="B78">
        <v>59065</v>
      </c>
      <c r="C78">
        <v>58935</v>
      </c>
      <c r="D78">
        <v>59328</v>
      </c>
      <c r="E78">
        <v>59221</v>
      </c>
      <c r="F78">
        <v>4221</v>
      </c>
      <c r="G78">
        <v>4312</v>
      </c>
      <c r="H78">
        <v>4076</v>
      </c>
      <c r="I78">
        <v>4137</v>
      </c>
      <c r="J78">
        <v>1663</v>
      </c>
      <c r="K78">
        <v>1668</v>
      </c>
      <c r="L78">
        <v>1630</v>
      </c>
      <c r="M78">
        <v>1647</v>
      </c>
      <c r="N78">
        <v>2558</v>
      </c>
      <c r="O78">
        <v>2644</v>
      </c>
      <c r="P78">
        <v>2446</v>
      </c>
      <c r="Q78">
        <v>2490</v>
      </c>
      <c r="R78">
        <v>4487.8</v>
      </c>
      <c r="S78">
        <v>4276.3999999999996</v>
      </c>
      <c r="T78">
        <v>4661.3999999999996</v>
      </c>
      <c r="U78">
        <v>4595.5</v>
      </c>
    </row>
    <row r="79" spans="1:21" x14ac:dyDescent="0.2">
      <c r="A79" t="s">
        <v>51</v>
      </c>
      <c r="B79">
        <v>65656</v>
      </c>
      <c r="C79">
        <v>65631</v>
      </c>
      <c r="D79">
        <v>65454</v>
      </c>
      <c r="E79">
        <v>65607</v>
      </c>
      <c r="F79">
        <v>3653</v>
      </c>
      <c r="G79">
        <v>3666</v>
      </c>
      <c r="H79">
        <v>3753</v>
      </c>
      <c r="I79">
        <v>3689</v>
      </c>
      <c r="J79">
        <v>1411</v>
      </c>
      <c r="K79">
        <v>1401</v>
      </c>
      <c r="L79">
        <v>1456</v>
      </c>
      <c r="M79">
        <v>1409</v>
      </c>
      <c r="N79">
        <v>2242</v>
      </c>
      <c r="O79">
        <v>2265</v>
      </c>
      <c r="P79">
        <v>2297</v>
      </c>
      <c r="Q79">
        <v>2280</v>
      </c>
      <c r="R79">
        <v>6287.4</v>
      </c>
      <c r="S79">
        <v>6141.6</v>
      </c>
      <c r="T79">
        <v>6101.7</v>
      </c>
      <c r="U79">
        <v>6156.4</v>
      </c>
    </row>
    <row r="80" spans="1:21" x14ac:dyDescent="0.2">
      <c r="A80" t="s">
        <v>52</v>
      </c>
      <c r="B80">
        <v>56873</v>
      </c>
      <c r="C80">
        <v>57007</v>
      </c>
      <c r="D80">
        <v>56848</v>
      </c>
      <c r="E80">
        <v>56906</v>
      </c>
      <c r="F80">
        <v>3192</v>
      </c>
      <c r="G80">
        <v>3127</v>
      </c>
      <c r="H80">
        <v>3201</v>
      </c>
      <c r="I80">
        <v>3178</v>
      </c>
      <c r="J80">
        <v>1269</v>
      </c>
      <c r="K80">
        <v>1254</v>
      </c>
      <c r="L80">
        <v>1279</v>
      </c>
      <c r="M80">
        <v>1266</v>
      </c>
      <c r="N80">
        <v>1923</v>
      </c>
      <c r="O80">
        <v>1873</v>
      </c>
      <c r="P80">
        <v>1922</v>
      </c>
      <c r="Q80">
        <v>1912</v>
      </c>
      <c r="R80">
        <v>6299.2</v>
      </c>
      <c r="S80">
        <v>6560.4</v>
      </c>
      <c r="T80">
        <v>6429.9</v>
      </c>
      <c r="U80">
        <v>6397.7</v>
      </c>
    </row>
    <row r="81" spans="1:21" x14ac:dyDescent="0.2">
      <c r="A81" t="s">
        <v>53</v>
      </c>
      <c r="B81">
        <v>61256</v>
      </c>
      <c r="C81">
        <v>60963</v>
      </c>
      <c r="D81">
        <v>61398</v>
      </c>
      <c r="E81">
        <v>61200</v>
      </c>
      <c r="F81">
        <v>3773</v>
      </c>
      <c r="G81">
        <v>3925</v>
      </c>
      <c r="H81">
        <v>3697</v>
      </c>
      <c r="I81">
        <v>3798</v>
      </c>
      <c r="J81">
        <v>1612</v>
      </c>
      <c r="K81">
        <v>1634</v>
      </c>
      <c r="L81">
        <v>1587</v>
      </c>
      <c r="M81">
        <v>1613</v>
      </c>
      <c r="N81">
        <v>2161</v>
      </c>
      <c r="O81">
        <v>2291</v>
      </c>
      <c r="P81">
        <v>2110</v>
      </c>
      <c r="Q81">
        <v>2185</v>
      </c>
      <c r="R81">
        <v>6128.6</v>
      </c>
      <c r="S81">
        <v>5769.5</v>
      </c>
      <c r="T81">
        <v>6216.1</v>
      </c>
      <c r="U81">
        <v>6043.4</v>
      </c>
    </row>
    <row r="82" spans="1:21" x14ac:dyDescent="0.2">
      <c r="A82" t="s">
        <v>82</v>
      </c>
      <c r="B82">
        <v>13579</v>
      </c>
      <c r="C82">
        <v>13539</v>
      </c>
      <c r="D82">
        <v>13617</v>
      </c>
      <c r="E82">
        <v>13403</v>
      </c>
      <c r="F82">
        <v>2590</v>
      </c>
      <c r="G82">
        <v>2587</v>
      </c>
      <c r="H82">
        <v>2581</v>
      </c>
      <c r="I82">
        <v>2588</v>
      </c>
      <c r="J82">
        <v>1557</v>
      </c>
      <c r="K82">
        <v>1555</v>
      </c>
      <c r="L82">
        <v>1538</v>
      </c>
      <c r="M82">
        <v>1594</v>
      </c>
      <c r="N82">
        <v>1033</v>
      </c>
      <c r="O82">
        <v>1032</v>
      </c>
      <c r="P82">
        <v>1043</v>
      </c>
      <c r="Q82">
        <v>994</v>
      </c>
      <c r="R82">
        <v>2582.9</v>
      </c>
      <c r="S82">
        <v>2587.6</v>
      </c>
      <c r="T82">
        <v>2565.1</v>
      </c>
      <c r="U82">
        <v>2606.6</v>
      </c>
    </row>
    <row r="83" spans="1:21" x14ac:dyDescent="0.2">
      <c r="A83" t="s">
        <v>84</v>
      </c>
      <c r="B83">
        <v>15865</v>
      </c>
      <c r="C83">
        <v>15646</v>
      </c>
      <c r="D83">
        <v>15495</v>
      </c>
      <c r="E83">
        <v>15634</v>
      </c>
      <c r="F83">
        <v>2923</v>
      </c>
      <c r="G83">
        <v>3004</v>
      </c>
      <c r="H83">
        <v>3029</v>
      </c>
      <c r="I83">
        <v>3000</v>
      </c>
      <c r="J83">
        <v>1899</v>
      </c>
      <c r="K83">
        <v>1887</v>
      </c>
      <c r="L83">
        <v>1919</v>
      </c>
      <c r="M83">
        <v>1926</v>
      </c>
      <c r="N83">
        <v>1024</v>
      </c>
      <c r="O83">
        <v>1117</v>
      </c>
      <c r="P83">
        <v>1110</v>
      </c>
      <c r="Q83">
        <v>1074</v>
      </c>
      <c r="R83">
        <v>2982.4</v>
      </c>
      <c r="S83">
        <v>2744.3</v>
      </c>
      <c r="T83">
        <v>2738.3</v>
      </c>
      <c r="U83">
        <v>2822.5</v>
      </c>
    </row>
    <row r="84" spans="1:21" x14ac:dyDescent="0.2">
      <c r="A84" t="s">
        <v>85</v>
      </c>
      <c r="B84">
        <v>18073</v>
      </c>
      <c r="C84">
        <v>18107</v>
      </c>
      <c r="D84">
        <v>17875</v>
      </c>
      <c r="E84">
        <v>18519</v>
      </c>
      <c r="F84">
        <v>3044</v>
      </c>
      <c r="G84">
        <v>3025</v>
      </c>
      <c r="H84">
        <v>3097</v>
      </c>
      <c r="I84">
        <v>2907</v>
      </c>
      <c r="J84">
        <v>1842</v>
      </c>
      <c r="K84">
        <v>1852</v>
      </c>
      <c r="L84">
        <v>1914</v>
      </c>
      <c r="M84">
        <v>1733</v>
      </c>
      <c r="N84">
        <v>1202</v>
      </c>
      <c r="O84">
        <v>1173</v>
      </c>
      <c r="P84">
        <v>1183</v>
      </c>
      <c r="Q84">
        <v>1174</v>
      </c>
      <c r="R84">
        <v>2879.9</v>
      </c>
      <c r="S84">
        <v>2959.4</v>
      </c>
      <c r="T84">
        <v>2901</v>
      </c>
      <c r="U84">
        <v>3010.3</v>
      </c>
    </row>
    <row r="85" spans="1:21" x14ac:dyDescent="0.2">
      <c r="A85" t="s">
        <v>86</v>
      </c>
      <c r="B85">
        <v>14376</v>
      </c>
      <c r="C85">
        <v>14188</v>
      </c>
      <c r="D85">
        <v>14377</v>
      </c>
      <c r="E85">
        <v>14222</v>
      </c>
      <c r="F85">
        <v>3037</v>
      </c>
      <c r="G85">
        <v>3075</v>
      </c>
      <c r="H85">
        <v>3027</v>
      </c>
      <c r="I85">
        <v>3063</v>
      </c>
      <c r="J85">
        <v>1710</v>
      </c>
      <c r="K85">
        <v>1759</v>
      </c>
      <c r="L85">
        <v>1711</v>
      </c>
      <c r="M85">
        <v>1755</v>
      </c>
      <c r="N85">
        <v>1327</v>
      </c>
      <c r="O85">
        <v>1316</v>
      </c>
      <c r="P85">
        <v>1316</v>
      </c>
      <c r="Q85">
        <v>1308</v>
      </c>
      <c r="R85">
        <v>2281.1999999999998</v>
      </c>
      <c r="S85">
        <v>2268.3000000000002</v>
      </c>
      <c r="T85">
        <v>2328.1</v>
      </c>
      <c r="U85">
        <v>2301.3000000000002</v>
      </c>
    </row>
    <row r="86" spans="1:21" x14ac:dyDescent="0.2">
      <c r="A86" t="s">
        <v>83</v>
      </c>
      <c r="B86">
        <v>16076</v>
      </c>
      <c r="C86">
        <v>16223</v>
      </c>
      <c r="D86">
        <v>16207</v>
      </c>
      <c r="E86">
        <v>16324</v>
      </c>
      <c r="F86">
        <v>2681</v>
      </c>
      <c r="G86">
        <v>2648</v>
      </c>
      <c r="H86">
        <v>2661</v>
      </c>
      <c r="I86">
        <v>2623</v>
      </c>
      <c r="J86">
        <v>1669</v>
      </c>
      <c r="K86">
        <v>1617</v>
      </c>
      <c r="L86">
        <v>1630</v>
      </c>
      <c r="M86">
        <v>1593</v>
      </c>
      <c r="N86">
        <v>1012</v>
      </c>
      <c r="O86">
        <v>1031</v>
      </c>
      <c r="P86">
        <v>1031</v>
      </c>
      <c r="Q86">
        <v>1030</v>
      </c>
      <c r="R86">
        <v>3118.8</v>
      </c>
      <c r="S86">
        <v>3113.8</v>
      </c>
      <c r="T86">
        <v>3122</v>
      </c>
      <c r="U86">
        <v>3115.9</v>
      </c>
    </row>
    <row r="87" spans="1:21" x14ac:dyDescent="0.2">
      <c r="A87" t="s">
        <v>87</v>
      </c>
      <c r="B87">
        <v>11337</v>
      </c>
      <c r="C87">
        <v>11102</v>
      </c>
      <c r="D87">
        <v>11299</v>
      </c>
      <c r="E87">
        <v>11263</v>
      </c>
      <c r="F87">
        <v>2731</v>
      </c>
      <c r="G87">
        <v>2781</v>
      </c>
      <c r="H87">
        <v>2735</v>
      </c>
      <c r="I87">
        <v>2756</v>
      </c>
      <c r="J87">
        <v>1612</v>
      </c>
      <c r="K87">
        <v>1669</v>
      </c>
      <c r="L87">
        <v>1628</v>
      </c>
      <c r="M87">
        <v>1621</v>
      </c>
      <c r="N87">
        <v>1119</v>
      </c>
      <c r="O87">
        <v>1112</v>
      </c>
      <c r="P87">
        <v>1107</v>
      </c>
      <c r="Q87">
        <v>1135</v>
      </c>
      <c r="R87">
        <v>2203.8000000000002</v>
      </c>
      <c r="S87">
        <v>2191.3000000000002</v>
      </c>
      <c r="T87">
        <v>2231.5</v>
      </c>
      <c r="U87">
        <v>2156.9</v>
      </c>
    </row>
    <row r="88" spans="1:21" x14ac:dyDescent="0.2">
      <c r="A88" t="s">
        <v>88</v>
      </c>
      <c r="B88">
        <v>10709</v>
      </c>
      <c r="C88">
        <v>10903</v>
      </c>
      <c r="D88">
        <v>10417</v>
      </c>
      <c r="E88">
        <v>11036</v>
      </c>
      <c r="F88">
        <v>2095</v>
      </c>
      <c r="G88">
        <v>2066</v>
      </c>
      <c r="H88">
        <v>2137</v>
      </c>
      <c r="I88">
        <v>2045</v>
      </c>
      <c r="J88">
        <v>1181</v>
      </c>
      <c r="K88">
        <v>1162</v>
      </c>
      <c r="L88">
        <v>1169</v>
      </c>
      <c r="M88">
        <v>1174</v>
      </c>
      <c r="N88">
        <v>914</v>
      </c>
      <c r="O88">
        <v>904</v>
      </c>
      <c r="P88">
        <v>968</v>
      </c>
      <c r="Q88">
        <v>871</v>
      </c>
      <c r="R88">
        <v>2633.2</v>
      </c>
      <c r="S88">
        <v>2719.8</v>
      </c>
      <c r="T88">
        <v>2463.1999999999998</v>
      </c>
      <c r="U88">
        <v>2903.5</v>
      </c>
    </row>
    <row r="89" spans="1:21" x14ac:dyDescent="0.2">
      <c r="A89" t="s">
        <v>89</v>
      </c>
      <c r="B89">
        <v>10198</v>
      </c>
      <c r="C89">
        <v>10365</v>
      </c>
      <c r="D89">
        <v>10320</v>
      </c>
      <c r="E89">
        <v>10013</v>
      </c>
      <c r="F89">
        <v>2230</v>
      </c>
      <c r="G89">
        <v>2216</v>
      </c>
      <c r="H89">
        <v>2228</v>
      </c>
      <c r="I89">
        <v>2282</v>
      </c>
      <c r="J89">
        <v>1217</v>
      </c>
      <c r="K89">
        <v>1190</v>
      </c>
      <c r="L89">
        <v>1187</v>
      </c>
      <c r="M89">
        <v>1238</v>
      </c>
      <c r="N89">
        <v>1013</v>
      </c>
      <c r="O89">
        <v>1026</v>
      </c>
      <c r="P89">
        <v>1041</v>
      </c>
      <c r="Q89">
        <v>1044</v>
      </c>
      <c r="R89">
        <v>2428.1999999999998</v>
      </c>
      <c r="S89">
        <v>2451.4</v>
      </c>
      <c r="T89">
        <v>2403</v>
      </c>
      <c r="U89">
        <v>2343.1999999999998</v>
      </c>
    </row>
    <row r="90" spans="1:21" x14ac:dyDescent="0.2">
      <c r="A90" t="s">
        <v>90</v>
      </c>
      <c r="B90">
        <v>9250</v>
      </c>
      <c r="C90">
        <v>9040</v>
      </c>
      <c r="D90">
        <v>9312</v>
      </c>
      <c r="E90">
        <v>9107</v>
      </c>
      <c r="F90">
        <v>2176</v>
      </c>
      <c r="G90">
        <v>2226</v>
      </c>
      <c r="H90">
        <v>2173</v>
      </c>
      <c r="I90">
        <v>2205</v>
      </c>
      <c r="J90">
        <v>1178</v>
      </c>
      <c r="K90">
        <v>1174</v>
      </c>
      <c r="L90">
        <v>1183</v>
      </c>
      <c r="M90">
        <v>1176</v>
      </c>
      <c r="N90">
        <v>998</v>
      </c>
      <c r="O90">
        <v>1052</v>
      </c>
      <c r="P90">
        <v>990</v>
      </c>
      <c r="Q90">
        <v>1029</v>
      </c>
      <c r="R90">
        <v>2174.9</v>
      </c>
      <c r="S90">
        <v>2045.2</v>
      </c>
      <c r="T90">
        <v>2207.6</v>
      </c>
      <c r="U90">
        <v>2096.9</v>
      </c>
    </row>
    <row r="91" spans="1:21" x14ac:dyDescent="0.2">
      <c r="A91" t="s">
        <v>91</v>
      </c>
      <c r="B91">
        <v>7734</v>
      </c>
      <c r="C91">
        <v>7589</v>
      </c>
      <c r="D91">
        <v>7784</v>
      </c>
      <c r="E91">
        <v>7683</v>
      </c>
      <c r="F91">
        <v>2184</v>
      </c>
      <c r="G91">
        <v>2200</v>
      </c>
      <c r="H91">
        <v>2179</v>
      </c>
      <c r="I91">
        <v>2198</v>
      </c>
      <c r="J91">
        <v>1074</v>
      </c>
      <c r="K91">
        <v>1071</v>
      </c>
      <c r="L91">
        <v>1063</v>
      </c>
      <c r="M91">
        <v>1053</v>
      </c>
      <c r="N91">
        <v>1110</v>
      </c>
      <c r="O91">
        <v>1129</v>
      </c>
      <c r="P91">
        <v>1116</v>
      </c>
      <c r="Q91">
        <v>1145</v>
      </c>
      <c r="R91">
        <v>1828.3</v>
      </c>
      <c r="S91">
        <v>1768.4</v>
      </c>
      <c r="T91">
        <v>1819.3</v>
      </c>
      <c r="U91">
        <v>1770.5</v>
      </c>
    </row>
    <row r="92" spans="1:21" x14ac:dyDescent="0.2">
      <c r="A92" t="s">
        <v>92</v>
      </c>
      <c r="B92">
        <v>7541</v>
      </c>
      <c r="C92">
        <v>7306</v>
      </c>
      <c r="D92">
        <v>7231</v>
      </c>
      <c r="E92">
        <v>7228</v>
      </c>
      <c r="F92">
        <v>2150</v>
      </c>
      <c r="G92">
        <v>2155</v>
      </c>
      <c r="H92">
        <v>2199</v>
      </c>
      <c r="I92">
        <v>2197</v>
      </c>
      <c r="J92">
        <v>1084</v>
      </c>
      <c r="K92">
        <v>1092</v>
      </c>
      <c r="L92">
        <v>1139</v>
      </c>
      <c r="M92">
        <v>1125</v>
      </c>
      <c r="N92">
        <v>1066</v>
      </c>
      <c r="O92">
        <v>1063</v>
      </c>
      <c r="P92">
        <v>1060</v>
      </c>
      <c r="Q92">
        <v>1072</v>
      </c>
      <c r="R92">
        <v>1820.7</v>
      </c>
      <c r="S92">
        <v>1796.8</v>
      </c>
      <c r="T92">
        <v>1786.8</v>
      </c>
      <c r="U92">
        <v>1770.7</v>
      </c>
    </row>
    <row r="93" spans="1:21" x14ac:dyDescent="0.2">
      <c r="A93" t="s">
        <v>93</v>
      </c>
      <c r="B93">
        <v>8479</v>
      </c>
      <c r="C93">
        <v>8634</v>
      </c>
      <c r="D93">
        <v>8464</v>
      </c>
      <c r="E93">
        <v>8220</v>
      </c>
      <c r="F93">
        <v>2145</v>
      </c>
      <c r="G93">
        <v>2146</v>
      </c>
      <c r="H93">
        <v>2155</v>
      </c>
      <c r="I93">
        <v>2169</v>
      </c>
      <c r="J93">
        <v>1103</v>
      </c>
      <c r="K93">
        <v>1099</v>
      </c>
      <c r="L93">
        <v>1114</v>
      </c>
      <c r="M93">
        <v>1123</v>
      </c>
      <c r="N93">
        <v>1042</v>
      </c>
      <c r="O93">
        <v>1047</v>
      </c>
      <c r="P93">
        <v>1041</v>
      </c>
      <c r="Q93">
        <v>1046</v>
      </c>
      <c r="R93">
        <v>2063.1</v>
      </c>
      <c r="S93">
        <v>2124.5</v>
      </c>
      <c r="T93">
        <v>2082.9</v>
      </c>
      <c r="U93">
        <v>1991.7</v>
      </c>
    </row>
    <row r="94" spans="1:21" x14ac:dyDescent="0.2">
      <c r="A94" t="s">
        <v>94</v>
      </c>
      <c r="B94">
        <v>25165</v>
      </c>
      <c r="C94">
        <v>25245</v>
      </c>
      <c r="D94">
        <v>25424</v>
      </c>
      <c r="E94">
        <v>25054</v>
      </c>
      <c r="F94">
        <v>3327</v>
      </c>
      <c r="G94">
        <v>3335</v>
      </c>
      <c r="H94">
        <v>3331</v>
      </c>
      <c r="I94">
        <v>3363</v>
      </c>
      <c r="J94">
        <v>2130</v>
      </c>
      <c r="K94">
        <v>2095</v>
      </c>
      <c r="L94">
        <v>2071</v>
      </c>
      <c r="M94">
        <v>2144</v>
      </c>
      <c r="N94">
        <v>1197</v>
      </c>
      <c r="O94">
        <v>1240</v>
      </c>
      <c r="P94">
        <v>1260</v>
      </c>
      <c r="Q94">
        <v>1219</v>
      </c>
      <c r="R94">
        <v>7153.2</v>
      </c>
      <c r="S94">
        <v>6911.2</v>
      </c>
      <c r="T94">
        <v>6810.8</v>
      </c>
      <c r="U94">
        <v>6915.3</v>
      </c>
    </row>
    <row r="95" spans="1:21" x14ac:dyDescent="0.2">
      <c r="A95" t="s">
        <v>95</v>
      </c>
      <c r="B95">
        <v>20820</v>
      </c>
      <c r="C95">
        <v>20893</v>
      </c>
      <c r="D95">
        <v>20942</v>
      </c>
      <c r="E95">
        <v>20740</v>
      </c>
      <c r="F95">
        <v>3352</v>
      </c>
      <c r="G95">
        <v>3347</v>
      </c>
      <c r="H95">
        <v>3290</v>
      </c>
      <c r="I95">
        <v>3367</v>
      </c>
      <c r="J95">
        <v>2360</v>
      </c>
      <c r="K95">
        <v>2341</v>
      </c>
      <c r="L95">
        <v>2317</v>
      </c>
      <c r="M95">
        <v>2373</v>
      </c>
      <c r="N95">
        <v>992</v>
      </c>
      <c r="O95">
        <v>1006</v>
      </c>
      <c r="P95">
        <v>973</v>
      </c>
      <c r="Q95">
        <v>994</v>
      </c>
      <c r="R95">
        <v>6801.6</v>
      </c>
      <c r="S95">
        <v>6721.6</v>
      </c>
      <c r="T95">
        <v>6987.8</v>
      </c>
      <c r="U95">
        <v>6807.2</v>
      </c>
    </row>
    <row r="96" spans="1:21" x14ac:dyDescent="0.2">
      <c r="A96" t="s">
        <v>96</v>
      </c>
      <c r="B96">
        <v>16075</v>
      </c>
      <c r="C96">
        <v>16036</v>
      </c>
      <c r="D96">
        <v>15876</v>
      </c>
      <c r="E96">
        <v>15894</v>
      </c>
      <c r="F96">
        <v>2615</v>
      </c>
      <c r="G96">
        <v>2635</v>
      </c>
      <c r="H96">
        <v>2659</v>
      </c>
      <c r="I96">
        <v>2658</v>
      </c>
      <c r="J96">
        <v>2084</v>
      </c>
      <c r="K96">
        <v>2097</v>
      </c>
      <c r="L96">
        <v>2159</v>
      </c>
      <c r="M96">
        <v>2121</v>
      </c>
      <c r="N96">
        <v>531</v>
      </c>
      <c r="O96">
        <v>538</v>
      </c>
      <c r="P96">
        <v>500</v>
      </c>
      <c r="Q96">
        <v>537</v>
      </c>
      <c r="R96">
        <v>9917</v>
      </c>
      <c r="S96">
        <v>9913.2000000000007</v>
      </c>
      <c r="T96">
        <v>10593.2</v>
      </c>
      <c r="U96">
        <v>9866.7999999999993</v>
      </c>
    </row>
    <row r="97" spans="1:21" x14ac:dyDescent="0.2">
      <c r="A97" t="s">
        <v>97</v>
      </c>
      <c r="B97">
        <v>18746</v>
      </c>
      <c r="C97">
        <v>18280</v>
      </c>
      <c r="D97">
        <v>18580</v>
      </c>
      <c r="E97">
        <v>18645</v>
      </c>
      <c r="F97">
        <v>3041</v>
      </c>
      <c r="G97">
        <v>3158</v>
      </c>
      <c r="H97">
        <v>3087</v>
      </c>
      <c r="I97">
        <v>3074</v>
      </c>
      <c r="J97">
        <v>1831</v>
      </c>
      <c r="K97">
        <v>1909</v>
      </c>
      <c r="L97">
        <v>1871</v>
      </c>
      <c r="M97">
        <v>1845</v>
      </c>
      <c r="N97">
        <v>1210</v>
      </c>
      <c r="O97">
        <v>1249</v>
      </c>
      <c r="P97">
        <v>1216</v>
      </c>
      <c r="Q97">
        <v>1229</v>
      </c>
      <c r="R97">
        <v>5162.5</v>
      </c>
      <c r="S97">
        <v>4862.2</v>
      </c>
      <c r="T97">
        <v>5068.3</v>
      </c>
      <c r="U97">
        <v>5024</v>
      </c>
    </row>
    <row r="98" spans="1:21" x14ac:dyDescent="0.2">
      <c r="A98" t="s">
        <v>98</v>
      </c>
      <c r="B98">
        <v>13878</v>
      </c>
      <c r="C98">
        <v>13303</v>
      </c>
      <c r="D98">
        <v>13872</v>
      </c>
      <c r="E98">
        <v>13664</v>
      </c>
      <c r="F98">
        <v>2650</v>
      </c>
      <c r="G98">
        <v>2749</v>
      </c>
      <c r="H98">
        <v>2672</v>
      </c>
      <c r="I98">
        <v>2704</v>
      </c>
      <c r="J98">
        <v>1678</v>
      </c>
      <c r="K98">
        <v>1804</v>
      </c>
      <c r="L98">
        <v>1668</v>
      </c>
      <c r="M98">
        <v>1709</v>
      </c>
      <c r="N98">
        <v>972</v>
      </c>
      <c r="O98">
        <v>945</v>
      </c>
      <c r="P98">
        <v>1004</v>
      </c>
      <c r="Q98">
        <v>995</v>
      </c>
      <c r="R98">
        <v>5008.7</v>
      </c>
      <c r="S98">
        <v>4980</v>
      </c>
      <c r="T98">
        <v>4942</v>
      </c>
      <c r="U98">
        <v>4843.6000000000004</v>
      </c>
    </row>
    <row r="99" spans="1:21" x14ac:dyDescent="0.2">
      <c r="A99" t="s">
        <v>99</v>
      </c>
      <c r="B99">
        <v>33275</v>
      </c>
      <c r="C99">
        <v>33296</v>
      </c>
      <c r="D99">
        <v>33044</v>
      </c>
      <c r="E99">
        <v>32860</v>
      </c>
      <c r="F99">
        <v>4723</v>
      </c>
      <c r="G99">
        <v>4707</v>
      </c>
      <c r="H99">
        <v>4587</v>
      </c>
      <c r="I99">
        <v>4793</v>
      </c>
      <c r="J99">
        <v>2609</v>
      </c>
      <c r="K99">
        <v>2586</v>
      </c>
      <c r="L99">
        <v>2539</v>
      </c>
      <c r="M99">
        <v>2725</v>
      </c>
      <c r="N99">
        <v>2114</v>
      </c>
      <c r="O99">
        <v>2121</v>
      </c>
      <c r="P99">
        <v>2048</v>
      </c>
      <c r="Q99">
        <v>2068</v>
      </c>
      <c r="R99">
        <v>5009.7</v>
      </c>
      <c r="S99">
        <v>4976.1000000000004</v>
      </c>
      <c r="T99">
        <v>5080</v>
      </c>
      <c r="U99">
        <v>5011.7</v>
      </c>
    </row>
    <row r="100" spans="1:21" x14ac:dyDescent="0.2">
      <c r="A100" t="s">
        <v>100</v>
      </c>
      <c r="B100">
        <v>39019</v>
      </c>
      <c r="C100">
        <v>38674</v>
      </c>
      <c r="D100">
        <v>38714</v>
      </c>
      <c r="E100">
        <v>39065</v>
      </c>
      <c r="F100">
        <v>6264</v>
      </c>
      <c r="G100">
        <v>5715</v>
      </c>
      <c r="H100">
        <v>5494</v>
      </c>
      <c r="I100">
        <v>6277</v>
      </c>
      <c r="J100">
        <v>3714</v>
      </c>
      <c r="K100">
        <v>3366</v>
      </c>
      <c r="L100">
        <v>3249</v>
      </c>
      <c r="M100">
        <v>3715</v>
      </c>
      <c r="N100">
        <v>2550</v>
      </c>
      <c r="O100">
        <v>2349</v>
      </c>
      <c r="P100">
        <v>2245</v>
      </c>
      <c r="Q100">
        <v>2562</v>
      </c>
      <c r="R100">
        <v>4569.5</v>
      </c>
      <c r="S100">
        <v>4869.2</v>
      </c>
      <c r="T100">
        <v>5145.6000000000004</v>
      </c>
      <c r="U100">
        <v>4582</v>
      </c>
    </row>
    <row r="101" spans="1:21" x14ac:dyDescent="0.2">
      <c r="A101" t="s">
        <v>101</v>
      </c>
      <c r="B101">
        <v>34199</v>
      </c>
      <c r="C101">
        <v>33849</v>
      </c>
      <c r="D101">
        <v>34643</v>
      </c>
      <c r="E101">
        <v>33618</v>
      </c>
      <c r="F101">
        <v>5587</v>
      </c>
      <c r="G101">
        <v>5642</v>
      </c>
      <c r="H101">
        <v>5654</v>
      </c>
      <c r="I101">
        <v>5368</v>
      </c>
      <c r="J101">
        <v>2838</v>
      </c>
      <c r="K101">
        <v>2896</v>
      </c>
      <c r="L101">
        <v>2867</v>
      </c>
      <c r="M101">
        <v>2727</v>
      </c>
      <c r="N101">
        <v>2749</v>
      </c>
      <c r="O101">
        <v>2746</v>
      </c>
      <c r="P101">
        <v>2787</v>
      </c>
      <c r="Q101">
        <v>2641</v>
      </c>
      <c r="R101">
        <v>3985.9</v>
      </c>
      <c r="S101">
        <v>3974.6</v>
      </c>
      <c r="T101">
        <v>4024.6</v>
      </c>
      <c r="U101">
        <v>4085.2</v>
      </c>
    </row>
    <row r="102" spans="1:21" x14ac:dyDescent="0.2">
      <c r="A102" t="s">
        <v>102</v>
      </c>
      <c r="B102">
        <v>37607</v>
      </c>
      <c r="C102">
        <v>37517</v>
      </c>
      <c r="D102">
        <v>37292</v>
      </c>
      <c r="E102">
        <v>37692</v>
      </c>
      <c r="F102">
        <v>6038</v>
      </c>
      <c r="G102">
        <v>5998</v>
      </c>
      <c r="H102">
        <v>6092</v>
      </c>
      <c r="I102">
        <v>5995</v>
      </c>
      <c r="J102">
        <v>2963</v>
      </c>
      <c r="K102">
        <v>2955</v>
      </c>
      <c r="L102">
        <v>2997</v>
      </c>
      <c r="M102">
        <v>2896</v>
      </c>
      <c r="N102">
        <v>3075</v>
      </c>
      <c r="O102">
        <v>3043</v>
      </c>
      <c r="P102">
        <v>3095</v>
      </c>
      <c r="Q102">
        <v>3099</v>
      </c>
      <c r="R102">
        <v>4151.5</v>
      </c>
      <c r="S102">
        <v>4150</v>
      </c>
      <c r="T102">
        <v>4043.6</v>
      </c>
      <c r="U102">
        <v>4091.1</v>
      </c>
    </row>
    <row r="103" spans="1:21" x14ac:dyDescent="0.2">
      <c r="A103" t="s">
        <v>106</v>
      </c>
      <c r="B103">
        <v>33131</v>
      </c>
      <c r="C103">
        <v>34458</v>
      </c>
      <c r="D103">
        <v>33746</v>
      </c>
      <c r="E103">
        <v>33224</v>
      </c>
      <c r="F103">
        <v>4854</v>
      </c>
      <c r="G103">
        <v>4783</v>
      </c>
      <c r="H103">
        <v>4912</v>
      </c>
      <c r="I103">
        <v>4894</v>
      </c>
      <c r="J103">
        <v>4037</v>
      </c>
      <c r="K103">
        <v>3615</v>
      </c>
      <c r="L103">
        <v>3704</v>
      </c>
      <c r="M103">
        <v>3932</v>
      </c>
      <c r="N103">
        <v>817</v>
      </c>
      <c r="O103">
        <v>1168</v>
      </c>
      <c r="P103">
        <v>1208</v>
      </c>
      <c r="Q103">
        <v>962</v>
      </c>
      <c r="R103">
        <v>12452.9</v>
      </c>
      <c r="S103">
        <v>9123.7999999999993</v>
      </c>
      <c r="T103">
        <v>8707.2000000000007</v>
      </c>
      <c r="U103">
        <v>10625.9</v>
      </c>
    </row>
    <row r="104" spans="1:21" x14ac:dyDescent="0.2">
      <c r="A104" t="s">
        <v>107</v>
      </c>
      <c r="B104">
        <v>43909</v>
      </c>
      <c r="C104">
        <v>42821</v>
      </c>
      <c r="D104">
        <v>45332</v>
      </c>
      <c r="E104">
        <v>44129</v>
      </c>
      <c r="F104">
        <v>6326</v>
      </c>
      <c r="G104">
        <v>6530</v>
      </c>
      <c r="H104">
        <v>6430</v>
      </c>
      <c r="I104">
        <v>6250</v>
      </c>
      <c r="J104">
        <v>5216</v>
      </c>
      <c r="K104">
        <v>5466</v>
      </c>
      <c r="L104">
        <v>4673</v>
      </c>
      <c r="M104">
        <v>5195</v>
      </c>
      <c r="N104">
        <v>1110</v>
      </c>
      <c r="O104">
        <v>1064</v>
      </c>
      <c r="P104">
        <v>1757</v>
      </c>
      <c r="Q104">
        <v>1055</v>
      </c>
      <c r="R104">
        <v>13708.8</v>
      </c>
      <c r="S104">
        <v>13767.4</v>
      </c>
      <c r="T104">
        <v>8851.5</v>
      </c>
      <c r="U104">
        <v>14324.1</v>
      </c>
    </row>
    <row r="105" spans="1:21" x14ac:dyDescent="0.2">
      <c r="A105" t="s">
        <v>103</v>
      </c>
      <c r="B105">
        <v>31421</v>
      </c>
      <c r="C105">
        <v>31190</v>
      </c>
      <c r="D105">
        <v>31153</v>
      </c>
      <c r="E105">
        <v>31394</v>
      </c>
      <c r="F105">
        <v>5535</v>
      </c>
      <c r="G105">
        <v>5580</v>
      </c>
      <c r="H105">
        <v>5196</v>
      </c>
      <c r="I105">
        <v>5545</v>
      </c>
      <c r="J105">
        <v>2885</v>
      </c>
      <c r="K105">
        <v>2937</v>
      </c>
      <c r="L105">
        <v>2697</v>
      </c>
      <c r="M105">
        <v>2914</v>
      </c>
      <c r="N105">
        <v>2650</v>
      </c>
      <c r="O105">
        <v>2643</v>
      </c>
      <c r="P105">
        <v>2499</v>
      </c>
      <c r="Q105">
        <v>2631</v>
      </c>
      <c r="R105">
        <v>4036.7</v>
      </c>
      <c r="S105">
        <v>3989.3</v>
      </c>
      <c r="T105">
        <v>4195.7</v>
      </c>
      <c r="U105">
        <v>4070.8</v>
      </c>
    </row>
    <row r="106" spans="1:21" x14ac:dyDescent="0.2">
      <c r="A106" t="s">
        <v>104</v>
      </c>
      <c r="B106">
        <v>37577</v>
      </c>
      <c r="C106">
        <v>37327</v>
      </c>
      <c r="D106">
        <v>37941</v>
      </c>
      <c r="E106">
        <v>37154</v>
      </c>
      <c r="F106">
        <v>5690</v>
      </c>
      <c r="G106">
        <v>5125</v>
      </c>
      <c r="H106">
        <v>5761</v>
      </c>
      <c r="I106">
        <v>5153</v>
      </c>
      <c r="J106">
        <v>3062</v>
      </c>
      <c r="K106">
        <v>2752</v>
      </c>
      <c r="L106">
        <v>3052</v>
      </c>
      <c r="M106">
        <v>2776</v>
      </c>
      <c r="N106">
        <v>2628</v>
      </c>
      <c r="O106">
        <v>2373</v>
      </c>
      <c r="P106">
        <v>2709</v>
      </c>
      <c r="Q106">
        <v>2377</v>
      </c>
      <c r="R106">
        <v>5037.5</v>
      </c>
      <c r="S106">
        <v>5486.6</v>
      </c>
      <c r="T106">
        <v>4958.7</v>
      </c>
      <c r="U106">
        <v>5462.1</v>
      </c>
    </row>
    <row r="107" spans="1:21" x14ac:dyDescent="0.2">
      <c r="A107" t="s">
        <v>105</v>
      </c>
      <c r="B107">
        <v>32339</v>
      </c>
      <c r="C107">
        <v>32251</v>
      </c>
      <c r="D107">
        <v>31758</v>
      </c>
      <c r="E107">
        <v>32048</v>
      </c>
      <c r="F107">
        <v>4650</v>
      </c>
      <c r="G107">
        <v>4662</v>
      </c>
      <c r="H107">
        <v>4305</v>
      </c>
      <c r="I107">
        <v>4265</v>
      </c>
      <c r="J107">
        <v>2481</v>
      </c>
      <c r="K107">
        <v>2509</v>
      </c>
      <c r="L107">
        <v>2362</v>
      </c>
      <c r="M107">
        <v>2288</v>
      </c>
      <c r="N107">
        <v>2169</v>
      </c>
      <c r="O107">
        <v>2153</v>
      </c>
      <c r="P107">
        <v>1943</v>
      </c>
      <c r="Q107">
        <v>1977</v>
      </c>
      <c r="R107">
        <v>4873.8</v>
      </c>
      <c r="S107">
        <v>4914</v>
      </c>
      <c r="T107">
        <v>5266.9</v>
      </c>
      <c r="U107">
        <v>5278.8</v>
      </c>
    </row>
    <row r="108" spans="1:21" x14ac:dyDescent="0.2">
      <c r="A108" t="s">
        <v>108</v>
      </c>
      <c r="B108">
        <v>4093</v>
      </c>
      <c r="C108">
        <v>4093</v>
      </c>
      <c r="D108">
        <v>4093</v>
      </c>
      <c r="E108">
        <v>4093</v>
      </c>
      <c r="F108">
        <v>1308</v>
      </c>
      <c r="G108">
        <v>1308</v>
      </c>
      <c r="H108">
        <v>1308</v>
      </c>
      <c r="I108">
        <v>1308</v>
      </c>
      <c r="J108">
        <v>2892</v>
      </c>
      <c r="K108">
        <v>2892</v>
      </c>
      <c r="L108">
        <v>2892</v>
      </c>
      <c r="M108">
        <v>2892</v>
      </c>
      <c r="N108">
        <v>-1584</v>
      </c>
      <c r="O108">
        <v>-1584</v>
      </c>
      <c r="P108">
        <v>-1584</v>
      </c>
      <c r="Q108">
        <v>-1584</v>
      </c>
      <c r="R108">
        <v>0</v>
      </c>
      <c r="S108">
        <v>0</v>
      </c>
      <c r="T108">
        <v>0</v>
      </c>
      <c r="U108">
        <v>0</v>
      </c>
    </row>
    <row r="109" spans="1:21" x14ac:dyDescent="0.2">
      <c r="A109" t="s">
        <v>109</v>
      </c>
      <c r="B109">
        <v>11177</v>
      </c>
      <c r="C109">
        <v>11291</v>
      </c>
      <c r="D109">
        <v>11567</v>
      </c>
      <c r="E109">
        <v>12021</v>
      </c>
      <c r="F109">
        <v>3414</v>
      </c>
      <c r="G109">
        <v>3429</v>
      </c>
      <c r="H109">
        <v>3363</v>
      </c>
      <c r="I109">
        <v>3353</v>
      </c>
      <c r="J109">
        <v>2889</v>
      </c>
      <c r="K109">
        <v>2898</v>
      </c>
      <c r="L109">
        <v>2864</v>
      </c>
      <c r="M109">
        <v>2750</v>
      </c>
      <c r="N109">
        <v>525</v>
      </c>
      <c r="O109">
        <v>531</v>
      </c>
      <c r="P109">
        <v>499</v>
      </c>
      <c r="Q109">
        <v>603</v>
      </c>
      <c r="R109">
        <v>8027.5</v>
      </c>
      <c r="S109">
        <v>7800.1</v>
      </c>
      <c r="T109">
        <v>8505.2000000000007</v>
      </c>
      <c r="U109">
        <v>7311.8</v>
      </c>
    </row>
    <row r="110" spans="1:21" x14ac:dyDescent="0.2">
      <c r="A110" t="s">
        <v>110</v>
      </c>
      <c r="B110">
        <v>13015</v>
      </c>
      <c r="C110">
        <v>11981</v>
      </c>
      <c r="D110">
        <v>11828</v>
      </c>
      <c r="E110">
        <v>12346</v>
      </c>
      <c r="F110">
        <v>3423</v>
      </c>
      <c r="G110">
        <v>3592</v>
      </c>
      <c r="H110">
        <v>3559</v>
      </c>
      <c r="I110">
        <v>3587</v>
      </c>
      <c r="J110">
        <v>2964</v>
      </c>
      <c r="K110">
        <v>3100</v>
      </c>
      <c r="L110">
        <v>3163</v>
      </c>
      <c r="M110">
        <v>2989</v>
      </c>
      <c r="N110">
        <v>459</v>
      </c>
      <c r="O110">
        <v>492</v>
      </c>
      <c r="P110">
        <v>396</v>
      </c>
      <c r="Q110">
        <v>598</v>
      </c>
      <c r="R110">
        <v>10000.5</v>
      </c>
      <c r="S110">
        <v>8638.7999999999993</v>
      </c>
      <c r="T110">
        <v>10776.9</v>
      </c>
      <c r="U110">
        <v>7543.6</v>
      </c>
    </row>
    <row r="111" spans="1:21" x14ac:dyDescent="0.2">
      <c r="A111" t="s">
        <v>111</v>
      </c>
      <c r="B111">
        <v>2507</v>
      </c>
      <c r="C111">
        <v>2507</v>
      </c>
      <c r="D111">
        <v>2507</v>
      </c>
      <c r="E111">
        <v>2507</v>
      </c>
      <c r="F111">
        <v>889</v>
      </c>
      <c r="G111">
        <v>889</v>
      </c>
      <c r="H111">
        <v>889</v>
      </c>
      <c r="I111">
        <v>889</v>
      </c>
      <c r="J111">
        <v>2055</v>
      </c>
      <c r="K111">
        <v>2055</v>
      </c>
      <c r="L111">
        <v>2055</v>
      </c>
      <c r="M111">
        <v>2055</v>
      </c>
      <c r="N111">
        <v>-1166</v>
      </c>
      <c r="O111">
        <v>-1166</v>
      </c>
      <c r="P111">
        <v>-1166</v>
      </c>
      <c r="Q111">
        <v>-1166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t="s">
        <v>112</v>
      </c>
      <c r="B112">
        <v>10527</v>
      </c>
      <c r="C112">
        <v>10488</v>
      </c>
      <c r="D112">
        <v>10927</v>
      </c>
      <c r="E112">
        <v>11200</v>
      </c>
      <c r="F112">
        <v>3609</v>
      </c>
      <c r="G112">
        <v>3523</v>
      </c>
      <c r="H112">
        <v>3473</v>
      </c>
      <c r="I112">
        <v>3382</v>
      </c>
      <c r="J112">
        <v>2781</v>
      </c>
      <c r="K112">
        <v>2867</v>
      </c>
      <c r="L112">
        <v>2811</v>
      </c>
      <c r="M112">
        <v>2834</v>
      </c>
      <c r="N112">
        <v>828</v>
      </c>
      <c r="O112">
        <v>656</v>
      </c>
      <c r="P112">
        <v>662</v>
      </c>
      <c r="Q112">
        <v>548</v>
      </c>
      <c r="R112">
        <v>4898.3999999999996</v>
      </c>
      <c r="S112">
        <v>6047.6</v>
      </c>
      <c r="T112">
        <v>6190.7</v>
      </c>
      <c r="U112">
        <v>7741.5</v>
      </c>
    </row>
    <row r="113" spans="1:21" x14ac:dyDescent="0.2">
      <c r="A113" t="s">
        <v>66</v>
      </c>
      <c r="B113">
        <v>13293</v>
      </c>
      <c r="C113">
        <v>13305</v>
      </c>
      <c r="D113">
        <v>12613</v>
      </c>
      <c r="E113">
        <v>13188</v>
      </c>
      <c r="F113">
        <v>2875</v>
      </c>
      <c r="G113">
        <v>2876</v>
      </c>
      <c r="H113">
        <v>2834</v>
      </c>
      <c r="I113">
        <v>2884</v>
      </c>
      <c r="J113">
        <v>1952</v>
      </c>
      <c r="K113">
        <v>1934</v>
      </c>
      <c r="L113">
        <v>2183</v>
      </c>
      <c r="M113">
        <v>1944</v>
      </c>
      <c r="N113">
        <v>923</v>
      </c>
      <c r="O113">
        <v>942</v>
      </c>
      <c r="P113">
        <v>651</v>
      </c>
      <c r="Q113">
        <v>940</v>
      </c>
      <c r="R113">
        <v>4319</v>
      </c>
      <c r="S113">
        <v>4280.8999999999996</v>
      </c>
      <c r="T113">
        <v>5705.1</v>
      </c>
      <c r="U113">
        <v>4289.3999999999996</v>
      </c>
    </row>
    <row r="114" spans="1:21" x14ac:dyDescent="0.2">
      <c r="A114" t="s">
        <v>65</v>
      </c>
      <c r="B114">
        <v>15855</v>
      </c>
      <c r="C114">
        <v>15695</v>
      </c>
      <c r="D114">
        <v>16252</v>
      </c>
      <c r="E114">
        <v>15047</v>
      </c>
      <c r="F114">
        <v>3116</v>
      </c>
      <c r="G114">
        <v>3135</v>
      </c>
      <c r="H114">
        <v>3097</v>
      </c>
      <c r="I114">
        <v>3100</v>
      </c>
      <c r="J114">
        <v>2376</v>
      </c>
      <c r="K114">
        <v>2382</v>
      </c>
      <c r="L114">
        <v>2224</v>
      </c>
      <c r="M114">
        <v>2707</v>
      </c>
      <c r="N114">
        <v>740</v>
      </c>
      <c r="O114">
        <v>753</v>
      </c>
      <c r="P114">
        <v>873</v>
      </c>
      <c r="Q114">
        <v>393</v>
      </c>
      <c r="R114">
        <v>5799.4</v>
      </c>
      <c r="S114">
        <v>5802.1</v>
      </c>
      <c r="T114">
        <v>5087.1000000000004</v>
      </c>
      <c r="U114">
        <v>10230.200000000001</v>
      </c>
    </row>
    <row r="115" spans="1:21" x14ac:dyDescent="0.2">
      <c r="A115" t="s">
        <v>126</v>
      </c>
      <c r="B115">
        <v>41136</v>
      </c>
      <c r="C115">
        <v>38902</v>
      </c>
      <c r="D115">
        <v>38431</v>
      </c>
      <c r="E115">
        <v>40921</v>
      </c>
      <c r="F115">
        <v>5919</v>
      </c>
      <c r="G115">
        <v>5730</v>
      </c>
      <c r="H115">
        <v>5889</v>
      </c>
      <c r="I115">
        <v>6005</v>
      </c>
      <c r="J115">
        <v>4225</v>
      </c>
      <c r="K115">
        <v>5191</v>
      </c>
      <c r="L115">
        <v>5168</v>
      </c>
      <c r="M115">
        <v>4245</v>
      </c>
      <c r="N115">
        <v>1694</v>
      </c>
      <c r="O115">
        <v>539</v>
      </c>
      <c r="P115">
        <v>721</v>
      </c>
      <c r="Q115">
        <v>1760</v>
      </c>
      <c r="R115">
        <v>7838.1</v>
      </c>
      <c r="S115">
        <v>23752.7</v>
      </c>
      <c r="T115">
        <v>17133.400000000001</v>
      </c>
      <c r="U115">
        <v>7483.5</v>
      </c>
    </row>
    <row r="116" spans="1:21" x14ac:dyDescent="0.2">
      <c r="A116" t="s">
        <v>127</v>
      </c>
      <c r="B116">
        <v>46716</v>
      </c>
      <c r="C116">
        <v>46843</v>
      </c>
      <c r="D116">
        <v>46478</v>
      </c>
      <c r="E116">
        <v>47610</v>
      </c>
      <c r="F116">
        <v>6632</v>
      </c>
      <c r="G116">
        <v>6508</v>
      </c>
      <c r="H116">
        <v>6623</v>
      </c>
      <c r="I116">
        <v>6661</v>
      </c>
      <c r="J116">
        <v>5604</v>
      </c>
      <c r="K116">
        <v>5659</v>
      </c>
      <c r="L116">
        <v>5625</v>
      </c>
      <c r="M116">
        <v>5199</v>
      </c>
      <c r="N116">
        <v>1028</v>
      </c>
      <c r="O116">
        <v>849</v>
      </c>
      <c r="P116">
        <v>998</v>
      </c>
      <c r="Q116">
        <v>1462</v>
      </c>
      <c r="R116">
        <v>14493.5</v>
      </c>
      <c r="S116">
        <v>17812.2</v>
      </c>
      <c r="T116">
        <v>15119.1</v>
      </c>
      <c r="U116">
        <v>10490.8</v>
      </c>
    </row>
    <row r="117" spans="1:21" x14ac:dyDescent="0.2">
      <c r="A117" t="s">
        <v>128</v>
      </c>
      <c r="B117">
        <v>33599</v>
      </c>
      <c r="C117">
        <v>31337</v>
      </c>
      <c r="D117">
        <v>32338</v>
      </c>
      <c r="E117">
        <v>30227</v>
      </c>
      <c r="F117">
        <v>4857</v>
      </c>
      <c r="G117">
        <v>4893</v>
      </c>
      <c r="H117">
        <v>4734</v>
      </c>
      <c r="I117">
        <v>4887</v>
      </c>
      <c r="J117">
        <v>3673</v>
      </c>
      <c r="K117">
        <v>4211</v>
      </c>
      <c r="L117">
        <v>4073</v>
      </c>
      <c r="M117">
        <v>4728</v>
      </c>
      <c r="N117">
        <v>1184</v>
      </c>
      <c r="O117">
        <v>682</v>
      </c>
      <c r="P117">
        <v>661</v>
      </c>
      <c r="Q117">
        <v>159</v>
      </c>
      <c r="R117">
        <v>8879.7999999999993</v>
      </c>
      <c r="S117">
        <v>14373.7</v>
      </c>
      <c r="T117">
        <v>15221.9</v>
      </c>
      <c r="U117">
        <v>64910.6</v>
      </c>
    </row>
    <row r="118" spans="1:21" x14ac:dyDescent="0.2">
      <c r="A118" t="s">
        <v>129</v>
      </c>
      <c r="B118">
        <v>39685</v>
      </c>
      <c r="C118">
        <v>39575</v>
      </c>
      <c r="D118">
        <v>39705</v>
      </c>
      <c r="E118">
        <v>40959</v>
      </c>
      <c r="F118">
        <v>5167</v>
      </c>
      <c r="G118">
        <v>5089</v>
      </c>
      <c r="H118">
        <v>5116</v>
      </c>
      <c r="I118">
        <v>5080</v>
      </c>
      <c r="J118">
        <v>3701</v>
      </c>
      <c r="K118">
        <v>3868</v>
      </c>
      <c r="L118">
        <v>3739</v>
      </c>
      <c r="M118">
        <v>3386</v>
      </c>
      <c r="N118">
        <v>1466</v>
      </c>
      <c r="O118">
        <v>1221</v>
      </c>
      <c r="P118">
        <v>1377</v>
      </c>
      <c r="Q118">
        <v>1694</v>
      </c>
      <c r="R118">
        <v>7932.1</v>
      </c>
      <c r="S118">
        <v>9449.7000000000007</v>
      </c>
      <c r="T118">
        <v>8522.7000000000007</v>
      </c>
      <c r="U118">
        <v>7142.9</v>
      </c>
    </row>
    <row r="119" spans="1:21" x14ac:dyDescent="0.2">
      <c r="A119" t="s">
        <v>130</v>
      </c>
      <c r="B119">
        <v>28090</v>
      </c>
      <c r="C119">
        <v>27893</v>
      </c>
      <c r="D119">
        <v>27331</v>
      </c>
      <c r="E119">
        <v>28880</v>
      </c>
      <c r="F119">
        <v>4617</v>
      </c>
      <c r="G119">
        <v>4716</v>
      </c>
      <c r="H119">
        <v>4801</v>
      </c>
      <c r="I119">
        <v>4537</v>
      </c>
      <c r="J119">
        <v>3293</v>
      </c>
      <c r="K119">
        <v>3360</v>
      </c>
      <c r="L119">
        <v>3410</v>
      </c>
      <c r="M119">
        <v>3149</v>
      </c>
      <c r="N119">
        <v>1324</v>
      </c>
      <c r="O119">
        <v>1356</v>
      </c>
      <c r="P119">
        <v>1391</v>
      </c>
      <c r="Q119">
        <v>1388</v>
      </c>
      <c r="R119">
        <v>6980.6</v>
      </c>
      <c r="S119">
        <v>6830.2</v>
      </c>
      <c r="T119">
        <v>6533</v>
      </c>
      <c r="U119">
        <v>6914.8</v>
      </c>
    </row>
    <row r="120" spans="1:21" x14ac:dyDescent="0.2">
      <c r="A120" t="s">
        <v>55</v>
      </c>
      <c r="B120">
        <v>80681</v>
      </c>
      <c r="C120">
        <v>80786</v>
      </c>
      <c r="D120">
        <v>80780</v>
      </c>
      <c r="E120">
        <v>80835</v>
      </c>
      <c r="F120">
        <v>2797</v>
      </c>
      <c r="G120">
        <v>2747</v>
      </c>
      <c r="H120">
        <v>2748</v>
      </c>
      <c r="I120">
        <v>2729</v>
      </c>
      <c r="J120">
        <v>1267</v>
      </c>
      <c r="K120">
        <v>1252</v>
      </c>
      <c r="L120">
        <v>1258</v>
      </c>
      <c r="M120">
        <v>1241</v>
      </c>
      <c r="N120">
        <v>1530</v>
      </c>
      <c r="O120">
        <v>1495</v>
      </c>
      <c r="P120">
        <v>1490</v>
      </c>
      <c r="Q120">
        <v>1488</v>
      </c>
      <c r="R120">
        <v>8769.4</v>
      </c>
      <c r="S120">
        <v>9008.2999999999993</v>
      </c>
      <c r="T120">
        <v>8938.9</v>
      </c>
      <c r="U120">
        <v>9014.9</v>
      </c>
    </row>
    <row r="121" spans="1:21" x14ac:dyDescent="0.2">
      <c r="A121" t="s">
        <v>324</v>
      </c>
      <c r="B121">
        <v>80761</v>
      </c>
      <c r="C121">
        <v>80643</v>
      </c>
      <c r="D121">
        <v>80834</v>
      </c>
      <c r="E121">
        <v>80883</v>
      </c>
      <c r="F121">
        <v>2759</v>
      </c>
      <c r="G121">
        <v>2824</v>
      </c>
      <c r="H121">
        <v>2728</v>
      </c>
      <c r="I121">
        <v>2701</v>
      </c>
      <c r="J121">
        <v>1260</v>
      </c>
      <c r="K121">
        <v>1272</v>
      </c>
      <c r="L121">
        <v>1244</v>
      </c>
      <c r="M121">
        <v>1234</v>
      </c>
      <c r="N121">
        <v>1499</v>
      </c>
      <c r="O121">
        <v>1552</v>
      </c>
      <c r="P121">
        <v>1484</v>
      </c>
      <c r="Q121">
        <v>1467</v>
      </c>
      <c r="R121">
        <v>11109.2</v>
      </c>
      <c r="S121">
        <v>10912.2</v>
      </c>
      <c r="T121">
        <v>11336.7</v>
      </c>
      <c r="U121">
        <v>11436.3</v>
      </c>
    </row>
    <row r="122" spans="1:21" x14ac:dyDescent="0.2">
      <c r="A122" t="s">
        <v>132</v>
      </c>
      <c r="B122">
        <v>63856</v>
      </c>
      <c r="C122">
        <v>63856</v>
      </c>
      <c r="D122">
        <v>63907</v>
      </c>
      <c r="E122">
        <v>63870</v>
      </c>
      <c r="F122">
        <v>2354</v>
      </c>
      <c r="G122">
        <v>2354</v>
      </c>
      <c r="H122">
        <v>2326</v>
      </c>
      <c r="I122">
        <v>2345</v>
      </c>
      <c r="J122">
        <v>1000</v>
      </c>
      <c r="K122">
        <v>1000</v>
      </c>
      <c r="L122">
        <v>984</v>
      </c>
      <c r="M122">
        <v>1001</v>
      </c>
      <c r="N122">
        <v>1354</v>
      </c>
      <c r="O122">
        <v>1354</v>
      </c>
      <c r="P122">
        <v>1342</v>
      </c>
      <c r="Q122">
        <v>1344</v>
      </c>
      <c r="R122">
        <v>9140.7000000000007</v>
      </c>
      <c r="S122">
        <v>9036.4</v>
      </c>
      <c r="T122">
        <v>9128.5</v>
      </c>
      <c r="U122">
        <v>9016.7999999999993</v>
      </c>
    </row>
    <row r="123" spans="1:21" x14ac:dyDescent="0.2">
      <c r="A123" t="s">
        <v>325</v>
      </c>
      <c r="B123">
        <v>63764</v>
      </c>
      <c r="C123">
        <v>63937</v>
      </c>
      <c r="D123">
        <v>63964</v>
      </c>
      <c r="E123">
        <v>63961</v>
      </c>
      <c r="F123">
        <v>2400</v>
      </c>
      <c r="G123">
        <v>2309</v>
      </c>
      <c r="H123">
        <v>2298</v>
      </c>
      <c r="I123">
        <v>2303</v>
      </c>
      <c r="J123">
        <v>1023</v>
      </c>
      <c r="K123">
        <v>978</v>
      </c>
      <c r="L123">
        <v>976</v>
      </c>
      <c r="M123">
        <v>974</v>
      </c>
      <c r="N123">
        <v>1377</v>
      </c>
      <c r="O123">
        <v>1331</v>
      </c>
      <c r="P123">
        <v>1322</v>
      </c>
      <c r="Q123">
        <v>1329</v>
      </c>
      <c r="R123">
        <v>11332.5</v>
      </c>
      <c r="S123">
        <v>11856.4</v>
      </c>
      <c r="T123">
        <v>12025.2</v>
      </c>
      <c r="U123">
        <v>11891.9</v>
      </c>
    </row>
    <row r="124" spans="1:21" x14ac:dyDescent="0.2">
      <c r="A124" t="s">
        <v>134</v>
      </c>
      <c r="B124">
        <v>85264</v>
      </c>
      <c r="C124">
        <v>85248</v>
      </c>
      <c r="D124">
        <v>85075</v>
      </c>
      <c r="E124">
        <v>85204</v>
      </c>
      <c r="F124">
        <v>2692</v>
      </c>
      <c r="G124">
        <v>2695</v>
      </c>
      <c r="H124">
        <v>2774</v>
      </c>
      <c r="I124">
        <v>2724</v>
      </c>
      <c r="J124">
        <v>1192</v>
      </c>
      <c r="K124">
        <v>1205</v>
      </c>
      <c r="L124">
        <v>1246</v>
      </c>
      <c r="M124">
        <v>1211</v>
      </c>
      <c r="N124">
        <v>1500</v>
      </c>
      <c r="O124">
        <v>1490</v>
      </c>
      <c r="P124">
        <v>1528</v>
      </c>
      <c r="Q124">
        <v>1513</v>
      </c>
      <c r="R124">
        <v>10821.4</v>
      </c>
      <c r="S124">
        <v>10889.4</v>
      </c>
      <c r="T124">
        <v>10593.8</v>
      </c>
      <c r="U124">
        <v>10689.3</v>
      </c>
    </row>
    <row r="125" spans="1:21" x14ac:dyDescent="0.2">
      <c r="A125" t="s">
        <v>326</v>
      </c>
      <c r="B125">
        <v>85295</v>
      </c>
      <c r="C125">
        <v>85273</v>
      </c>
      <c r="D125">
        <v>84905</v>
      </c>
      <c r="E125">
        <v>84963</v>
      </c>
      <c r="F125">
        <v>2673</v>
      </c>
      <c r="G125">
        <v>2684</v>
      </c>
      <c r="H125">
        <v>2866</v>
      </c>
      <c r="I125">
        <v>2836</v>
      </c>
      <c r="J125">
        <v>1193</v>
      </c>
      <c r="K125">
        <v>1198</v>
      </c>
      <c r="L125">
        <v>1279</v>
      </c>
      <c r="M125">
        <v>1269</v>
      </c>
      <c r="N125">
        <v>1480</v>
      </c>
      <c r="O125">
        <v>1486</v>
      </c>
      <c r="P125">
        <v>1587</v>
      </c>
      <c r="Q125">
        <v>1567</v>
      </c>
      <c r="R125">
        <v>12205.4</v>
      </c>
      <c r="S125">
        <v>12164.9</v>
      </c>
      <c r="T125">
        <v>11366.3</v>
      </c>
      <c r="U125">
        <v>11504.1</v>
      </c>
    </row>
    <row r="126" spans="1:21" x14ac:dyDescent="0.2">
      <c r="A126" t="s">
        <v>44</v>
      </c>
      <c r="B126">
        <v>5319</v>
      </c>
      <c r="C126">
        <v>5178</v>
      </c>
      <c r="D126">
        <v>5198</v>
      </c>
      <c r="E126">
        <v>5390</v>
      </c>
      <c r="F126">
        <v>2320</v>
      </c>
      <c r="G126">
        <v>2355</v>
      </c>
      <c r="H126">
        <v>2326</v>
      </c>
      <c r="I126">
        <v>2310</v>
      </c>
      <c r="J126">
        <v>1437</v>
      </c>
      <c r="K126">
        <v>1435</v>
      </c>
      <c r="L126">
        <v>1428</v>
      </c>
      <c r="M126">
        <v>1429</v>
      </c>
      <c r="N126">
        <v>883</v>
      </c>
      <c r="O126">
        <v>920</v>
      </c>
      <c r="P126">
        <v>898</v>
      </c>
      <c r="Q126">
        <v>881</v>
      </c>
      <c r="R126">
        <v>2393</v>
      </c>
      <c r="S126">
        <v>2293.1</v>
      </c>
      <c r="T126">
        <v>2354.6999999999998</v>
      </c>
      <c r="U126">
        <v>2461.6</v>
      </c>
    </row>
    <row r="127" spans="1:21" x14ac:dyDescent="0.2">
      <c r="A127" t="s">
        <v>45</v>
      </c>
      <c r="B127">
        <v>6014</v>
      </c>
      <c r="C127">
        <v>5413</v>
      </c>
      <c r="D127">
        <v>5911</v>
      </c>
      <c r="E127">
        <v>5949</v>
      </c>
      <c r="F127">
        <v>2525</v>
      </c>
      <c r="G127">
        <v>2438</v>
      </c>
      <c r="H127">
        <v>2528</v>
      </c>
      <c r="I127">
        <v>2510</v>
      </c>
      <c r="J127">
        <v>1400</v>
      </c>
      <c r="K127">
        <v>1554</v>
      </c>
      <c r="L127">
        <v>1394</v>
      </c>
      <c r="M127">
        <v>1400</v>
      </c>
      <c r="N127">
        <v>1125</v>
      </c>
      <c r="O127">
        <v>884</v>
      </c>
      <c r="P127">
        <v>1134</v>
      </c>
      <c r="Q127">
        <v>1110</v>
      </c>
      <c r="R127">
        <v>2330.3000000000002</v>
      </c>
      <c r="S127">
        <v>2571.4</v>
      </c>
      <c r="T127">
        <v>2250.5</v>
      </c>
      <c r="U127">
        <v>2296.1999999999998</v>
      </c>
    </row>
    <row r="128" spans="1:21" x14ac:dyDescent="0.2">
      <c r="A128" t="s">
        <v>46</v>
      </c>
      <c r="B128">
        <v>4874</v>
      </c>
      <c r="C128">
        <v>5546</v>
      </c>
      <c r="D128">
        <v>5735</v>
      </c>
      <c r="E128">
        <v>5823</v>
      </c>
      <c r="F128">
        <v>2399</v>
      </c>
      <c r="G128">
        <v>2383</v>
      </c>
      <c r="H128">
        <v>2447</v>
      </c>
      <c r="I128">
        <v>2450</v>
      </c>
      <c r="J128">
        <v>1489</v>
      </c>
      <c r="K128">
        <v>1355</v>
      </c>
      <c r="L128">
        <v>1299</v>
      </c>
      <c r="M128">
        <v>1273</v>
      </c>
      <c r="N128">
        <v>910</v>
      </c>
      <c r="O128">
        <v>1028</v>
      </c>
      <c r="P128">
        <v>1148</v>
      </c>
      <c r="Q128">
        <v>1177</v>
      </c>
      <c r="R128">
        <v>2315.4</v>
      </c>
      <c r="S128">
        <v>2312.8000000000002</v>
      </c>
      <c r="T128">
        <v>2175.9</v>
      </c>
      <c r="U128">
        <v>2177.1999999999998</v>
      </c>
    </row>
    <row r="129" spans="1:21" x14ac:dyDescent="0.2">
      <c r="A129" t="s">
        <v>47</v>
      </c>
      <c r="B129">
        <v>6162</v>
      </c>
      <c r="C129">
        <v>6059</v>
      </c>
      <c r="D129">
        <v>7145</v>
      </c>
      <c r="E129">
        <v>6514</v>
      </c>
      <c r="F129">
        <v>2642</v>
      </c>
      <c r="G129">
        <v>2674</v>
      </c>
      <c r="H129">
        <v>2713</v>
      </c>
      <c r="I129">
        <v>2652</v>
      </c>
      <c r="J129">
        <v>1779</v>
      </c>
      <c r="K129">
        <v>1760</v>
      </c>
      <c r="L129">
        <v>1538</v>
      </c>
      <c r="M129">
        <v>1722</v>
      </c>
      <c r="N129">
        <v>863</v>
      </c>
      <c r="O129">
        <v>914</v>
      </c>
      <c r="P129">
        <v>1175</v>
      </c>
      <c r="Q129">
        <v>930</v>
      </c>
      <c r="R129">
        <v>2957.4</v>
      </c>
      <c r="S129">
        <v>2765.8</v>
      </c>
      <c r="T129">
        <v>2571.5</v>
      </c>
      <c r="U129">
        <v>2867.5</v>
      </c>
    </row>
    <row r="130" spans="1:21" x14ac:dyDescent="0.2">
      <c r="A130" t="s">
        <v>48</v>
      </c>
      <c r="B130">
        <v>5570</v>
      </c>
      <c r="C130">
        <v>4956</v>
      </c>
      <c r="D130">
        <v>4580</v>
      </c>
      <c r="E130">
        <v>6282</v>
      </c>
      <c r="F130">
        <v>2335</v>
      </c>
      <c r="G130">
        <v>2342</v>
      </c>
      <c r="H130">
        <v>2363</v>
      </c>
      <c r="I130">
        <v>2431</v>
      </c>
      <c r="J130">
        <v>1482</v>
      </c>
      <c r="K130">
        <v>1502</v>
      </c>
      <c r="L130">
        <v>1532</v>
      </c>
      <c r="M130">
        <v>1255</v>
      </c>
      <c r="N130">
        <v>853</v>
      </c>
      <c r="O130">
        <v>840</v>
      </c>
      <c r="P130">
        <v>831</v>
      </c>
      <c r="Q130">
        <v>1176</v>
      </c>
      <c r="R130">
        <v>2637.9</v>
      </c>
      <c r="S130">
        <v>2397</v>
      </c>
      <c r="T130">
        <v>2273.5</v>
      </c>
      <c r="U130">
        <v>2253.1</v>
      </c>
    </row>
    <row r="131" spans="1:21" x14ac:dyDescent="0.2">
      <c r="A131" t="s">
        <v>49</v>
      </c>
      <c r="B131">
        <v>8449</v>
      </c>
      <c r="C131">
        <v>8543</v>
      </c>
      <c r="D131">
        <v>8346</v>
      </c>
      <c r="E131">
        <v>8484</v>
      </c>
      <c r="F131">
        <v>3266</v>
      </c>
      <c r="G131">
        <v>3420</v>
      </c>
      <c r="H131">
        <v>3474</v>
      </c>
      <c r="I131">
        <v>3445</v>
      </c>
      <c r="J131">
        <v>1862</v>
      </c>
      <c r="K131">
        <v>1980</v>
      </c>
      <c r="L131">
        <v>1972</v>
      </c>
      <c r="M131">
        <v>1949</v>
      </c>
      <c r="N131">
        <v>1404</v>
      </c>
      <c r="O131">
        <v>1440</v>
      </c>
      <c r="P131">
        <v>1502</v>
      </c>
      <c r="Q131">
        <v>1496</v>
      </c>
      <c r="R131">
        <v>2453</v>
      </c>
      <c r="S131">
        <v>2430.4</v>
      </c>
      <c r="T131">
        <v>2275.1</v>
      </c>
      <c r="U131">
        <v>2316.6999999999998</v>
      </c>
    </row>
    <row r="132" spans="1:21" x14ac:dyDescent="0.2">
      <c r="A132" t="s">
        <v>131</v>
      </c>
      <c r="B132">
        <v>51002</v>
      </c>
      <c r="C132">
        <v>50872</v>
      </c>
      <c r="D132">
        <v>50872</v>
      </c>
      <c r="E132">
        <v>51112</v>
      </c>
      <c r="F132">
        <v>2230</v>
      </c>
      <c r="G132">
        <v>2308</v>
      </c>
      <c r="H132">
        <v>2308</v>
      </c>
      <c r="I132">
        <v>2168</v>
      </c>
      <c r="J132">
        <v>774</v>
      </c>
      <c r="K132">
        <v>790</v>
      </c>
      <c r="L132">
        <v>790</v>
      </c>
      <c r="M132">
        <v>754</v>
      </c>
      <c r="N132">
        <v>1456</v>
      </c>
      <c r="O132">
        <v>1518</v>
      </c>
      <c r="P132">
        <v>1518</v>
      </c>
      <c r="Q132">
        <v>1414</v>
      </c>
      <c r="R132">
        <v>7258.2</v>
      </c>
      <c r="S132">
        <v>6919.7</v>
      </c>
      <c r="T132">
        <v>6973.5</v>
      </c>
      <c r="U132">
        <v>7422</v>
      </c>
    </row>
    <row r="133" spans="1:21" x14ac:dyDescent="0.2">
      <c r="A133" t="s">
        <v>327</v>
      </c>
      <c r="B133">
        <v>50853</v>
      </c>
      <c r="C133">
        <v>51059</v>
      </c>
      <c r="D133">
        <v>50925</v>
      </c>
      <c r="E133">
        <v>51075</v>
      </c>
      <c r="F133">
        <v>2321</v>
      </c>
      <c r="G133">
        <v>2199</v>
      </c>
      <c r="H133">
        <v>2274</v>
      </c>
      <c r="I133">
        <v>2187</v>
      </c>
      <c r="J133">
        <v>795</v>
      </c>
      <c r="K133">
        <v>766</v>
      </c>
      <c r="L133">
        <v>784</v>
      </c>
      <c r="M133">
        <v>760</v>
      </c>
      <c r="N133">
        <v>1526</v>
      </c>
      <c r="O133">
        <v>1433</v>
      </c>
      <c r="P133">
        <v>1490</v>
      </c>
      <c r="Q133">
        <v>1427</v>
      </c>
      <c r="R133">
        <v>6988.6</v>
      </c>
      <c r="S133">
        <v>7382.8</v>
      </c>
      <c r="T133">
        <v>7048.8</v>
      </c>
      <c r="U133">
        <v>7372.8</v>
      </c>
    </row>
    <row r="134" spans="1:21" x14ac:dyDescent="0.2">
      <c r="A134" t="s">
        <v>133</v>
      </c>
      <c r="B134">
        <v>48522</v>
      </c>
      <c r="C134">
        <v>48695</v>
      </c>
      <c r="D134">
        <v>48695</v>
      </c>
      <c r="E134">
        <v>48959</v>
      </c>
      <c r="F134">
        <v>2603</v>
      </c>
      <c r="G134">
        <v>2493</v>
      </c>
      <c r="H134">
        <v>2493</v>
      </c>
      <c r="I134">
        <v>2359</v>
      </c>
      <c r="J134">
        <v>907</v>
      </c>
      <c r="K134">
        <v>876</v>
      </c>
      <c r="L134">
        <v>876</v>
      </c>
      <c r="M134">
        <v>831</v>
      </c>
      <c r="N134">
        <v>1696</v>
      </c>
      <c r="O134">
        <v>1617</v>
      </c>
      <c r="P134">
        <v>1617</v>
      </c>
      <c r="Q134">
        <v>1528</v>
      </c>
      <c r="R134">
        <v>5486.6</v>
      </c>
      <c r="S134">
        <v>5700.6</v>
      </c>
      <c r="T134">
        <v>5682</v>
      </c>
      <c r="U134">
        <v>6106.3</v>
      </c>
    </row>
    <row r="135" spans="1:21" x14ac:dyDescent="0.2">
      <c r="A135" t="s">
        <v>328</v>
      </c>
      <c r="B135">
        <v>48873</v>
      </c>
      <c r="C135">
        <v>48859</v>
      </c>
      <c r="D135">
        <v>48571</v>
      </c>
      <c r="E135">
        <v>48695</v>
      </c>
      <c r="F135">
        <v>2400</v>
      </c>
      <c r="G135">
        <v>2406</v>
      </c>
      <c r="H135">
        <v>2572</v>
      </c>
      <c r="I135">
        <v>2493</v>
      </c>
      <c r="J135">
        <v>847</v>
      </c>
      <c r="K135">
        <v>849</v>
      </c>
      <c r="L135">
        <v>898</v>
      </c>
      <c r="M135">
        <v>876</v>
      </c>
      <c r="N135">
        <v>1553</v>
      </c>
      <c r="O135">
        <v>1557</v>
      </c>
      <c r="P135">
        <v>1674</v>
      </c>
      <c r="Q135">
        <v>1617</v>
      </c>
      <c r="R135">
        <v>5968.1</v>
      </c>
      <c r="S135">
        <v>6009.1</v>
      </c>
      <c r="T135">
        <v>5499.1</v>
      </c>
      <c r="U135">
        <v>5732.8</v>
      </c>
    </row>
    <row r="136" spans="1:21" x14ac:dyDescent="0.2">
      <c r="A136" t="s">
        <v>135</v>
      </c>
      <c r="B136">
        <v>24894</v>
      </c>
      <c r="C136">
        <v>25064</v>
      </c>
      <c r="D136">
        <v>25048</v>
      </c>
      <c r="E136">
        <v>24932</v>
      </c>
      <c r="F136">
        <v>1556</v>
      </c>
      <c r="G136">
        <v>1445</v>
      </c>
      <c r="H136">
        <v>1455</v>
      </c>
      <c r="I136">
        <v>1527</v>
      </c>
      <c r="J136">
        <v>619</v>
      </c>
      <c r="K136">
        <v>596</v>
      </c>
      <c r="L136">
        <v>600</v>
      </c>
      <c r="M136">
        <v>617</v>
      </c>
      <c r="N136">
        <v>937</v>
      </c>
      <c r="O136">
        <v>849</v>
      </c>
      <c r="P136">
        <v>855</v>
      </c>
      <c r="Q136">
        <v>910</v>
      </c>
      <c r="R136">
        <v>5746.3</v>
      </c>
      <c r="S136">
        <v>6208.8</v>
      </c>
      <c r="T136">
        <v>6289.5</v>
      </c>
      <c r="U136">
        <v>5890.3</v>
      </c>
    </row>
    <row r="137" spans="1:21" x14ac:dyDescent="0.2">
      <c r="A137" t="s">
        <v>329</v>
      </c>
      <c r="B137">
        <v>25064</v>
      </c>
      <c r="C137">
        <v>24777</v>
      </c>
      <c r="D137">
        <v>25048</v>
      </c>
      <c r="E137">
        <v>24932</v>
      </c>
      <c r="F137">
        <v>1445</v>
      </c>
      <c r="G137">
        <v>1638</v>
      </c>
      <c r="H137">
        <v>1455</v>
      </c>
      <c r="I137">
        <v>1527</v>
      </c>
      <c r="J137">
        <v>596</v>
      </c>
      <c r="K137">
        <v>630</v>
      </c>
      <c r="L137">
        <v>600</v>
      </c>
      <c r="M137">
        <v>617</v>
      </c>
      <c r="N137">
        <v>849</v>
      </c>
      <c r="O137">
        <v>1008</v>
      </c>
      <c r="P137">
        <v>855</v>
      </c>
      <c r="Q137">
        <v>910</v>
      </c>
      <c r="R137">
        <v>6310.7</v>
      </c>
      <c r="S137">
        <v>5390.6</v>
      </c>
      <c r="T137">
        <v>6273.4</v>
      </c>
      <c r="U137">
        <v>5807.8</v>
      </c>
    </row>
    <row r="138" spans="1:21" x14ac:dyDescent="0.2">
      <c r="A138" t="s">
        <v>136</v>
      </c>
      <c r="B138">
        <v>110101</v>
      </c>
      <c r="C138">
        <v>110235</v>
      </c>
      <c r="D138">
        <v>110155</v>
      </c>
      <c r="E138">
        <v>109997</v>
      </c>
      <c r="F138">
        <v>2812</v>
      </c>
      <c r="G138">
        <v>2800</v>
      </c>
      <c r="H138">
        <v>2852</v>
      </c>
      <c r="I138">
        <v>2649</v>
      </c>
      <c r="J138">
        <v>1296</v>
      </c>
      <c r="K138">
        <v>1297</v>
      </c>
      <c r="L138">
        <v>1309</v>
      </c>
      <c r="M138">
        <v>1256</v>
      </c>
      <c r="N138">
        <v>1516</v>
      </c>
      <c r="O138">
        <v>1503</v>
      </c>
      <c r="P138">
        <v>1543</v>
      </c>
      <c r="Q138">
        <v>1393</v>
      </c>
      <c r="R138">
        <v>17867.599999999999</v>
      </c>
      <c r="S138">
        <v>18063.8</v>
      </c>
      <c r="T138">
        <v>17613.8</v>
      </c>
      <c r="U138">
        <v>19427.599999999999</v>
      </c>
    </row>
    <row r="139" spans="1:21" x14ac:dyDescent="0.2">
      <c r="A139" t="s">
        <v>138</v>
      </c>
      <c r="B139">
        <v>98048</v>
      </c>
      <c r="C139">
        <v>98003</v>
      </c>
      <c r="D139">
        <v>97846</v>
      </c>
      <c r="E139">
        <v>98060</v>
      </c>
      <c r="F139">
        <v>2052</v>
      </c>
      <c r="G139">
        <v>2079</v>
      </c>
      <c r="H139">
        <v>2154</v>
      </c>
      <c r="I139">
        <v>2047</v>
      </c>
      <c r="J139">
        <v>930</v>
      </c>
      <c r="K139">
        <v>938</v>
      </c>
      <c r="L139">
        <v>973</v>
      </c>
      <c r="M139">
        <v>931</v>
      </c>
      <c r="N139">
        <v>1122</v>
      </c>
      <c r="O139">
        <v>1141</v>
      </c>
      <c r="P139">
        <v>1181</v>
      </c>
      <c r="Q139">
        <v>1116</v>
      </c>
      <c r="R139">
        <v>20711.3</v>
      </c>
      <c r="S139">
        <v>20357</v>
      </c>
      <c r="T139">
        <v>19635.5</v>
      </c>
      <c r="U139">
        <v>20825.5</v>
      </c>
    </row>
    <row r="140" spans="1:21" x14ac:dyDescent="0.2">
      <c r="A140" t="s">
        <v>140</v>
      </c>
      <c r="B140">
        <v>95245</v>
      </c>
      <c r="C140">
        <v>95399</v>
      </c>
      <c r="D140">
        <v>95228</v>
      </c>
      <c r="E140">
        <v>95320</v>
      </c>
      <c r="F140">
        <v>2243</v>
      </c>
      <c r="G140">
        <v>2160</v>
      </c>
      <c r="H140">
        <v>2241</v>
      </c>
      <c r="I140">
        <v>2209</v>
      </c>
      <c r="J140">
        <v>1190</v>
      </c>
      <c r="K140">
        <v>1168</v>
      </c>
      <c r="L140">
        <v>1198</v>
      </c>
      <c r="M140">
        <v>1176</v>
      </c>
      <c r="N140">
        <v>1053</v>
      </c>
      <c r="O140">
        <v>992</v>
      </c>
      <c r="P140">
        <v>1043</v>
      </c>
      <c r="Q140">
        <v>1033</v>
      </c>
      <c r="R140">
        <v>22342.7</v>
      </c>
      <c r="S140">
        <v>23753.9</v>
      </c>
      <c r="T140">
        <v>22551.8</v>
      </c>
      <c r="U140">
        <v>22791.4</v>
      </c>
    </row>
    <row r="141" spans="1:21" x14ac:dyDescent="0.2">
      <c r="A141" t="s">
        <v>142</v>
      </c>
      <c r="B141">
        <v>73455</v>
      </c>
      <c r="C141">
        <v>73436</v>
      </c>
      <c r="D141">
        <v>73635</v>
      </c>
      <c r="E141">
        <v>73679</v>
      </c>
      <c r="F141">
        <v>3125</v>
      </c>
      <c r="G141">
        <v>3134</v>
      </c>
      <c r="H141">
        <v>3026</v>
      </c>
      <c r="I141">
        <v>3009</v>
      </c>
      <c r="J141">
        <v>1405</v>
      </c>
      <c r="K141">
        <v>1404</v>
      </c>
      <c r="L141">
        <v>1383</v>
      </c>
      <c r="M141">
        <v>1368</v>
      </c>
      <c r="N141">
        <v>1720</v>
      </c>
      <c r="O141">
        <v>1730</v>
      </c>
      <c r="P141">
        <v>1643</v>
      </c>
      <c r="Q141">
        <v>1641</v>
      </c>
      <c r="R141">
        <v>8437.2999999999993</v>
      </c>
      <c r="S141">
        <v>8450.6</v>
      </c>
      <c r="T141">
        <v>8998.2999999999993</v>
      </c>
      <c r="U141">
        <v>8854.7000000000007</v>
      </c>
    </row>
    <row r="142" spans="1:21" x14ac:dyDescent="0.2">
      <c r="A142" t="s">
        <v>137</v>
      </c>
      <c r="B142">
        <v>81907</v>
      </c>
      <c r="C142">
        <v>82076</v>
      </c>
      <c r="D142">
        <v>81646</v>
      </c>
      <c r="E142">
        <v>81646</v>
      </c>
      <c r="F142">
        <v>3877</v>
      </c>
      <c r="G142">
        <v>3772</v>
      </c>
      <c r="H142">
        <v>4033</v>
      </c>
      <c r="I142">
        <v>4033</v>
      </c>
      <c r="J142">
        <v>1953</v>
      </c>
      <c r="K142">
        <v>1933</v>
      </c>
      <c r="L142">
        <v>1976</v>
      </c>
      <c r="M142">
        <v>1976</v>
      </c>
      <c r="N142">
        <v>1924</v>
      </c>
      <c r="O142">
        <v>1839</v>
      </c>
      <c r="P142">
        <v>2057</v>
      </c>
      <c r="Q142">
        <v>2057</v>
      </c>
      <c r="R142">
        <v>9047.7999999999993</v>
      </c>
      <c r="S142">
        <v>9295.5</v>
      </c>
      <c r="T142">
        <v>8418.6</v>
      </c>
      <c r="U142">
        <v>8333.1</v>
      </c>
    </row>
    <row r="143" spans="1:21" x14ac:dyDescent="0.2">
      <c r="A143" t="s">
        <v>139</v>
      </c>
      <c r="B143">
        <v>92701</v>
      </c>
      <c r="C143">
        <v>92863</v>
      </c>
      <c r="D143">
        <v>92562</v>
      </c>
      <c r="E143">
        <v>92642</v>
      </c>
      <c r="F143">
        <v>3042</v>
      </c>
      <c r="G143">
        <v>2930</v>
      </c>
      <c r="H143">
        <v>3126</v>
      </c>
      <c r="I143">
        <v>3072</v>
      </c>
      <c r="J143">
        <v>1488</v>
      </c>
      <c r="K143">
        <v>1482</v>
      </c>
      <c r="L143">
        <v>1501</v>
      </c>
      <c r="M143">
        <v>1503</v>
      </c>
      <c r="N143">
        <v>1554</v>
      </c>
      <c r="O143">
        <v>1448</v>
      </c>
      <c r="P143">
        <v>1625</v>
      </c>
      <c r="Q143">
        <v>1569</v>
      </c>
      <c r="R143">
        <v>13046.6</v>
      </c>
      <c r="S143">
        <v>14006.4</v>
      </c>
      <c r="T143">
        <v>12418.2</v>
      </c>
      <c r="U143">
        <v>12877.3</v>
      </c>
    </row>
    <row r="144" spans="1:21" x14ac:dyDescent="0.2">
      <c r="A144" t="s">
        <v>141</v>
      </c>
      <c r="B144">
        <v>67038</v>
      </c>
      <c r="C144">
        <v>67450</v>
      </c>
      <c r="D144">
        <v>67038</v>
      </c>
      <c r="E144">
        <v>67136</v>
      </c>
      <c r="F144">
        <v>2687</v>
      </c>
      <c r="G144">
        <v>2406</v>
      </c>
      <c r="H144">
        <v>2687</v>
      </c>
      <c r="I144">
        <v>2615</v>
      </c>
      <c r="J144">
        <v>1078</v>
      </c>
      <c r="K144">
        <v>1027</v>
      </c>
      <c r="L144">
        <v>1078</v>
      </c>
      <c r="M144">
        <v>1065</v>
      </c>
      <c r="N144">
        <v>1609</v>
      </c>
      <c r="O144">
        <v>1379</v>
      </c>
      <c r="P144">
        <v>1609</v>
      </c>
      <c r="Q144">
        <v>1550</v>
      </c>
      <c r="R144">
        <v>8762.9</v>
      </c>
      <c r="S144">
        <v>10166</v>
      </c>
      <c r="T144">
        <v>8827.7999999999993</v>
      </c>
      <c r="U144">
        <v>9195.7000000000007</v>
      </c>
    </row>
    <row r="145" spans="1:21" x14ac:dyDescent="0.2">
      <c r="A145" t="s">
        <v>143</v>
      </c>
      <c r="B145">
        <v>25337</v>
      </c>
      <c r="C145">
        <v>25191</v>
      </c>
      <c r="D145">
        <v>25158</v>
      </c>
      <c r="E145">
        <v>25427</v>
      </c>
      <c r="F145">
        <v>4811</v>
      </c>
      <c r="G145">
        <v>4872</v>
      </c>
      <c r="H145">
        <v>4861</v>
      </c>
      <c r="I145">
        <v>4804</v>
      </c>
      <c r="J145">
        <v>2884</v>
      </c>
      <c r="K145">
        <v>2930</v>
      </c>
      <c r="L145">
        <v>2938</v>
      </c>
      <c r="M145">
        <v>2839</v>
      </c>
      <c r="N145">
        <v>1927</v>
      </c>
      <c r="O145">
        <v>1942</v>
      </c>
      <c r="P145">
        <v>1923</v>
      </c>
      <c r="Q145">
        <v>1965</v>
      </c>
      <c r="R145">
        <v>4375.8</v>
      </c>
      <c r="S145">
        <v>4293.8999999999996</v>
      </c>
      <c r="T145">
        <v>4452.5</v>
      </c>
      <c r="U145">
        <v>4344.3999999999996</v>
      </c>
    </row>
    <row r="146" spans="1:21" x14ac:dyDescent="0.2">
      <c r="A146" t="s">
        <v>145</v>
      </c>
      <c r="B146">
        <v>23992</v>
      </c>
      <c r="C146">
        <v>23844</v>
      </c>
      <c r="D146">
        <v>23835</v>
      </c>
      <c r="E146">
        <v>23827</v>
      </c>
      <c r="F146">
        <v>4414</v>
      </c>
      <c r="G146">
        <v>4408</v>
      </c>
      <c r="H146">
        <v>4411</v>
      </c>
      <c r="I146">
        <v>4418</v>
      </c>
      <c r="J146">
        <v>2694</v>
      </c>
      <c r="K146">
        <v>2718</v>
      </c>
      <c r="L146">
        <v>2731</v>
      </c>
      <c r="M146">
        <v>2715</v>
      </c>
      <c r="N146">
        <v>1720</v>
      </c>
      <c r="O146">
        <v>1690</v>
      </c>
      <c r="P146">
        <v>1680</v>
      </c>
      <c r="Q146">
        <v>1703</v>
      </c>
      <c r="R146">
        <v>4590.1000000000004</v>
      </c>
      <c r="S146">
        <v>4642.5</v>
      </c>
      <c r="T146">
        <v>4598.5</v>
      </c>
      <c r="U146">
        <v>4537.7</v>
      </c>
    </row>
    <row r="147" spans="1:21" x14ac:dyDescent="0.2">
      <c r="A147" t="s">
        <v>144</v>
      </c>
      <c r="B147">
        <v>31593</v>
      </c>
      <c r="C147">
        <v>31496</v>
      </c>
      <c r="D147">
        <v>31468</v>
      </c>
      <c r="E147">
        <v>31509</v>
      </c>
      <c r="F147">
        <v>2840</v>
      </c>
      <c r="G147">
        <v>2849</v>
      </c>
      <c r="H147">
        <v>2844</v>
      </c>
      <c r="I147">
        <v>2843</v>
      </c>
      <c r="J147">
        <v>1330</v>
      </c>
      <c r="K147">
        <v>1358</v>
      </c>
      <c r="L147">
        <v>1348</v>
      </c>
      <c r="M147">
        <v>1348</v>
      </c>
      <c r="N147">
        <v>1510</v>
      </c>
      <c r="O147">
        <v>1491</v>
      </c>
      <c r="P147">
        <v>1496</v>
      </c>
      <c r="Q147">
        <v>1495</v>
      </c>
      <c r="R147">
        <v>5911.4</v>
      </c>
      <c r="S147">
        <v>5978.5</v>
      </c>
      <c r="T147">
        <v>5912.3</v>
      </c>
      <c r="U147">
        <v>5949.9</v>
      </c>
    </row>
    <row r="148" spans="1:21" x14ac:dyDescent="0.2">
      <c r="A148" t="s">
        <v>146</v>
      </c>
      <c r="B148">
        <v>19852</v>
      </c>
      <c r="C148">
        <v>19714</v>
      </c>
      <c r="D148">
        <v>19860</v>
      </c>
      <c r="E148">
        <v>19844</v>
      </c>
      <c r="F148">
        <v>4111</v>
      </c>
      <c r="G148">
        <v>4080</v>
      </c>
      <c r="H148">
        <v>4084</v>
      </c>
      <c r="I148">
        <v>4104</v>
      </c>
      <c r="J148">
        <v>2689</v>
      </c>
      <c r="K148">
        <v>2704</v>
      </c>
      <c r="L148">
        <v>2682</v>
      </c>
      <c r="M148">
        <v>2674</v>
      </c>
      <c r="N148">
        <v>1422</v>
      </c>
      <c r="O148">
        <v>1376</v>
      </c>
      <c r="P148">
        <v>1402</v>
      </c>
      <c r="Q148">
        <v>1430</v>
      </c>
      <c r="R148">
        <v>4317.7</v>
      </c>
      <c r="S148">
        <v>4466</v>
      </c>
      <c r="T148">
        <v>4344.8</v>
      </c>
      <c r="U148">
        <v>4275.1000000000004</v>
      </c>
    </row>
    <row r="149" spans="1:21" x14ac:dyDescent="0.2">
      <c r="A149" t="s">
        <v>148</v>
      </c>
      <c r="B149">
        <v>14160</v>
      </c>
      <c r="C149">
        <v>14159</v>
      </c>
      <c r="D149">
        <v>14229</v>
      </c>
      <c r="E149">
        <v>14155</v>
      </c>
      <c r="F149">
        <v>4329</v>
      </c>
      <c r="G149">
        <v>4309</v>
      </c>
      <c r="H149">
        <v>4338</v>
      </c>
      <c r="I149">
        <v>4329</v>
      </c>
      <c r="J149">
        <v>3307</v>
      </c>
      <c r="K149">
        <v>3301</v>
      </c>
      <c r="L149">
        <v>3322</v>
      </c>
      <c r="M149">
        <v>3303</v>
      </c>
      <c r="N149">
        <v>1022</v>
      </c>
      <c r="O149">
        <v>1008</v>
      </c>
      <c r="P149">
        <v>1016</v>
      </c>
      <c r="Q149">
        <v>1026</v>
      </c>
      <c r="R149">
        <v>4102</v>
      </c>
      <c r="S149">
        <v>4189.8</v>
      </c>
      <c r="T149">
        <v>4129.8999999999996</v>
      </c>
      <c r="U149">
        <v>4018.8</v>
      </c>
    </row>
    <row r="150" spans="1:21" x14ac:dyDescent="0.2">
      <c r="A150" t="s">
        <v>147</v>
      </c>
      <c r="B150">
        <v>22841</v>
      </c>
      <c r="C150">
        <v>22925</v>
      </c>
      <c r="D150">
        <v>22929</v>
      </c>
      <c r="E150">
        <v>22993</v>
      </c>
      <c r="F150">
        <v>4777</v>
      </c>
      <c r="G150">
        <v>4790</v>
      </c>
      <c r="H150">
        <v>4797</v>
      </c>
      <c r="I150">
        <v>4775</v>
      </c>
      <c r="J150">
        <v>2857</v>
      </c>
      <c r="K150">
        <v>2851</v>
      </c>
      <c r="L150">
        <v>2852</v>
      </c>
      <c r="M150">
        <v>2824</v>
      </c>
      <c r="N150">
        <v>1920</v>
      </c>
      <c r="O150">
        <v>1939</v>
      </c>
      <c r="P150">
        <v>1945</v>
      </c>
      <c r="Q150">
        <v>1951</v>
      </c>
      <c r="R150">
        <v>4054.6</v>
      </c>
      <c r="S150">
        <v>4093.5</v>
      </c>
      <c r="T150">
        <v>4055</v>
      </c>
      <c r="U150">
        <v>4034.6</v>
      </c>
    </row>
    <row r="151" spans="1:21" x14ac:dyDescent="0.2">
      <c r="A151" t="s">
        <v>330</v>
      </c>
      <c r="B151">
        <v>22706</v>
      </c>
      <c r="C151">
        <v>22916</v>
      </c>
      <c r="D151">
        <v>22955</v>
      </c>
      <c r="E151">
        <v>23025</v>
      </c>
      <c r="F151">
        <v>4826</v>
      </c>
      <c r="G151">
        <v>4786</v>
      </c>
      <c r="H151">
        <v>4770</v>
      </c>
      <c r="I151">
        <v>4767</v>
      </c>
      <c r="J151">
        <v>2887</v>
      </c>
      <c r="K151">
        <v>2825</v>
      </c>
      <c r="L151">
        <v>2832</v>
      </c>
      <c r="M151">
        <v>2817</v>
      </c>
      <c r="N151">
        <v>1939</v>
      </c>
      <c r="O151">
        <v>1961</v>
      </c>
      <c r="P151">
        <v>1938</v>
      </c>
      <c r="Q151">
        <v>1950</v>
      </c>
      <c r="R151">
        <v>4017.3</v>
      </c>
      <c r="S151">
        <v>4029.5</v>
      </c>
      <c r="T151">
        <v>4057.3</v>
      </c>
      <c r="U151">
        <v>4098</v>
      </c>
    </row>
    <row r="152" spans="1:21" x14ac:dyDescent="0.2">
      <c r="A152" t="s">
        <v>151</v>
      </c>
      <c r="B152">
        <v>23658</v>
      </c>
      <c r="C152">
        <v>23643</v>
      </c>
      <c r="D152">
        <v>23259</v>
      </c>
      <c r="E152">
        <v>23534</v>
      </c>
      <c r="F152">
        <v>3030</v>
      </c>
      <c r="G152">
        <v>3021</v>
      </c>
      <c r="H152">
        <v>3097</v>
      </c>
      <c r="I152">
        <v>3057</v>
      </c>
      <c r="J152">
        <v>1365</v>
      </c>
      <c r="K152">
        <v>1387</v>
      </c>
      <c r="L152">
        <v>1447</v>
      </c>
      <c r="M152">
        <v>1363</v>
      </c>
      <c r="N152">
        <v>1665</v>
      </c>
      <c r="O152">
        <v>1634</v>
      </c>
      <c r="P152">
        <v>1650</v>
      </c>
      <c r="Q152">
        <v>1694</v>
      </c>
      <c r="R152">
        <v>4787.1000000000004</v>
      </c>
      <c r="S152">
        <v>4874.8</v>
      </c>
      <c r="T152">
        <v>4701.3</v>
      </c>
      <c r="U152">
        <v>4666.3999999999996</v>
      </c>
    </row>
    <row r="153" spans="1:21" x14ac:dyDescent="0.2">
      <c r="A153" t="s">
        <v>149</v>
      </c>
      <c r="B153">
        <v>24920</v>
      </c>
      <c r="C153">
        <v>25123</v>
      </c>
      <c r="D153">
        <v>24852</v>
      </c>
      <c r="E153">
        <v>24973</v>
      </c>
      <c r="F153">
        <v>5605</v>
      </c>
      <c r="G153">
        <v>5604</v>
      </c>
      <c r="H153">
        <v>5612</v>
      </c>
      <c r="I153">
        <v>5620</v>
      </c>
      <c r="J153">
        <v>3025</v>
      </c>
      <c r="K153">
        <v>2974</v>
      </c>
      <c r="L153">
        <v>3041</v>
      </c>
      <c r="M153">
        <v>3032</v>
      </c>
      <c r="N153">
        <v>2580</v>
      </c>
      <c r="O153">
        <v>2630</v>
      </c>
      <c r="P153">
        <v>2571</v>
      </c>
      <c r="Q153">
        <v>2588</v>
      </c>
      <c r="R153">
        <v>3538.2</v>
      </c>
      <c r="S153">
        <v>3488.8</v>
      </c>
      <c r="T153">
        <v>3576.1</v>
      </c>
      <c r="U153">
        <v>3553.7</v>
      </c>
    </row>
    <row r="154" spans="1:21" x14ac:dyDescent="0.2">
      <c r="A154" t="s">
        <v>79</v>
      </c>
      <c r="B154">
        <v>41055</v>
      </c>
      <c r="C154">
        <v>40830</v>
      </c>
      <c r="D154">
        <v>41261</v>
      </c>
      <c r="E154">
        <v>40624</v>
      </c>
      <c r="F154">
        <v>2628</v>
      </c>
      <c r="G154">
        <v>2635</v>
      </c>
      <c r="H154">
        <v>2531</v>
      </c>
      <c r="I154">
        <v>2700</v>
      </c>
      <c r="J154">
        <v>1145</v>
      </c>
      <c r="K154">
        <v>1140</v>
      </c>
      <c r="L154">
        <v>1106</v>
      </c>
      <c r="M154">
        <v>1152</v>
      </c>
      <c r="N154">
        <v>1483</v>
      </c>
      <c r="O154">
        <v>1495</v>
      </c>
      <c r="P154">
        <v>1425</v>
      </c>
      <c r="Q154">
        <v>1548</v>
      </c>
      <c r="R154">
        <v>6217.5</v>
      </c>
      <c r="S154">
        <v>6142.4</v>
      </c>
      <c r="T154">
        <v>6472.4</v>
      </c>
      <c r="U154">
        <v>5892.5</v>
      </c>
    </row>
    <row r="155" spans="1:21" x14ac:dyDescent="0.2">
      <c r="A155" t="s">
        <v>80</v>
      </c>
      <c r="B155">
        <v>35149</v>
      </c>
      <c r="C155">
        <v>35104</v>
      </c>
      <c r="D155">
        <v>35239</v>
      </c>
      <c r="E155">
        <v>35326</v>
      </c>
      <c r="F155">
        <v>2389</v>
      </c>
      <c r="G155">
        <v>2413</v>
      </c>
      <c r="H155">
        <v>2350</v>
      </c>
      <c r="I155">
        <v>2299</v>
      </c>
      <c r="J155">
        <v>1074</v>
      </c>
      <c r="K155">
        <v>1079</v>
      </c>
      <c r="L155">
        <v>1063</v>
      </c>
      <c r="M155">
        <v>1052</v>
      </c>
      <c r="N155">
        <v>1315</v>
      </c>
      <c r="O155">
        <v>1334</v>
      </c>
      <c r="P155">
        <v>1287</v>
      </c>
      <c r="Q155">
        <v>1247</v>
      </c>
      <c r="R155">
        <v>6080.5</v>
      </c>
      <c r="S155">
        <v>5980.6</v>
      </c>
      <c r="T155">
        <v>6205.9</v>
      </c>
      <c r="U155">
        <v>6445.7</v>
      </c>
    </row>
    <row r="156" spans="1:21" x14ac:dyDescent="0.2">
      <c r="A156" t="s">
        <v>81</v>
      </c>
      <c r="B156">
        <v>36407</v>
      </c>
      <c r="C156">
        <v>36386</v>
      </c>
      <c r="D156">
        <v>36424</v>
      </c>
      <c r="E156">
        <v>36467</v>
      </c>
      <c r="F156">
        <v>2914</v>
      </c>
      <c r="G156">
        <v>2928</v>
      </c>
      <c r="H156">
        <v>2910</v>
      </c>
      <c r="I156">
        <v>2884</v>
      </c>
      <c r="J156">
        <v>1204</v>
      </c>
      <c r="K156">
        <v>1212</v>
      </c>
      <c r="L156">
        <v>1197</v>
      </c>
      <c r="M156">
        <v>1191</v>
      </c>
      <c r="N156">
        <v>1710</v>
      </c>
      <c r="O156">
        <v>1716</v>
      </c>
      <c r="P156">
        <v>1713</v>
      </c>
      <c r="Q156">
        <v>1693</v>
      </c>
      <c r="R156">
        <v>4633.8</v>
      </c>
      <c r="S156">
        <v>4582.8</v>
      </c>
      <c r="T156">
        <v>4629.3999999999996</v>
      </c>
      <c r="U156">
        <v>4749.2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B1AB-9EA6-2240-9D5C-9DDAC01D0306}">
  <dimension ref="A1:C153"/>
  <sheetViews>
    <sheetView topLeftCell="A122" workbookViewId="0">
      <selection activeCell="B114" sqref="B114"/>
    </sheetView>
  </sheetViews>
  <sheetFormatPr baseColWidth="10" defaultRowHeight="16" x14ac:dyDescent="0.2"/>
  <sheetData>
    <row r="1" spans="1:3" x14ac:dyDescent="0.2">
      <c r="A1" t="s">
        <v>0</v>
      </c>
      <c r="B1">
        <v>50</v>
      </c>
      <c r="C1">
        <v>196</v>
      </c>
    </row>
    <row r="2" spans="1:3" x14ac:dyDescent="0.2">
      <c r="A2" t="s">
        <v>1</v>
      </c>
      <c r="B2">
        <v>50</v>
      </c>
      <c r="C2">
        <v>205</v>
      </c>
    </row>
    <row r="3" spans="1:3" x14ac:dyDescent="0.2">
      <c r="A3" t="s">
        <v>2</v>
      </c>
      <c r="B3">
        <v>50</v>
      </c>
      <c r="C3">
        <v>206</v>
      </c>
    </row>
    <row r="4" spans="1:3" x14ac:dyDescent="0.2">
      <c r="A4" t="s">
        <v>3</v>
      </c>
      <c r="B4">
        <v>50</v>
      </c>
      <c r="C4">
        <v>170</v>
      </c>
    </row>
    <row r="5" spans="1:3" x14ac:dyDescent="0.2">
      <c r="A5" t="s">
        <v>4</v>
      </c>
      <c r="B5">
        <v>50</v>
      </c>
      <c r="C5">
        <v>179</v>
      </c>
    </row>
    <row r="6" spans="1:3" x14ac:dyDescent="0.2">
      <c r="A6" t="s">
        <v>5</v>
      </c>
      <c r="B6">
        <v>50</v>
      </c>
      <c r="C6">
        <v>249</v>
      </c>
    </row>
    <row r="7" spans="1:3" x14ac:dyDescent="0.2">
      <c r="A7" t="s">
        <v>6</v>
      </c>
      <c r="B7">
        <v>50</v>
      </c>
      <c r="C7">
        <v>215</v>
      </c>
    </row>
    <row r="8" spans="1:3" x14ac:dyDescent="0.2">
      <c r="A8" t="s">
        <v>7</v>
      </c>
      <c r="B8">
        <v>50</v>
      </c>
      <c r="C8">
        <v>1589</v>
      </c>
    </row>
    <row r="9" spans="1:3" x14ac:dyDescent="0.2">
      <c r="A9" t="s">
        <v>8</v>
      </c>
      <c r="B9">
        <v>50</v>
      </c>
      <c r="C9">
        <v>199</v>
      </c>
    </row>
    <row r="10" spans="1:3" x14ac:dyDescent="0.2">
      <c r="A10" t="s">
        <v>9</v>
      </c>
      <c r="B10">
        <v>50</v>
      </c>
      <c r="C10">
        <v>1341</v>
      </c>
    </row>
    <row r="11" spans="1:3" x14ac:dyDescent="0.2">
      <c r="A11" t="s">
        <v>10</v>
      </c>
      <c r="B11">
        <v>50</v>
      </c>
      <c r="C11">
        <v>176</v>
      </c>
    </row>
    <row r="12" spans="1:3" x14ac:dyDescent="0.2">
      <c r="A12" t="s">
        <v>11</v>
      </c>
      <c r="B12">
        <v>50</v>
      </c>
      <c r="C12">
        <v>214</v>
      </c>
    </row>
    <row r="13" spans="1:3" x14ac:dyDescent="0.2">
      <c r="A13" t="s">
        <v>12</v>
      </c>
      <c r="B13">
        <v>50</v>
      </c>
      <c r="C13">
        <v>44</v>
      </c>
    </row>
    <row r="14" spans="1:3" x14ac:dyDescent="0.2">
      <c r="A14" t="s">
        <v>13</v>
      </c>
      <c r="B14">
        <v>50</v>
      </c>
      <c r="C14">
        <v>283</v>
      </c>
    </row>
    <row r="15" spans="1:3" x14ac:dyDescent="0.2">
      <c r="A15" t="s">
        <v>14</v>
      </c>
      <c r="B15">
        <v>50</v>
      </c>
      <c r="C15">
        <v>336</v>
      </c>
    </row>
    <row r="16" spans="1:3" x14ac:dyDescent="0.2">
      <c r="A16" t="s">
        <v>15</v>
      </c>
      <c r="B16">
        <v>50</v>
      </c>
      <c r="C16">
        <v>291</v>
      </c>
    </row>
    <row r="17" spans="1:3" x14ac:dyDescent="0.2">
      <c r="A17" t="s">
        <v>16</v>
      </c>
      <c r="B17">
        <v>50</v>
      </c>
      <c r="C17">
        <v>287</v>
      </c>
    </row>
    <row r="18" spans="1:3" x14ac:dyDescent="0.2">
      <c r="A18" t="s">
        <v>17</v>
      </c>
      <c r="B18">
        <v>50</v>
      </c>
      <c r="C18">
        <v>215</v>
      </c>
    </row>
    <row r="19" spans="1:3" x14ac:dyDescent="0.2">
      <c r="A19" t="s">
        <v>18</v>
      </c>
      <c r="B19">
        <v>50</v>
      </c>
      <c r="C19">
        <v>268</v>
      </c>
    </row>
    <row r="20" spans="1:3" x14ac:dyDescent="0.2">
      <c r="A20" t="s">
        <v>19</v>
      </c>
      <c r="B20">
        <v>50</v>
      </c>
      <c r="C20">
        <v>296</v>
      </c>
    </row>
    <row r="21" spans="1:3" x14ac:dyDescent="0.2">
      <c r="A21" t="s">
        <v>20</v>
      </c>
      <c r="B21">
        <v>50</v>
      </c>
      <c r="C21">
        <v>219</v>
      </c>
    </row>
    <row r="22" spans="1:3" x14ac:dyDescent="0.2">
      <c r="A22" t="s">
        <v>21</v>
      </c>
      <c r="B22">
        <v>50</v>
      </c>
      <c r="C22">
        <v>278</v>
      </c>
    </row>
    <row r="23" spans="1:3" x14ac:dyDescent="0.2">
      <c r="A23" t="s">
        <v>22</v>
      </c>
      <c r="B23">
        <v>50</v>
      </c>
      <c r="C23">
        <v>277</v>
      </c>
    </row>
    <row r="24" spans="1:3" x14ac:dyDescent="0.2">
      <c r="A24" t="s">
        <v>23</v>
      </c>
      <c r="B24">
        <v>50</v>
      </c>
      <c r="C24">
        <v>244</v>
      </c>
    </row>
    <row r="25" spans="1:3" x14ac:dyDescent="0.2">
      <c r="A25" t="s">
        <v>24</v>
      </c>
      <c r="B25">
        <v>50</v>
      </c>
      <c r="C25">
        <v>282</v>
      </c>
    </row>
    <row r="26" spans="1:3" x14ac:dyDescent="0.2">
      <c r="A26" t="s">
        <v>25</v>
      </c>
      <c r="B26">
        <v>50</v>
      </c>
      <c r="C26">
        <v>257</v>
      </c>
    </row>
    <row r="27" spans="1:3" x14ac:dyDescent="0.2">
      <c r="A27" t="s">
        <v>26</v>
      </c>
      <c r="B27">
        <v>50</v>
      </c>
      <c r="C27">
        <v>271</v>
      </c>
    </row>
    <row r="28" spans="1:3" x14ac:dyDescent="0.2">
      <c r="A28" t="s">
        <v>27</v>
      </c>
      <c r="B28">
        <v>50</v>
      </c>
      <c r="C28">
        <v>271</v>
      </c>
    </row>
    <row r="29" spans="1:3" x14ac:dyDescent="0.2">
      <c r="A29" t="s">
        <v>28</v>
      </c>
      <c r="B29">
        <v>50</v>
      </c>
      <c r="C29">
        <v>214</v>
      </c>
    </row>
    <row r="30" spans="1:3" x14ac:dyDescent="0.2">
      <c r="A30" t="s">
        <v>29</v>
      </c>
      <c r="B30">
        <v>50</v>
      </c>
      <c r="C30">
        <v>259</v>
      </c>
    </row>
    <row r="31" spans="1:3" x14ac:dyDescent="0.2">
      <c r="A31" t="s">
        <v>30</v>
      </c>
      <c r="B31">
        <v>50</v>
      </c>
      <c r="C31">
        <v>225</v>
      </c>
    </row>
    <row r="32" spans="1:3" x14ac:dyDescent="0.2">
      <c r="A32" t="s">
        <v>31</v>
      </c>
      <c r="B32">
        <v>50</v>
      </c>
      <c r="C32">
        <v>219</v>
      </c>
    </row>
    <row r="33" spans="1:3" x14ac:dyDescent="0.2">
      <c r="A33" t="s">
        <v>32</v>
      </c>
      <c r="B33">
        <v>50</v>
      </c>
      <c r="C33">
        <v>208</v>
      </c>
    </row>
    <row r="34" spans="1:3" x14ac:dyDescent="0.2">
      <c r="A34" t="s">
        <v>33</v>
      </c>
      <c r="B34">
        <v>50</v>
      </c>
      <c r="C34">
        <v>214</v>
      </c>
    </row>
    <row r="35" spans="1:3" x14ac:dyDescent="0.2">
      <c r="A35" t="s">
        <v>34</v>
      </c>
      <c r="B35">
        <v>50</v>
      </c>
      <c r="C35">
        <v>294</v>
      </c>
    </row>
    <row r="36" spans="1:3" x14ac:dyDescent="0.2">
      <c r="A36" t="s">
        <v>35</v>
      </c>
      <c r="B36">
        <v>50</v>
      </c>
      <c r="C36">
        <v>224</v>
      </c>
    </row>
    <row r="37" spans="1:3" x14ac:dyDescent="0.2">
      <c r="A37" t="s">
        <v>36</v>
      </c>
      <c r="B37">
        <v>50</v>
      </c>
      <c r="C37">
        <v>272</v>
      </c>
    </row>
    <row r="38" spans="1:3" x14ac:dyDescent="0.2">
      <c r="A38" t="s">
        <v>37</v>
      </c>
      <c r="B38">
        <v>50</v>
      </c>
      <c r="C38">
        <v>215</v>
      </c>
    </row>
    <row r="39" spans="1:3" x14ac:dyDescent="0.2">
      <c r="A39" t="s">
        <v>38</v>
      </c>
      <c r="B39">
        <v>50</v>
      </c>
      <c r="C39">
        <v>213</v>
      </c>
    </row>
    <row r="40" spans="1:3" x14ac:dyDescent="0.2">
      <c r="A40" t="s">
        <v>39</v>
      </c>
      <c r="B40">
        <v>50</v>
      </c>
      <c r="C40">
        <v>215</v>
      </c>
    </row>
    <row r="41" spans="1:3" x14ac:dyDescent="0.2">
      <c r="A41" t="s">
        <v>40</v>
      </c>
      <c r="B41">
        <v>50</v>
      </c>
      <c r="C41">
        <v>15</v>
      </c>
    </row>
    <row r="42" spans="1:3" x14ac:dyDescent="0.2">
      <c r="A42" t="s">
        <v>41</v>
      </c>
      <c r="B42">
        <v>50</v>
      </c>
      <c r="C42">
        <v>213</v>
      </c>
    </row>
    <row r="43" spans="1:3" x14ac:dyDescent="0.2">
      <c r="A43" t="s">
        <v>42</v>
      </c>
      <c r="B43">
        <v>50</v>
      </c>
      <c r="C43">
        <v>219</v>
      </c>
    </row>
    <row r="44" spans="1:3" x14ac:dyDescent="0.2">
      <c r="A44" t="s">
        <v>43</v>
      </c>
      <c r="B44">
        <v>50</v>
      </c>
      <c r="C44">
        <v>281</v>
      </c>
    </row>
    <row r="45" spans="1:3" x14ac:dyDescent="0.2">
      <c r="A45" t="s">
        <v>44</v>
      </c>
      <c r="B45">
        <v>50</v>
      </c>
      <c r="C45">
        <v>224</v>
      </c>
    </row>
    <row r="46" spans="1:3" x14ac:dyDescent="0.2">
      <c r="A46" t="s">
        <v>45</v>
      </c>
      <c r="B46">
        <v>50</v>
      </c>
      <c r="C46">
        <v>240</v>
      </c>
    </row>
    <row r="47" spans="1:3" x14ac:dyDescent="0.2">
      <c r="A47" t="s">
        <v>46</v>
      </c>
      <c r="B47">
        <v>50</v>
      </c>
      <c r="C47">
        <v>227</v>
      </c>
    </row>
    <row r="48" spans="1:3" x14ac:dyDescent="0.2">
      <c r="A48" t="s">
        <v>47</v>
      </c>
      <c r="B48">
        <v>50</v>
      </c>
      <c r="C48">
        <v>255</v>
      </c>
    </row>
    <row r="49" spans="1:3" x14ac:dyDescent="0.2">
      <c r="A49" t="s">
        <v>48</v>
      </c>
      <c r="B49">
        <v>50</v>
      </c>
      <c r="C49">
        <v>228</v>
      </c>
    </row>
    <row r="50" spans="1:3" x14ac:dyDescent="0.2">
      <c r="A50" t="s">
        <v>49</v>
      </c>
      <c r="B50">
        <v>50</v>
      </c>
      <c r="C50">
        <v>252</v>
      </c>
    </row>
    <row r="51" spans="1:3" x14ac:dyDescent="0.2">
      <c r="A51" t="s">
        <v>50</v>
      </c>
      <c r="B51">
        <v>50</v>
      </c>
      <c r="C51">
        <v>201</v>
      </c>
    </row>
    <row r="52" spans="1:3" x14ac:dyDescent="0.2">
      <c r="A52" t="s">
        <v>51</v>
      </c>
      <c r="B52">
        <v>50</v>
      </c>
      <c r="C52">
        <v>421</v>
      </c>
    </row>
    <row r="53" spans="1:3" x14ac:dyDescent="0.2">
      <c r="A53" t="s">
        <v>52</v>
      </c>
      <c r="B53">
        <v>50</v>
      </c>
      <c r="C53">
        <v>341</v>
      </c>
    </row>
    <row r="54" spans="1:3" x14ac:dyDescent="0.2">
      <c r="A54" t="s">
        <v>53</v>
      </c>
      <c r="B54">
        <v>50</v>
      </c>
      <c r="C54">
        <v>425</v>
      </c>
    </row>
    <row r="55" spans="1:3" x14ac:dyDescent="0.2">
      <c r="A55" t="s">
        <v>54</v>
      </c>
      <c r="B55">
        <v>50</v>
      </c>
      <c r="C55">
        <v>76</v>
      </c>
    </row>
    <row r="56" spans="1:3" x14ac:dyDescent="0.2">
      <c r="A56" t="s">
        <v>55</v>
      </c>
      <c r="B56">
        <v>50</v>
      </c>
      <c r="C56">
        <v>355</v>
      </c>
    </row>
    <row r="57" spans="1:3" x14ac:dyDescent="0.2">
      <c r="A57" t="s">
        <v>56</v>
      </c>
      <c r="B57">
        <v>50</v>
      </c>
      <c r="C57">
        <v>231</v>
      </c>
    </row>
    <row r="58" spans="1:3" x14ac:dyDescent="0.2">
      <c r="A58" t="s">
        <v>57</v>
      </c>
      <c r="B58">
        <v>50</v>
      </c>
      <c r="C58">
        <v>284</v>
      </c>
    </row>
    <row r="59" spans="1:3" x14ac:dyDescent="0.2">
      <c r="A59" t="s">
        <v>58</v>
      </c>
      <c r="B59">
        <v>50</v>
      </c>
      <c r="C59">
        <v>267</v>
      </c>
    </row>
    <row r="60" spans="1:3" x14ac:dyDescent="0.2">
      <c r="A60" t="s">
        <v>59</v>
      </c>
      <c r="B60">
        <v>50</v>
      </c>
      <c r="C60">
        <v>273</v>
      </c>
    </row>
    <row r="61" spans="1:3" x14ac:dyDescent="0.2">
      <c r="A61" t="s">
        <v>60</v>
      </c>
      <c r="B61">
        <v>50</v>
      </c>
      <c r="C61">
        <v>279</v>
      </c>
    </row>
    <row r="62" spans="1:3" x14ac:dyDescent="0.2">
      <c r="A62" t="s">
        <v>61</v>
      </c>
      <c r="B62">
        <v>50</v>
      </c>
      <c r="C62">
        <v>222</v>
      </c>
    </row>
    <row r="63" spans="1:3" x14ac:dyDescent="0.2">
      <c r="A63" t="s">
        <v>62</v>
      </c>
      <c r="B63">
        <v>50</v>
      </c>
      <c r="C63">
        <v>269</v>
      </c>
    </row>
    <row r="64" spans="1:3" x14ac:dyDescent="0.2">
      <c r="A64" t="s">
        <v>63</v>
      </c>
      <c r="B64">
        <v>50</v>
      </c>
      <c r="C64">
        <v>218</v>
      </c>
    </row>
    <row r="65" spans="1:3" x14ac:dyDescent="0.2">
      <c r="A65" t="s">
        <v>64</v>
      </c>
      <c r="B65">
        <v>50</v>
      </c>
      <c r="C65">
        <v>238</v>
      </c>
    </row>
    <row r="66" spans="1:3" x14ac:dyDescent="0.2">
      <c r="A66" t="s">
        <v>65</v>
      </c>
      <c r="B66">
        <v>50</v>
      </c>
      <c r="C66">
        <v>182</v>
      </c>
    </row>
    <row r="67" spans="1:3" x14ac:dyDescent="0.2">
      <c r="A67" t="s">
        <v>66</v>
      </c>
      <c r="B67">
        <v>50</v>
      </c>
      <c r="C67">
        <v>85</v>
      </c>
    </row>
    <row r="68" spans="1:3" x14ac:dyDescent="0.2">
      <c r="A68" t="s">
        <v>67</v>
      </c>
      <c r="B68">
        <v>50</v>
      </c>
      <c r="C68">
        <v>270</v>
      </c>
    </row>
    <row r="69" spans="1:3" x14ac:dyDescent="0.2">
      <c r="A69" t="s">
        <v>68</v>
      </c>
      <c r="B69">
        <v>50</v>
      </c>
      <c r="C69">
        <v>238</v>
      </c>
    </row>
    <row r="70" spans="1:3" x14ac:dyDescent="0.2">
      <c r="A70" t="s">
        <v>69</v>
      </c>
      <c r="B70">
        <v>50</v>
      </c>
      <c r="C70">
        <v>206</v>
      </c>
    </row>
    <row r="71" spans="1:3" x14ac:dyDescent="0.2">
      <c r="A71" t="s">
        <v>70</v>
      </c>
      <c r="B71">
        <v>50</v>
      </c>
      <c r="C71">
        <v>215</v>
      </c>
    </row>
    <row r="72" spans="1:3" x14ac:dyDescent="0.2">
      <c r="A72" t="s">
        <v>71</v>
      </c>
      <c r="B72">
        <v>50</v>
      </c>
      <c r="C72">
        <v>230</v>
      </c>
    </row>
    <row r="73" spans="1:3" x14ac:dyDescent="0.2">
      <c r="A73" t="s">
        <v>72</v>
      </c>
      <c r="B73">
        <v>50</v>
      </c>
      <c r="C73">
        <v>275</v>
      </c>
    </row>
    <row r="74" spans="1:3" x14ac:dyDescent="0.2">
      <c r="A74" t="s">
        <v>73</v>
      </c>
      <c r="B74">
        <v>50</v>
      </c>
      <c r="C74">
        <v>179</v>
      </c>
    </row>
    <row r="75" spans="1:3" x14ac:dyDescent="0.2">
      <c r="A75" t="s">
        <v>74</v>
      </c>
      <c r="B75">
        <v>50</v>
      </c>
      <c r="C75">
        <v>194</v>
      </c>
    </row>
    <row r="76" spans="1:3" x14ac:dyDescent="0.2">
      <c r="A76" t="s">
        <v>75</v>
      </c>
      <c r="B76">
        <v>50</v>
      </c>
      <c r="C76">
        <v>214</v>
      </c>
    </row>
    <row r="77" spans="1:3" x14ac:dyDescent="0.2">
      <c r="A77" t="s">
        <v>76</v>
      </c>
      <c r="B77">
        <v>50</v>
      </c>
      <c r="C77">
        <v>353</v>
      </c>
    </row>
    <row r="78" spans="1:3" x14ac:dyDescent="0.2">
      <c r="A78" t="s">
        <v>77</v>
      </c>
      <c r="B78">
        <v>50</v>
      </c>
      <c r="C78">
        <v>363</v>
      </c>
    </row>
    <row r="79" spans="1:3" x14ac:dyDescent="0.2">
      <c r="A79" t="s">
        <v>78</v>
      </c>
      <c r="B79">
        <v>50</v>
      </c>
      <c r="C79">
        <v>505</v>
      </c>
    </row>
    <row r="80" spans="1:3" x14ac:dyDescent="0.2">
      <c r="A80" t="s">
        <v>79</v>
      </c>
      <c r="B80">
        <v>50</v>
      </c>
      <c r="C80">
        <v>361</v>
      </c>
    </row>
    <row r="81" spans="1:3" x14ac:dyDescent="0.2">
      <c r="A81" t="s">
        <v>80</v>
      </c>
      <c r="B81">
        <v>50</v>
      </c>
      <c r="C81">
        <v>289</v>
      </c>
    </row>
    <row r="82" spans="1:3" x14ac:dyDescent="0.2">
      <c r="A82" t="s">
        <v>81</v>
      </c>
      <c r="B82">
        <v>50</v>
      </c>
      <c r="C82">
        <v>411</v>
      </c>
    </row>
    <row r="83" spans="1:3" x14ac:dyDescent="0.2">
      <c r="A83" t="s">
        <v>82</v>
      </c>
      <c r="B83">
        <v>50</v>
      </c>
      <c r="C83">
        <v>227</v>
      </c>
    </row>
    <row r="84" spans="1:3" x14ac:dyDescent="0.2">
      <c r="A84" t="s">
        <v>83</v>
      </c>
      <c r="B84">
        <v>50</v>
      </c>
      <c r="C84">
        <v>239</v>
      </c>
    </row>
    <row r="85" spans="1:3" x14ac:dyDescent="0.2">
      <c r="A85" t="s">
        <v>84</v>
      </c>
      <c r="B85">
        <v>50</v>
      </c>
      <c r="C85">
        <v>230</v>
      </c>
    </row>
    <row r="86" spans="1:3" x14ac:dyDescent="0.2">
      <c r="A86" t="s">
        <v>85</v>
      </c>
      <c r="B86">
        <v>50</v>
      </c>
      <c r="C86">
        <v>208</v>
      </c>
    </row>
    <row r="87" spans="1:3" x14ac:dyDescent="0.2">
      <c r="A87" t="s">
        <v>86</v>
      </c>
      <c r="B87">
        <v>50</v>
      </c>
      <c r="C87">
        <v>247</v>
      </c>
    </row>
    <row r="88" spans="1:3" x14ac:dyDescent="0.2">
      <c r="A88" t="s">
        <v>87</v>
      </c>
      <c r="B88">
        <v>50</v>
      </c>
      <c r="C88">
        <v>263</v>
      </c>
    </row>
    <row r="89" spans="1:3" x14ac:dyDescent="0.2">
      <c r="A89" t="s">
        <v>88</v>
      </c>
      <c r="B89">
        <v>50</v>
      </c>
      <c r="C89">
        <v>203</v>
      </c>
    </row>
    <row r="90" spans="1:3" x14ac:dyDescent="0.2">
      <c r="A90" t="s">
        <v>89</v>
      </c>
      <c r="B90">
        <v>50</v>
      </c>
      <c r="C90">
        <v>223</v>
      </c>
    </row>
    <row r="91" spans="1:3" x14ac:dyDescent="0.2">
      <c r="A91" t="s">
        <v>90</v>
      </c>
      <c r="B91">
        <v>50</v>
      </c>
      <c r="C91">
        <v>221</v>
      </c>
    </row>
    <row r="92" spans="1:3" x14ac:dyDescent="0.2">
      <c r="A92" t="s">
        <v>91</v>
      </c>
      <c r="B92">
        <v>50</v>
      </c>
      <c r="C92">
        <v>219</v>
      </c>
    </row>
    <row r="93" spans="1:3" x14ac:dyDescent="0.2">
      <c r="A93" t="s">
        <v>92</v>
      </c>
      <c r="B93">
        <v>50</v>
      </c>
      <c r="C93">
        <v>225</v>
      </c>
    </row>
    <row r="94" spans="1:3" x14ac:dyDescent="0.2">
      <c r="A94" t="s">
        <v>93</v>
      </c>
      <c r="B94">
        <v>50</v>
      </c>
      <c r="C94">
        <v>214</v>
      </c>
    </row>
    <row r="95" spans="1:3" x14ac:dyDescent="0.2">
      <c r="A95" t="s">
        <v>94</v>
      </c>
      <c r="B95">
        <v>50</v>
      </c>
      <c r="C95">
        <v>256</v>
      </c>
    </row>
    <row r="96" spans="1:3" x14ac:dyDescent="0.2">
      <c r="A96" t="s">
        <v>95</v>
      </c>
      <c r="B96">
        <v>50</v>
      </c>
      <c r="C96">
        <v>230</v>
      </c>
    </row>
    <row r="97" spans="1:3" x14ac:dyDescent="0.2">
      <c r="A97" t="s">
        <v>96</v>
      </c>
      <c r="B97">
        <v>50</v>
      </c>
      <c r="C97">
        <v>228</v>
      </c>
    </row>
    <row r="98" spans="1:3" x14ac:dyDescent="0.2">
      <c r="A98" t="s">
        <v>97</v>
      </c>
      <c r="B98">
        <v>50</v>
      </c>
      <c r="C98">
        <v>250</v>
      </c>
    </row>
    <row r="99" spans="1:3" x14ac:dyDescent="0.2">
      <c r="A99" t="s">
        <v>98</v>
      </c>
      <c r="B99">
        <v>50</v>
      </c>
      <c r="C99">
        <v>231</v>
      </c>
    </row>
    <row r="100" spans="1:3" x14ac:dyDescent="0.2">
      <c r="A100" t="s">
        <v>99</v>
      </c>
      <c r="B100">
        <v>50</v>
      </c>
      <c r="C100">
        <v>236</v>
      </c>
    </row>
    <row r="101" spans="1:3" x14ac:dyDescent="0.2">
      <c r="A101" t="s">
        <v>100</v>
      </c>
      <c r="B101">
        <v>50</v>
      </c>
      <c r="C101">
        <v>274</v>
      </c>
    </row>
    <row r="102" spans="1:3" x14ac:dyDescent="0.2">
      <c r="A102" t="s">
        <v>101</v>
      </c>
      <c r="B102">
        <v>50</v>
      </c>
      <c r="C102">
        <v>263</v>
      </c>
    </row>
    <row r="103" spans="1:3" x14ac:dyDescent="0.2">
      <c r="A103" t="s">
        <v>102</v>
      </c>
      <c r="B103">
        <v>50</v>
      </c>
      <c r="C103">
        <v>278</v>
      </c>
    </row>
    <row r="104" spans="1:3" x14ac:dyDescent="0.2">
      <c r="A104" t="s">
        <v>103</v>
      </c>
      <c r="B104">
        <v>50</v>
      </c>
      <c r="C104">
        <v>239</v>
      </c>
    </row>
    <row r="105" spans="1:3" x14ac:dyDescent="0.2">
      <c r="A105" t="s">
        <v>104</v>
      </c>
      <c r="B105">
        <v>50</v>
      </c>
      <c r="C105">
        <v>264</v>
      </c>
    </row>
    <row r="106" spans="1:3" x14ac:dyDescent="0.2">
      <c r="A106" t="s">
        <v>105</v>
      </c>
      <c r="B106">
        <v>50</v>
      </c>
      <c r="C106">
        <v>228</v>
      </c>
    </row>
    <row r="107" spans="1:3" x14ac:dyDescent="0.2">
      <c r="A107" t="s">
        <v>106</v>
      </c>
      <c r="B107">
        <v>50</v>
      </c>
      <c r="C107">
        <v>328</v>
      </c>
    </row>
    <row r="108" spans="1:3" x14ac:dyDescent="0.2">
      <c r="A108" t="s">
        <v>107</v>
      </c>
      <c r="B108">
        <v>50</v>
      </c>
      <c r="C108">
        <v>348</v>
      </c>
    </row>
    <row r="109" spans="1:3" x14ac:dyDescent="0.2">
      <c r="A109" t="s">
        <v>108</v>
      </c>
      <c r="B109">
        <v>50</v>
      </c>
      <c r="C109">
        <v>256</v>
      </c>
    </row>
    <row r="110" spans="1:3" x14ac:dyDescent="0.2">
      <c r="A110" t="s">
        <v>109</v>
      </c>
      <c r="B110">
        <v>50</v>
      </c>
      <c r="C110">
        <v>238</v>
      </c>
    </row>
    <row r="111" spans="1:3" x14ac:dyDescent="0.2">
      <c r="A111" t="s">
        <v>110</v>
      </c>
      <c r="B111" t="s">
        <v>177</v>
      </c>
      <c r="C111" t="s">
        <v>177</v>
      </c>
    </row>
    <row r="112" spans="1:3" x14ac:dyDescent="0.2">
      <c r="A112" t="s">
        <v>111</v>
      </c>
      <c r="B112">
        <v>50</v>
      </c>
      <c r="C112">
        <v>253</v>
      </c>
    </row>
    <row r="113" spans="1:3" x14ac:dyDescent="0.2">
      <c r="A113" t="s">
        <v>112</v>
      </c>
      <c r="B113" t="s">
        <v>177</v>
      </c>
      <c r="C113" t="s">
        <v>177</v>
      </c>
    </row>
    <row r="114" spans="1:3" x14ac:dyDescent="0.2">
      <c r="A114" t="s">
        <v>113</v>
      </c>
      <c r="B114">
        <v>50</v>
      </c>
      <c r="C114">
        <v>179</v>
      </c>
    </row>
    <row r="115" spans="1:3" x14ac:dyDescent="0.2">
      <c r="A115" t="s">
        <v>114</v>
      </c>
      <c r="B115">
        <v>50</v>
      </c>
      <c r="C115">
        <v>215</v>
      </c>
    </row>
    <row r="116" spans="1:3" x14ac:dyDescent="0.2">
      <c r="A116" t="s">
        <v>115</v>
      </c>
      <c r="B116">
        <v>50</v>
      </c>
      <c r="C116">
        <v>80</v>
      </c>
    </row>
    <row r="117" spans="1:3" x14ac:dyDescent="0.2">
      <c r="A117" t="s">
        <v>116</v>
      </c>
      <c r="B117">
        <v>50</v>
      </c>
      <c r="C117">
        <v>194</v>
      </c>
    </row>
    <row r="118" spans="1:3" x14ac:dyDescent="0.2">
      <c r="A118" t="s">
        <v>117</v>
      </c>
      <c r="B118">
        <v>50</v>
      </c>
      <c r="C118">
        <v>206</v>
      </c>
    </row>
    <row r="119" spans="1:3" x14ac:dyDescent="0.2">
      <c r="A119" t="s">
        <v>118</v>
      </c>
      <c r="B119">
        <v>50</v>
      </c>
      <c r="C119">
        <v>215</v>
      </c>
    </row>
    <row r="120" spans="1:3" x14ac:dyDescent="0.2">
      <c r="A120" t="s">
        <v>119</v>
      </c>
      <c r="B120">
        <v>50</v>
      </c>
      <c r="C120">
        <v>230</v>
      </c>
    </row>
    <row r="121" spans="1:3" x14ac:dyDescent="0.2">
      <c r="A121" t="s">
        <v>120</v>
      </c>
      <c r="B121">
        <v>50</v>
      </c>
      <c r="C121">
        <v>269</v>
      </c>
    </row>
    <row r="122" spans="1:3" x14ac:dyDescent="0.2">
      <c r="A122" t="s">
        <v>121</v>
      </c>
      <c r="B122">
        <v>50</v>
      </c>
      <c r="C122">
        <v>222</v>
      </c>
    </row>
    <row r="123" spans="1:3" x14ac:dyDescent="0.2">
      <c r="A123" t="s">
        <v>122</v>
      </c>
      <c r="B123">
        <v>50</v>
      </c>
      <c r="C123">
        <v>421</v>
      </c>
    </row>
    <row r="124" spans="1:3" x14ac:dyDescent="0.2">
      <c r="A124" t="s">
        <v>123</v>
      </c>
      <c r="B124">
        <v>50</v>
      </c>
      <c r="C124">
        <v>201</v>
      </c>
    </row>
    <row r="125" spans="1:3" x14ac:dyDescent="0.2">
      <c r="A125" t="s">
        <v>124</v>
      </c>
      <c r="B125">
        <v>50</v>
      </c>
      <c r="C125">
        <v>341</v>
      </c>
    </row>
    <row r="126" spans="1:3" x14ac:dyDescent="0.2">
      <c r="A126" t="s">
        <v>125</v>
      </c>
      <c r="B126">
        <v>50</v>
      </c>
      <c r="C126">
        <v>425</v>
      </c>
    </row>
    <row r="127" spans="1:3" x14ac:dyDescent="0.2">
      <c r="A127" t="s">
        <v>126</v>
      </c>
      <c r="B127">
        <v>50</v>
      </c>
      <c r="C127">
        <v>327</v>
      </c>
    </row>
    <row r="128" spans="1:3" x14ac:dyDescent="0.2">
      <c r="A128" t="s">
        <v>127</v>
      </c>
      <c r="B128">
        <v>50</v>
      </c>
      <c r="C128">
        <v>358</v>
      </c>
    </row>
    <row r="129" spans="1:3" x14ac:dyDescent="0.2">
      <c r="A129" t="s">
        <v>128</v>
      </c>
      <c r="B129">
        <v>50</v>
      </c>
      <c r="C129">
        <v>344</v>
      </c>
    </row>
    <row r="130" spans="1:3" x14ac:dyDescent="0.2">
      <c r="A130" t="s">
        <v>129</v>
      </c>
      <c r="B130">
        <v>50</v>
      </c>
      <c r="C130">
        <v>293</v>
      </c>
    </row>
    <row r="131" spans="1:3" x14ac:dyDescent="0.2">
      <c r="A131" t="s">
        <v>130</v>
      </c>
      <c r="B131">
        <v>50</v>
      </c>
      <c r="C131">
        <v>290</v>
      </c>
    </row>
    <row r="132" spans="1:3" x14ac:dyDescent="0.2">
      <c r="A132" t="s">
        <v>131</v>
      </c>
      <c r="B132">
        <v>50</v>
      </c>
      <c r="C132">
        <v>320</v>
      </c>
    </row>
    <row r="133" spans="1:3" x14ac:dyDescent="0.2">
      <c r="A133" t="s">
        <v>132</v>
      </c>
      <c r="B133">
        <v>50</v>
      </c>
      <c r="C133">
        <v>315</v>
      </c>
    </row>
    <row r="134" spans="1:3" x14ac:dyDescent="0.2">
      <c r="A134" t="s">
        <v>133</v>
      </c>
      <c r="B134">
        <v>50</v>
      </c>
      <c r="C134">
        <v>320</v>
      </c>
    </row>
    <row r="135" spans="1:3" x14ac:dyDescent="0.2">
      <c r="A135" t="s">
        <v>134</v>
      </c>
      <c r="B135">
        <v>50</v>
      </c>
      <c r="C135">
        <v>343</v>
      </c>
    </row>
    <row r="136" spans="1:3" x14ac:dyDescent="0.2">
      <c r="A136" t="s">
        <v>135</v>
      </c>
      <c r="B136">
        <v>50</v>
      </c>
      <c r="C136">
        <v>240</v>
      </c>
    </row>
    <row r="137" spans="1:3" x14ac:dyDescent="0.2">
      <c r="A137" t="s">
        <v>136</v>
      </c>
      <c r="B137">
        <v>50</v>
      </c>
      <c r="C137">
        <v>452</v>
      </c>
    </row>
    <row r="138" spans="1:3" x14ac:dyDescent="0.2">
      <c r="A138" t="s">
        <v>137</v>
      </c>
      <c r="B138">
        <v>50</v>
      </c>
      <c r="C138">
        <v>200</v>
      </c>
    </row>
    <row r="139" spans="1:3" x14ac:dyDescent="0.2">
      <c r="A139" t="s">
        <v>138</v>
      </c>
      <c r="B139">
        <v>50</v>
      </c>
      <c r="C139">
        <v>309</v>
      </c>
    </row>
    <row r="140" spans="1:3" x14ac:dyDescent="0.2">
      <c r="A140" t="s">
        <v>139</v>
      </c>
      <c r="B140">
        <v>50</v>
      </c>
      <c r="C140">
        <v>217</v>
      </c>
    </row>
    <row r="141" spans="1:3" x14ac:dyDescent="0.2">
      <c r="A141" t="s">
        <v>140</v>
      </c>
      <c r="B141">
        <v>50</v>
      </c>
      <c r="C141">
        <v>364</v>
      </c>
    </row>
    <row r="142" spans="1:3" x14ac:dyDescent="0.2">
      <c r="A142" t="s">
        <v>141</v>
      </c>
      <c r="B142">
        <v>50</v>
      </c>
      <c r="C142">
        <v>200</v>
      </c>
    </row>
    <row r="143" spans="1:3" x14ac:dyDescent="0.2">
      <c r="A143" t="s">
        <v>142</v>
      </c>
      <c r="B143">
        <v>50</v>
      </c>
      <c r="C143">
        <v>409</v>
      </c>
    </row>
    <row r="144" spans="1:3" x14ac:dyDescent="0.2">
      <c r="A144" t="s">
        <v>143</v>
      </c>
      <c r="B144">
        <v>50</v>
      </c>
      <c r="C144">
        <v>196</v>
      </c>
    </row>
    <row r="145" spans="1:3" x14ac:dyDescent="0.2">
      <c r="A145" t="s">
        <v>144</v>
      </c>
      <c r="B145">
        <v>50</v>
      </c>
      <c r="C145">
        <v>223</v>
      </c>
    </row>
    <row r="146" spans="1:3" x14ac:dyDescent="0.2">
      <c r="A146" t="s">
        <v>145</v>
      </c>
      <c r="B146">
        <v>50</v>
      </c>
      <c r="C146">
        <v>188</v>
      </c>
    </row>
    <row r="147" spans="1:3" x14ac:dyDescent="0.2">
      <c r="A147" t="s">
        <v>146</v>
      </c>
      <c r="B147">
        <v>50</v>
      </c>
      <c r="C147">
        <v>151</v>
      </c>
    </row>
    <row r="148" spans="1:3" x14ac:dyDescent="0.2">
      <c r="A148" t="s">
        <v>147</v>
      </c>
      <c r="B148">
        <v>50</v>
      </c>
      <c r="C148">
        <v>186</v>
      </c>
    </row>
    <row r="149" spans="1:3" x14ac:dyDescent="0.2">
      <c r="A149" t="s">
        <v>148</v>
      </c>
      <c r="B149">
        <v>50</v>
      </c>
      <c r="C149">
        <v>145</v>
      </c>
    </row>
    <row r="150" spans="1:3" x14ac:dyDescent="0.2">
      <c r="A150" t="s">
        <v>149</v>
      </c>
      <c r="B150">
        <v>50</v>
      </c>
      <c r="C150">
        <v>241</v>
      </c>
    </row>
    <row r="151" spans="1:3" x14ac:dyDescent="0.2">
      <c r="A151" t="s">
        <v>150</v>
      </c>
      <c r="B151">
        <v>50</v>
      </c>
      <c r="C151">
        <v>246</v>
      </c>
    </row>
    <row r="152" spans="1:3" x14ac:dyDescent="0.2">
      <c r="A152" t="s">
        <v>151</v>
      </c>
      <c r="B152">
        <v>50</v>
      </c>
      <c r="C152">
        <v>197</v>
      </c>
    </row>
    <row r="153" spans="1:3" x14ac:dyDescent="0.2">
      <c r="A153" t="s">
        <v>152</v>
      </c>
      <c r="B153">
        <v>50</v>
      </c>
      <c r="C153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23A2-F95F-6846-B348-360C00888392}">
  <dimension ref="A1:X153"/>
  <sheetViews>
    <sheetView topLeftCell="A122" workbookViewId="0">
      <selection sqref="A1:X153"/>
    </sheetView>
  </sheetViews>
  <sheetFormatPr baseColWidth="10" defaultRowHeight="16" x14ac:dyDescent="0.2"/>
  <cols>
    <col min="1" max="1" width="27" bestFit="1" customWidth="1"/>
  </cols>
  <sheetData>
    <row r="1" spans="1:3" x14ac:dyDescent="0.2">
      <c r="A1" t="s">
        <v>0</v>
      </c>
      <c r="B1">
        <v>191</v>
      </c>
      <c r="C1">
        <v>188</v>
      </c>
    </row>
    <row r="2" spans="1:3" x14ac:dyDescent="0.2">
      <c r="A2" t="s">
        <v>1</v>
      </c>
      <c r="B2">
        <v>210</v>
      </c>
      <c r="C2">
        <v>209</v>
      </c>
    </row>
    <row r="3" spans="1:3" x14ac:dyDescent="0.2">
      <c r="A3" t="s">
        <v>2</v>
      </c>
      <c r="B3">
        <v>193</v>
      </c>
      <c r="C3">
        <v>190</v>
      </c>
    </row>
    <row r="4" spans="1:3" x14ac:dyDescent="0.2">
      <c r="A4" t="s">
        <v>3</v>
      </c>
      <c r="B4">
        <v>201</v>
      </c>
      <c r="C4">
        <v>202</v>
      </c>
    </row>
    <row r="5" spans="1:3" x14ac:dyDescent="0.2">
      <c r="A5" t="s">
        <v>4</v>
      </c>
      <c r="B5">
        <v>181</v>
      </c>
      <c r="C5">
        <v>179</v>
      </c>
    </row>
    <row r="6" spans="1:3" x14ac:dyDescent="0.2">
      <c r="A6" t="s">
        <v>5</v>
      </c>
      <c r="B6">
        <v>241</v>
      </c>
      <c r="C6">
        <v>238</v>
      </c>
    </row>
    <row r="7" spans="1:3" x14ac:dyDescent="0.2">
      <c r="A7" t="s">
        <v>6</v>
      </c>
      <c r="B7">
        <v>211</v>
      </c>
      <c r="C7">
        <v>210</v>
      </c>
    </row>
    <row r="8" spans="1:3" x14ac:dyDescent="0.2">
      <c r="A8" t="s">
        <v>7</v>
      </c>
      <c r="B8">
        <v>1541</v>
      </c>
      <c r="C8">
        <v>1526</v>
      </c>
    </row>
    <row r="9" spans="1:3" x14ac:dyDescent="0.2">
      <c r="A9" t="s">
        <v>8</v>
      </c>
      <c r="B9">
        <v>199</v>
      </c>
      <c r="C9">
        <v>197</v>
      </c>
    </row>
    <row r="10" spans="1:3" x14ac:dyDescent="0.2">
      <c r="A10" t="s">
        <v>9</v>
      </c>
      <c r="B10">
        <v>1321</v>
      </c>
      <c r="C10">
        <v>1307</v>
      </c>
    </row>
    <row r="11" spans="1:3" x14ac:dyDescent="0.2">
      <c r="A11" t="s">
        <v>10</v>
      </c>
      <c r="B11">
        <v>181</v>
      </c>
      <c r="C11">
        <v>179</v>
      </c>
    </row>
    <row r="12" spans="1:3" x14ac:dyDescent="0.2">
      <c r="A12" t="s">
        <v>11</v>
      </c>
      <c r="B12">
        <v>221</v>
      </c>
      <c r="C12">
        <v>220</v>
      </c>
    </row>
    <row r="13" spans="1:3" x14ac:dyDescent="0.2">
      <c r="A13" t="s">
        <v>12</v>
      </c>
      <c r="B13">
        <v>53</v>
      </c>
      <c r="C13">
        <v>53</v>
      </c>
    </row>
    <row r="14" spans="1:3" x14ac:dyDescent="0.2">
      <c r="A14" t="s">
        <v>13</v>
      </c>
      <c r="B14">
        <v>271</v>
      </c>
      <c r="C14">
        <v>267</v>
      </c>
    </row>
    <row r="15" spans="1:3" x14ac:dyDescent="0.2">
      <c r="A15" t="s">
        <v>14</v>
      </c>
      <c r="B15">
        <v>332</v>
      </c>
      <c r="C15">
        <v>327</v>
      </c>
    </row>
    <row r="16" spans="1:3" x14ac:dyDescent="0.2">
      <c r="A16" t="s">
        <v>15</v>
      </c>
      <c r="B16">
        <v>287</v>
      </c>
      <c r="C16">
        <v>284</v>
      </c>
    </row>
    <row r="17" spans="1:3" x14ac:dyDescent="0.2">
      <c r="A17" t="s">
        <v>16</v>
      </c>
      <c r="B17">
        <v>281</v>
      </c>
      <c r="C17">
        <v>277</v>
      </c>
    </row>
    <row r="18" spans="1:3" x14ac:dyDescent="0.2">
      <c r="A18" t="s">
        <v>17</v>
      </c>
      <c r="B18">
        <v>209</v>
      </c>
      <c r="C18">
        <v>206</v>
      </c>
    </row>
    <row r="19" spans="1:3" x14ac:dyDescent="0.2">
      <c r="A19" t="s">
        <v>18</v>
      </c>
      <c r="B19">
        <v>266</v>
      </c>
      <c r="C19">
        <v>261</v>
      </c>
    </row>
    <row r="20" spans="1:3" x14ac:dyDescent="0.2">
      <c r="A20" t="s">
        <v>19</v>
      </c>
      <c r="B20">
        <v>289</v>
      </c>
      <c r="C20">
        <v>285</v>
      </c>
    </row>
    <row r="21" spans="1:3" x14ac:dyDescent="0.2">
      <c r="A21" t="s">
        <v>20</v>
      </c>
      <c r="B21">
        <v>214</v>
      </c>
      <c r="C21">
        <v>211</v>
      </c>
    </row>
    <row r="22" spans="1:3" x14ac:dyDescent="0.2">
      <c r="A22" t="s">
        <v>21</v>
      </c>
      <c r="B22">
        <v>276</v>
      </c>
      <c r="C22">
        <v>266</v>
      </c>
    </row>
    <row r="23" spans="1:3" x14ac:dyDescent="0.2">
      <c r="A23" t="s">
        <v>22</v>
      </c>
      <c r="B23">
        <v>266</v>
      </c>
      <c r="C23">
        <v>262</v>
      </c>
    </row>
    <row r="24" spans="1:3" x14ac:dyDescent="0.2">
      <c r="A24" t="s">
        <v>23</v>
      </c>
      <c r="B24">
        <v>238</v>
      </c>
      <c r="C24">
        <v>235</v>
      </c>
    </row>
    <row r="25" spans="1:3" x14ac:dyDescent="0.2">
      <c r="A25" t="s">
        <v>24</v>
      </c>
      <c r="B25">
        <v>275</v>
      </c>
      <c r="C25">
        <v>270</v>
      </c>
    </row>
    <row r="26" spans="1:3" x14ac:dyDescent="0.2">
      <c r="A26" t="s">
        <v>25</v>
      </c>
      <c r="B26">
        <v>246</v>
      </c>
      <c r="C26">
        <v>242</v>
      </c>
    </row>
    <row r="27" spans="1:3" x14ac:dyDescent="0.2">
      <c r="A27" t="s">
        <v>26</v>
      </c>
      <c r="B27">
        <v>272</v>
      </c>
      <c r="C27">
        <v>270</v>
      </c>
    </row>
    <row r="28" spans="1:3" x14ac:dyDescent="0.2">
      <c r="A28" t="s">
        <v>27</v>
      </c>
      <c r="B28">
        <v>263</v>
      </c>
      <c r="C28">
        <v>260</v>
      </c>
    </row>
    <row r="29" spans="1:3" x14ac:dyDescent="0.2">
      <c r="A29" t="s">
        <v>28</v>
      </c>
      <c r="B29">
        <v>232</v>
      </c>
      <c r="C29">
        <v>232</v>
      </c>
    </row>
    <row r="30" spans="1:3" x14ac:dyDescent="0.2">
      <c r="A30" t="s">
        <v>29</v>
      </c>
      <c r="B30">
        <v>268</v>
      </c>
      <c r="C30">
        <v>266</v>
      </c>
    </row>
    <row r="31" spans="1:3" x14ac:dyDescent="0.2">
      <c r="A31" t="s">
        <v>30</v>
      </c>
      <c r="B31">
        <v>235</v>
      </c>
      <c r="C31">
        <v>233</v>
      </c>
    </row>
    <row r="32" spans="1:3" x14ac:dyDescent="0.2">
      <c r="A32" t="s">
        <v>31</v>
      </c>
      <c r="B32">
        <v>218</v>
      </c>
      <c r="C32">
        <v>215</v>
      </c>
    </row>
    <row r="33" spans="1:3" x14ac:dyDescent="0.2">
      <c r="A33" t="s">
        <v>32</v>
      </c>
      <c r="B33">
        <v>216</v>
      </c>
      <c r="C33">
        <v>214</v>
      </c>
    </row>
    <row r="34" spans="1:3" x14ac:dyDescent="0.2">
      <c r="A34" t="s">
        <v>33</v>
      </c>
      <c r="B34">
        <v>214</v>
      </c>
      <c r="C34">
        <v>211</v>
      </c>
    </row>
    <row r="35" spans="1:3" x14ac:dyDescent="0.2">
      <c r="A35" t="s">
        <v>34</v>
      </c>
      <c r="B35">
        <v>296</v>
      </c>
      <c r="C35">
        <v>293</v>
      </c>
    </row>
    <row r="36" spans="1:3" x14ac:dyDescent="0.2">
      <c r="A36" t="s">
        <v>35</v>
      </c>
      <c r="B36">
        <v>229</v>
      </c>
      <c r="C36">
        <v>226</v>
      </c>
    </row>
    <row r="37" spans="1:3" x14ac:dyDescent="0.2">
      <c r="A37" t="s">
        <v>36</v>
      </c>
      <c r="B37">
        <v>270</v>
      </c>
      <c r="C37">
        <v>266</v>
      </c>
    </row>
    <row r="38" spans="1:3" x14ac:dyDescent="0.2">
      <c r="A38" t="s">
        <v>37</v>
      </c>
      <c r="B38">
        <v>219</v>
      </c>
      <c r="C38">
        <v>216</v>
      </c>
    </row>
    <row r="39" spans="1:3" x14ac:dyDescent="0.2">
      <c r="A39" t="s">
        <v>38</v>
      </c>
      <c r="B39">
        <v>219</v>
      </c>
      <c r="C39">
        <v>217</v>
      </c>
    </row>
    <row r="40" spans="1:3" x14ac:dyDescent="0.2">
      <c r="A40" t="s">
        <v>39</v>
      </c>
      <c r="B40">
        <v>219</v>
      </c>
      <c r="C40">
        <v>217</v>
      </c>
    </row>
    <row r="41" spans="1:3" x14ac:dyDescent="0.2">
      <c r="A41" t="s">
        <v>40</v>
      </c>
      <c r="B41">
        <v>16</v>
      </c>
      <c r="C41">
        <v>16</v>
      </c>
    </row>
    <row r="42" spans="1:3" x14ac:dyDescent="0.2">
      <c r="A42" t="s">
        <v>41</v>
      </c>
      <c r="B42">
        <v>214</v>
      </c>
      <c r="C42">
        <v>212</v>
      </c>
    </row>
    <row r="43" spans="1:3" x14ac:dyDescent="0.2">
      <c r="A43" t="s">
        <v>42</v>
      </c>
      <c r="B43">
        <v>210</v>
      </c>
      <c r="C43">
        <v>207</v>
      </c>
    </row>
    <row r="44" spans="1:3" x14ac:dyDescent="0.2">
      <c r="A44" t="s">
        <v>43</v>
      </c>
      <c r="B44">
        <v>287</v>
      </c>
      <c r="C44">
        <v>284</v>
      </c>
    </row>
    <row r="45" spans="1:3" x14ac:dyDescent="0.2">
      <c r="A45" t="s">
        <v>44</v>
      </c>
      <c r="B45">
        <v>213</v>
      </c>
      <c r="C45">
        <v>210</v>
      </c>
    </row>
    <row r="46" spans="1:3" x14ac:dyDescent="0.2">
      <c r="A46" t="s">
        <v>45</v>
      </c>
      <c r="B46">
        <v>230</v>
      </c>
      <c r="C46">
        <v>226</v>
      </c>
    </row>
    <row r="47" spans="1:3" x14ac:dyDescent="0.2">
      <c r="A47" t="s">
        <v>46</v>
      </c>
      <c r="B47">
        <v>215</v>
      </c>
      <c r="C47">
        <v>212</v>
      </c>
    </row>
    <row r="48" spans="1:3" x14ac:dyDescent="0.2">
      <c r="A48" t="s">
        <v>47</v>
      </c>
      <c r="B48">
        <v>246</v>
      </c>
      <c r="C48">
        <v>243</v>
      </c>
    </row>
    <row r="49" spans="1:3" x14ac:dyDescent="0.2">
      <c r="A49" t="s">
        <v>48</v>
      </c>
      <c r="B49">
        <v>216</v>
      </c>
      <c r="C49">
        <v>213</v>
      </c>
    </row>
    <row r="50" spans="1:3" x14ac:dyDescent="0.2">
      <c r="A50" t="s">
        <v>49</v>
      </c>
      <c r="B50">
        <v>235</v>
      </c>
      <c r="C50">
        <v>231</v>
      </c>
    </row>
    <row r="51" spans="1:3" x14ac:dyDescent="0.2">
      <c r="A51" t="s">
        <v>50</v>
      </c>
      <c r="B51">
        <v>265</v>
      </c>
      <c r="C51">
        <v>265</v>
      </c>
    </row>
    <row r="52" spans="1:3" x14ac:dyDescent="0.2">
      <c r="A52" t="s">
        <v>51</v>
      </c>
      <c r="B52">
        <v>377</v>
      </c>
      <c r="C52">
        <v>372</v>
      </c>
    </row>
    <row r="53" spans="1:3" x14ac:dyDescent="0.2">
      <c r="A53" t="s">
        <v>52</v>
      </c>
      <c r="B53">
        <v>313</v>
      </c>
      <c r="C53">
        <v>311</v>
      </c>
    </row>
    <row r="54" spans="1:3" x14ac:dyDescent="0.2">
      <c r="A54" t="s">
        <v>53</v>
      </c>
      <c r="B54">
        <v>409</v>
      </c>
      <c r="C54">
        <v>407</v>
      </c>
    </row>
    <row r="55" spans="1:3" x14ac:dyDescent="0.2">
      <c r="A55" t="s">
        <v>54</v>
      </c>
      <c r="B55">
        <v>73</v>
      </c>
      <c r="C55">
        <v>72</v>
      </c>
    </row>
    <row r="56" spans="1:3" x14ac:dyDescent="0.2">
      <c r="A56" t="s">
        <v>55</v>
      </c>
      <c r="B56">
        <v>341</v>
      </c>
      <c r="C56">
        <v>339</v>
      </c>
    </row>
    <row r="57" spans="1:3" x14ac:dyDescent="0.2">
      <c r="A57" t="s">
        <v>56</v>
      </c>
      <c r="B57">
        <v>261</v>
      </c>
      <c r="C57">
        <v>257</v>
      </c>
    </row>
    <row r="58" spans="1:3" x14ac:dyDescent="0.2">
      <c r="A58" t="s">
        <v>57</v>
      </c>
      <c r="B58">
        <v>289</v>
      </c>
      <c r="C58">
        <v>285</v>
      </c>
    </row>
    <row r="59" spans="1:3" x14ac:dyDescent="0.2">
      <c r="A59" t="s">
        <v>58</v>
      </c>
      <c r="B59">
        <v>265</v>
      </c>
      <c r="C59">
        <v>262</v>
      </c>
    </row>
    <row r="60" spans="1:3" x14ac:dyDescent="0.2">
      <c r="A60" t="s">
        <v>59</v>
      </c>
      <c r="B60">
        <v>278</v>
      </c>
      <c r="C60">
        <v>275</v>
      </c>
    </row>
    <row r="61" spans="1:3" x14ac:dyDescent="0.2">
      <c r="A61" t="s">
        <v>60</v>
      </c>
      <c r="B61">
        <v>287</v>
      </c>
      <c r="C61">
        <v>284</v>
      </c>
    </row>
    <row r="62" spans="1:3" x14ac:dyDescent="0.2">
      <c r="A62" t="s">
        <v>61</v>
      </c>
      <c r="B62">
        <v>229</v>
      </c>
      <c r="C62">
        <v>224</v>
      </c>
    </row>
    <row r="63" spans="1:3" x14ac:dyDescent="0.2">
      <c r="A63" t="s">
        <v>62</v>
      </c>
      <c r="B63">
        <v>276</v>
      </c>
      <c r="C63">
        <v>273</v>
      </c>
    </row>
    <row r="64" spans="1:3" x14ac:dyDescent="0.2">
      <c r="A64" t="s">
        <v>63</v>
      </c>
      <c r="B64">
        <v>241</v>
      </c>
      <c r="C64">
        <v>238</v>
      </c>
    </row>
    <row r="65" spans="1:3" x14ac:dyDescent="0.2">
      <c r="A65" t="s">
        <v>64</v>
      </c>
      <c r="B65">
        <v>264</v>
      </c>
      <c r="C65">
        <v>262</v>
      </c>
    </row>
    <row r="66" spans="1:3" x14ac:dyDescent="0.2">
      <c r="A66" t="s">
        <v>65</v>
      </c>
      <c r="B66">
        <v>178</v>
      </c>
      <c r="C66">
        <v>175</v>
      </c>
    </row>
    <row r="67" spans="1:3" x14ac:dyDescent="0.2">
      <c r="A67" t="s">
        <v>66</v>
      </c>
      <c r="B67">
        <v>86</v>
      </c>
      <c r="C67">
        <v>85</v>
      </c>
    </row>
    <row r="68" spans="1:3" x14ac:dyDescent="0.2">
      <c r="A68" t="s">
        <v>67</v>
      </c>
      <c r="B68">
        <v>299</v>
      </c>
      <c r="C68">
        <v>296</v>
      </c>
    </row>
    <row r="69" spans="1:3" x14ac:dyDescent="0.2">
      <c r="A69" t="s">
        <v>68</v>
      </c>
      <c r="B69">
        <v>239</v>
      </c>
      <c r="C69">
        <v>236</v>
      </c>
    </row>
    <row r="70" spans="1:3" x14ac:dyDescent="0.2">
      <c r="A70" t="s">
        <v>69</v>
      </c>
      <c r="B70">
        <v>230</v>
      </c>
      <c r="C70">
        <v>229</v>
      </c>
    </row>
    <row r="71" spans="1:3" x14ac:dyDescent="0.2">
      <c r="A71" t="s">
        <v>70</v>
      </c>
      <c r="B71">
        <v>238</v>
      </c>
      <c r="C71">
        <v>238</v>
      </c>
    </row>
    <row r="72" spans="1:3" x14ac:dyDescent="0.2">
      <c r="A72" t="s">
        <v>71</v>
      </c>
      <c r="B72">
        <v>257</v>
      </c>
      <c r="C72">
        <v>255</v>
      </c>
    </row>
    <row r="73" spans="1:3" x14ac:dyDescent="0.2">
      <c r="A73" t="s">
        <v>72</v>
      </c>
      <c r="B73">
        <v>353</v>
      </c>
      <c r="C73">
        <v>358</v>
      </c>
    </row>
    <row r="74" spans="1:3" x14ac:dyDescent="0.2">
      <c r="A74" t="s">
        <v>73</v>
      </c>
      <c r="B74">
        <v>225</v>
      </c>
      <c r="C74">
        <v>224</v>
      </c>
    </row>
    <row r="75" spans="1:3" x14ac:dyDescent="0.2">
      <c r="A75" t="s">
        <v>74</v>
      </c>
      <c r="B75">
        <v>238</v>
      </c>
      <c r="C75">
        <v>238</v>
      </c>
    </row>
    <row r="76" spans="1:3" x14ac:dyDescent="0.2">
      <c r="A76" t="s">
        <v>75</v>
      </c>
      <c r="B76">
        <v>255</v>
      </c>
      <c r="C76">
        <v>254</v>
      </c>
    </row>
    <row r="77" spans="1:3" x14ac:dyDescent="0.2">
      <c r="A77" t="s">
        <v>76</v>
      </c>
      <c r="B77">
        <v>345</v>
      </c>
      <c r="C77">
        <v>344</v>
      </c>
    </row>
    <row r="78" spans="1:3" x14ac:dyDescent="0.2">
      <c r="A78" t="s">
        <v>77</v>
      </c>
      <c r="B78">
        <v>347</v>
      </c>
      <c r="C78">
        <v>345</v>
      </c>
    </row>
    <row r="79" spans="1:3" x14ac:dyDescent="0.2">
      <c r="A79" t="s">
        <v>78</v>
      </c>
      <c r="B79">
        <v>476</v>
      </c>
      <c r="C79">
        <v>474</v>
      </c>
    </row>
    <row r="80" spans="1:3" x14ac:dyDescent="0.2">
      <c r="A80" t="s">
        <v>79</v>
      </c>
      <c r="B80">
        <v>346</v>
      </c>
      <c r="C80">
        <v>348</v>
      </c>
    </row>
    <row r="81" spans="1:3" x14ac:dyDescent="0.2">
      <c r="A81" t="s">
        <v>80</v>
      </c>
      <c r="B81">
        <v>267</v>
      </c>
      <c r="C81">
        <v>264</v>
      </c>
    </row>
    <row r="82" spans="1:3" x14ac:dyDescent="0.2">
      <c r="A82" t="s">
        <v>81</v>
      </c>
      <c r="B82">
        <v>355</v>
      </c>
      <c r="C82">
        <v>354</v>
      </c>
    </row>
    <row r="83" spans="1:3" x14ac:dyDescent="0.2">
      <c r="A83" t="s">
        <v>82</v>
      </c>
      <c r="B83">
        <v>228</v>
      </c>
      <c r="C83">
        <v>225</v>
      </c>
    </row>
    <row r="84" spans="1:3" x14ac:dyDescent="0.2">
      <c r="A84" t="s">
        <v>83</v>
      </c>
      <c r="B84">
        <v>236</v>
      </c>
      <c r="C84">
        <v>234</v>
      </c>
    </row>
    <row r="85" spans="1:3" x14ac:dyDescent="0.2">
      <c r="A85" t="s">
        <v>84</v>
      </c>
      <c r="B85">
        <v>235</v>
      </c>
      <c r="C85">
        <v>232</v>
      </c>
    </row>
    <row r="86" spans="1:3" x14ac:dyDescent="0.2">
      <c r="A86" t="s">
        <v>85</v>
      </c>
      <c r="B86">
        <v>213</v>
      </c>
      <c r="C86">
        <v>211</v>
      </c>
    </row>
    <row r="87" spans="1:3" x14ac:dyDescent="0.2">
      <c r="A87" t="s">
        <v>86</v>
      </c>
      <c r="B87">
        <v>250</v>
      </c>
      <c r="C87">
        <v>248</v>
      </c>
    </row>
    <row r="88" spans="1:3" x14ac:dyDescent="0.2">
      <c r="A88" t="s">
        <v>87</v>
      </c>
      <c r="B88">
        <v>227</v>
      </c>
      <c r="C88">
        <v>228</v>
      </c>
    </row>
    <row r="89" spans="1:3" x14ac:dyDescent="0.2">
      <c r="A89" t="s">
        <v>88</v>
      </c>
      <c r="B89">
        <v>203</v>
      </c>
      <c r="C89">
        <v>202</v>
      </c>
    </row>
    <row r="90" spans="1:3" x14ac:dyDescent="0.2">
      <c r="A90" t="s">
        <v>89</v>
      </c>
      <c r="B90">
        <v>218</v>
      </c>
      <c r="C90">
        <v>217</v>
      </c>
    </row>
    <row r="91" spans="1:3" x14ac:dyDescent="0.2">
      <c r="A91" t="s">
        <v>90</v>
      </c>
      <c r="B91">
        <v>217</v>
      </c>
      <c r="C91">
        <v>216</v>
      </c>
    </row>
    <row r="92" spans="1:3" x14ac:dyDescent="0.2">
      <c r="A92" t="s">
        <v>91</v>
      </c>
      <c r="B92">
        <v>221</v>
      </c>
      <c r="C92">
        <v>217</v>
      </c>
    </row>
    <row r="93" spans="1:3" x14ac:dyDescent="0.2">
      <c r="A93" t="s">
        <v>92</v>
      </c>
      <c r="B93">
        <v>221</v>
      </c>
      <c r="C93">
        <v>220</v>
      </c>
    </row>
    <row r="94" spans="1:3" x14ac:dyDescent="0.2">
      <c r="A94" t="s">
        <v>93</v>
      </c>
      <c r="B94">
        <v>219</v>
      </c>
      <c r="C94">
        <v>218</v>
      </c>
    </row>
    <row r="95" spans="1:3" x14ac:dyDescent="0.2">
      <c r="A95" t="s">
        <v>94</v>
      </c>
      <c r="B95">
        <v>277</v>
      </c>
      <c r="C95">
        <v>275</v>
      </c>
    </row>
    <row r="96" spans="1:3" x14ac:dyDescent="0.2">
      <c r="A96" t="s">
        <v>95</v>
      </c>
      <c r="B96">
        <v>242</v>
      </c>
      <c r="C96">
        <v>239</v>
      </c>
    </row>
    <row r="97" spans="1:24" x14ac:dyDescent="0.2">
      <c r="A97" t="s">
        <v>96</v>
      </c>
      <c r="B97">
        <v>266</v>
      </c>
      <c r="C97">
        <v>268</v>
      </c>
    </row>
    <row r="98" spans="1:24" x14ac:dyDescent="0.2">
      <c r="A98" t="s">
        <v>97</v>
      </c>
      <c r="B98">
        <v>262</v>
      </c>
      <c r="C98">
        <v>259</v>
      </c>
    </row>
    <row r="99" spans="1:24" x14ac:dyDescent="0.2">
      <c r="A99" t="s">
        <v>98</v>
      </c>
      <c r="B99">
        <v>253</v>
      </c>
      <c r="C99">
        <v>252</v>
      </c>
    </row>
    <row r="100" spans="1:24" x14ac:dyDescent="0.2">
      <c r="A100" t="s">
        <v>99</v>
      </c>
      <c r="B100">
        <v>243</v>
      </c>
      <c r="C100">
        <v>241</v>
      </c>
    </row>
    <row r="101" spans="1:24" x14ac:dyDescent="0.2">
      <c r="A101" t="s">
        <v>100</v>
      </c>
      <c r="B101">
        <v>281</v>
      </c>
      <c r="C101">
        <v>278</v>
      </c>
    </row>
    <row r="102" spans="1:24" x14ac:dyDescent="0.2">
      <c r="A102" t="s">
        <v>101</v>
      </c>
      <c r="B102">
        <v>270</v>
      </c>
      <c r="C102">
        <v>267</v>
      </c>
    </row>
    <row r="103" spans="1:24" x14ac:dyDescent="0.2">
      <c r="A103" t="s">
        <v>102</v>
      </c>
      <c r="B103">
        <v>285</v>
      </c>
      <c r="C103">
        <v>282</v>
      </c>
    </row>
    <row r="104" spans="1:24" x14ac:dyDescent="0.2">
      <c r="A104" t="s">
        <v>103</v>
      </c>
      <c r="B104">
        <v>246</v>
      </c>
      <c r="C104">
        <v>244</v>
      </c>
    </row>
    <row r="105" spans="1:24" x14ac:dyDescent="0.2">
      <c r="A105" t="s">
        <v>104</v>
      </c>
      <c r="B105">
        <v>268</v>
      </c>
      <c r="C105">
        <v>265</v>
      </c>
    </row>
    <row r="106" spans="1:24" x14ac:dyDescent="0.2">
      <c r="A106" t="s">
        <v>105</v>
      </c>
      <c r="B106">
        <v>230</v>
      </c>
      <c r="C106">
        <v>228</v>
      </c>
    </row>
    <row r="107" spans="1:24" x14ac:dyDescent="0.2">
      <c r="A107" t="s">
        <v>106</v>
      </c>
      <c r="B107">
        <v>323</v>
      </c>
      <c r="C107">
        <v>319</v>
      </c>
    </row>
    <row r="108" spans="1:24" x14ac:dyDescent="0.2">
      <c r="A108" t="s">
        <v>107</v>
      </c>
      <c r="B108">
        <v>342</v>
      </c>
      <c r="C108">
        <v>339</v>
      </c>
    </row>
    <row r="109" spans="1:24" x14ac:dyDescent="0.2">
      <c r="A109" t="s">
        <v>108</v>
      </c>
      <c r="B109">
        <v>251</v>
      </c>
      <c r="C109">
        <v>247</v>
      </c>
    </row>
    <row r="110" spans="1:24" x14ac:dyDescent="0.2">
      <c r="A110" t="s">
        <v>109</v>
      </c>
      <c r="B110">
        <v>226</v>
      </c>
      <c r="C110">
        <v>221</v>
      </c>
    </row>
    <row r="111" spans="1:24" x14ac:dyDescent="0.2">
      <c r="A111" t="s">
        <v>110</v>
      </c>
      <c r="B111" t="s">
        <v>153</v>
      </c>
      <c r="C111" t="s">
        <v>154</v>
      </c>
      <c r="D111" t="s">
        <v>155</v>
      </c>
      <c r="E111" t="s">
        <v>156</v>
      </c>
      <c r="F111" t="s">
        <v>157</v>
      </c>
      <c r="G111" t="s">
        <v>158</v>
      </c>
      <c r="H111" t="s">
        <v>159</v>
      </c>
      <c r="I111" t="s">
        <v>160</v>
      </c>
      <c r="J111" t="s">
        <v>161</v>
      </c>
      <c r="K111" t="s">
        <v>162</v>
      </c>
      <c r="L111" t="s">
        <v>163</v>
      </c>
      <c r="M111" t="s">
        <v>164</v>
      </c>
      <c r="N111" t="s">
        <v>165</v>
      </c>
      <c r="O111" t="s">
        <v>166</v>
      </c>
      <c r="P111" t="s">
        <v>167</v>
      </c>
      <c r="Q111" t="s">
        <v>168</v>
      </c>
      <c r="R111" t="s">
        <v>169</v>
      </c>
      <c r="S111" t="s">
        <v>170</v>
      </c>
      <c r="T111" t="s">
        <v>171</v>
      </c>
      <c r="U111" t="s">
        <v>172</v>
      </c>
      <c r="V111" t="s">
        <v>157</v>
      </c>
      <c r="W111" t="s">
        <v>173</v>
      </c>
      <c r="X111" t="s">
        <v>174</v>
      </c>
    </row>
    <row r="112" spans="1:24" x14ac:dyDescent="0.2">
      <c r="A112" t="s">
        <v>111</v>
      </c>
      <c r="B112">
        <v>239</v>
      </c>
      <c r="C112">
        <v>233</v>
      </c>
    </row>
    <row r="113" spans="1:24" x14ac:dyDescent="0.2">
      <c r="A113" t="s">
        <v>112</v>
      </c>
      <c r="B113" t="s">
        <v>153</v>
      </c>
      <c r="C113" t="s">
        <v>154</v>
      </c>
      <c r="D113" t="s">
        <v>155</v>
      </c>
      <c r="E113" t="s">
        <v>156</v>
      </c>
      <c r="F113" t="s">
        <v>157</v>
      </c>
      <c r="G113" t="s">
        <v>158</v>
      </c>
      <c r="H113" t="s">
        <v>159</v>
      </c>
      <c r="I113" t="s">
        <v>160</v>
      </c>
      <c r="J113" t="s">
        <v>161</v>
      </c>
      <c r="K113" t="s">
        <v>162</v>
      </c>
      <c r="L113" t="s">
        <v>163</v>
      </c>
      <c r="M113" t="s">
        <v>164</v>
      </c>
      <c r="N113" t="s">
        <v>165</v>
      </c>
      <c r="O113" t="s">
        <v>175</v>
      </c>
      <c r="P113" t="s">
        <v>167</v>
      </c>
      <c r="Q113" t="s">
        <v>176</v>
      </c>
      <c r="R113" t="s">
        <v>169</v>
      </c>
      <c r="S113" t="s">
        <v>170</v>
      </c>
      <c r="T113" t="s">
        <v>171</v>
      </c>
      <c r="U113" t="s">
        <v>172</v>
      </c>
      <c r="V113" t="s">
        <v>157</v>
      </c>
      <c r="W113" t="s">
        <v>173</v>
      </c>
      <c r="X113" t="s">
        <v>174</v>
      </c>
    </row>
    <row r="114" spans="1:24" x14ac:dyDescent="0.2">
      <c r="A114" t="s">
        <v>113</v>
      </c>
      <c r="B114">
        <v>225</v>
      </c>
      <c r="C114">
        <v>224</v>
      </c>
    </row>
    <row r="115" spans="1:24" x14ac:dyDescent="0.2">
      <c r="A115" t="s">
        <v>114</v>
      </c>
      <c r="B115">
        <v>276</v>
      </c>
      <c r="C115">
        <v>280</v>
      </c>
    </row>
    <row r="116" spans="1:24" x14ac:dyDescent="0.2">
      <c r="A116" t="s">
        <v>115</v>
      </c>
      <c r="B116">
        <v>99</v>
      </c>
      <c r="C116">
        <v>99</v>
      </c>
    </row>
    <row r="117" spans="1:24" x14ac:dyDescent="0.2">
      <c r="A117" t="s">
        <v>116</v>
      </c>
      <c r="B117">
        <v>231</v>
      </c>
      <c r="C117">
        <v>230</v>
      </c>
    </row>
    <row r="118" spans="1:24" x14ac:dyDescent="0.2">
      <c r="A118" t="s">
        <v>117</v>
      </c>
      <c r="B118">
        <v>230</v>
      </c>
      <c r="C118">
        <v>229</v>
      </c>
    </row>
    <row r="119" spans="1:24" x14ac:dyDescent="0.2">
      <c r="A119" t="s">
        <v>118</v>
      </c>
      <c r="B119">
        <v>238</v>
      </c>
      <c r="C119">
        <v>238</v>
      </c>
    </row>
    <row r="120" spans="1:24" x14ac:dyDescent="0.2">
      <c r="A120" t="s">
        <v>119</v>
      </c>
      <c r="B120">
        <v>257</v>
      </c>
      <c r="C120">
        <v>255</v>
      </c>
    </row>
    <row r="121" spans="1:24" x14ac:dyDescent="0.2">
      <c r="A121" t="s">
        <v>120</v>
      </c>
      <c r="B121">
        <v>276</v>
      </c>
      <c r="C121">
        <v>273</v>
      </c>
    </row>
    <row r="122" spans="1:24" x14ac:dyDescent="0.2">
      <c r="A122" t="s">
        <v>121</v>
      </c>
      <c r="B122">
        <v>229</v>
      </c>
      <c r="C122">
        <v>224</v>
      </c>
    </row>
    <row r="123" spans="1:24" x14ac:dyDescent="0.2">
      <c r="A123" t="s">
        <v>122</v>
      </c>
      <c r="B123">
        <v>377</v>
      </c>
      <c r="C123">
        <v>372</v>
      </c>
    </row>
    <row r="124" spans="1:24" x14ac:dyDescent="0.2">
      <c r="A124" t="s">
        <v>123</v>
      </c>
      <c r="B124">
        <v>265</v>
      </c>
      <c r="C124">
        <v>265</v>
      </c>
    </row>
    <row r="125" spans="1:24" x14ac:dyDescent="0.2">
      <c r="A125" t="s">
        <v>124</v>
      </c>
      <c r="B125">
        <v>313</v>
      </c>
      <c r="C125">
        <v>311</v>
      </c>
    </row>
    <row r="126" spans="1:24" x14ac:dyDescent="0.2">
      <c r="A126" t="s">
        <v>125</v>
      </c>
      <c r="B126">
        <v>409</v>
      </c>
      <c r="C126">
        <v>407</v>
      </c>
    </row>
    <row r="127" spans="1:24" x14ac:dyDescent="0.2">
      <c r="A127" t="s">
        <v>126</v>
      </c>
      <c r="B127">
        <v>319</v>
      </c>
      <c r="C127">
        <v>315</v>
      </c>
    </row>
    <row r="128" spans="1:24" x14ac:dyDescent="0.2">
      <c r="A128" t="s">
        <v>127</v>
      </c>
      <c r="B128">
        <v>353</v>
      </c>
      <c r="C128">
        <v>350</v>
      </c>
    </row>
    <row r="129" spans="1:3" x14ac:dyDescent="0.2">
      <c r="A129" t="s">
        <v>128</v>
      </c>
      <c r="B129">
        <v>340</v>
      </c>
      <c r="C129">
        <v>336</v>
      </c>
    </row>
    <row r="130" spans="1:3" x14ac:dyDescent="0.2">
      <c r="A130" t="s">
        <v>129</v>
      </c>
      <c r="B130">
        <v>278</v>
      </c>
      <c r="C130">
        <v>276</v>
      </c>
    </row>
    <row r="131" spans="1:3" x14ac:dyDescent="0.2">
      <c r="A131" t="s">
        <v>130</v>
      </c>
      <c r="B131">
        <v>288</v>
      </c>
      <c r="C131">
        <v>285</v>
      </c>
    </row>
    <row r="132" spans="1:3" x14ac:dyDescent="0.2">
      <c r="A132" t="s">
        <v>131</v>
      </c>
      <c r="B132">
        <v>284</v>
      </c>
      <c r="C132">
        <v>281</v>
      </c>
    </row>
    <row r="133" spans="1:3" x14ac:dyDescent="0.2">
      <c r="A133" t="s">
        <v>132</v>
      </c>
      <c r="B133">
        <v>297</v>
      </c>
      <c r="C133">
        <v>295</v>
      </c>
    </row>
    <row r="134" spans="1:3" x14ac:dyDescent="0.2">
      <c r="A134" t="s">
        <v>133</v>
      </c>
      <c r="B134">
        <v>293</v>
      </c>
      <c r="C134">
        <v>291</v>
      </c>
    </row>
    <row r="135" spans="1:3" x14ac:dyDescent="0.2">
      <c r="A135" t="s">
        <v>134</v>
      </c>
      <c r="B135">
        <v>340</v>
      </c>
      <c r="C135">
        <v>340</v>
      </c>
    </row>
    <row r="136" spans="1:3" x14ac:dyDescent="0.2">
      <c r="A136" t="s">
        <v>135</v>
      </c>
      <c r="B136">
        <v>260</v>
      </c>
      <c r="C136">
        <v>259</v>
      </c>
    </row>
    <row r="137" spans="1:3" x14ac:dyDescent="0.2">
      <c r="A137" t="s">
        <v>136</v>
      </c>
      <c r="B137">
        <v>472</v>
      </c>
      <c r="C137">
        <v>472</v>
      </c>
    </row>
    <row r="138" spans="1:3" x14ac:dyDescent="0.2">
      <c r="A138" t="s">
        <v>137</v>
      </c>
      <c r="B138">
        <v>236</v>
      </c>
      <c r="C138">
        <v>235</v>
      </c>
    </row>
    <row r="139" spans="1:3" x14ac:dyDescent="0.2">
      <c r="A139" t="s">
        <v>138</v>
      </c>
      <c r="B139">
        <v>323</v>
      </c>
      <c r="C139">
        <v>322</v>
      </c>
    </row>
    <row r="140" spans="1:3" x14ac:dyDescent="0.2">
      <c r="A140" t="s">
        <v>139</v>
      </c>
      <c r="B140">
        <v>261</v>
      </c>
      <c r="C140">
        <v>260</v>
      </c>
    </row>
    <row r="141" spans="1:3" x14ac:dyDescent="0.2">
      <c r="A141" t="s">
        <v>140</v>
      </c>
      <c r="B141">
        <v>394</v>
      </c>
      <c r="C141">
        <v>394</v>
      </c>
    </row>
    <row r="142" spans="1:3" x14ac:dyDescent="0.2">
      <c r="A142" t="s">
        <v>141</v>
      </c>
      <c r="B142">
        <v>233</v>
      </c>
      <c r="C142">
        <v>232</v>
      </c>
    </row>
    <row r="143" spans="1:3" x14ac:dyDescent="0.2">
      <c r="A143" t="s">
        <v>142</v>
      </c>
      <c r="B143">
        <v>410</v>
      </c>
      <c r="C143">
        <v>409</v>
      </c>
    </row>
    <row r="144" spans="1:3" x14ac:dyDescent="0.2">
      <c r="A144" t="s">
        <v>143</v>
      </c>
      <c r="B144">
        <v>210</v>
      </c>
      <c r="C144">
        <v>208</v>
      </c>
    </row>
    <row r="145" spans="1:3" x14ac:dyDescent="0.2">
      <c r="A145" t="s">
        <v>144</v>
      </c>
      <c r="B145">
        <v>253</v>
      </c>
      <c r="C145">
        <v>251</v>
      </c>
    </row>
    <row r="146" spans="1:3" x14ac:dyDescent="0.2">
      <c r="A146" t="s">
        <v>145</v>
      </c>
      <c r="B146">
        <v>207</v>
      </c>
      <c r="C146">
        <v>204</v>
      </c>
    </row>
    <row r="147" spans="1:3" x14ac:dyDescent="0.2">
      <c r="A147" t="s">
        <v>146</v>
      </c>
      <c r="B147">
        <v>162</v>
      </c>
      <c r="C147">
        <v>160</v>
      </c>
    </row>
    <row r="148" spans="1:3" x14ac:dyDescent="0.2">
      <c r="A148" t="s">
        <v>147</v>
      </c>
      <c r="B148">
        <v>201</v>
      </c>
      <c r="C148">
        <v>199</v>
      </c>
    </row>
    <row r="149" spans="1:3" x14ac:dyDescent="0.2">
      <c r="A149" t="s">
        <v>148</v>
      </c>
      <c r="B149">
        <v>140</v>
      </c>
      <c r="C149">
        <v>138</v>
      </c>
    </row>
    <row r="150" spans="1:3" x14ac:dyDescent="0.2">
      <c r="A150" t="s">
        <v>149</v>
      </c>
      <c r="B150">
        <v>251</v>
      </c>
      <c r="C150">
        <v>248</v>
      </c>
    </row>
    <row r="151" spans="1:3" x14ac:dyDescent="0.2">
      <c r="A151" t="s">
        <v>150</v>
      </c>
      <c r="B151">
        <v>258</v>
      </c>
      <c r="C151">
        <v>255</v>
      </c>
    </row>
    <row r="152" spans="1:3" x14ac:dyDescent="0.2">
      <c r="A152" t="s">
        <v>151</v>
      </c>
      <c r="B152">
        <v>205</v>
      </c>
      <c r="C152">
        <v>202</v>
      </c>
    </row>
    <row r="153" spans="1:3" x14ac:dyDescent="0.2">
      <c r="A153" t="s">
        <v>152</v>
      </c>
      <c r="B153">
        <v>202</v>
      </c>
      <c r="C153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EA1A-29F6-434E-950F-7DACFEB730F4}">
  <dimension ref="A1:C145"/>
  <sheetViews>
    <sheetView topLeftCell="A33" workbookViewId="0">
      <selection activeCell="C68" sqref="C68:C70"/>
    </sheetView>
  </sheetViews>
  <sheetFormatPr baseColWidth="10" defaultRowHeight="16" x14ac:dyDescent="0.2"/>
  <cols>
    <col min="1" max="1" width="27" bestFit="1" customWidth="1"/>
    <col min="2" max="2" width="41.5" bestFit="1" customWidth="1"/>
  </cols>
  <sheetData>
    <row r="1" spans="1:3" x14ac:dyDescent="0.2">
      <c r="A1" t="s">
        <v>13</v>
      </c>
      <c r="B1" t="s">
        <v>13</v>
      </c>
      <c r="C1" t="s">
        <v>13</v>
      </c>
    </row>
    <row r="2" spans="1:3" x14ac:dyDescent="0.2">
      <c r="A2" t="s">
        <v>14</v>
      </c>
      <c r="B2" t="s">
        <v>14</v>
      </c>
      <c r="C2" t="s">
        <v>14</v>
      </c>
    </row>
    <row r="3" spans="1:3" x14ac:dyDescent="0.2">
      <c r="A3" t="s">
        <v>15</v>
      </c>
      <c r="B3" t="s">
        <v>15</v>
      </c>
      <c r="C3" t="s">
        <v>15</v>
      </c>
    </row>
    <row r="4" spans="1:3" x14ac:dyDescent="0.2">
      <c r="A4" t="s">
        <v>0</v>
      </c>
      <c r="B4" t="s">
        <v>0</v>
      </c>
      <c r="C4" t="s">
        <v>0</v>
      </c>
    </row>
    <row r="5" spans="1:3" x14ac:dyDescent="0.2">
      <c r="A5" t="s">
        <v>2</v>
      </c>
      <c r="B5" t="s">
        <v>2</v>
      </c>
      <c r="C5" t="s">
        <v>2</v>
      </c>
    </row>
    <row r="6" spans="1:3" x14ac:dyDescent="0.2">
      <c r="A6" t="s">
        <v>1</v>
      </c>
      <c r="B6" t="s">
        <v>1</v>
      </c>
      <c r="C6" t="s">
        <v>1</v>
      </c>
    </row>
    <row r="7" spans="1:3" x14ac:dyDescent="0.2">
      <c r="A7" t="s">
        <v>3</v>
      </c>
      <c r="B7" t="s">
        <v>3</v>
      </c>
      <c r="C7" t="s">
        <v>3</v>
      </c>
    </row>
    <row r="8" spans="1:3" x14ac:dyDescent="0.2">
      <c r="A8" t="s">
        <v>4</v>
      </c>
      <c r="B8" t="s">
        <v>4</v>
      </c>
      <c r="C8" t="s">
        <v>4</v>
      </c>
    </row>
    <row r="9" spans="1:3" x14ac:dyDescent="0.2">
      <c r="A9" t="s">
        <v>5</v>
      </c>
      <c r="B9" t="s">
        <v>5</v>
      </c>
      <c r="C9" t="s">
        <v>5</v>
      </c>
    </row>
    <row r="10" spans="1:3" x14ac:dyDescent="0.2">
      <c r="A10" t="s">
        <v>6</v>
      </c>
      <c r="B10" t="s">
        <v>6</v>
      </c>
      <c r="C10" t="s">
        <v>6</v>
      </c>
    </row>
    <row r="11" spans="1:3" x14ac:dyDescent="0.2">
      <c r="A11" t="s">
        <v>7</v>
      </c>
      <c r="B11" t="s">
        <v>7</v>
      </c>
      <c r="C11" t="s">
        <v>7</v>
      </c>
    </row>
    <row r="12" spans="1:3" x14ac:dyDescent="0.2">
      <c r="A12" t="s">
        <v>9</v>
      </c>
      <c r="B12" t="s">
        <v>9</v>
      </c>
      <c r="C12" t="s">
        <v>9</v>
      </c>
    </row>
    <row r="13" spans="1:3" x14ac:dyDescent="0.2">
      <c r="A13" t="s">
        <v>8</v>
      </c>
      <c r="B13" t="s">
        <v>8</v>
      </c>
      <c r="C13" t="s">
        <v>8</v>
      </c>
    </row>
    <row r="14" spans="1:3" x14ac:dyDescent="0.2">
      <c r="A14" t="s">
        <v>10</v>
      </c>
      <c r="B14" t="s">
        <v>10</v>
      </c>
      <c r="C14" t="s">
        <v>10</v>
      </c>
    </row>
    <row r="15" spans="1:3" x14ac:dyDescent="0.2">
      <c r="A15" t="s">
        <v>12</v>
      </c>
      <c r="B15" t="s">
        <v>12</v>
      </c>
      <c r="C15" t="s">
        <v>12</v>
      </c>
    </row>
    <row r="16" spans="1:3" x14ac:dyDescent="0.2">
      <c r="A16" t="s">
        <v>11</v>
      </c>
      <c r="B16" t="s">
        <v>11</v>
      </c>
      <c r="C16" t="s">
        <v>11</v>
      </c>
    </row>
    <row r="17" spans="1:3" x14ac:dyDescent="0.2">
      <c r="A17" t="s">
        <v>16</v>
      </c>
      <c r="B17" t="s">
        <v>16</v>
      </c>
      <c r="C17" t="s">
        <v>16</v>
      </c>
    </row>
    <row r="18" spans="1:3" x14ac:dyDescent="0.2">
      <c r="A18" t="s">
        <v>17</v>
      </c>
      <c r="B18" t="s">
        <v>17</v>
      </c>
      <c r="C18" t="s">
        <v>17</v>
      </c>
    </row>
    <row r="19" spans="1:3" x14ac:dyDescent="0.2">
      <c r="A19" t="s">
        <v>18</v>
      </c>
      <c r="B19" t="s">
        <v>18</v>
      </c>
      <c r="C19" t="s">
        <v>18</v>
      </c>
    </row>
    <row r="20" spans="1:3" x14ac:dyDescent="0.2">
      <c r="A20" t="s">
        <v>19</v>
      </c>
      <c r="B20" t="s">
        <v>19</v>
      </c>
      <c r="C20" t="s">
        <v>19</v>
      </c>
    </row>
    <row r="21" spans="1:3" x14ac:dyDescent="0.2">
      <c r="A21" t="s">
        <v>20</v>
      </c>
      <c r="B21" t="s">
        <v>20</v>
      </c>
      <c r="C21" t="s">
        <v>20</v>
      </c>
    </row>
    <row r="22" spans="1:3" x14ac:dyDescent="0.2">
      <c r="A22" t="s">
        <v>21</v>
      </c>
      <c r="B22" t="s">
        <v>21</v>
      </c>
      <c r="C22" t="s">
        <v>21</v>
      </c>
    </row>
    <row r="23" spans="1:3" x14ac:dyDescent="0.2">
      <c r="A23" t="s">
        <v>22</v>
      </c>
      <c r="B23" t="s">
        <v>22</v>
      </c>
      <c r="C23" t="s">
        <v>22</v>
      </c>
    </row>
    <row r="24" spans="1:3" x14ac:dyDescent="0.2">
      <c r="A24" t="s">
        <v>24</v>
      </c>
      <c r="B24" t="s">
        <v>24</v>
      </c>
      <c r="C24" t="s">
        <v>24</v>
      </c>
    </row>
    <row r="25" spans="1:3" x14ac:dyDescent="0.2">
      <c r="A25" t="s">
        <v>23</v>
      </c>
      <c r="B25" t="s">
        <v>23</v>
      </c>
      <c r="C25" t="s">
        <v>23</v>
      </c>
    </row>
    <row r="26" spans="1:3" x14ac:dyDescent="0.2">
      <c r="A26" t="s">
        <v>25</v>
      </c>
      <c r="B26" t="s">
        <v>25</v>
      </c>
      <c r="C26" t="s">
        <v>25</v>
      </c>
    </row>
    <row r="27" spans="1:3" x14ac:dyDescent="0.2">
      <c r="A27" t="s">
        <v>27</v>
      </c>
      <c r="B27" t="s">
        <v>27</v>
      </c>
      <c r="C27" t="s">
        <v>27</v>
      </c>
    </row>
    <row r="28" spans="1:3" x14ac:dyDescent="0.2">
      <c r="A28" t="s">
        <v>26</v>
      </c>
      <c r="B28" t="s">
        <v>26</v>
      </c>
      <c r="C28" t="s">
        <v>26</v>
      </c>
    </row>
    <row r="29" spans="1:3" x14ac:dyDescent="0.2">
      <c r="A29" t="s">
        <v>28</v>
      </c>
      <c r="B29" t="s">
        <v>28</v>
      </c>
      <c r="C29" t="s">
        <v>28</v>
      </c>
    </row>
    <row r="30" spans="1:3" x14ac:dyDescent="0.2">
      <c r="A30" t="s">
        <v>29</v>
      </c>
      <c r="B30" t="s">
        <v>29</v>
      </c>
      <c r="C30" t="s">
        <v>29</v>
      </c>
    </row>
    <row r="31" spans="1:3" x14ac:dyDescent="0.2">
      <c r="A31" t="s">
        <v>30</v>
      </c>
      <c r="B31" t="s">
        <v>30</v>
      </c>
      <c r="C31" t="s">
        <v>30</v>
      </c>
    </row>
    <row r="32" spans="1:3" x14ac:dyDescent="0.2">
      <c r="A32" t="s">
        <v>31</v>
      </c>
      <c r="B32" t="s">
        <v>31</v>
      </c>
      <c r="C32" t="s">
        <v>31</v>
      </c>
    </row>
    <row r="33" spans="1:3" x14ac:dyDescent="0.2">
      <c r="A33" t="s">
        <v>33</v>
      </c>
      <c r="B33" t="s">
        <v>33</v>
      </c>
      <c r="C33" t="s">
        <v>33</v>
      </c>
    </row>
    <row r="34" spans="1:3" x14ac:dyDescent="0.2">
      <c r="A34" t="s">
        <v>32</v>
      </c>
      <c r="B34" t="s">
        <v>32</v>
      </c>
      <c r="C34" t="s">
        <v>32</v>
      </c>
    </row>
    <row r="35" spans="1:3" x14ac:dyDescent="0.2">
      <c r="A35" t="s">
        <v>36</v>
      </c>
      <c r="B35" t="s">
        <v>36</v>
      </c>
      <c r="C35" t="s">
        <v>36</v>
      </c>
    </row>
    <row r="36" spans="1:3" x14ac:dyDescent="0.2">
      <c r="A36" t="s">
        <v>34</v>
      </c>
      <c r="B36" t="s">
        <v>34</v>
      </c>
      <c r="C36" t="s">
        <v>34</v>
      </c>
    </row>
    <row r="37" spans="1:3" x14ac:dyDescent="0.2">
      <c r="A37" t="s">
        <v>35</v>
      </c>
      <c r="B37" t="s">
        <v>35</v>
      </c>
      <c r="C37" t="s">
        <v>35</v>
      </c>
    </row>
    <row r="38" spans="1:3" x14ac:dyDescent="0.2">
      <c r="A38" t="s">
        <v>37</v>
      </c>
      <c r="B38" t="s">
        <v>37</v>
      </c>
      <c r="C38" t="s">
        <v>37</v>
      </c>
    </row>
    <row r="39" spans="1:3" x14ac:dyDescent="0.2">
      <c r="A39" t="s">
        <v>39</v>
      </c>
      <c r="B39" t="s">
        <v>39</v>
      </c>
      <c r="C39" t="s">
        <v>39</v>
      </c>
    </row>
    <row r="40" spans="1:3" x14ac:dyDescent="0.2">
      <c r="A40" t="s">
        <v>38</v>
      </c>
      <c r="B40" t="s">
        <v>38</v>
      </c>
      <c r="C40" t="s">
        <v>38</v>
      </c>
    </row>
    <row r="41" spans="1:3" x14ac:dyDescent="0.2">
      <c r="A41" t="s">
        <v>40</v>
      </c>
      <c r="B41" t="s">
        <v>40</v>
      </c>
      <c r="C41" t="s">
        <v>40</v>
      </c>
    </row>
    <row r="42" spans="1:3" x14ac:dyDescent="0.2">
      <c r="A42" t="s">
        <v>42</v>
      </c>
      <c r="B42" t="s">
        <v>42</v>
      </c>
      <c r="C42" t="s">
        <v>42</v>
      </c>
    </row>
    <row r="43" spans="1:3" x14ac:dyDescent="0.2">
      <c r="A43" t="s">
        <v>41</v>
      </c>
      <c r="B43" t="s">
        <v>41</v>
      </c>
      <c r="C43" t="s">
        <v>41</v>
      </c>
    </row>
    <row r="44" spans="1:3" x14ac:dyDescent="0.2">
      <c r="A44" t="s">
        <v>43</v>
      </c>
      <c r="B44" t="s">
        <v>43</v>
      </c>
      <c r="C44" t="s">
        <v>43</v>
      </c>
    </row>
    <row r="45" spans="1:3" x14ac:dyDescent="0.2">
      <c r="A45" t="s">
        <v>50</v>
      </c>
      <c r="B45" t="s">
        <v>50</v>
      </c>
      <c r="C45" t="s">
        <v>50</v>
      </c>
    </row>
    <row r="46" spans="1:3" x14ac:dyDescent="0.2">
      <c r="A46" t="s">
        <v>50</v>
      </c>
      <c r="B46" t="s">
        <v>50</v>
      </c>
      <c r="C46" t="s">
        <v>50</v>
      </c>
    </row>
    <row r="47" spans="1:3" x14ac:dyDescent="0.2">
      <c r="A47" t="s">
        <v>54</v>
      </c>
      <c r="B47" t="s">
        <v>54</v>
      </c>
      <c r="C47" t="s">
        <v>54</v>
      </c>
    </row>
    <row r="48" spans="1:3" x14ac:dyDescent="0.2">
      <c r="A48" t="s">
        <v>56</v>
      </c>
      <c r="B48" t="s">
        <v>56</v>
      </c>
      <c r="C48" t="s">
        <v>56</v>
      </c>
    </row>
    <row r="49" spans="1:3" x14ac:dyDescent="0.2">
      <c r="A49" t="s">
        <v>58</v>
      </c>
      <c r="B49" t="s">
        <v>58</v>
      </c>
      <c r="C49" t="s">
        <v>58</v>
      </c>
    </row>
    <row r="50" spans="1:3" x14ac:dyDescent="0.2">
      <c r="A50" t="s">
        <v>57</v>
      </c>
      <c r="B50" t="s">
        <v>57</v>
      </c>
      <c r="C50" t="s">
        <v>57</v>
      </c>
    </row>
    <row r="51" spans="1:3" x14ac:dyDescent="0.2">
      <c r="A51" t="s">
        <v>59</v>
      </c>
      <c r="B51" t="s">
        <v>59</v>
      </c>
      <c r="C51" t="s">
        <v>59</v>
      </c>
    </row>
    <row r="52" spans="1:3" x14ac:dyDescent="0.2">
      <c r="A52" t="s">
        <v>60</v>
      </c>
      <c r="B52" t="s">
        <v>60</v>
      </c>
      <c r="C52" t="s">
        <v>60</v>
      </c>
    </row>
    <row r="53" spans="1:3" x14ac:dyDescent="0.2">
      <c r="A53" t="s">
        <v>61</v>
      </c>
      <c r="B53" t="s">
        <v>61</v>
      </c>
      <c r="C53" t="s">
        <v>61</v>
      </c>
    </row>
    <row r="54" spans="1:3" x14ac:dyDescent="0.2">
      <c r="A54" t="s">
        <v>62</v>
      </c>
      <c r="B54" t="s">
        <v>62</v>
      </c>
      <c r="C54" t="s">
        <v>62</v>
      </c>
    </row>
    <row r="55" spans="1:3" x14ac:dyDescent="0.2">
      <c r="A55" t="s">
        <v>63</v>
      </c>
      <c r="B55" t="s">
        <v>63</v>
      </c>
      <c r="C55" t="s">
        <v>63</v>
      </c>
    </row>
    <row r="56" spans="1:3" x14ac:dyDescent="0.2">
      <c r="A56" t="s">
        <v>64</v>
      </c>
      <c r="B56" t="s">
        <v>64</v>
      </c>
      <c r="C56" t="s">
        <v>64</v>
      </c>
    </row>
    <row r="57" spans="1:3" x14ac:dyDescent="0.2">
      <c r="A57" t="s">
        <v>121</v>
      </c>
      <c r="B57" t="s">
        <v>67</v>
      </c>
      <c r="C57" t="s">
        <v>121</v>
      </c>
    </row>
    <row r="58" spans="1:3" x14ac:dyDescent="0.2">
      <c r="A58" t="s">
        <v>117</v>
      </c>
      <c r="B58" t="s">
        <v>69</v>
      </c>
      <c r="C58" t="s">
        <v>117</v>
      </c>
    </row>
    <row r="59" spans="1:3" x14ac:dyDescent="0.2">
      <c r="A59" t="s">
        <v>119</v>
      </c>
      <c r="B59" t="s">
        <v>71</v>
      </c>
      <c r="C59" t="s">
        <v>119</v>
      </c>
    </row>
    <row r="60" spans="1:3" x14ac:dyDescent="0.2">
      <c r="A60" t="s">
        <v>118</v>
      </c>
      <c r="B60" t="s">
        <v>70</v>
      </c>
      <c r="C60" t="s">
        <v>118</v>
      </c>
    </row>
    <row r="61" spans="1:3" x14ac:dyDescent="0.2">
      <c r="A61" t="s">
        <v>114</v>
      </c>
      <c r="B61" t="s">
        <v>72</v>
      </c>
      <c r="C61" t="s">
        <v>114</v>
      </c>
    </row>
    <row r="62" spans="1:3" x14ac:dyDescent="0.2">
      <c r="A62" t="s">
        <v>113</v>
      </c>
      <c r="B62" t="s">
        <v>73</v>
      </c>
      <c r="C62" t="s">
        <v>113</v>
      </c>
    </row>
    <row r="63" spans="1:3" x14ac:dyDescent="0.2">
      <c r="A63" t="s">
        <v>115</v>
      </c>
      <c r="B63" t="s">
        <v>74</v>
      </c>
      <c r="C63" t="s">
        <v>115</v>
      </c>
    </row>
    <row r="64" spans="1:3" x14ac:dyDescent="0.2">
      <c r="A64" t="s">
        <v>116</v>
      </c>
      <c r="B64" t="s">
        <v>75</v>
      </c>
      <c r="C64" t="s">
        <v>116</v>
      </c>
    </row>
    <row r="65" spans="1:3" x14ac:dyDescent="0.2">
      <c r="A65" t="s">
        <v>76</v>
      </c>
      <c r="B65" t="s">
        <v>76</v>
      </c>
      <c r="C65" t="s">
        <v>76</v>
      </c>
    </row>
    <row r="66" spans="1:3" x14ac:dyDescent="0.2">
      <c r="A66" t="s">
        <v>77</v>
      </c>
      <c r="B66" t="s">
        <v>184</v>
      </c>
      <c r="C66" t="s">
        <v>77</v>
      </c>
    </row>
    <row r="67" spans="1:3" x14ac:dyDescent="0.2">
      <c r="A67" t="s">
        <v>78</v>
      </c>
      <c r="B67" t="s">
        <v>185</v>
      </c>
      <c r="C67" t="s">
        <v>78</v>
      </c>
    </row>
    <row r="68" spans="1:3" x14ac:dyDescent="0.2">
      <c r="A68" t="s">
        <v>122</v>
      </c>
      <c r="B68" t="s">
        <v>51</v>
      </c>
      <c r="C68" t="s">
        <v>122</v>
      </c>
    </row>
    <row r="69" spans="1:3" x14ac:dyDescent="0.2">
      <c r="A69" t="s">
        <v>124</v>
      </c>
      <c r="B69" t="s">
        <v>52</v>
      </c>
      <c r="C69" t="s">
        <v>124</v>
      </c>
    </row>
    <row r="70" spans="1:3" x14ac:dyDescent="0.2">
      <c r="A70" t="s">
        <v>125</v>
      </c>
      <c r="B70" t="s">
        <v>53</v>
      </c>
      <c r="C70" t="s">
        <v>125</v>
      </c>
    </row>
    <row r="71" spans="1:3" x14ac:dyDescent="0.2">
      <c r="A71" t="s">
        <v>82</v>
      </c>
      <c r="B71" t="s">
        <v>82</v>
      </c>
      <c r="C71" t="s">
        <v>82</v>
      </c>
    </row>
    <row r="72" spans="1:3" x14ac:dyDescent="0.2">
      <c r="A72" t="s">
        <v>84</v>
      </c>
      <c r="B72" t="s">
        <v>84</v>
      </c>
      <c r="C72" t="s">
        <v>84</v>
      </c>
    </row>
    <row r="73" spans="1:3" x14ac:dyDescent="0.2">
      <c r="A73" t="s">
        <v>85</v>
      </c>
      <c r="B73" t="s">
        <v>85</v>
      </c>
      <c r="C73" t="s">
        <v>85</v>
      </c>
    </row>
    <row r="74" spans="1:3" x14ac:dyDescent="0.2">
      <c r="A74" t="s">
        <v>86</v>
      </c>
      <c r="B74" t="s">
        <v>86</v>
      </c>
      <c r="C74" t="s">
        <v>86</v>
      </c>
    </row>
    <row r="75" spans="1:3" x14ac:dyDescent="0.2">
      <c r="A75" t="s">
        <v>83</v>
      </c>
      <c r="B75" t="s">
        <v>83</v>
      </c>
      <c r="C75" t="s">
        <v>83</v>
      </c>
    </row>
    <row r="76" spans="1:3" x14ac:dyDescent="0.2">
      <c r="A76" t="s">
        <v>87</v>
      </c>
      <c r="B76" t="s">
        <v>87</v>
      </c>
      <c r="C76" t="s">
        <v>87</v>
      </c>
    </row>
    <row r="77" spans="1:3" x14ac:dyDescent="0.2">
      <c r="A77" t="s">
        <v>88</v>
      </c>
      <c r="B77" t="s">
        <v>88</v>
      </c>
      <c r="C77" t="s">
        <v>88</v>
      </c>
    </row>
    <row r="78" spans="1:3" x14ac:dyDescent="0.2">
      <c r="A78" t="s">
        <v>89</v>
      </c>
      <c r="B78" t="s">
        <v>89</v>
      </c>
      <c r="C78" t="s">
        <v>89</v>
      </c>
    </row>
    <row r="79" spans="1:3" x14ac:dyDescent="0.2">
      <c r="A79" t="s">
        <v>90</v>
      </c>
      <c r="B79" t="s">
        <v>90</v>
      </c>
      <c r="C79" t="s">
        <v>90</v>
      </c>
    </row>
    <row r="80" spans="1:3" x14ac:dyDescent="0.2">
      <c r="A80" t="s">
        <v>91</v>
      </c>
      <c r="B80" t="s">
        <v>91</v>
      </c>
      <c r="C80" t="s">
        <v>91</v>
      </c>
    </row>
    <row r="81" spans="1:3" x14ac:dyDescent="0.2">
      <c r="A81" t="s">
        <v>92</v>
      </c>
      <c r="B81" t="s">
        <v>92</v>
      </c>
      <c r="C81" t="s">
        <v>92</v>
      </c>
    </row>
    <row r="82" spans="1:3" x14ac:dyDescent="0.2">
      <c r="A82" t="s">
        <v>93</v>
      </c>
      <c r="B82" t="s">
        <v>93</v>
      </c>
      <c r="C82" t="s">
        <v>93</v>
      </c>
    </row>
    <row r="83" spans="1:3" x14ac:dyDescent="0.2">
      <c r="A83" t="s">
        <v>94</v>
      </c>
      <c r="B83" t="s">
        <v>94</v>
      </c>
      <c r="C83" t="s">
        <v>94</v>
      </c>
    </row>
    <row r="84" spans="1:3" x14ac:dyDescent="0.2">
      <c r="A84" t="s">
        <v>95</v>
      </c>
      <c r="B84" t="s">
        <v>95</v>
      </c>
      <c r="C84" t="s">
        <v>95</v>
      </c>
    </row>
    <row r="85" spans="1:3" x14ac:dyDescent="0.2">
      <c r="A85" t="s">
        <v>96</v>
      </c>
      <c r="B85" t="s">
        <v>96</v>
      </c>
      <c r="C85" t="s">
        <v>96</v>
      </c>
    </row>
    <row r="86" spans="1:3" x14ac:dyDescent="0.2">
      <c r="A86" t="s">
        <v>97</v>
      </c>
      <c r="B86" t="s">
        <v>97</v>
      </c>
      <c r="C86" t="s">
        <v>97</v>
      </c>
    </row>
    <row r="87" spans="1:3" x14ac:dyDescent="0.2">
      <c r="A87" t="s">
        <v>98</v>
      </c>
      <c r="B87" t="s">
        <v>98</v>
      </c>
      <c r="C87" t="s">
        <v>98</v>
      </c>
    </row>
    <row r="88" spans="1:3" x14ac:dyDescent="0.2">
      <c r="A88" t="s">
        <v>269</v>
      </c>
      <c r="B88" t="s">
        <v>269</v>
      </c>
      <c r="C88" t="s">
        <v>269</v>
      </c>
    </row>
    <row r="89" spans="1:3" x14ac:dyDescent="0.2">
      <c r="A89" t="s">
        <v>99</v>
      </c>
      <c r="B89" t="s">
        <v>99</v>
      </c>
      <c r="C89" t="s">
        <v>99</v>
      </c>
    </row>
    <row r="90" spans="1:3" x14ac:dyDescent="0.2">
      <c r="A90" t="s">
        <v>100</v>
      </c>
      <c r="B90" t="s">
        <v>100</v>
      </c>
      <c r="C90" t="s">
        <v>100</v>
      </c>
    </row>
    <row r="91" spans="1:3" x14ac:dyDescent="0.2">
      <c r="A91" t="s">
        <v>101</v>
      </c>
      <c r="B91" t="s">
        <v>101</v>
      </c>
      <c r="C91" t="s">
        <v>101</v>
      </c>
    </row>
    <row r="92" spans="1:3" x14ac:dyDescent="0.2">
      <c r="A92" t="s">
        <v>102</v>
      </c>
      <c r="B92" t="s">
        <v>102</v>
      </c>
      <c r="C92" t="s">
        <v>102</v>
      </c>
    </row>
    <row r="93" spans="1:3" x14ac:dyDescent="0.2">
      <c r="A93" t="s">
        <v>106</v>
      </c>
      <c r="B93" t="s">
        <v>106</v>
      </c>
      <c r="C93" t="s">
        <v>106</v>
      </c>
    </row>
    <row r="94" spans="1:3" x14ac:dyDescent="0.2">
      <c r="A94" t="s">
        <v>107</v>
      </c>
      <c r="B94" t="s">
        <v>107</v>
      </c>
      <c r="C94" t="s">
        <v>107</v>
      </c>
    </row>
    <row r="95" spans="1:3" x14ac:dyDescent="0.2">
      <c r="A95" t="s">
        <v>103</v>
      </c>
      <c r="B95" t="s">
        <v>103</v>
      </c>
      <c r="C95" t="s">
        <v>103</v>
      </c>
    </row>
    <row r="96" spans="1:3" x14ac:dyDescent="0.2">
      <c r="A96" t="s">
        <v>104</v>
      </c>
      <c r="B96" t="s">
        <v>104</v>
      </c>
      <c r="C96" t="s">
        <v>104</v>
      </c>
    </row>
    <row r="97" spans="1:3" x14ac:dyDescent="0.2">
      <c r="A97" t="s">
        <v>105</v>
      </c>
      <c r="B97" t="s">
        <v>105</v>
      </c>
      <c r="C97" t="s">
        <v>105</v>
      </c>
    </row>
    <row r="98" spans="1:3" x14ac:dyDescent="0.2">
      <c r="A98" t="s">
        <v>108</v>
      </c>
      <c r="B98" t="s">
        <v>108</v>
      </c>
      <c r="C98" t="s">
        <v>108</v>
      </c>
    </row>
    <row r="99" spans="1:3" x14ac:dyDescent="0.2">
      <c r="A99" t="s">
        <v>109</v>
      </c>
      <c r="B99" t="s">
        <v>109</v>
      </c>
      <c r="C99" t="s">
        <v>109</v>
      </c>
    </row>
    <row r="100" spans="1:3" x14ac:dyDescent="0.2">
      <c r="A100" t="s">
        <v>110</v>
      </c>
      <c r="B100" t="s">
        <v>110</v>
      </c>
      <c r="C100" t="s">
        <v>110</v>
      </c>
    </row>
    <row r="101" spans="1:3" x14ac:dyDescent="0.2">
      <c r="A101" t="s">
        <v>111</v>
      </c>
      <c r="B101" t="s">
        <v>111</v>
      </c>
      <c r="C101" t="s">
        <v>111</v>
      </c>
    </row>
    <row r="102" spans="1:3" x14ac:dyDescent="0.2">
      <c r="A102" t="s">
        <v>112</v>
      </c>
      <c r="B102" t="s">
        <v>112</v>
      </c>
      <c r="C102" t="s">
        <v>112</v>
      </c>
    </row>
    <row r="103" spans="1:3" x14ac:dyDescent="0.2">
      <c r="A103" t="s">
        <v>66</v>
      </c>
      <c r="B103" t="s">
        <v>66</v>
      </c>
      <c r="C103" t="s">
        <v>66</v>
      </c>
    </row>
    <row r="104" spans="1:3" x14ac:dyDescent="0.2">
      <c r="A104" t="s">
        <v>65</v>
      </c>
      <c r="B104" t="s">
        <v>65</v>
      </c>
      <c r="C104" t="s">
        <v>65</v>
      </c>
    </row>
    <row r="105" spans="1:3" x14ac:dyDescent="0.2">
      <c r="A105" t="s">
        <v>126</v>
      </c>
      <c r="B105" t="s">
        <v>126</v>
      </c>
      <c r="C105" t="s">
        <v>126</v>
      </c>
    </row>
    <row r="106" spans="1:3" x14ac:dyDescent="0.2">
      <c r="A106" t="s">
        <v>127</v>
      </c>
      <c r="B106" t="s">
        <v>127</v>
      </c>
      <c r="C106" t="s">
        <v>127</v>
      </c>
    </row>
    <row r="107" spans="1:3" x14ac:dyDescent="0.2">
      <c r="A107" t="s">
        <v>128</v>
      </c>
      <c r="B107" t="s">
        <v>128</v>
      </c>
      <c r="C107" t="s">
        <v>128</v>
      </c>
    </row>
    <row r="108" spans="1:3" x14ac:dyDescent="0.2">
      <c r="A108" t="s">
        <v>129</v>
      </c>
      <c r="B108" t="s">
        <v>129</v>
      </c>
      <c r="C108" t="s">
        <v>129</v>
      </c>
    </row>
    <row r="109" spans="1:3" x14ac:dyDescent="0.2">
      <c r="A109" t="s">
        <v>130</v>
      </c>
      <c r="B109" t="s">
        <v>130</v>
      </c>
      <c r="C109" t="s">
        <v>130</v>
      </c>
    </row>
    <row r="110" spans="1:3" x14ac:dyDescent="0.2">
      <c r="A110" t="s">
        <v>55</v>
      </c>
      <c r="B110" t="s">
        <v>55</v>
      </c>
      <c r="C110" t="s">
        <v>55</v>
      </c>
    </row>
    <row r="111" spans="1:3" x14ac:dyDescent="0.2">
      <c r="A111" t="s">
        <v>55</v>
      </c>
      <c r="B111" t="s">
        <v>55</v>
      </c>
      <c r="C111" t="s">
        <v>55</v>
      </c>
    </row>
    <row r="112" spans="1:3" x14ac:dyDescent="0.2">
      <c r="A112" t="s">
        <v>132</v>
      </c>
      <c r="B112" t="s">
        <v>132</v>
      </c>
      <c r="C112" t="s">
        <v>132</v>
      </c>
    </row>
    <row r="113" spans="1:3" x14ac:dyDescent="0.2">
      <c r="A113" t="s">
        <v>132</v>
      </c>
      <c r="B113" t="s">
        <v>132</v>
      </c>
      <c r="C113" t="s">
        <v>132</v>
      </c>
    </row>
    <row r="114" spans="1:3" x14ac:dyDescent="0.2">
      <c r="A114" t="s">
        <v>134</v>
      </c>
      <c r="B114" t="s">
        <v>134</v>
      </c>
      <c r="C114" t="s">
        <v>134</v>
      </c>
    </row>
    <row r="115" spans="1:3" x14ac:dyDescent="0.2">
      <c r="A115" t="s">
        <v>134</v>
      </c>
      <c r="B115" t="s">
        <v>134</v>
      </c>
      <c r="C115" t="s">
        <v>134</v>
      </c>
    </row>
    <row r="116" spans="1:3" x14ac:dyDescent="0.2">
      <c r="A116" t="s">
        <v>44</v>
      </c>
      <c r="B116" t="s">
        <v>44</v>
      </c>
      <c r="C116" t="s">
        <v>44</v>
      </c>
    </row>
    <row r="117" spans="1:3" x14ac:dyDescent="0.2">
      <c r="A117" t="s">
        <v>45</v>
      </c>
      <c r="B117" t="s">
        <v>45</v>
      </c>
      <c r="C117" t="s">
        <v>45</v>
      </c>
    </row>
    <row r="118" spans="1:3" x14ac:dyDescent="0.2">
      <c r="A118" t="s">
        <v>46</v>
      </c>
      <c r="B118" t="s">
        <v>46</v>
      </c>
      <c r="C118" t="s">
        <v>46</v>
      </c>
    </row>
    <row r="119" spans="1:3" x14ac:dyDescent="0.2">
      <c r="A119" t="s">
        <v>47</v>
      </c>
      <c r="B119" t="s">
        <v>47</v>
      </c>
      <c r="C119" t="s">
        <v>47</v>
      </c>
    </row>
    <row r="120" spans="1:3" x14ac:dyDescent="0.2">
      <c r="A120" t="s">
        <v>48</v>
      </c>
      <c r="B120" t="s">
        <v>48</v>
      </c>
      <c r="C120" t="s">
        <v>48</v>
      </c>
    </row>
    <row r="121" spans="1:3" x14ac:dyDescent="0.2">
      <c r="A121" t="s">
        <v>49</v>
      </c>
      <c r="B121" t="s">
        <v>49</v>
      </c>
      <c r="C121" t="s">
        <v>49</v>
      </c>
    </row>
    <row r="122" spans="1:3" x14ac:dyDescent="0.2">
      <c r="A122" t="s">
        <v>131</v>
      </c>
      <c r="B122" t="s">
        <v>131</v>
      </c>
      <c r="C122" t="s">
        <v>131</v>
      </c>
    </row>
    <row r="123" spans="1:3" x14ac:dyDescent="0.2">
      <c r="A123" t="s">
        <v>131</v>
      </c>
      <c r="B123" t="s">
        <v>131</v>
      </c>
      <c r="C123" t="s">
        <v>131</v>
      </c>
    </row>
    <row r="124" spans="1:3" x14ac:dyDescent="0.2">
      <c r="A124" t="s">
        <v>133</v>
      </c>
      <c r="B124" t="s">
        <v>133</v>
      </c>
      <c r="C124" t="s">
        <v>133</v>
      </c>
    </row>
    <row r="125" spans="1:3" x14ac:dyDescent="0.2">
      <c r="A125" t="s">
        <v>133</v>
      </c>
      <c r="B125" t="s">
        <v>133</v>
      </c>
      <c r="C125" t="s">
        <v>133</v>
      </c>
    </row>
    <row r="126" spans="1:3" x14ac:dyDescent="0.2">
      <c r="A126" t="s">
        <v>135</v>
      </c>
      <c r="B126" t="s">
        <v>135</v>
      </c>
      <c r="C126" t="s">
        <v>135</v>
      </c>
    </row>
    <row r="127" spans="1:3" x14ac:dyDescent="0.2">
      <c r="A127" t="s">
        <v>135</v>
      </c>
      <c r="B127" t="s">
        <v>135</v>
      </c>
      <c r="C127" t="s">
        <v>135</v>
      </c>
    </row>
    <row r="128" spans="1:3" x14ac:dyDescent="0.2">
      <c r="A128" t="s">
        <v>136</v>
      </c>
      <c r="B128" t="s">
        <v>136</v>
      </c>
      <c r="C128" t="s">
        <v>136</v>
      </c>
    </row>
    <row r="129" spans="1:3" x14ac:dyDescent="0.2">
      <c r="A129" t="s">
        <v>138</v>
      </c>
      <c r="B129" t="s">
        <v>138</v>
      </c>
      <c r="C129" t="s">
        <v>138</v>
      </c>
    </row>
    <row r="130" spans="1:3" x14ac:dyDescent="0.2">
      <c r="A130" t="s">
        <v>140</v>
      </c>
      <c r="B130" t="s">
        <v>140</v>
      </c>
      <c r="C130" t="s">
        <v>140</v>
      </c>
    </row>
    <row r="131" spans="1:3" x14ac:dyDescent="0.2">
      <c r="A131" t="s">
        <v>142</v>
      </c>
      <c r="B131" t="s">
        <v>142</v>
      </c>
      <c r="C131" t="s">
        <v>142</v>
      </c>
    </row>
    <row r="132" spans="1:3" x14ac:dyDescent="0.2">
      <c r="A132" t="s">
        <v>137</v>
      </c>
      <c r="B132" t="s">
        <v>137</v>
      </c>
      <c r="C132" t="s">
        <v>137</v>
      </c>
    </row>
    <row r="133" spans="1:3" x14ac:dyDescent="0.2">
      <c r="A133" t="s">
        <v>139</v>
      </c>
      <c r="B133" t="s">
        <v>139</v>
      </c>
      <c r="C133" t="s">
        <v>139</v>
      </c>
    </row>
    <row r="134" spans="1:3" x14ac:dyDescent="0.2">
      <c r="A134" t="s">
        <v>141</v>
      </c>
      <c r="B134" t="s">
        <v>141</v>
      </c>
      <c r="C134" t="s">
        <v>141</v>
      </c>
    </row>
    <row r="135" spans="1:3" x14ac:dyDescent="0.2">
      <c r="A135" t="s">
        <v>143</v>
      </c>
      <c r="B135" t="s">
        <v>143</v>
      </c>
      <c r="C135" t="s">
        <v>143</v>
      </c>
    </row>
    <row r="136" spans="1:3" x14ac:dyDescent="0.2">
      <c r="A136" t="s">
        <v>145</v>
      </c>
      <c r="B136" t="s">
        <v>145</v>
      </c>
      <c r="C136" t="s">
        <v>145</v>
      </c>
    </row>
    <row r="137" spans="1:3" x14ac:dyDescent="0.2">
      <c r="A137" t="s">
        <v>144</v>
      </c>
      <c r="B137" t="s">
        <v>144</v>
      </c>
      <c r="C137" t="s">
        <v>144</v>
      </c>
    </row>
    <row r="138" spans="1:3" x14ac:dyDescent="0.2">
      <c r="A138" t="s">
        <v>146</v>
      </c>
      <c r="B138" t="s">
        <v>146</v>
      </c>
      <c r="C138" t="s">
        <v>146</v>
      </c>
    </row>
    <row r="139" spans="1:3" x14ac:dyDescent="0.2">
      <c r="A139" t="s">
        <v>148</v>
      </c>
      <c r="B139" t="s">
        <v>148</v>
      </c>
      <c r="C139" t="s">
        <v>148</v>
      </c>
    </row>
    <row r="140" spans="1:3" x14ac:dyDescent="0.2">
      <c r="A140" t="s">
        <v>147</v>
      </c>
      <c r="B140" t="s">
        <v>147</v>
      </c>
      <c r="C140" t="s">
        <v>147</v>
      </c>
    </row>
    <row r="141" spans="1:3" x14ac:dyDescent="0.2">
      <c r="A141" t="s">
        <v>151</v>
      </c>
      <c r="B141" t="s">
        <v>151</v>
      </c>
      <c r="C141" t="s">
        <v>151</v>
      </c>
    </row>
    <row r="142" spans="1:3" x14ac:dyDescent="0.2">
      <c r="A142" t="s">
        <v>149</v>
      </c>
      <c r="B142" t="s">
        <v>149</v>
      </c>
      <c r="C142" t="s">
        <v>149</v>
      </c>
    </row>
    <row r="143" spans="1:3" x14ac:dyDescent="0.2">
      <c r="A143" t="s">
        <v>79</v>
      </c>
      <c r="B143" t="s">
        <v>79</v>
      </c>
      <c r="C143" t="s">
        <v>79</v>
      </c>
    </row>
    <row r="144" spans="1:3" x14ac:dyDescent="0.2">
      <c r="A144" t="s">
        <v>80</v>
      </c>
      <c r="B144" t="s">
        <v>80</v>
      </c>
      <c r="C144" t="s">
        <v>80</v>
      </c>
    </row>
    <row r="145" spans="1:3" x14ac:dyDescent="0.2">
      <c r="A145" t="s">
        <v>81</v>
      </c>
      <c r="B145" t="s">
        <v>81</v>
      </c>
      <c r="C145" t="s">
        <v>81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6515-CBE0-4941-93CE-68C229E860FA}">
  <dimension ref="A1:K135"/>
  <sheetViews>
    <sheetView workbookViewId="0">
      <selection activeCell="H29" sqref="H29"/>
    </sheetView>
  </sheetViews>
  <sheetFormatPr baseColWidth="10" defaultRowHeight="16" x14ac:dyDescent="0.2"/>
  <cols>
    <col min="1" max="1" width="27" bestFit="1" customWidth="1"/>
    <col min="2" max="2" width="27" customWidth="1"/>
    <col min="3" max="3" width="11.5" bestFit="1" customWidth="1"/>
    <col min="8" max="8" width="22.1640625" bestFit="1" customWidth="1"/>
    <col min="9" max="9" width="13.5" bestFit="1" customWidth="1"/>
  </cols>
  <sheetData>
    <row r="1" spans="1:11" x14ac:dyDescent="0.2">
      <c r="A1" s="1" t="s">
        <v>183</v>
      </c>
      <c r="B1" s="1"/>
      <c r="C1" s="1" t="s">
        <v>186</v>
      </c>
      <c r="D1" s="1" t="s">
        <v>271</v>
      </c>
      <c r="E1" s="1" t="s">
        <v>272</v>
      </c>
      <c r="F1" s="1" t="s">
        <v>273</v>
      </c>
      <c r="G1" s="1" t="s">
        <v>274</v>
      </c>
      <c r="H1" s="1" t="s">
        <v>275</v>
      </c>
      <c r="I1" s="1" t="s">
        <v>276</v>
      </c>
      <c r="J1" s="1" t="s">
        <v>291</v>
      </c>
      <c r="K1" s="1" t="s">
        <v>292</v>
      </c>
    </row>
    <row r="2" spans="1:11" x14ac:dyDescent="0.2">
      <c r="A2" s="1" t="s">
        <v>13</v>
      </c>
      <c r="B2" s="1" t="str">
        <f>VLOOKUP(A2,TelcatNames!B$1:C$145,2,0)</f>
        <v>5FU-PATIENT1-N-BULK</v>
      </c>
      <c r="C2" s="1" t="s">
        <v>187</v>
      </c>
      <c r="D2" s="1">
        <v>71</v>
      </c>
      <c r="E2" s="1" t="s">
        <v>277</v>
      </c>
      <c r="F2" s="1" t="s">
        <v>278</v>
      </c>
      <c r="G2" s="1" t="s">
        <v>279</v>
      </c>
      <c r="H2" s="1" t="s">
        <v>280</v>
      </c>
      <c r="I2" s="1" t="s">
        <v>280</v>
      </c>
      <c r="J2" s="1" t="s">
        <v>177</v>
      </c>
      <c r="K2" s="1" t="s">
        <v>177</v>
      </c>
    </row>
    <row r="3" spans="1:11" x14ac:dyDescent="0.2">
      <c r="A3" s="1" t="s">
        <v>14</v>
      </c>
      <c r="B3" s="1" t="str">
        <f>VLOOKUP(A3,TelcatNames!B$1:C$145,2,0)</f>
        <v>5FU-PATIENT1-N-CLONE1</v>
      </c>
      <c r="C3" s="1" t="s">
        <v>187</v>
      </c>
      <c r="D3" s="1">
        <v>71</v>
      </c>
      <c r="E3" s="1" t="s">
        <v>277</v>
      </c>
      <c r="F3" s="1" t="s">
        <v>281</v>
      </c>
      <c r="G3" s="1" t="s">
        <v>279</v>
      </c>
      <c r="H3" s="1" t="s">
        <v>280</v>
      </c>
      <c r="I3" s="1" t="s">
        <v>280</v>
      </c>
      <c r="J3" s="1" t="s">
        <v>177</v>
      </c>
      <c r="K3" s="1" t="s">
        <v>177</v>
      </c>
    </row>
    <row r="4" spans="1:11" x14ac:dyDescent="0.2">
      <c r="A4" s="1" t="s">
        <v>15</v>
      </c>
      <c r="B4" s="1" t="str">
        <f>VLOOKUP(A4,TelcatNames!B$1:C$145,2,0)</f>
        <v>5FU-PATIENT1-N-CLONE2</v>
      </c>
      <c r="C4" s="1" t="s">
        <v>187</v>
      </c>
      <c r="D4" s="1">
        <v>71</v>
      </c>
      <c r="E4" s="1" t="s">
        <v>277</v>
      </c>
      <c r="F4" s="1" t="s">
        <v>281</v>
      </c>
      <c r="G4" s="1" t="s">
        <v>279</v>
      </c>
      <c r="H4" s="1" t="s">
        <v>280</v>
      </c>
      <c r="I4" s="1" t="s">
        <v>280</v>
      </c>
      <c r="J4" s="1" t="s">
        <v>177</v>
      </c>
      <c r="K4" s="1" t="s">
        <v>177</v>
      </c>
    </row>
    <row r="5" spans="1:11" x14ac:dyDescent="0.2">
      <c r="A5" s="1" t="s">
        <v>16</v>
      </c>
      <c r="B5" s="1" t="str">
        <f>VLOOKUP(A5,TelcatNames!B$1:C$145,2,0)</f>
        <v>5FU-PATIENT2-N-BULK</v>
      </c>
      <c r="C5" s="1" t="s">
        <v>188</v>
      </c>
      <c r="D5" s="1">
        <v>24</v>
      </c>
      <c r="E5" s="1" t="s">
        <v>277</v>
      </c>
      <c r="F5" s="1" t="s">
        <v>278</v>
      </c>
      <c r="G5" s="1" t="s">
        <v>279</v>
      </c>
      <c r="H5" s="1" t="s">
        <v>282</v>
      </c>
      <c r="I5" s="1" t="s">
        <v>280</v>
      </c>
      <c r="J5" s="1" t="s">
        <v>177</v>
      </c>
      <c r="K5" s="1" t="s">
        <v>177</v>
      </c>
    </row>
    <row r="6" spans="1:11" x14ac:dyDescent="0.2">
      <c r="A6" s="1" t="s">
        <v>17</v>
      </c>
      <c r="B6" s="1" t="str">
        <f>VLOOKUP(A6,TelcatNames!B$1:C$145,2,0)</f>
        <v>5FU-PATIENT2-N-CLONE1</v>
      </c>
      <c r="C6" s="1" t="s">
        <v>188</v>
      </c>
      <c r="D6" s="1">
        <v>24</v>
      </c>
      <c r="E6" s="1" t="s">
        <v>277</v>
      </c>
      <c r="F6" s="1" t="s">
        <v>281</v>
      </c>
      <c r="G6" s="1" t="s">
        <v>279</v>
      </c>
      <c r="H6" s="1" t="s">
        <v>282</v>
      </c>
      <c r="I6" s="1" t="s">
        <v>280</v>
      </c>
      <c r="J6" s="1" t="s">
        <v>177</v>
      </c>
      <c r="K6" s="1" t="s">
        <v>177</v>
      </c>
    </row>
    <row r="7" spans="1:11" x14ac:dyDescent="0.2">
      <c r="A7" s="1" t="s">
        <v>18</v>
      </c>
      <c r="B7" s="1" t="str">
        <f>VLOOKUP(A7,TelcatNames!B$1:C$145,2,0)</f>
        <v>5FU-PATIENT2-N-CLONE2</v>
      </c>
      <c r="C7" s="1" t="s">
        <v>188</v>
      </c>
      <c r="D7" s="1">
        <v>24</v>
      </c>
      <c r="E7" s="1" t="s">
        <v>277</v>
      </c>
      <c r="F7" s="1" t="s">
        <v>281</v>
      </c>
      <c r="G7" s="1" t="s">
        <v>279</v>
      </c>
      <c r="H7" s="1" t="s">
        <v>282</v>
      </c>
      <c r="I7" s="1" t="s">
        <v>280</v>
      </c>
      <c r="J7" s="1" t="s">
        <v>177</v>
      </c>
      <c r="K7" s="1" t="s">
        <v>177</v>
      </c>
    </row>
    <row r="8" spans="1:11" x14ac:dyDescent="0.2">
      <c r="A8" s="1" t="s">
        <v>19</v>
      </c>
      <c r="B8" s="1" t="str">
        <f>VLOOKUP(A8,TelcatNames!B$1:C$145,2,0)</f>
        <v>5FU-PATIENT2-N-CLONE3</v>
      </c>
      <c r="C8" s="1" t="s">
        <v>188</v>
      </c>
      <c r="D8" s="1">
        <v>24</v>
      </c>
      <c r="E8" s="1" t="s">
        <v>277</v>
      </c>
      <c r="F8" s="1" t="s">
        <v>281</v>
      </c>
      <c r="G8" s="1" t="s">
        <v>279</v>
      </c>
      <c r="H8" s="1" t="s">
        <v>282</v>
      </c>
      <c r="I8" s="1" t="s">
        <v>280</v>
      </c>
      <c r="J8" s="1" t="s">
        <v>177</v>
      </c>
      <c r="K8" s="1" t="s">
        <v>177</v>
      </c>
    </row>
    <row r="9" spans="1:11" x14ac:dyDescent="0.2">
      <c r="A9" s="1" t="s">
        <v>20</v>
      </c>
      <c r="B9" s="1" t="str">
        <f>VLOOKUP(A9,TelcatNames!B$1:C$145,2,0)</f>
        <v>5FU-PATIENT2-N-CLONE6</v>
      </c>
      <c r="C9" s="1" t="s">
        <v>188</v>
      </c>
      <c r="D9" s="1">
        <v>24</v>
      </c>
      <c r="E9" s="1" t="s">
        <v>277</v>
      </c>
      <c r="F9" s="1" t="s">
        <v>281</v>
      </c>
      <c r="G9" s="1" t="s">
        <v>279</v>
      </c>
      <c r="H9" s="1" t="s">
        <v>282</v>
      </c>
      <c r="I9" s="1" t="s">
        <v>280</v>
      </c>
      <c r="J9" s="1" t="s">
        <v>177</v>
      </c>
      <c r="K9" s="1" t="s">
        <v>177</v>
      </c>
    </row>
    <row r="10" spans="1:11" x14ac:dyDescent="0.2">
      <c r="A10" s="1" t="s">
        <v>22</v>
      </c>
      <c r="B10" s="1" t="str">
        <f>VLOOKUP(A10,TelcatNames!B$1:C$145,2,0)</f>
        <v>5FU-PATIENT3-N-CLONE2</v>
      </c>
      <c r="C10" s="1" t="s">
        <v>189</v>
      </c>
      <c r="D10" s="1">
        <v>66</v>
      </c>
      <c r="E10" s="1" t="s">
        <v>277</v>
      </c>
      <c r="F10" s="1" t="s">
        <v>281</v>
      </c>
      <c r="G10" s="1" t="s">
        <v>279</v>
      </c>
      <c r="H10" s="1" t="s">
        <v>283</v>
      </c>
      <c r="I10" s="1" t="s">
        <v>284</v>
      </c>
      <c r="J10" s="1" t="s">
        <v>177</v>
      </c>
      <c r="K10" s="1" t="s">
        <v>177</v>
      </c>
    </row>
    <row r="11" spans="1:11" x14ac:dyDescent="0.2">
      <c r="A11" s="1" t="s">
        <v>24</v>
      </c>
      <c r="B11" s="1" t="str">
        <f>VLOOKUP(A11,TelcatNames!B$1:C$145,2,0)</f>
        <v>5FU-PATIENT3-N-CLONE4</v>
      </c>
      <c r="C11" s="1" t="s">
        <v>189</v>
      </c>
      <c r="D11" s="1">
        <v>66</v>
      </c>
      <c r="E11" s="1" t="s">
        <v>277</v>
      </c>
      <c r="F11" s="1" t="s">
        <v>281</v>
      </c>
      <c r="G11" s="1" t="s">
        <v>279</v>
      </c>
      <c r="H11" s="1" t="s">
        <v>283</v>
      </c>
      <c r="I11" s="1" t="s">
        <v>284</v>
      </c>
      <c r="J11" s="1" t="s">
        <v>177</v>
      </c>
      <c r="K11" s="1" t="s">
        <v>177</v>
      </c>
    </row>
    <row r="12" spans="1:11" x14ac:dyDescent="0.2">
      <c r="A12" s="1" t="s">
        <v>23</v>
      </c>
      <c r="B12" s="1" t="str">
        <f>VLOOKUP(A12,TelcatNames!B$1:C$145,2,0)</f>
        <v>5FU-PATIENT3-Reference</v>
      </c>
      <c r="C12" s="1" t="s">
        <v>189</v>
      </c>
      <c r="D12" s="1">
        <v>66</v>
      </c>
      <c r="E12" s="1" t="s">
        <v>277</v>
      </c>
      <c r="F12" s="1" t="s">
        <v>278</v>
      </c>
      <c r="G12" s="1" t="s">
        <v>279</v>
      </c>
      <c r="H12" s="1" t="s">
        <v>283</v>
      </c>
      <c r="I12" s="1" t="s">
        <v>284</v>
      </c>
      <c r="J12" s="1" t="s">
        <v>177</v>
      </c>
      <c r="K12" s="1" t="s">
        <v>177</v>
      </c>
    </row>
    <row r="13" spans="1:11" x14ac:dyDescent="0.2">
      <c r="A13" s="1" t="s">
        <v>25</v>
      </c>
      <c r="B13" s="1" t="str">
        <f>VLOOKUP(A13,TelcatNames!B$1:C$145,2,0)</f>
        <v>5FU-PATIENT4-N-CLONE1</v>
      </c>
      <c r="C13" s="1" t="s">
        <v>190</v>
      </c>
      <c r="D13" s="1">
        <v>52</v>
      </c>
      <c r="E13" s="1" t="s">
        <v>277</v>
      </c>
      <c r="F13" s="1" t="s">
        <v>281</v>
      </c>
      <c r="G13" s="1" t="s">
        <v>279</v>
      </c>
      <c r="H13" s="1" t="s">
        <v>282</v>
      </c>
      <c r="I13" s="1" t="s">
        <v>280</v>
      </c>
      <c r="J13" s="1" t="s">
        <v>177</v>
      </c>
      <c r="K13" s="1" t="s">
        <v>177</v>
      </c>
    </row>
    <row r="14" spans="1:11" x14ac:dyDescent="0.2">
      <c r="A14" s="1" t="s">
        <v>27</v>
      </c>
      <c r="B14" s="1" t="str">
        <f>VLOOKUP(A14,TelcatNames!B$1:C$145,2,0)</f>
        <v>5FU-PATIENT4-N-CLONE2</v>
      </c>
      <c r="C14" s="1" t="s">
        <v>190</v>
      </c>
      <c r="D14" s="1">
        <v>52</v>
      </c>
      <c r="E14" s="1" t="s">
        <v>277</v>
      </c>
      <c r="F14" s="1" t="s">
        <v>281</v>
      </c>
      <c r="G14" s="1" t="s">
        <v>279</v>
      </c>
      <c r="H14" s="1" t="s">
        <v>282</v>
      </c>
      <c r="I14" s="1" t="s">
        <v>280</v>
      </c>
      <c r="J14" s="1" t="s">
        <v>177</v>
      </c>
      <c r="K14" s="1" t="s">
        <v>177</v>
      </c>
    </row>
    <row r="15" spans="1:11" x14ac:dyDescent="0.2">
      <c r="A15" s="1" t="s">
        <v>26</v>
      </c>
      <c r="B15" s="1" t="str">
        <f>VLOOKUP(A15,TelcatNames!B$1:C$145,2,0)</f>
        <v>5FU-PATIENT4-Reference</v>
      </c>
      <c r="C15" s="1" t="s">
        <v>190</v>
      </c>
      <c r="D15" s="1">
        <v>52</v>
      </c>
      <c r="E15" s="1" t="s">
        <v>277</v>
      </c>
      <c r="F15" s="1" t="s">
        <v>278</v>
      </c>
      <c r="G15" s="1" t="s">
        <v>279</v>
      </c>
      <c r="H15" s="1" t="s">
        <v>282</v>
      </c>
      <c r="I15" s="1" t="s">
        <v>280</v>
      </c>
      <c r="J15" s="1" t="s">
        <v>177</v>
      </c>
      <c r="K15" s="1" t="s">
        <v>177</v>
      </c>
    </row>
    <row r="16" spans="1:11" x14ac:dyDescent="0.2">
      <c r="A16" s="1" t="s">
        <v>28</v>
      </c>
      <c r="B16" s="1" t="str">
        <f>VLOOKUP(A16,TelcatNames!B$1:C$145,2,0)</f>
        <v>5FU-PATIENT5-N-BULK</v>
      </c>
      <c r="C16" s="1" t="s">
        <v>191</v>
      </c>
      <c r="D16" s="1">
        <v>58</v>
      </c>
      <c r="E16" s="1" t="s">
        <v>277</v>
      </c>
      <c r="F16" s="1" t="s">
        <v>278</v>
      </c>
      <c r="G16" s="1" t="s">
        <v>279</v>
      </c>
      <c r="H16" s="1" t="s">
        <v>280</v>
      </c>
      <c r="I16" s="1" t="s">
        <v>280</v>
      </c>
      <c r="J16" s="1" t="s">
        <v>177</v>
      </c>
      <c r="K16" s="1" t="s">
        <v>177</v>
      </c>
    </row>
    <row r="17" spans="1:11" x14ac:dyDescent="0.2">
      <c r="A17" s="1" t="s">
        <v>29</v>
      </c>
      <c r="B17" s="1" t="str">
        <f>VLOOKUP(A17,TelcatNames!B$1:C$145,2,0)</f>
        <v>5FU-PATIENT5-N-CLONE2</v>
      </c>
      <c r="C17" s="1" t="s">
        <v>191</v>
      </c>
      <c r="D17" s="1">
        <v>58</v>
      </c>
      <c r="E17" s="1" t="s">
        <v>277</v>
      </c>
      <c r="F17" s="1" t="s">
        <v>281</v>
      </c>
      <c r="G17" s="1" t="s">
        <v>279</v>
      </c>
      <c r="H17" s="1" t="s">
        <v>280</v>
      </c>
      <c r="I17" s="1" t="s">
        <v>280</v>
      </c>
      <c r="J17" s="1" t="s">
        <v>177</v>
      </c>
      <c r="K17" s="1" t="s">
        <v>177</v>
      </c>
    </row>
    <row r="18" spans="1:11" x14ac:dyDescent="0.2">
      <c r="A18" s="1" t="s">
        <v>30</v>
      </c>
      <c r="B18" s="1" t="str">
        <f>VLOOKUP(A18,TelcatNames!B$1:C$145,2,0)</f>
        <v>5FU-PATIENT5-N-CLONE3</v>
      </c>
      <c r="C18" s="1" t="s">
        <v>191</v>
      </c>
      <c r="D18" s="1">
        <v>58</v>
      </c>
      <c r="E18" s="1" t="s">
        <v>277</v>
      </c>
      <c r="F18" s="1" t="s">
        <v>281</v>
      </c>
      <c r="G18" s="1" t="s">
        <v>279</v>
      </c>
      <c r="H18" s="1" t="s">
        <v>280</v>
      </c>
      <c r="I18" s="1" t="s">
        <v>280</v>
      </c>
      <c r="J18" s="1" t="s">
        <v>177</v>
      </c>
      <c r="K18" s="1" t="s">
        <v>177</v>
      </c>
    </row>
    <row r="19" spans="1:11" x14ac:dyDescent="0.2">
      <c r="A19" s="1" t="s">
        <v>31</v>
      </c>
      <c r="B19" s="1" t="str">
        <f>VLOOKUP(A19,TelcatNames!B$1:C$145,2,0)</f>
        <v>5FU-PATIENT6-LivN-CLONE2</v>
      </c>
      <c r="C19" s="1" t="s">
        <v>192</v>
      </c>
      <c r="D19" s="1">
        <v>68</v>
      </c>
      <c r="E19" s="1" t="s">
        <v>285</v>
      </c>
      <c r="F19" s="1" t="s">
        <v>281</v>
      </c>
      <c r="G19" s="1" t="s">
        <v>279</v>
      </c>
      <c r="H19" s="1" t="s">
        <v>280</v>
      </c>
      <c r="I19" s="1" t="s">
        <v>280</v>
      </c>
      <c r="J19" s="1" t="s">
        <v>177</v>
      </c>
      <c r="K19" s="1" t="s">
        <v>177</v>
      </c>
    </row>
    <row r="20" spans="1:11" x14ac:dyDescent="0.2">
      <c r="A20" s="1" t="s">
        <v>33</v>
      </c>
      <c r="B20" s="1" t="str">
        <f>VLOOKUP(A20,TelcatNames!B$1:C$145,2,0)</f>
        <v>5FU-PATIENT6-LivN-CLONE5</v>
      </c>
      <c r="C20" s="1" t="s">
        <v>192</v>
      </c>
      <c r="D20" s="1">
        <v>68</v>
      </c>
      <c r="E20" s="1" t="s">
        <v>285</v>
      </c>
      <c r="F20" s="1" t="s">
        <v>281</v>
      </c>
      <c r="G20" s="1" t="s">
        <v>279</v>
      </c>
      <c r="H20" s="1" t="s">
        <v>280</v>
      </c>
      <c r="I20" s="1" t="s">
        <v>280</v>
      </c>
      <c r="J20" s="1" t="s">
        <v>177</v>
      </c>
      <c r="K20" s="1" t="s">
        <v>177</v>
      </c>
    </row>
    <row r="21" spans="1:11" x14ac:dyDescent="0.2">
      <c r="A21" s="1" t="s">
        <v>32</v>
      </c>
      <c r="B21" s="1" t="str">
        <f>VLOOKUP(A21,TelcatNames!B$1:C$145,2,0)</f>
        <v>5FU-PATIENT6-N-BULK</v>
      </c>
      <c r="C21" s="1" t="s">
        <v>192</v>
      </c>
      <c r="D21" s="1">
        <v>68</v>
      </c>
      <c r="E21" s="1" t="s">
        <v>285</v>
      </c>
      <c r="F21" s="1" t="s">
        <v>278</v>
      </c>
      <c r="G21" s="1" t="s">
        <v>279</v>
      </c>
      <c r="H21" s="1" t="s">
        <v>280</v>
      </c>
      <c r="I21" s="1" t="s">
        <v>280</v>
      </c>
      <c r="J21" s="1" t="s">
        <v>177</v>
      </c>
      <c r="K21" s="1" t="s">
        <v>177</v>
      </c>
    </row>
    <row r="22" spans="1:11" x14ac:dyDescent="0.2">
      <c r="A22" s="1" t="s">
        <v>36</v>
      </c>
      <c r="B22" s="1" t="str">
        <f>VLOOKUP(A22,TelcatNames!B$1:C$145,2,0)</f>
        <v>5FU-PATIENT7-LivN-CLONE1</v>
      </c>
      <c r="C22" s="1" t="s">
        <v>193</v>
      </c>
      <c r="D22" s="1">
        <v>72</v>
      </c>
      <c r="E22" s="1" t="s">
        <v>285</v>
      </c>
      <c r="F22" s="1" t="s">
        <v>281</v>
      </c>
      <c r="G22" s="1" t="s">
        <v>279</v>
      </c>
      <c r="H22" s="1" t="s">
        <v>280</v>
      </c>
      <c r="I22" s="1" t="s">
        <v>280</v>
      </c>
      <c r="J22" s="1" t="s">
        <v>177</v>
      </c>
      <c r="K22" s="1" t="s">
        <v>177</v>
      </c>
    </row>
    <row r="23" spans="1:11" x14ac:dyDescent="0.2">
      <c r="A23" s="1" t="s">
        <v>34</v>
      </c>
      <c r="B23" s="1" t="str">
        <f>VLOOKUP(A23,TelcatNames!B$1:C$145,2,0)</f>
        <v>5FU-PATIENT7-LivN-CLONE4</v>
      </c>
      <c r="C23" s="1" t="s">
        <v>193</v>
      </c>
      <c r="D23" s="1">
        <v>72</v>
      </c>
      <c r="E23" s="1" t="s">
        <v>285</v>
      </c>
      <c r="F23" s="1" t="s">
        <v>281</v>
      </c>
      <c r="G23" s="1" t="s">
        <v>279</v>
      </c>
      <c r="H23" s="1" t="s">
        <v>280</v>
      </c>
      <c r="I23" s="1" t="s">
        <v>280</v>
      </c>
      <c r="J23" s="1" t="s">
        <v>177</v>
      </c>
      <c r="K23" s="1" t="s">
        <v>177</v>
      </c>
    </row>
    <row r="24" spans="1:11" x14ac:dyDescent="0.2">
      <c r="A24" s="1" t="s">
        <v>35</v>
      </c>
      <c r="B24" s="1" t="str">
        <f>VLOOKUP(A24,TelcatNames!B$1:C$145,2,0)</f>
        <v>5FU-PATIENT7-N-BULK</v>
      </c>
      <c r="C24" s="1" t="s">
        <v>193</v>
      </c>
      <c r="D24" s="1">
        <v>72</v>
      </c>
      <c r="E24" s="1" t="s">
        <v>285</v>
      </c>
      <c r="F24" s="1" t="s">
        <v>278</v>
      </c>
      <c r="G24" s="1" t="s">
        <v>279</v>
      </c>
      <c r="H24" s="1" t="s">
        <v>280</v>
      </c>
      <c r="I24" s="1" t="s">
        <v>280</v>
      </c>
      <c r="J24" s="1" t="s">
        <v>177</v>
      </c>
      <c r="K24" s="1" t="s">
        <v>177</v>
      </c>
    </row>
    <row r="25" spans="1:11" x14ac:dyDescent="0.2">
      <c r="A25" s="1" t="s">
        <v>37</v>
      </c>
      <c r="B25" s="1" t="str">
        <f>VLOOKUP(A25,TelcatNames!B$1:C$145,2,0)</f>
        <v>5FU-PATIENT8-LivN-CLONE13</v>
      </c>
      <c r="C25" s="1" t="s">
        <v>194</v>
      </c>
      <c r="D25" s="1">
        <v>45</v>
      </c>
      <c r="E25" s="1" t="s">
        <v>285</v>
      </c>
      <c r="F25" s="1" t="s">
        <v>281</v>
      </c>
      <c r="G25" s="1" t="s">
        <v>279</v>
      </c>
      <c r="H25" s="1" t="s">
        <v>280</v>
      </c>
      <c r="I25" s="1" t="s">
        <v>280</v>
      </c>
      <c r="J25" s="1" t="s">
        <v>177</v>
      </c>
      <c r="K25" s="1" t="s">
        <v>177</v>
      </c>
    </row>
    <row r="26" spans="1:11" x14ac:dyDescent="0.2">
      <c r="A26" s="1" t="s">
        <v>39</v>
      </c>
      <c r="B26" s="1" t="str">
        <f>VLOOKUP(A26,TelcatNames!B$1:C$145,2,0)</f>
        <v>5FU-PATIENT8-LivN-CLONE15</v>
      </c>
      <c r="C26" s="1" t="s">
        <v>194</v>
      </c>
      <c r="D26" s="1">
        <v>45</v>
      </c>
      <c r="E26" s="1" t="s">
        <v>285</v>
      </c>
      <c r="F26" s="1" t="s">
        <v>281</v>
      </c>
      <c r="G26" s="1" t="s">
        <v>279</v>
      </c>
      <c r="H26" s="1" t="s">
        <v>280</v>
      </c>
      <c r="I26" s="1" t="s">
        <v>280</v>
      </c>
      <c r="J26" s="1" t="s">
        <v>177</v>
      </c>
      <c r="K26" s="1" t="s">
        <v>177</v>
      </c>
    </row>
    <row r="27" spans="1:11" x14ac:dyDescent="0.2">
      <c r="A27" s="1" t="s">
        <v>38</v>
      </c>
      <c r="B27" s="1" t="str">
        <f>VLOOKUP(A27,TelcatNames!B$1:C$145,2,0)</f>
        <v>5FU-PATIENT8-N-BULK</v>
      </c>
      <c r="C27" s="1" t="s">
        <v>194</v>
      </c>
      <c r="D27" s="1">
        <v>45</v>
      </c>
      <c r="E27" s="1" t="s">
        <v>285</v>
      </c>
      <c r="F27" s="1" t="s">
        <v>278</v>
      </c>
      <c r="G27" s="1" t="s">
        <v>279</v>
      </c>
      <c r="H27" s="1" t="s">
        <v>280</v>
      </c>
      <c r="I27" s="1" t="s">
        <v>280</v>
      </c>
      <c r="J27" s="1" t="s">
        <v>177</v>
      </c>
      <c r="K27" s="1" t="s">
        <v>177</v>
      </c>
    </row>
    <row r="28" spans="1:11" x14ac:dyDescent="0.2">
      <c r="A28" s="1" t="s">
        <v>40</v>
      </c>
      <c r="B28" s="1" t="str">
        <f>VLOOKUP(A28,TelcatNames!B$1:C$145,2,0)</f>
        <v>5FU-PATIENT9-LIVN-CLONE2</v>
      </c>
      <c r="C28" s="1" t="s">
        <v>195</v>
      </c>
      <c r="D28" s="1">
        <v>61</v>
      </c>
      <c r="E28" s="1" t="s">
        <v>285</v>
      </c>
      <c r="F28" s="1" t="s">
        <v>281</v>
      </c>
      <c r="G28" s="1" t="s">
        <v>279</v>
      </c>
      <c r="H28" s="1" t="s">
        <v>280</v>
      </c>
      <c r="I28" s="1" t="s">
        <v>280</v>
      </c>
      <c r="J28" s="1" t="s">
        <v>177</v>
      </c>
      <c r="K28" s="1" t="s">
        <v>177</v>
      </c>
    </row>
    <row r="29" spans="1:11" x14ac:dyDescent="0.2">
      <c r="A29" s="1" t="s">
        <v>42</v>
      </c>
      <c r="B29" s="1" t="str">
        <f>VLOOKUP(A29,TelcatNames!B$1:C$145,2,0)</f>
        <v>5FU-PATIENT9-LivN-CLONE3</v>
      </c>
      <c r="C29" s="1" t="s">
        <v>195</v>
      </c>
      <c r="D29" s="1">
        <v>61</v>
      </c>
      <c r="E29" s="1" t="s">
        <v>285</v>
      </c>
      <c r="F29" s="1" t="s">
        <v>281</v>
      </c>
      <c r="G29" s="1" t="s">
        <v>279</v>
      </c>
      <c r="H29" s="1" t="s">
        <v>280</v>
      </c>
      <c r="I29" s="1" t="s">
        <v>280</v>
      </c>
      <c r="J29" s="1" t="s">
        <v>177</v>
      </c>
      <c r="K29" s="1" t="s">
        <v>177</v>
      </c>
    </row>
    <row r="30" spans="1:11" x14ac:dyDescent="0.2">
      <c r="A30" s="1" t="s">
        <v>41</v>
      </c>
      <c r="B30" s="1" t="str">
        <f>VLOOKUP(A30,TelcatNames!B$1:C$145,2,0)</f>
        <v>5FU-PATIENT9-N-BULK</v>
      </c>
      <c r="C30" s="1" t="s">
        <v>195</v>
      </c>
      <c r="D30" s="1">
        <v>61</v>
      </c>
      <c r="E30" s="1" t="s">
        <v>285</v>
      </c>
      <c r="F30" s="1" t="s">
        <v>278</v>
      </c>
      <c r="G30" s="1" t="s">
        <v>279</v>
      </c>
      <c r="H30" s="1" t="s">
        <v>280</v>
      </c>
      <c r="I30" s="1" t="s">
        <v>280</v>
      </c>
      <c r="J30" s="1" t="s">
        <v>177</v>
      </c>
      <c r="K30" s="1" t="s">
        <v>177</v>
      </c>
    </row>
    <row r="31" spans="1:11" x14ac:dyDescent="0.2">
      <c r="A31" s="1" t="s">
        <v>0</v>
      </c>
      <c r="B31" s="1" t="str">
        <f>VLOOKUP(A31,TelcatNames!B$1:C$145,2,0)</f>
        <v>5FU-PATIENT10-LIVN-CLONE1</v>
      </c>
      <c r="C31" s="1" t="s">
        <v>196</v>
      </c>
      <c r="D31" s="1">
        <v>60</v>
      </c>
      <c r="E31" s="1" t="s">
        <v>285</v>
      </c>
      <c r="F31" s="1" t="s">
        <v>281</v>
      </c>
      <c r="G31" s="1" t="s">
        <v>279</v>
      </c>
      <c r="H31" s="1" t="s">
        <v>280</v>
      </c>
      <c r="I31" s="1" t="s">
        <v>280</v>
      </c>
      <c r="J31" s="1" t="s">
        <v>177</v>
      </c>
      <c r="K31" s="1" t="s">
        <v>177</v>
      </c>
    </row>
    <row r="32" spans="1:11" x14ac:dyDescent="0.2">
      <c r="A32" s="1" t="s">
        <v>2</v>
      </c>
      <c r="B32" s="1" t="str">
        <f>VLOOKUP(A32,TelcatNames!B$1:C$145,2,0)</f>
        <v>5FU-PATIENT10-LIVN-CLONE4</v>
      </c>
      <c r="C32" s="1" t="s">
        <v>196</v>
      </c>
      <c r="D32" s="1">
        <v>60</v>
      </c>
      <c r="E32" s="1" t="s">
        <v>285</v>
      </c>
      <c r="F32" s="1" t="s">
        <v>281</v>
      </c>
      <c r="G32" s="1" t="s">
        <v>279</v>
      </c>
      <c r="H32" s="1" t="s">
        <v>280</v>
      </c>
      <c r="I32" s="1" t="s">
        <v>280</v>
      </c>
      <c r="J32" s="1" t="s">
        <v>177</v>
      </c>
      <c r="K32" s="1" t="s">
        <v>177</v>
      </c>
    </row>
    <row r="33" spans="1:11" x14ac:dyDescent="0.2">
      <c r="A33" s="1" t="s">
        <v>1</v>
      </c>
      <c r="B33" s="1" t="str">
        <f>VLOOKUP(A33,TelcatNames!B$1:C$145,2,0)</f>
        <v>5FU-PATIENT10-N-BULK</v>
      </c>
      <c r="C33" s="1" t="s">
        <v>196</v>
      </c>
      <c r="D33" s="1">
        <v>60</v>
      </c>
      <c r="E33" s="1" t="s">
        <v>285</v>
      </c>
      <c r="F33" s="1" t="s">
        <v>278</v>
      </c>
      <c r="G33" s="1" t="s">
        <v>279</v>
      </c>
      <c r="H33" s="1" t="s">
        <v>280</v>
      </c>
      <c r="I33" s="1" t="s">
        <v>280</v>
      </c>
      <c r="J33" s="1" t="s">
        <v>177</v>
      </c>
      <c r="K33" s="1" t="s">
        <v>177</v>
      </c>
    </row>
    <row r="34" spans="1:11" x14ac:dyDescent="0.2">
      <c r="A34" s="1" t="s">
        <v>3</v>
      </c>
      <c r="B34" s="1" t="str">
        <f>VLOOKUP(A34,TelcatNames!B$1:C$145,2,0)</f>
        <v>5FU-PATIENT11-LIVN-CLONE4</v>
      </c>
      <c r="C34" s="1" t="s">
        <v>197</v>
      </c>
      <c r="D34" s="1">
        <v>48</v>
      </c>
      <c r="E34" s="1" t="s">
        <v>285</v>
      </c>
      <c r="F34" s="1" t="s">
        <v>281</v>
      </c>
      <c r="G34" s="1" t="s">
        <v>279</v>
      </c>
      <c r="H34" s="1" t="s">
        <v>280</v>
      </c>
      <c r="I34" s="1" t="s">
        <v>280</v>
      </c>
      <c r="J34" s="1" t="s">
        <v>177</v>
      </c>
      <c r="K34" s="1" t="s">
        <v>177</v>
      </c>
    </row>
    <row r="35" spans="1:11" x14ac:dyDescent="0.2">
      <c r="A35" s="1" t="s">
        <v>4</v>
      </c>
      <c r="B35" s="1" t="str">
        <f>VLOOKUP(A35,TelcatNames!B$1:C$145,2,0)</f>
        <v>5FU-PATIENT11-N-BULK</v>
      </c>
      <c r="C35" s="1" t="s">
        <v>197</v>
      </c>
      <c r="D35" s="1">
        <v>48</v>
      </c>
      <c r="E35" s="1" t="s">
        <v>285</v>
      </c>
      <c r="F35" s="1" t="s">
        <v>278</v>
      </c>
      <c r="G35" s="1" t="s">
        <v>279</v>
      </c>
      <c r="H35" s="1" t="s">
        <v>280</v>
      </c>
      <c r="I35" s="1" t="s">
        <v>280</v>
      </c>
      <c r="J35" s="1" t="s">
        <v>177</v>
      </c>
      <c r="K35" s="1" t="s">
        <v>177</v>
      </c>
    </row>
    <row r="36" spans="1:11" x14ac:dyDescent="0.2">
      <c r="A36" s="1" t="s">
        <v>5</v>
      </c>
      <c r="B36" s="1" t="str">
        <f>VLOOKUP(A36,TelcatNames!B$1:C$145,2,0)</f>
        <v>5FU-PATIENT12-COLN-CLONE4</v>
      </c>
      <c r="C36" s="1" t="s">
        <v>198</v>
      </c>
      <c r="D36" s="1">
        <v>76</v>
      </c>
      <c r="E36" s="1" t="s">
        <v>277</v>
      </c>
      <c r="F36" s="1" t="s">
        <v>281</v>
      </c>
      <c r="G36" s="1" t="s">
        <v>279</v>
      </c>
      <c r="H36" s="1" t="s">
        <v>280</v>
      </c>
      <c r="I36" s="1" t="s">
        <v>280</v>
      </c>
      <c r="J36" s="1" t="s">
        <v>177</v>
      </c>
      <c r="K36" s="1" t="s">
        <v>177</v>
      </c>
    </row>
    <row r="37" spans="1:11" x14ac:dyDescent="0.2">
      <c r="A37" s="1" t="s">
        <v>6</v>
      </c>
      <c r="B37" s="1" t="str">
        <f>VLOOKUP(A37,TelcatNames!B$1:C$145,2,0)</f>
        <v>5FU-PATIENT12-N-BULK</v>
      </c>
      <c r="C37" s="1" t="s">
        <v>198</v>
      </c>
      <c r="D37" s="1">
        <v>76</v>
      </c>
      <c r="E37" s="1" t="s">
        <v>277</v>
      </c>
      <c r="F37" s="1" t="s">
        <v>278</v>
      </c>
      <c r="G37" s="1" t="s">
        <v>279</v>
      </c>
      <c r="H37" s="1" t="s">
        <v>280</v>
      </c>
      <c r="I37" s="1" t="s">
        <v>280</v>
      </c>
      <c r="J37" s="1" t="s">
        <v>177</v>
      </c>
      <c r="K37" s="1" t="s">
        <v>177</v>
      </c>
    </row>
    <row r="38" spans="1:11" x14ac:dyDescent="0.2">
      <c r="A38" s="1" t="s">
        <v>7</v>
      </c>
      <c r="B38" s="1" t="str">
        <f>VLOOKUP(A38,TelcatNames!B$1:C$145,2,0)</f>
        <v>5FU-PATIENT13-COLN-CLONE1</v>
      </c>
      <c r="C38" s="1" t="s">
        <v>199</v>
      </c>
      <c r="D38" s="1">
        <v>77</v>
      </c>
      <c r="E38" s="1" t="s">
        <v>277</v>
      </c>
      <c r="F38" s="1" t="s">
        <v>281</v>
      </c>
      <c r="G38" s="1" t="s">
        <v>279</v>
      </c>
      <c r="H38" s="1" t="s">
        <v>280</v>
      </c>
      <c r="I38" s="1" t="s">
        <v>280</v>
      </c>
      <c r="J38" s="1" t="s">
        <v>177</v>
      </c>
      <c r="K38" s="1" t="s">
        <v>177</v>
      </c>
    </row>
    <row r="39" spans="1:11" x14ac:dyDescent="0.2">
      <c r="A39" s="1" t="s">
        <v>9</v>
      </c>
      <c r="B39" s="1" t="str">
        <f>VLOOKUP(A39,TelcatNames!B$1:C$145,2,0)</f>
        <v>5FU-PATIENT13-COLN-CLONE2</v>
      </c>
      <c r="C39" s="1" t="s">
        <v>199</v>
      </c>
      <c r="D39" s="1">
        <v>77</v>
      </c>
      <c r="E39" s="1" t="s">
        <v>277</v>
      </c>
      <c r="F39" s="1" t="s">
        <v>281</v>
      </c>
      <c r="G39" s="1" t="s">
        <v>279</v>
      </c>
      <c r="H39" s="1" t="s">
        <v>280</v>
      </c>
      <c r="I39" s="1" t="s">
        <v>280</v>
      </c>
      <c r="J39" s="1" t="s">
        <v>177</v>
      </c>
      <c r="K39" s="1" t="s">
        <v>177</v>
      </c>
    </row>
    <row r="40" spans="1:11" x14ac:dyDescent="0.2">
      <c r="A40" s="1" t="s">
        <v>8</v>
      </c>
      <c r="B40" s="1" t="str">
        <f>VLOOKUP(A40,TelcatNames!B$1:C$145,2,0)</f>
        <v>5FU-PATIENT13-N-BULK</v>
      </c>
      <c r="C40" s="1" t="s">
        <v>199</v>
      </c>
      <c r="D40" s="1">
        <v>77</v>
      </c>
      <c r="E40" s="1" t="s">
        <v>277</v>
      </c>
      <c r="F40" s="1" t="s">
        <v>278</v>
      </c>
      <c r="G40" s="1" t="s">
        <v>279</v>
      </c>
      <c r="H40" s="1" t="s">
        <v>280</v>
      </c>
      <c r="I40" s="1" t="s">
        <v>280</v>
      </c>
      <c r="J40" s="1" t="s">
        <v>177</v>
      </c>
      <c r="K40" s="1" t="s">
        <v>177</v>
      </c>
    </row>
    <row r="41" spans="1:11" x14ac:dyDescent="0.2">
      <c r="A41" s="1" t="s">
        <v>10</v>
      </c>
      <c r="B41" s="1" t="str">
        <f>VLOOKUP(A41,TelcatNames!B$1:C$145,2,0)</f>
        <v>5FU-PATIENT14-LIVN-CLONE1</v>
      </c>
      <c r="C41" s="1" t="s">
        <v>200</v>
      </c>
      <c r="D41" s="1">
        <v>70</v>
      </c>
      <c r="E41" s="1" t="s">
        <v>285</v>
      </c>
      <c r="F41" s="1" t="s">
        <v>281</v>
      </c>
      <c r="G41" s="1" t="s">
        <v>279</v>
      </c>
      <c r="H41" s="1" t="s">
        <v>280</v>
      </c>
      <c r="I41" s="1" t="s">
        <v>280</v>
      </c>
      <c r="J41" s="1" t="s">
        <v>177</v>
      </c>
      <c r="K41" s="1" t="s">
        <v>177</v>
      </c>
    </row>
    <row r="42" spans="1:11" x14ac:dyDescent="0.2">
      <c r="A42" s="1" t="s">
        <v>12</v>
      </c>
      <c r="B42" s="1" t="str">
        <f>VLOOKUP(A42,TelcatNames!B$1:C$145,2,0)</f>
        <v>5FU-PATIENT14-LIVN-CLONE5</v>
      </c>
      <c r="C42" s="1" t="s">
        <v>200</v>
      </c>
      <c r="D42" s="1">
        <v>70</v>
      </c>
      <c r="E42" s="1" t="s">
        <v>285</v>
      </c>
      <c r="F42" s="1" t="s">
        <v>281</v>
      </c>
      <c r="G42" s="1" t="s">
        <v>279</v>
      </c>
      <c r="H42" s="1" t="s">
        <v>280</v>
      </c>
      <c r="I42" s="1" t="s">
        <v>280</v>
      </c>
      <c r="J42" s="1" t="s">
        <v>177</v>
      </c>
      <c r="K42" s="1" t="s">
        <v>177</v>
      </c>
    </row>
    <row r="43" spans="1:11" x14ac:dyDescent="0.2">
      <c r="A43" s="1" t="s">
        <v>11</v>
      </c>
      <c r="B43" s="1" t="str">
        <f>VLOOKUP(A43,TelcatNames!B$1:C$145,2,0)</f>
        <v>5FU-PATIENT14-N-BULK</v>
      </c>
      <c r="C43" s="1" t="s">
        <v>200</v>
      </c>
      <c r="D43" s="1">
        <v>70</v>
      </c>
      <c r="E43" s="1" t="s">
        <v>285</v>
      </c>
      <c r="F43" s="1" t="s">
        <v>278</v>
      </c>
      <c r="G43" s="1" t="s">
        <v>279</v>
      </c>
      <c r="H43" s="1" t="s">
        <v>280</v>
      </c>
      <c r="I43" s="1" t="s">
        <v>280</v>
      </c>
      <c r="J43" s="1" t="s">
        <v>177</v>
      </c>
      <c r="K43" s="1" t="s">
        <v>177</v>
      </c>
    </row>
    <row r="44" spans="1:11" x14ac:dyDescent="0.2">
      <c r="A44" s="1" t="s">
        <v>56</v>
      </c>
      <c r="B44" s="1" t="str">
        <f>VLOOKUP(A44,TelcatNames!B$1:C$145,2,0)</f>
        <v>c080216DCLONE2</v>
      </c>
      <c r="C44" s="1" t="s">
        <v>201</v>
      </c>
      <c r="D44" s="1">
        <v>68</v>
      </c>
      <c r="E44" s="1" t="s">
        <v>285</v>
      </c>
      <c r="F44" s="1" t="s">
        <v>281</v>
      </c>
      <c r="G44" s="1" t="s">
        <v>286</v>
      </c>
      <c r="H44" s="1" t="s">
        <v>287</v>
      </c>
      <c r="I44" s="1" t="s">
        <v>287</v>
      </c>
      <c r="J44" s="1" t="s">
        <v>177</v>
      </c>
      <c r="K44" s="1" t="s">
        <v>177</v>
      </c>
    </row>
    <row r="45" spans="1:11" x14ac:dyDescent="0.2">
      <c r="A45" s="1" t="s">
        <v>58</v>
      </c>
      <c r="B45" s="1" t="str">
        <f>VLOOKUP(A45,TelcatNames!B$1:C$145,2,0)</f>
        <v>c080216DCLONE3</v>
      </c>
      <c r="C45" s="1" t="s">
        <v>201</v>
      </c>
      <c r="D45" s="1">
        <v>68</v>
      </c>
      <c r="E45" s="1" t="s">
        <v>285</v>
      </c>
      <c r="F45" s="1" t="s">
        <v>281</v>
      </c>
      <c r="G45" s="1" t="s">
        <v>286</v>
      </c>
      <c r="H45" s="1" t="s">
        <v>287</v>
      </c>
      <c r="I45" s="1" t="s">
        <v>287</v>
      </c>
      <c r="J45" s="1" t="s">
        <v>177</v>
      </c>
      <c r="K45" s="1" t="s">
        <v>177</v>
      </c>
    </row>
    <row r="46" spans="1:11" x14ac:dyDescent="0.2">
      <c r="A46" s="1" t="s">
        <v>57</v>
      </c>
      <c r="B46" s="1" t="str">
        <f>VLOOKUP(A46,TelcatNames!B$1:C$145,2,0)</f>
        <v>c080216DLIVER</v>
      </c>
      <c r="C46" s="1" t="s">
        <v>201</v>
      </c>
      <c r="D46" s="1">
        <v>68</v>
      </c>
      <c r="E46" s="1" t="s">
        <v>285</v>
      </c>
      <c r="F46" s="1" t="s">
        <v>278</v>
      </c>
      <c r="G46" s="1" t="s">
        <v>286</v>
      </c>
      <c r="H46" s="1" t="s">
        <v>287</v>
      </c>
      <c r="I46" s="1" t="s">
        <v>287</v>
      </c>
      <c r="J46" s="1" t="s">
        <v>177</v>
      </c>
      <c r="K46" s="1" t="s">
        <v>177</v>
      </c>
    </row>
    <row r="47" spans="1:11" x14ac:dyDescent="0.2">
      <c r="A47" s="1" t="s">
        <v>59</v>
      </c>
      <c r="B47" s="1" t="str">
        <f>VLOOKUP(A47,TelcatNames!B$1:C$145,2,0)</f>
        <v>c110116DCLONE2</v>
      </c>
      <c r="C47" s="1" t="s">
        <v>202</v>
      </c>
      <c r="D47" s="1">
        <v>61</v>
      </c>
      <c r="E47" s="1" t="s">
        <v>285</v>
      </c>
      <c r="F47" s="1" t="s">
        <v>281</v>
      </c>
      <c r="G47" s="1" t="s">
        <v>286</v>
      </c>
      <c r="H47" s="1" t="s">
        <v>287</v>
      </c>
      <c r="I47" s="1" t="s">
        <v>287</v>
      </c>
      <c r="J47" s="1" t="s">
        <v>177</v>
      </c>
      <c r="K47" s="1" t="s">
        <v>177</v>
      </c>
    </row>
    <row r="48" spans="1:11" x14ac:dyDescent="0.2">
      <c r="A48" s="1" t="s">
        <v>60</v>
      </c>
      <c r="B48" s="1" t="str">
        <f>VLOOKUP(A48,TelcatNames!B$1:C$145,2,0)</f>
        <v>c110116DSPLEEN</v>
      </c>
      <c r="C48" s="1" t="s">
        <v>202</v>
      </c>
      <c r="D48" s="1">
        <v>61</v>
      </c>
      <c r="E48" s="1" t="s">
        <v>285</v>
      </c>
      <c r="F48" s="1" t="s">
        <v>278</v>
      </c>
      <c r="G48" s="1" t="s">
        <v>286</v>
      </c>
      <c r="H48" s="1" t="s">
        <v>287</v>
      </c>
      <c r="I48" s="1" t="s">
        <v>287</v>
      </c>
      <c r="J48" s="1" t="s">
        <v>177</v>
      </c>
      <c r="K48" s="1" t="s">
        <v>177</v>
      </c>
    </row>
    <row r="49" spans="1:11" x14ac:dyDescent="0.2">
      <c r="A49" s="1" t="s">
        <v>63</v>
      </c>
      <c r="B49" s="1" t="str">
        <f>VLOOKUP(A49,TelcatNames!B$1:C$145,2,0)</f>
        <v>c150216DCLONE2</v>
      </c>
      <c r="C49" s="1" t="s">
        <v>203</v>
      </c>
      <c r="D49" s="1">
        <v>24</v>
      </c>
      <c r="E49" s="1" t="s">
        <v>285</v>
      </c>
      <c r="F49" s="1" t="s">
        <v>281</v>
      </c>
      <c r="G49" s="1" t="s">
        <v>286</v>
      </c>
      <c r="H49" s="1" t="s">
        <v>287</v>
      </c>
      <c r="I49" s="1" t="s">
        <v>287</v>
      </c>
      <c r="J49" s="1" t="s">
        <v>177</v>
      </c>
      <c r="K49" s="1" t="s">
        <v>177</v>
      </c>
    </row>
    <row r="50" spans="1:11" x14ac:dyDescent="0.2">
      <c r="A50" s="1" t="s">
        <v>64</v>
      </c>
      <c r="B50" s="1" t="str">
        <f>VLOOKUP(A50,TelcatNames!B$1:C$145,2,0)</f>
        <v>c150216DSPLEEN</v>
      </c>
      <c r="C50" s="1" t="s">
        <v>203</v>
      </c>
      <c r="D50" s="1">
        <v>24</v>
      </c>
      <c r="E50" s="1" t="s">
        <v>285</v>
      </c>
      <c r="F50" s="1" t="s">
        <v>278</v>
      </c>
      <c r="G50" s="1" t="s">
        <v>286</v>
      </c>
      <c r="H50" s="1" t="s">
        <v>287</v>
      </c>
      <c r="I50" s="1" t="s">
        <v>287</v>
      </c>
      <c r="J50" s="1" t="s">
        <v>177</v>
      </c>
      <c r="K50" s="1" t="s">
        <v>177</v>
      </c>
    </row>
    <row r="51" spans="1:11" x14ac:dyDescent="0.2">
      <c r="A51" s="1" t="s">
        <v>82</v>
      </c>
      <c r="B51" s="1" t="str">
        <f>VLOOKUP(A51,TelcatNames!B$1:C$145,2,0)</f>
        <v>EGAF00000827138</v>
      </c>
      <c r="C51" s="1" t="s">
        <v>204</v>
      </c>
      <c r="D51" s="1">
        <v>64</v>
      </c>
      <c r="E51" s="1" t="s">
        <v>277</v>
      </c>
      <c r="F51" s="1" t="s">
        <v>281</v>
      </c>
      <c r="G51" s="1" t="s">
        <v>286</v>
      </c>
      <c r="H51" s="1" t="s">
        <v>287</v>
      </c>
      <c r="I51" s="1" t="s">
        <v>287</v>
      </c>
      <c r="J51" s="1" t="s">
        <v>177</v>
      </c>
      <c r="K51" s="1" t="s">
        <v>177</v>
      </c>
    </row>
    <row r="52" spans="1:11" x14ac:dyDescent="0.2">
      <c r="A52" s="1" t="s">
        <v>84</v>
      </c>
      <c r="B52" s="1" t="str">
        <f>VLOOKUP(A52,TelcatNames!B$1:C$145,2,0)</f>
        <v>EGAF00000827139</v>
      </c>
      <c r="C52" s="1" t="s">
        <v>204</v>
      </c>
      <c r="D52" s="1">
        <v>64</v>
      </c>
      <c r="E52" s="1" t="s">
        <v>277</v>
      </c>
      <c r="F52" s="1" t="s">
        <v>281</v>
      </c>
      <c r="G52" s="1" t="s">
        <v>286</v>
      </c>
      <c r="H52" s="1" t="s">
        <v>287</v>
      </c>
      <c r="I52" s="1" t="s">
        <v>287</v>
      </c>
      <c r="J52" s="1" t="s">
        <v>177</v>
      </c>
      <c r="K52" s="1" t="s">
        <v>177</v>
      </c>
    </row>
    <row r="53" spans="1:11" x14ac:dyDescent="0.2">
      <c r="A53" s="1" t="s">
        <v>85</v>
      </c>
      <c r="B53" s="1" t="str">
        <f>VLOOKUP(A53,TelcatNames!B$1:C$145,2,0)</f>
        <v>EGAF00000827140</v>
      </c>
      <c r="C53" s="1" t="s">
        <v>204</v>
      </c>
      <c r="D53" s="1">
        <v>64</v>
      </c>
      <c r="E53" s="1" t="s">
        <v>277</v>
      </c>
      <c r="F53" s="1" t="s">
        <v>281</v>
      </c>
      <c r="G53" s="1" t="s">
        <v>286</v>
      </c>
      <c r="H53" s="1" t="s">
        <v>287</v>
      </c>
      <c r="I53" s="1" t="s">
        <v>287</v>
      </c>
      <c r="J53" s="1" t="s">
        <v>177</v>
      </c>
      <c r="K53" s="1" t="s">
        <v>177</v>
      </c>
    </row>
    <row r="54" spans="1:11" x14ac:dyDescent="0.2">
      <c r="A54" s="1" t="s">
        <v>86</v>
      </c>
      <c r="B54" s="1" t="str">
        <f>VLOOKUP(A54,TelcatNames!B$1:C$145,2,0)</f>
        <v>EGAF00000827141</v>
      </c>
      <c r="C54" s="1" t="s">
        <v>204</v>
      </c>
      <c r="D54" s="1">
        <v>64</v>
      </c>
      <c r="E54" s="1" t="s">
        <v>277</v>
      </c>
      <c r="F54" s="1" t="s">
        <v>281</v>
      </c>
      <c r="G54" s="1" t="s">
        <v>286</v>
      </c>
      <c r="H54" s="1" t="s">
        <v>287</v>
      </c>
      <c r="I54" s="1" t="s">
        <v>287</v>
      </c>
      <c r="J54" s="1" t="s">
        <v>177</v>
      </c>
      <c r="K54" s="1" t="s">
        <v>177</v>
      </c>
    </row>
    <row r="55" spans="1:11" x14ac:dyDescent="0.2">
      <c r="A55" s="1" t="s">
        <v>83</v>
      </c>
      <c r="B55" s="1" t="str">
        <f>VLOOKUP(A55,TelcatNames!B$1:C$145,2,0)</f>
        <v>EGAF00000827248</v>
      </c>
      <c r="C55" s="1" t="s">
        <v>204</v>
      </c>
      <c r="D55" s="1">
        <v>64</v>
      </c>
      <c r="E55" s="1" t="s">
        <v>277</v>
      </c>
      <c r="F55" s="1" t="s">
        <v>278</v>
      </c>
      <c r="G55" s="1" t="s">
        <v>286</v>
      </c>
      <c r="H55" s="1" t="s">
        <v>287</v>
      </c>
      <c r="I55" s="1" t="s">
        <v>287</v>
      </c>
      <c r="J55" s="1" t="s">
        <v>177</v>
      </c>
      <c r="K55" s="1" t="s">
        <v>177</v>
      </c>
    </row>
    <row r="56" spans="1:11" x14ac:dyDescent="0.2">
      <c r="A56" s="1" t="s">
        <v>87</v>
      </c>
      <c r="B56" s="1" t="str">
        <f>VLOOKUP(A56,TelcatNames!B$1:C$145,2,0)</f>
        <v>EGAF00000827249</v>
      </c>
      <c r="C56" s="1" t="s">
        <v>204</v>
      </c>
      <c r="D56" s="1">
        <v>64</v>
      </c>
      <c r="E56" s="1" t="s">
        <v>277</v>
      </c>
      <c r="F56" s="1" t="s">
        <v>281</v>
      </c>
      <c r="G56" s="1" t="s">
        <v>286</v>
      </c>
      <c r="H56" s="1" t="s">
        <v>287</v>
      </c>
      <c r="I56" s="1" t="s">
        <v>287</v>
      </c>
      <c r="J56" s="1" t="s">
        <v>177</v>
      </c>
      <c r="K56" s="1" t="s">
        <v>177</v>
      </c>
    </row>
    <row r="57" spans="1:11" x14ac:dyDescent="0.2">
      <c r="A57" s="1" t="s">
        <v>88</v>
      </c>
      <c r="B57" s="1" t="str">
        <f>VLOOKUP(A57,TelcatNames!B$1:C$145,2,0)</f>
        <v>EGAF00000860181</v>
      </c>
      <c r="C57" s="1" t="s">
        <v>205</v>
      </c>
      <c r="D57" s="1">
        <v>67</v>
      </c>
      <c r="E57" s="1" t="s">
        <v>277</v>
      </c>
      <c r="F57" s="1" t="s">
        <v>278</v>
      </c>
      <c r="G57" s="1" t="s">
        <v>286</v>
      </c>
      <c r="H57" s="1" t="s">
        <v>287</v>
      </c>
      <c r="I57" s="1" t="s">
        <v>287</v>
      </c>
      <c r="J57" s="1" t="s">
        <v>177</v>
      </c>
      <c r="K57" s="1" t="s">
        <v>177</v>
      </c>
    </row>
    <row r="58" spans="1:11" x14ac:dyDescent="0.2">
      <c r="A58" s="1" t="s">
        <v>89</v>
      </c>
      <c r="B58" s="1" t="str">
        <f>VLOOKUP(A58,TelcatNames!B$1:C$145,2,0)</f>
        <v>EGAF00000860183</v>
      </c>
      <c r="C58" s="1" t="s">
        <v>205</v>
      </c>
      <c r="D58" s="1">
        <v>67</v>
      </c>
      <c r="E58" s="1" t="s">
        <v>277</v>
      </c>
      <c r="F58" s="1" t="s">
        <v>281</v>
      </c>
      <c r="G58" s="1" t="s">
        <v>286</v>
      </c>
      <c r="H58" s="1" t="s">
        <v>287</v>
      </c>
      <c r="I58" s="1" t="s">
        <v>287</v>
      </c>
      <c r="J58" s="1" t="s">
        <v>177</v>
      </c>
      <c r="K58" s="1" t="s">
        <v>177</v>
      </c>
    </row>
    <row r="59" spans="1:11" x14ac:dyDescent="0.2">
      <c r="A59" s="1" t="s">
        <v>90</v>
      </c>
      <c r="B59" s="1" t="str">
        <f>VLOOKUP(A59,TelcatNames!B$1:C$145,2,0)</f>
        <v>EGAF00000860184</v>
      </c>
      <c r="C59" s="1" t="s">
        <v>205</v>
      </c>
      <c r="D59" s="1">
        <v>67</v>
      </c>
      <c r="E59" s="1" t="s">
        <v>277</v>
      </c>
      <c r="F59" s="1" t="s">
        <v>281</v>
      </c>
      <c r="G59" s="1" t="s">
        <v>286</v>
      </c>
      <c r="H59" s="1" t="s">
        <v>287</v>
      </c>
      <c r="I59" s="1" t="s">
        <v>287</v>
      </c>
      <c r="J59" s="1" t="s">
        <v>177</v>
      </c>
      <c r="K59" s="1" t="s">
        <v>177</v>
      </c>
    </row>
    <row r="60" spans="1:11" x14ac:dyDescent="0.2">
      <c r="A60" s="1" t="s">
        <v>91</v>
      </c>
      <c r="B60" s="1" t="str">
        <f>VLOOKUP(A60,TelcatNames!B$1:C$145,2,0)</f>
        <v>EGAF00000860185</v>
      </c>
      <c r="C60" s="1" t="s">
        <v>205</v>
      </c>
      <c r="D60" s="1">
        <v>67</v>
      </c>
      <c r="E60" s="1" t="s">
        <v>277</v>
      </c>
      <c r="F60" s="1" t="s">
        <v>281</v>
      </c>
      <c r="G60" s="1" t="s">
        <v>286</v>
      </c>
      <c r="H60" s="1" t="s">
        <v>287</v>
      </c>
      <c r="I60" s="1" t="s">
        <v>287</v>
      </c>
      <c r="J60" s="1" t="s">
        <v>177</v>
      </c>
      <c r="K60" s="1" t="s">
        <v>177</v>
      </c>
    </row>
    <row r="61" spans="1:11" x14ac:dyDescent="0.2">
      <c r="A61" s="1" t="s">
        <v>92</v>
      </c>
      <c r="B61" s="1" t="str">
        <f>VLOOKUP(A61,TelcatNames!B$1:C$145,2,0)</f>
        <v>EGAF00000860186</v>
      </c>
      <c r="C61" s="1" t="s">
        <v>205</v>
      </c>
      <c r="D61" s="1">
        <v>67</v>
      </c>
      <c r="E61" s="1" t="s">
        <v>277</v>
      </c>
      <c r="F61" s="1" t="s">
        <v>281</v>
      </c>
      <c r="G61" s="1" t="s">
        <v>286</v>
      </c>
      <c r="H61" s="1" t="s">
        <v>287</v>
      </c>
      <c r="I61" s="1" t="s">
        <v>287</v>
      </c>
      <c r="J61" s="1" t="s">
        <v>177</v>
      </c>
      <c r="K61" s="1" t="s">
        <v>177</v>
      </c>
    </row>
    <row r="62" spans="1:11" x14ac:dyDescent="0.2">
      <c r="A62" s="1" t="s">
        <v>93</v>
      </c>
      <c r="B62" s="1" t="str">
        <f>VLOOKUP(A62,TelcatNames!B$1:C$145,2,0)</f>
        <v>EGAF00000860187</v>
      </c>
      <c r="C62" s="1" t="s">
        <v>205</v>
      </c>
      <c r="D62" s="1">
        <v>67</v>
      </c>
      <c r="E62" s="1" t="s">
        <v>277</v>
      </c>
      <c r="F62" s="1" t="s">
        <v>281</v>
      </c>
      <c r="G62" s="1" t="s">
        <v>286</v>
      </c>
      <c r="H62" s="1" t="s">
        <v>287</v>
      </c>
      <c r="I62" s="1" t="s">
        <v>287</v>
      </c>
      <c r="J62" s="1" t="s">
        <v>177</v>
      </c>
      <c r="K62" s="1" t="s">
        <v>177</v>
      </c>
    </row>
    <row r="63" spans="1:11" x14ac:dyDescent="0.2">
      <c r="A63" s="1" t="s">
        <v>94</v>
      </c>
      <c r="B63" s="1" t="str">
        <f>VLOOKUP(A63,TelcatNames!B$1:C$145,2,0)</f>
        <v>EGAF00001014149</v>
      </c>
      <c r="C63" s="1" t="s">
        <v>206</v>
      </c>
      <c r="D63" s="1">
        <v>56</v>
      </c>
      <c r="E63" s="1" t="s">
        <v>277</v>
      </c>
      <c r="F63" s="1" t="s">
        <v>278</v>
      </c>
      <c r="G63" s="1" t="s">
        <v>286</v>
      </c>
      <c r="H63" s="1" t="s">
        <v>287</v>
      </c>
      <c r="I63" s="1" t="s">
        <v>287</v>
      </c>
      <c r="J63" s="1" t="s">
        <v>177</v>
      </c>
      <c r="K63" s="1" t="s">
        <v>177</v>
      </c>
    </row>
    <row r="64" spans="1:11" x14ac:dyDescent="0.2">
      <c r="A64" s="1" t="s">
        <v>95</v>
      </c>
      <c r="B64" s="1" t="str">
        <f>VLOOKUP(A64,TelcatNames!B$1:C$145,2,0)</f>
        <v>EGAF00001014392</v>
      </c>
      <c r="C64" s="1" t="s">
        <v>206</v>
      </c>
      <c r="D64" s="1">
        <v>56</v>
      </c>
      <c r="E64" s="1" t="s">
        <v>277</v>
      </c>
      <c r="F64" s="1" t="s">
        <v>281</v>
      </c>
      <c r="G64" s="1" t="s">
        <v>286</v>
      </c>
      <c r="H64" s="1" t="s">
        <v>287</v>
      </c>
      <c r="I64" s="1" t="s">
        <v>287</v>
      </c>
      <c r="J64" s="1" t="s">
        <v>177</v>
      </c>
      <c r="K64" s="1" t="s">
        <v>177</v>
      </c>
    </row>
    <row r="65" spans="1:11" x14ac:dyDescent="0.2">
      <c r="A65" s="1" t="s">
        <v>96</v>
      </c>
      <c r="B65" s="1" t="str">
        <f>VLOOKUP(A65,TelcatNames!B$1:C$145,2,0)</f>
        <v>EGAF00001014393</v>
      </c>
      <c r="C65" s="1" t="s">
        <v>206</v>
      </c>
      <c r="D65" s="1">
        <v>56</v>
      </c>
      <c r="E65" s="1" t="s">
        <v>277</v>
      </c>
      <c r="F65" s="1" t="s">
        <v>281</v>
      </c>
      <c r="G65" s="1" t="s">
        <v>286</v>
      </c>
      <c r="H65" s="1" t="s">
        <v>287</v>
      </c>
      <c r="I65" s="1" t="s">
        <v>287</v>
      </c>
      <c r="J65" s="1" t="s">
        <v>177</v>
      </c>
      <c r="K65" s="1" t="s">
        <v>177</v>
      </c>
    </row>
    <row r="66" spans="1:11" x14ac:dyDescent="0.2">
      <c r="A66" s="1" t="s">
        <v>97</v>
      </c>
      <c r="B66" s="1" t="str">
        <f>VLOOKUP(A66,TelcatNames!B$1:C$145,2,0)</f>
        <v>EGAF00001014394</v>
      </c>
      <c r="C66" s="1" t="s">
        <v>206</v>
      </c>
      <c r="D66" s="1">
        <v>56</v>
      </c>
      <c r="E66" s="1" t="s">
        <v>277</v>
      </c>
      <c r="F66" s="1" t="s">
        <v>281</v>
      </c>
      <c r="G66" s="1" t="s">
        <v>286</v>
      </c>
      <c r="H66" s="1" t="s">
        <v>287</v>
      </c>
      <c r="I66" s="1" t="s">
        <v>287</v>
      </c>
      <c r="J66" s="1" t="s">
        <v>177</v>
      </c>
      <c r="K66" s="1" t="s">
        <v>177</v>
      </c>
    </row>
    <row r="67" spans="1:11" x14ac:dyDescent="0.2">
      <c r="A67" s="1" t="s">
        <v>98</v>
      </c>
      <c r="B67" s="1" t="str">
        <f>VLOOKUP(A67,TelcatNames!B$1:C$145,2,0)</f>
        <v>EGAF00001014395</v>
      </c>
      <c r="C67" s="1" t="s">
        <v>206</v>
      </c>
      <c r="D67" s="1">
        <v>56</v>
      </c>
      <c r="E67" s="1" t="s">
        <v>277</v>
      </c>
      <c r="F67" s="1" t="s">
        <v>281</v>
      </c>
      <c r="G67" s="1" t="s">
        <v>286</v>
      </c>
      <c r="H67" s="1" t="s">
        <v>287</v>
      </c>
      <c r="I67" s="1" t="s">
        <v>287</v>
      </c>
      <c r="J67" s="1" t="s">
        <v>177</v>
      </c>
      <c r="K67" s="1" t="s">
        <v>177</v>
      </c>
    </row>
    <row r="68" spans="1:11" x14ac:dyDescent="0.2">
      <c r="A68" s="1" t="s">
        <v>143</v>
      </c>
      <c r="B68" s="1" t="str">
        <f>VLOOKUP(A68,TelcatNames!B$1:C$145,2,0)</f>
        <v>ste01166a</v>
      </c>
      <c r="C68" s="1" t="s">
        <v>207</v>
      </c>
      <c r="D68" s="1">
        <v>15</v>
      </c>
      <c r="E68" s="1" t="s">
        <v>277</v>
      </c>
      <c r="F68" s="1" t="s">
        <v>281</v>
      </c>
      <c r="G68" s="1" t="s">
        <v>286</v>
      </c>
      <c r="H68" s="1" t="s">
        <v>287</v>
      </c>
      <c r="I68" s="1" t="s">
        <v>287</v>
      </c>
      <c r="J68" s="1" t="s">
        <v>177</v>
      </c>
      <c r="K68" s="1" t="s">
        <v>177</v>
      </c>
    </row>
    <row r="69" spans="1:11" x14ac:dyDescent="0.2">
      <c r="A69" s="1" t="s">
        <v>145</v>
      </c>
      <c r="B69" s="1" t="str">
        <f>VLOOKUP(A69,TelcatNames!B$1:C$145,2,0)</f>
        <v>ste01167f</v>
      </c>
      <c r="C69" s="1" t="s">
        <v>207</v>
      </c>
      <c r="D69" s="1">
        <v>15</v>
      </c>
      <c r="E69" s="1" t="s">
        <v>277</v>
      </c>
      <c r="F69" s="1" t="s">
        <v>281</v>
      </c>
      <c r="G69" s="1" t="s">
        <v>286</v>
      </c>
      <c r="H69" s="1" t="s">
        <v>287</v>
      </c>
      <c r="I69" s="1" t="s">
        <v>287</v>
      </c>
      <c r="J69" s="1" t="s">
        <v>177</v>
      </c>
      <c r="K69" s="1" t="s">
        <v>177</v>
      </c>
    </row>
    <row r="70" spans="1:11" x14ac:dyDescent="0.2">
      <c r="A70" s="1" t="s">
        <v>144</v>
      </c>
      <c r="B70" s="1" t="str">
        <f>VLOOKUP(A70,TelcatNames!B$1:C$145,2,0)</f>
        <v>STE0116BLOOD</v>
      </c>
      <c r="C70" s="1" t="s">
        <v>207</v>
      </c>
      <c r="D70" s="1">
        <v>15</v>
      </c>
      <c r="E70" s="1" t="s">
        <v>277</v>
      </c>
      <c r="F70" s="1" t="s">
        <v>278</v>
      </c>
      <c r="G70" s="1" t="s">
        <v>286</v>
      </c>
      <c r="H70" s="1" t="s">
        <v>287</v>
      </c>
      <c r="I70" s="1" t="s">
        <v>287</v>
      </c>
      <c r="J70" s="1" t="s">
        <v>177</v>
      </c>
      <c r="K70" s="1" t="s">
        <v>177</v>
      </c>
    </row>
    <row r="71" spans="1:11" x14ac:dyDescent="0.2">
      <c r="A71" s="1" t="s">
        <v>146</v>
      </c>
      <c r="B71" s="1" t="str">
        <f>VLOOKUP(A71,TelcatNames!B$1:C$145,2,0)</f>
        <v>ste01205a</v>
      </c>
      <c r="C71" s="1" t="s">
        <v>208</v>
      </c>
      <c r="D71" s="1">
        <v>9</v>
      </c>
      <c r="E71" s="1" t="s">
        <v>277</v>
      </c>
      <c r="F71" s="1" t="s">
        <v>281</v>
      </c>
      <c r="G71" s="1" t="s">
        <v>286</v>
      </c>
      <c r="H71" s="1" t="s">
        <v>287</v>
      </c>
      <c r="I71" s="1" t="s">
        <v>287</v>
      </c>
      <c r="J71" s="1" t="s">
        <v>177</v>
      </c>
      <c r="K71" s="1" t="s">
        <v>177</v>
      </c>
    </row>
    <row r="72" spans="1:11" x14ac:dyDescent="0.2">
      <c r="A72" s="1" t="s">
        <v>148</v>
      </c>
      <c r="B72" s="1" t="str">
        <f>VLOOKUP(A72,TelcatNames!B$1:C$145,2,0)</f>
        <v>ste01205f</v>
      </c>
      <c r="C72" s="1" t="s">
        <v>208</v>
      </c>
      <c r="D72" s="1">
        <v>9</v>
      </c>
      <c r="E72" s="1" t="s">
        <v>277</v>
      </c>
      <c r="F72" s="1" t="s">
        <v>281</v>
      </c>
      <c r="G72" s="1" t="s">
        <v>286</v>
      </c>
      <c r="H72" s="1" t="s">
        <v>287</v>
      </c>
      <c r="I72" s="1" t="s">
        <v>287</v>
      </c>
      <c r="J72" s="1" t="s">
        <v>177</v>
      </c>
      <c r="K72" s="1" t="s">
        <v>177</v>
      </c>
    </row>
    <row r="73" spans="1:11" x14ac:dyDescent="0.2">
      <c r="A73" s="1" t="s">
        <v>147</v>
      </c>
      <c r="B73" s="1" t="str">
        <f>VLOOKUP(A73,TelcatNames!B$1:C$145,2,0)</f>
        <v>ste0120blood</v>
      </c>
      <c r="C73" s="1" t="s">
        <v>208</v>
      </c>
      <c r="D73" s="1">
        <v>9</v>
      </c>
      <c r="E73" s="1" t="s">
        <v>277</v>
      </c>
      <c r="F73" s="1" t="s">
        <v>278</v>
      </c>
      <c r="G73" s="1" t="s">
        <v>286</v>
      </c>
      <c r="H73" s="1" t="s">
        <v>287</v>
      </c>
      <c r="I73" s="1" t="s">
        <v>287</v>
      </c>
      <c r="J73" s="1" t="s">
        <v>177</v>
      </c>
      <c r="K73" s="1" t="s">
        <v>177</v>
      </c>
    </row>
    <row r="74" spans="1:11" x14ac:dyDescent="0.2">
      <c r="A74" s="1" t="s">
        <v>122</v>
      </c>
      <c r="B74" s="1" t="e">
        <f>VLOOKUP(A74,TelcatNames!B$1:C$145,2,0)</f>
        <v>#N/A</v>
      </c>
      <c r="C74" s="1" t="s">
        <v>209</v>
      </c>
      <c r="D74" s="1">
        <v>46</v>
      </c>
      <c r="E74" s="1" t="s">
        <v>285</v>
      </c>
      <c r="F74" s="1" t="s">
        <v>281</v>
      </c>
      <c r="G74" s="1" t="s">
        <v>286</v>
      </c>
      <c r="H74" s="1" t="s">
        <v>287</v>
      </c>
      <c r="I74" s="1" t="s">
        <v>287</v>
      </c>
      <c r="J74" s="1" t="s">
        <v>177</v>
      </c>
      <c r="K74" s="1" t="s">
        <v>177</v>
      </c>
    </row>
    <row r="75" spans="1:11" x14ac:dyDescent="0.2">
      <c r="A75" s="1" t="s">
        <v>124</v>
      </c>
      <c r="B75" s="1" t="e">
        <f>VLOOKUP(A75,TelcatNames!B$1:C$145,2,0)</f>
        <v>#N/A</v>
      </c>
      <c r="C75" s="1" t="s">
        <v>209</v>
      </c>
      <c r="D75" s="1">
        <v>46</v>
      </c>
      <c r="E75" s="1" t="s">
        <v>285</v>
      </c>
      <c r="F75" s="1" t="s">
        <v>281</v>
      </c>
      <c r="G75" s="1" t="s">
        <v>286</v>
      </c>
      <c r="H75" s="1" t="s">
        <v>287</v>
      </c>
      <c r="I75" s="1" t="s">
        <v>287</v>
      </c>
      <c r="J75" s="1" t="s">
        <v>177</v>
      </c>
      <c r="K75" s="1" t="s">
        <v>177</v>
      </c>
    </row>
    <row r="76" spans="1:11" x14ac:dyDescent="0.2">
      <c r="A76" s="1" t="s">
        <v>125</v>
      </c>
      <c r="B76" s="1" t="e">
        <f>VLOOKUP(A76,TelcatNames!B$1:C$145,2,0)</f>
        <v>#N/A</v>
      </c>
      <c r="C76" s="1" t="s">
        <v>209</v>
      </c>
      <c r="D76" s="1">
        <v>46</v>
      </c>
      <c r="E76" s="1" t="s">
        <v>285</v>
      </c>
      <c r="F76" s="1" t="s">
        <v>281</v>
      </c>
      <c r="G76" s="1" t="s">
        <v>286</v>
      </c>
      <c r="H76" s="1" t="s">
        <v>287</v>
      </c>
      <c r="I76" s="1" t="s">
        <v>287</v>
      </c>
      <c r="J76" s="1" t="s">
        <v>177</v>
      </c>
      <c r="K76" s="1" t="s">
        <v>177</v>
      </c>
    </row>
    <row r="77" spans="1:11" x14ac:dyDescent="0.2">
      <c r="A77" s="1" t="s">
        <v>123</v>
      </c>
      <c r="B77" s="1" t="e">
        <f>VLOOKUP(A77,TelcatNames!B$1:C$145,2,0)</f>
        <v>#N/A</v>
      </c>
      <c r="C77" s="1" t="s">
        <v>209</v>
      </c>
      <c r="D77" s="1">
        <v>46</v>
      </c>
      <c r="E77" s="1" t="s">
        <v>285</v>
      </c>
      <c r="F77" s="1" t="s">
        <v>278</v>
      </c>
      <c r="G77" s="1" t="s">
        <v>286</v>
      </c>
      <c r="H77" s="1" t="s">
        <v>287</v>
      </c>
      <c r="I77" s="1" t="s">
        <v>287</v>
      </c>
      <c r="J77" s="1" t="s">
        <v>177</v>
      </c>
      <c r="K77" s="1" t="s">
        <v>177</v>
      </c>
    </row>
    <row r="78" spans="1:11" x14ac:dyDescent="0.2">
      <c r="A78" s="1" t="s">
        <v>73</v>
      </c>
      <c r="B78" s="1" t="str">
        <f>VLOOKUP(A78,TelcatNames!B$1:C$145,2,0)</f>
        <v>Healthy14CLONE10</v>
      </c>
      <c r="C78" s="1" t="s">
        <v>210</v>
      </c>
      <c r="D78" s="1">
        <v>30</v>
      </c>
      <c r="E78" s="1" t="s">
        <v>285</v>
      </c>
      <c r="F78" s="1" t="s">
        <v>281</v>
      </c>
      <c r="G78" s="1" t="s">
        <v>286</v>
      </c>
      <c r="H78" s="1" t="s">
        <v>287</v>
      </c>
      <c r="I78" s="1" t="s">
        <v>287</v>
      </c>
      <c r="J78" s="1" t="s">
        <v>177</v>
      </c>
      <c r="K78" s="1" t="s">
        <v>177</v>
      </c>
    </row>
    <row r="79" spans="1:11" x14ac:dyDescent="0.2">
      <c r="A79" s="1" t="s">
        <v>74</v>
      </c>
      <c r="B79" s="1" t="str">
        <f>VLOOKUP(A79,TelcatNames!B$1:C$145,2,0)</f>
        <v>Healthy14CLONE12</v>
      </c>
      <c r="C79" s="1" t="s">
        <v>210</v>
      </c>
      <c r="D79" s="1">
        <v>30</v>
      </c>
      <c r="E79" s="1" t="s">
        <v>285</v>
      </c>
      <c r="F79" s="1" t="s">
        <v>281</v>
      </c>
      <c r="G79" s="1" t="s">
        <v>286</v>
      </c>
      <c r="H79" s="1" t="s">
        <v>287</v>
      </c>
      <c r="I79" s="1" t="s">
        <v>287</v>
      </c>
      <c r="J79" s="1" t="s">
        <v>177</v>
      </c>
      <c r="K79" s="1" t="s">
        <v>177</v>
      </c>
    </row>
    <row r="80" spans="1:11" x14ac:dyDescent="0.2">
      <c r="A80" s="1" t="s">
        <v>75</v>
      </c>
      <c r="B80" s="1" t="str">
        <f>VLOOKUP(A80,TelcatNames!B$1:C$145,2,0)</f>
        <v>Healthy14CLONE13</v>
      </c>
      <c r="C80" s="1" t="s">
        <v>210</v>
      </c>
      <c r="D80" s="1">
        <v>30</v>
      </c>
      <c r="E80" s="1" t="s">
        <v>285</v>
      </c>
      <c r="F80" s="1" t="s">
        <v>281</v>
      </c>
      <c r="G80" s="1" t="s">
        <v>286</v>
      </c>
      <c r="H80" s="1" t="s">
        <v>287</v>
      </c>
      <c r="I80" s="1" t="s">
        <v>287</v>
      </c>
      <c r="J80" s="1" t="s">
        <v>177</v>
      </c>
      <c r="K80" s="1" t="s">
        <v>177</v>
      </c>
    </row>
    <row r="81" spans="1:11" x14ac:dyDescent="0.2">
      <c r="A81" s="1" t="s">
        <v>72</v>
      </c>
      <c r="B81" s="1" t="str">
        <f>VLOOKUP(A81,TelcatNames!B$1:C$145,2,0)</f>
        <v>Healthy14REF</v>
      </c>
      <c r="C81" s="1" t="s">
        <v>210</v>
      </c>
      <c r="D81" s="1">
        <v>30</v>
      </c>
      <c r="E81" s="1" t="s">
        <v>285</v>
      </c>
      <c r="F81" s="1" t="s">
        <v>278</v>
      </c>
      <c r="G81" s="1" t="s">
        <v>286</v>
      </c>
      <c r="H81" s="1" t="s">
        <v>287</v>
      </c>
      <c r="I81" s="1" t="s">
        <v>287</v>
      </c>
      <c r="J81" s="1" t="s">
        <v>177</v>
      </c>
      <c r="K81" s="1" t="s">
        <v>177</v>
      </c>
    </row>
    <row r="82" spans="1:11" x14ac:dyDescent="0.2">
      <c r="A82" s="1" t="s">
        <v>65</v>
      </c>
      <c r="B82" s="1" t="str">
        <f>VLOOKUP(A82,TelcatNames!B$1:C$145,2,0)</f>
        <v>LiverC150216DHealthyPOA</v>
      </c>
      <c r="C82" s="1" t="s">
        <v>203</v>
      </c>
      <c r="D82" s="1">
        <v>24</v>
      </c>
      <c r="E82" s="1" t="s">
        <v>285</v>
      </c>
      <c r="F82" s="1" t="s">
        <v>281</v>
      </c>
      <c r="G82" s="1" t="s">
        <v>286</v>
      </c>
      <c r="H82" s="1" t="s">
        <v>287</v>
      </c>
      <c r="I82" s="1" t="s">
        <v>287</v>
      </c>
      <c r="J82" s="1" t="s">
        <v>177</v>
      </c>
      <c r="K82" s="1" t="s">
        <v>177</v>
      </c>
    </row>
    <row r="83" spans="1:11" x14ac:dyDescent="0.2">
      <c r="A83" s="1" t="s">
        <v>66</v>
      </c>
      <c r="B83" s="1" t="str">
        <f>VLOOKUP(A83,TelcatNames!B$1:C$145,2,0)</f>
        <v>LiverC150216DHealthyPO</v>
      </c>
      <c r="C83" s="1" t="s">
        <v>203</v>
      </c>
      <c r="D83" s="1">
        <v>24</v>
      </c>
      <c r="E83" s="1" t="s">
        <v>285</v>
      </c>
      <c r="F83" s="1" t="s">
        <v>281</v>
      </c>
      <c r="G83" s="1" t="s">
        <v>286</v>
      </c>
      <c r="H83" s="1" t="s">
        <v>287</v>
      </c>
      <c r="I83" s="1" t="s">
        <v>287</v>
      </c>
      <c r="J83" s="1" t="s">
        <v>177</v>
      </c>
      <c r="K83" s="1" t="s">
        <v>177</v>
      </c>
    </row>
    <row r="84" spans="1:11" x14ac:dyDescent="0.2">
      <c r="A84" s="1" t="s">
        <v>70</v>
      </c>
      <c r="B84" s="1" t="str">
        <f>VLOOKUP(A84,TelcatNames!B$1:C$145,2,0)</f>
        <v>Healthy15REF</v>
      </c>
      <c r="C84" s="1" t="s">
        <v>211</v>
      </c>
      <c r="D84" s="1">
        <v>41</v>
      </c>
      <c r="E84" s="1" t="s">
        <v>285</v>
      </c>
      <c r="F84" s="1" t="s">
        <v>278</v>
      </c>
      <c r="G84" s="1" t="s">
        <v>286</v>
      </c>
      <c r="H84" s="1" t="s">
        <v>287</v>
      </c>
      <c r="I84" s="1" t="s">
        <v>287</v>
      </c>
      <c r="J84" s="1" t="s">
        <v>177</v>
      </c>
      <c r="K84" s="1" t="s">
        <v>177</v>
      </c>
    </row>
    <row r="85" spans="1:11" x14ac:dyDescent="0.2">
      <c r="A85" s="1" t="s">
        <v>69</v>
      </c>
      <c r="B85" s="1" t="str">
        <f>VLOOKUP(A85,TelcatNames!B$1:C$145,2,0)</f>
        <v>Healthy15CLONE1</v>
      </c>
      <c r="C85" s="1" t="s">
        <v>211</v>
      </c>
      <c r="D85" s="1">
        <v>41</v>
      </c>
      <c r="E85" s="1" t="s">
        <v>285</v>
      </c>
      <c r="F85" s="1" t="s">
        <v>281</v>
      </c>
      <c r="G85" s="1" t="s">
        <v>286</v>
      </c>
      <c r="H85" s="1" t="s">
        <v>287</v>
      </c>
      <c r="I85" s="1" t="s">
        <v>287</v>
      </c>
      <c r="J85" s="1" t="s">
        <v>177</v>
      </c>
      <c r="K85" s="1" t="s">
        <v>177</v>
      </c>
    </row>
    <row r="86" spans="1:11" x14ac:dyDescent="0.2">
      <c r="A86" s="1" t="s">
        <v>71</v>
      </c>
      <c r="B86" s="1" t="str">
        <f>VLOOKUP(A86,TelcatNames!B$1:C$145,2,0)</f>
        <v>Healthy15CLONE2</v>
      </c>
      <c r="C86" s="1" t="s">
        <v>211</v>
      </c>
      <c r="D86" s="1">
        <v>41</v>
      </c>
      <c r="E86" s="1" t="s">
        <v>285</v>
      </c>
      <c r="F86" s="1" t="s">
        <v>281</v>
      </c>
      <c r="G86" s="1" t="s">
        <v>286</v>
      </c>
      <c r="H86" s="1" t="s">
        <v>287</v>
      </c>
      <c r="I86" s="1" t="s">
        <v>287</v>
      </c>
      <c r="J86" s="1" t="s">
        <v>177</v>
      </c>
      <c r="K86" s="1" t="s">
        <v>177</v>
      </c>
    </row>
    <row r="87" spans="1:11" x14ac:dyDescent="0.2">
      <c r="A87" s="1" t="s">
        <v>61</v>
      </c>
      <c r="B87" s="1" t="str">
        <f>VLOOKUP(A87,TelcatNames!B$1:C$145,2,0)</f>
        <v>C120215D2C</v>
      </c>
      <c r="C87" s="1" t="s">
        <v>212</v>
      </c>
      <c r="D87" s="1">
        <v>55</v>
      </c>
      <c r="E87" s="1" t="s">
        <v>285</v>
      </c>
      <c r="F87" s="1" t="s">
        <v>281</v>
      </c>
      <c r="G87" s="1" t="s">
        <v>286</v>
      </c>
      <c r="H87" s="1" t="s">
        <v>287</v>
      </c>
      <c r="I87" s="1" t="s">
        <v>287</v>
      </c>
      <c r="J87" s="1" t="s">
        <v>177</v>
      </c>
      <c r="K87" s="1" t="s">
        <v>177</v>
      </c>
    </row>
    <row r="88" spans="1:11" x14ac:dyDescent="0.2">
      <c r="A88" s="1" t="s">
        <v>67</v>
      </c>
      <c r="B88" s="1" t="str">
        <f>VLOOKUP(A88,TelcatNames!B$1:C$145,2,0)</f>
        <v>Healthy16CLONE1</v>
      </c>
      <c r="C88" s="1" t="s">
        <v>213</v>
      </c>
      <c r="D88" s="1">
        <v>55</v>
      </c>
      <c r="E88" s="1" t="s">
        <v>285</v>
      </c>
      <c r="F88" s="1" t="s">
        <v>281</v>
      </c>
      <c r="G88" s="1" t="s">
        <v>286</v>
      </c>
      <c r="H88" s="1" t="s">
        <v>287</v>
      </c>
      <c r="I88" s="1" t="s">
        <v>287</v>
      </c>
      <c r="J88" s="1" t="s">
        <v>177</v>
      </c>
      <c r="K88" s="1" t="s">
        <v>177</v>
      </c>
    </row>
    <row r="89" spans="1:11" x14ac:dyDescent="0.2">
      <c r="A89" t="s">
        <v>52</v>
      </c>
      <c r="B89" t="s">
        <v>216</v>
      </c>
      <c r="C89" t="s">
        <v>214</v>
      </c>
      <c r="D89">
        <v>2</v>
      </c>
      <c r="E89" t="s">
        <v>285</v>
      </c>
      <c r="F89" s="1" t="s">
        <v>281</v>
      </c>
      <c r="G89" s="1" t="s">
        <v>286</v>
      </c>
      <c r="H89" s="1" t="s">
        <v>287</v>
      </c>
      <c r="I89" s="1" t="s">
        <v>287</v>
      </c>
      <c r="J89" t="s">
        <v>217</v>
      </c>
      <c r="K89" t="s">
        <v>215</v>
      </c>
    </row>
    <row r="90" spans="1:11" x14ac:dyDescent="0.2">
      <c r="A90" t="s">
        <v>51</v>
      </c>
      <c r="B90" t="s">
        <v>219</v>
      </c>
      <c r="C90" t="s">
        <v>214</v>
      </c>
      <c r="D90">
        <v>2</v>
      </c>
      <c r="E90" t="s">
        <v>285</v>
      </c>
      <c r="F90" s="1" t="s">
        <v>281</v>
      </c>
      <c r="G90" s="1" t="s">
        <v>286</v>
      </c>
      <c r="H90" s="1" t="s">
        <v>287</v>
      </c>
      <c r="I90" s="1" t="s">
        <v>287</v>
      </c>
      <c r="J90" t="s">
        <v>217</v>
      </c>
      <c r="K90" t="s">
        <v>218</v>
      </c>
    </row>
    <row r="91" spans="1:11" x14ac:dyDescent="0.2">
      <c r="A91" t="s">
        <v>53</v>
      </c>
      <c r="B91" t="s">
        <v>221</v>
      </c>
      <c r="C91" t="s">
        <v>214</v>
      </c>
      <c r="D91">
        <v>2</v>
      </c>
      <c r="E91" t="s">
        <v>285</v>
      </c>
      <c r="F91" s="1" t="s">
        <v>281</v>
      </c>
      <c r="G91" s="1" t="s">
        <v>286</v>
      </c>
      <c r="H91" s="1" t="s">
        <v>287</v>
      </c>
      <c r="I91" s="1" t="s">
        <v>287</v>
      </c>
      <c r="J91" t="s">
        <v>217</v>
      </c>
      <c r="K91" t="s">
        <v>220</v>
      </c>
    </row>
    <row r="92" spans="1:11" x14ac:dyDescent="0.2">
      <c r="A92" t="s">
        <v>73</v>
      </c>
      <c r="B92" t="s">
        <v>224</v>
      </c>
      <c r="C92" t="s">
        <v>222</v>
      </c>
      <c r="D92">
        <v>2</v>
      </c>
      <c r="E92" t="s">
        <v>285</v>
      </c>
      <c r="F92" s="1" t="s">
        <v>281</v>
      </c>
      <c r="G92" s="1" t="s">
        <v>286</v>
      </c>
      <c r="H92" s="1" t="s">
        <v>287</v>
      </c>
      <c r="I92" s="1" t="s">
        <v>287</v>
      </c>
      <c r="J92" t="s">
        <v>217</v>
      </c>
      <c r="K92" t="s">
        <v>223</v>
      </c>
    </row>
    <row r="93" spans="1:11" x14ac:dyDescent="0.2">
      <c r="A93" t="s">
        <v>74</v>
      </c>
      <c r="B93" t="s">
        <v>226</v>
      </c>
      <c r="C93" t="s">
        <v>222</v>
      </c>
      <c r="D93">
        <v>2</v>
      </c>
      <c r="E93" t="s">
        <v>285</v>
      </c>
      <c r="F93" s="1" t="s">
        <v>281</v>
      </c>
      <c r="G93" s="1" t="s">
        <v>286</v>
      </c>
      <c r="H93" s="1" t="s">
        <v>287</v>
      </c>
      <c r="I93" s="1" t="s">
        <v>287</v>
      </c>
      <c r="J93" t="s">
        <v>217</v>
      </c>
      <c r="K93" t="s">
        <v>225</v>
      </c>
    </row>
    <row r="94" spans="1:11" x14ac:dyDescent="0.2">
      <c r="A94" t="s">
        <v>75</v>
      </c>
      <c r="B94" t="s">
        <v>228</v>
      </c>
      <c r="C94" t="s">
        <v>222</v>
      </c>
      <c r="D94">
        <v>2</v>
      </c>
      <c r="E94" t="s">
        <v>285</v>
      </c>
      <c r="F94" s="1" t="s">
        <v>281</v>
      </c>
      <c r="G94" s="1" t="s">
        <v>286</v>
      </c>
      <c r="H94" s="1" t="s">
        <v>287</v>
      </c>
      <c r="I94" s="1" t="s">
        <v>287</v>
      </c>
      <c r="J94" t="s">
        <v>217</v>
      </c>
      <c r="K94" t="s">
        <v>227</v>
      </c>
    </row>
    <row r="95" spans="1:11" x14ac:dyDescent="0.2">
      <c r="A95" t="s">
        <v>55</v>
      </c>
      <c r="B95" t="s">
        <v>231</v>
      </c>
      <c r="C95" t="s">
        <v>229</v>
      </c>
      <c r="D95">
        <v>2</v>
      </c>
      <c r="E95" t="s">
        <v>277</v>
      </c>
      <c r="F95" s="1" t="s">
        <v>281</v>
      </c>
      <c r="G95" s="1" t="s">
        <v>286</v>
      </c>
      <c r="H95" s="1" t="s">
        <v>287</v>
      </c>
      <c r="I95" s="1" t="s">
        <v>287</v>
      </c>
      <c r="J95" t="s">
        <v>217</v>
      </c>
      <c r="K95" t="s">
        <v>230</v>
      </c>
    </row>
    <row r="96" spans="1:11" x14ac:dyDescent="0.2">
      <c r="A96" t="s">
        <v>132</v>
      </c>
      <c r="B96" t="s">
        <v>233</v>
      </c>
      <c r="C96" t="s">
        <v>229</v>
      </c>
      <c r="D96">
        <v>2</v>
      </c>
      <c r="E96" t="s">
        <v>277</v>
      </c>
      <c r="F96" s="1" t="s">
        <v>281</v>
      </c>
      <c r="G96" s="1" t="s">
        <v>286</v>
      </c>
      <c r="H96" s="1" t="s">
        <v>287</v>
      </c>
      <c r="I96" s="1" t="s">
        <v>287</v>
      </c>
      <c r="J96" t="s">
        <v>217</v>
      </c>
      <c r="K96" t="s">
        <v>232</v>
      </c>
    </row>
    <row r="97" spans="1:11" x14ac:dyDescent="0.2">
      <c r="A97" t="s">
        <v>134</v>
      </c>
      <c r="B97" t="s">
        <v>235</v>
      </c>
      <c r="C97" t="s">
        <v>229</v>
      </c>
      <c r="D97">
        <v>2</v>
      </c>
      <c r="E97" t="s">
        <v>277</v>
      </c>
      <c r="F97" s="1" t="s">
        <v>281</v>
      </c>
      <c r="G97" s="1" t="s">
        <v>286</v>
      </c>
      <c r="H97" s="1" t="s">
        <v>287</v>
      </c>
      <c r="I97" s="1" t="s">
        <v>287</v>
      </c>
      <c r="J97" t="s">
        <v>217</v>
      </c>
      <c r="K97" t="s">
        <v>234</v>
      </c>
    </row>
    <row r="98" spans="1:11" x14ac:dyDescent="0.2">
      <c r="A98" t="s">
        <v>136</v>
      </c>
      <c r="B98" t="s">
        <v>238</v>
      </c>
      <c r="C98" t="s">
        <v>236</v>
      </c>
      <c r="D98">
        <v>2</v>
      </c>
      <c r="E98" t="s">
        <v>277</v>
      </c>
      <c r="F98" s="1" t="s">
        <v>281</v>
      </c>
      <c r="G98" s="1" t="s">
        <v>286</v>
      </c>
      <c r="H98" s="1" t="s">
        <v>287</v>
      </c>
      <c r="I98" s="1" t="s">
        <v>287</v>
      </c>
      <c r="J98" t="s">
        <v>217</v>
      </c>
      <c r="K98" t="s">
        <v>237</v>
      </c>
    </row>
    <row r="99" spans="1:11" x14ac:dyDescent="0.2">
      <c r="A99" t="s">
        <v>138</v>
      </c>
      <c r="B99" t="s">
        <v>240</v>
      </c>
      <c r="C99" t="s">
        <v>236</v>
      </c>
      <c r="D99">
        <v>2</v>
      </c>
      <c r="E99" t="s">
        <v>277</v>
      </c>
      <c r="F99" s="1" t="s">
        <v>281</v>
      </c>
      <c r="G99" s="1" t="s">
        <v>286</v>
      </c>
      <c r="H99" s="1" t="s">
        <v>287</v>
      </c>
      <c r="I99" s="1" t="s">
        <v>287</v>
      </c>
      <c r="J99" t="s">
        <v>217</v>
      </c>
      <c r="K99" t="s">
        <v>239</v>
      </c>
    </row>
    <row r="100" spans="1:11" x14ac:dyDescent="0.2">
      <c r="A100" t="s">
        <v>140</v>
      </c>
      <c r="B100" t="s">
        <v>242</v>
      </c>
      <c r="C100" t="s">
        <v>236</v>
      </c>
      <c r="D100">
        <v>2</v>
      </c>
      <c r="E100" t="s">
        <v>277</v>
      </c>
      <c r="F100" s="1" t="s">
        <v>281</v>
      </c>
      <c r="G100" s="1" t="s">
        <v>286</v>
      </c>
      <c r="H100" s="1" t="s">
        <v>287</v>
      </c>
      <c r="I100" s="1" t="s">
        <v>287</v>
      </c>
      <c r="J100" t="s">
        <v>217</v>
      </c>
      <c r="K100" t="s">
        <v>241</v>
      </c>
    </row>
    <row r="101" spans="1:11" x14ac:dyDescent="0.2">
      <c r="A101" t="s">
        <v>50</v>
      </c>
      <c r="B101" t="s">
        <v>243</v>
      </c>
      <c r="C101" t="s">
        <v>214</v>
      </c>
      <c r="D101">
        <v>1</v>
      </c>
      <c r="E101" t="s">
        <v>285</v>
      </c>
      <c r="F101" s="1" t="s">
        <v>281</v>
      </c>
      <c r="G101" s="1" t="s">
        <v>286</v>
      </c>
      <c r="H101" s="1" t="s">
        <v>287</v>
      </c>
      <c r="I101" s="1" t="s">
        <v>287</v>
      </c>
      <c r="J101" t="s">
        <v>217</v>
      </c>
      <c r="K101" t="s">
        <v>214</v>
      </c>
    </row>
    <row r="102" spans="1:11" x14ac:dyDescent="0.2">
      <c r="A102" t="s">
        <v>72</v>
      </c>
      <c r="B102" t="s">
        <v>72</v>
      </c>
      <c r="C102" t="s">
        <v>222</v>
      </c>
      <c r="D102">
        <v>1</v>
      </c>
      <c r="E102" t="s">
        <v>285</v>
      </c>
      <c r="F102" s="1" t="s">
        <v>281</v>
      </c>
      <c r="G102" s="1" t="s">
        <v>286</v>
      </c>
      <c r="H102" s="1" t="s">
        <v>287</v>
      </c>
      <c r="I102" s="1" t="s">
        <v>287</v>
      </c>
      <c r="J102" t="s">
        <v>217</v>
      </c>
      <c r="K102" t="s">
        <v>222</v>
      </c>
    </row>
    <row r="103" spans="1:11" x14ac:dyDescent="0.2">
      <c r="A103" t="s">
        <v>54</v>
      </c>
      <c r="B103" t="s">
        <v>244</v>
      </c>
      <c r="C103" t="s">
        <v>229</v>
      </c>
      <c r="D103">
        <v>1</v>
      </c>
      <c r="E103" t="s">
        <v>277</v>
      </c>
      <c r="F103" s="1" t="s">
        <v>281</v>
      </c>
      <c r="G103" s="1" t="s">
        <v>286</v>
      </c>
      <c r="H103" s="1" t="s">
        <v>287</v>
      </c>
      <c r="I103" s="1" t="s">
        <v>287</v>
      </c>
      <c r="J103" t="s">
        <v>217</v>
      </c>
      <c r="K103" t="s">
        <v>229</v>
      </c>
    </row>
    <row r="104" spans="1:11" x14ac:dyDescent="0.2">
      <c r="A104" t="s">
        <v>142</v>
      </c>
      <c r="B104" t="s">
        <v>142</v>
      </c>
      <c r="C104" t="s">
        <v>236</v>
      </c>
      <c r="D104" s="1">
        <v>1</v>
      </c>
      <c r="E104" t="s">
        <v>277</v>
      </c>
      <c r="F104" s="1" t="s">
        <v>281</v>
      </c>
      <c r="G104" s="1" t="s">
        <v>286</v>
      </c>
      <c r="H104" s="1" t="s">
        <v>287</v>
      </c>
      <c r="I104" s="1" t="s">
        <v>287</v>
      </c>
      <c r="J104" t="s">
        <v>217</v>
      </c>
      <c r="K104" t="s">
        <v>236</v>
      </c>
    </row>
    <row r="105" spans="1:11" x14ac:dyDescent="0.2">
      <c r="A105" t="s">
        <v>80</v>
      </c>
      <c r="B105" t="s">
        <v>245</v>
      </c>
      <c r="C105" t="s">
        <v>214</v>
      </c>
      <c r="D105">
        <v>3</v>
      </c>
      <c r="E105" t="s">
        <v>285</v>
      </c>
      <c r="F105" s="1" t="s">
        <v>281</v>
      </c>
      <c r="G105" s="1" t="s">
        <v>286</v>
      </c>
      <c r="H105" s="1" t="s">
        <v>287</v>
      </c>
      <c r="I105" s="1" t="s">
        <v>287</v>
      </c>
      <c r="J105" t="s">
        <v>217</v>
      </c>
      <c r="K105" t="s">
        <v>215</v>
      </c>
    </row>
    <row r="106" spans="1:11" x14ac:dyDescent="0.2">
      <c r="A106" t="s">
        <v>79</v>
      </c>
      <c r="B106" t="s">
        <v>246</v>
      </c>
      <c r="C106" t="s">
        <v>214</v>
      </c>
      <c r="D106">
        <v>3</v>
      </c>
      <c r="E106" t="s">
        <v>285</v>
      </c>
      <c r="F106" s="1" t="s">
        <v>281</v>
      </c>
      <c r="G106" s="1" t="s">
        <v>286</v>
      </c>
      <c r="H106" s="1" t="s">
        <v>287</v>
      </c>
      <c r="I106" s="1" t="s">
        <v>287</v>
      </c>
      <c r="J106" t="s">
        <v>217</v>
      </c>
      <c r="K106" t="s">
        <v>218</v>
      </c>
    </row>
    <row r="107" spans="1:11" x14ac:dyDescent="0.2">
      <c r="A107" t="s">
        <v>81</v>
      </c>
      <c r="B107" t="s">
        <v>247</v>
      </c>
      <c r="C107" t="s">
        <v>214</v>
      </c>
      <c r="D107">
        <v>3</v>
      </c>
      <c r="E107" t="s">
        <v>285</v>
      </c>
      <c r="F107" s="1" t="s">
        <v>281</v>
      </c>
      <c r="G107" s="1" t="s">
        <v>286</v>
      </c>
      <c r="H107" s="1" t="s">
        <v>287</v>
      </c>
      <c r="I107" s="1" t="s">
        <v>287</v>
      </c>
      <c r="J107" t="s">
        <v>217</v>
      </c>
      <c r="K107" t="s">
        <v>220</v>
      </c>
    </row>
    <row r="108" spans="1:11" x14ac:dyDescent="0.2">
      <c r="A108" t="s">
        <v>76</v>
      </c>
      <c r="B108" t="s">
        <v>248</v>
      </c>
      <c r="C108" t="s">
        <v>222</v>
      </c>
      <c r="D108">
        <v>3</v>
      </c>
      <c r="E108" t="s">
        <v>285</v>
      </c>
      <c r="F108" s="1" t="s">
        <v>281</v>
      </c>
      <c r="G108" s="1" t="s">
        <v>286</v>
      </c>
      <c r="H108" s="1" t="s">
        <v>287</v>
      </c>
      <c r="I108" s="1" t="s">
        <v>287</v>
      </c>
      <c r="J108" t="s">
        <v>217</v>
      </c>
      <c r="K108" t="s">
        <v>223</v>
      </c>
    </row>
    <row r="109" spans="1:11" x14ac:dyDescent="0.2">
      <c r="A109" t="s">
        <v>77</v>
      </c>
      <c r="B109" t="s">
        <v>249</v>
      </c>
      <c r="C109" t="s">
        <v>222</v>
      </c>
      <c r="D109">
        <v>3</v>
      </c>
      <c r="E109" t="s">
        <v>285</v>
      </c>
      <c r="F109" s="1" t="s">
        <v>281</v>
      </c>
      <c r="G109" s="1" t="s">
        <v>286</v>
      </c>
      <c r="H109" s="1" t="s">
        <v>287</v>
      </c>
      <c r="I109" s="1" t="s">
        <v>287</v>
      </c>
      <c r="J109" t="s">
        <v>217</v>
      </c>
      <c r="K109" t="s">
        <v>225</v>
      </c>
    </row>
    <row r="110" spans="1:11" x14ac:dyDescent="0.2">
      <c r="A110" t="s">
        <v>78</v>
      </c>
      <c r="B110" t="s">
        <v>250</v>
      </c>
      <c r="C110" t="s">
        <v>222</v>
      </c>
      <c r="D110">
        <v>3</v>
      </c>
      <c r="E110" t="s">
        <v>285</v>
      </c>
      <c r="F110" s="1" t="s">
        <v>281</v>
      </c>
      <c r="G110" s="1" t="s">
        <v>286</v>
      </c>
      <c r="H110" s="1" t="s">
        <v>287</v>
      </c>
      <c r="I110" s="1" t="s">
        <v>287</v>
      </c>
      <c r="J110" t="s">
        <v>217</v>
      </c>
      <c r="K110" t="s">
        <v>227</v>
      </c>
    </row>
    <row r="111" spans="1:11" x14ac:dyDescent="0.2">
      <c r="A111" t="s">
        <v>131</v>
      </c>
      <c r="B111" t="s">
        <v>251</v>
      </c>
      <c r="C111" t="s">
        <v>229</v>
      </c>
      <c r="D111">
        <v>3</v>
      </c>
      <c r="E111" t="s">
        <v>277</v>
      </c>
      <c r="F111" s="1" t="s">
        <v>281</v>
      </c>
      <c r="G111" s="1" t="s">
        <v>286</v>
      </c>
      <c r="H111" s="1" t="s">
        <v>287</v>
      </c>
      <c r="I111" s="1" t="s">
        <v>287</v>
      </c>
      <c r="J111" t="s">
        <v>217</v>
      </c>
      <c r="K111" t="s">
        <v>230</v>
      </c>
    </row>
    <row r="112" spans="1:11" x14ac:dyDescent="0.2">
      <c r="A112" t="s">
        <v>133</v>
      </c>
      <c r="B112" t="s">
        <v>252</v>
      </c>
      <c r="C112" t="s">
        <v>229</v>
      </c>
      <c r="D112">
        <v>3</v>
      </c>
      <c r="E112" t="s">
        <v>277</v>
      </c>
      <c r="F112" s="1" t="s">
        <v>281</v>
      </c>
      <c r="G112" s="1" t="s">
        <v>286</v>
      </c>
      <c r="H112" s="1" t="s">
        <v>287</v>
      </c>
      <c r="I112" s="1" t="s">
        <v>287</v>
      </c>
      <c r="J112" t="s">
        <v>217</v>
      </c>
      <c r="K112" t="s">
        <v>232</v>
      </c>
    </row>
    <row r="113" spans="1:11" x14ac:dyDescent="0.2">
      <c r="A113" t="s">
        <v>135</v>
      </c>
      <c r="B113" t="s">
        <v>253</v>
      </c>
      <c r="C113" t="s">
        <v>229</v>
      </c>
      <c r="D113">
        <v>3</v>
      </c>
      <c r="E113" t="s">
        <v>277</v>
      </c>
      <c r="F113" s="1" t="s">
        <v>281</v>
      </c>
      <c r="G113" s="1" t="s">
        <v>286</v>
      </c>
      <c r="H113" s="1" t="s">
        <v>287</v>
      </c>
      <c r="I113" s="1" t="s">
        <v>287</v>
      </c>
      <c r="J113" t="s">
        <v>217</v>
      </c>
      <c r="K113" t="s">
        <v>234</v>
      </c>
    </row>
    <row r="114" spans="1:11" x14ac:dyDescent="0.2">
      <c r="A114" t="s">
        <v>137</v>
      </c>
      <c r="B114" t="s">
        <v>254</v>
      </c>
      <c r="C114" t="s">
        <v>236</v>
      </c>
      <c r="D114">
        <v>3</v>
      </c>
      <c r="E114" t="s">
        <v>277</v>
      </c>
      <c r="F114" s="1" t="s">
        <v>281</v>
      </c>
      <c r="G114" s="1" t="s">
        <v>286</v>
      </c>
      <c r="H114" s="1" t="s">
        <v>287</v>
      </c>
      <c r="I114" s="1" t="s">
        <v>287</v>
      </c>
      <c r="J114" t="s">
        <v>217</v>
      </c>
      <c r="K114" t="s">
        <v>237</v>
      </c>
    </row>
    <row r="115" spans="1:11" x14ac:dyDescent="0.2">
      <c r="A115" t="s">
        <v>139</v>
      </c>
      <c r="B115" t="s">
        <v>255</v>
      </c>
      <c r="C115" t="s">
        <v>236</v>
      </c>
      <c r="D115">
        <v>3</v>
      </c>
      <c r="E115" t="s">
        <v>277</v>
      </c>
      <c r="F115" s="1" t="s">
        <v>281</v>
      </c>
      <c r="G115" s="1" t="s">
        <v>286</v>
      </c>
      <c r="H115" s="1" t="s">
        <v>287</v>
      </c>
      <c r="I115" s="1" t="s">
        <v>287</v>
      </c>
      <c r="J115" t="s">
        <v>217</v>
      </c>
      <c r="K115" t="s">
        <v>239</v>
      </c>
    </row>
    <row r="116" spans="1:11" x14ac:dyDescent="0.2">
      <c r="A116" t="s">
        <v>141</v>
      </c>
      <c r="B116" t="s">
        <v>256</v>
      </c>
      <c r="C116" t="s">
        <v>236</v>
      </c>
      <c r="D116">
        <v>3</v>
      </c>
      <c r="E116" t="s">
        <v>277</v>
      </c>
      <c r="F116" s="1" t="s">
        <v>281</v>
      </c>
      <c r="G116" s="1" t="s">
        <v>286</v>
      </c>
      <c r="H116" s="1" t="s">
        <v>287</v>
      </c>
      <c r="I116" s="1" t="s">
        <v>287</v>
      </c>
      <c r="J116" t="s">
        <v>217</v>
      </c>
      <c r="K116" t="s">
        <v>241</v>
      </c>
    </row>
    <row r="117" spans="1:11" x14ac:dyDescent="0.2">
      <c r="A117" t="s">
        <v>99</v>
      </c>
      <c r="B117" t="s">
        <v>99</v>
      </c>
      <c r="C117" t="s">
        <v>257</v>
      </c>
      <c r="D117">
        <v>1</v>
      </c>
      <c r="E117" t="s">
        <v>289</v>
      </c>
      <c r="F117" s="1" t="s">
        <v>281</v>
      </c>
      <c r="G117" s="1" t="s">
        <v>286</v>
      </c>
      <c r="H117" s="1" t="s">
        <v>287</v>
      </c>
      <c r="I117" s="1" t="s">
        <v>287</v>
      </c>
      <c r="J117" t="s">
        <v>217</v>
      </c>
      <c r="K117" t="s">
        <v>257</v>
      </c>
    </row>
    <row r="118" spans="1:11" x14ac:dyDescent="0.2">
      <c r="A118" t="s">
        <v>100</v>
      </c>
      <c r="B118" t="s">
        <v>100</v>
      </c>
      <c r="C118" t="s">
        <v>257</v>
      </c>
      <c r="D118">
        <v>2</v>
      </c>
      <c r="E118" t="s">
        <v>289</v>
      </c>
      <c r="F118" s="1" t="s">
        <v>281</v>
      </c>
      <c r="G118" s="1" t="s">
        <v>286</v>
      </c>
      <c r="H118" s="1" t="s">
        <v>287</v>
      </c>
      <c r="I118" s="1" t="s">
        <v>287</v>
      </c>
      <c r="J118" t="s">
        <v>217</v>
      </c>
      <c r="K118" t="s">
        <v>258</v>
      </c>
    </row>
    <row r="119" spans="1:11" x14ac:dyDescent="0.2">
      <c r="A119" t="s">
        <v>101</v>
      </c>
      <c r="B119" t="s">
        <v>101</v>
      </c>
      <c r="C119" t="s">
        <v>257</v>
      </c>
      <c r="D119">
        <v>2</v>
      </c>
      <c r="E119" t="s">
        <v>289</v>
      </c>
      <c r="F119" s="1" t="s">
        <v>281</v>
      </c>
      <c r="G119" s="1" t="s">
        <v>286</v>
      </c>
      <c r="H119" s="1" t="s">
        <v>287</v>
      </c>
      <c r="I119" s="1" t="s">
        <v>287</v>
      </c>
      <c r="J119" t="s">
        <v>217</v>
      </c>
      <c r="K119" t="s">
        <v>259</v>
      </c>
    </row>
    <row r="120" spans="1:11" x14ac:dyDescent="0.2">
      <c r="A120" t="s">
        <v>102</v>
      </c>
      <c r="B120" t="s">
        <v>102</v>
      </c>
      <c r="C120" t="s">
        <v>257</v>
      </c>
      <c r="D120">
        <v>2</v>
      </c>
      <c r="E120" t="s">
        <v>289</v>
      </c>
      <c r="F120" s="1" t="s">
        <v>281</v>
      </c>
      <c r="G120" s="1" t="s">
        <v>286</v>
      </c>
      <c r="H120" s="1" t="s">
        <v>287</v>
      </c>
      <c r="I120" s="1" t="s">
        <v>287</v>
      </c>
      <c r="J120" t="s">
        <v>217</v>
      </c>
      <c r="K120" t="s">
        <v>260</v>
      </c>
    </row>
    <row r="121" spans="1:11" x14ac:dyDescent="0.2">
      <c r="A121" t="s">
        <v>106</v>
      </c>
      <c r="B121" t="s">
        <v>106</v>
      </c>
      <c r="C121" t="s">
        <v>257</v>
      </c>
      <c r="D121">
        <v>2</v>
      </c>
      <c r="E121" t="s">
        <v>289</v>
      </c>
      <c r="F121" s="1" t="s">
        <v>281</v>
      </c>
      <c r="G121" s="1" t="s">
        <v>286</v>
      </c>
      <c r="H121" s="1" t="s">
        <v>287</v>
      </c>
      <c r="I121" s="1" t="s">
        <v>287</v>
      </c>
      <c r="J121" t="s">
        <v>262</v>
      </c>
      <c r="K121" t="s">
        <v>261</v>
      </c>
    </row>
    <row r="122" spans="1:11" x14ac:dyDescent="0.2">
      <c r="A122" t="s">
        <v>107</v>
      </c>
      <c r="B122" t="s">
        <v>107</v>
      </c>
      <c r="C122" t="s">
        <v>257</v>
      </c>
      <c r="D122">
        <v>3</v>
      </c>
      <c r="E122" t="s">
        <v>289</v>
      </c>
      <c r="F122" s="1" t="s">
        <v>281</v>
      </c>
      <c r="G122" s="1" t="s">
        <v>286</v>
      </c>
      <c r="H122" s="1" t="s">
        <v>287</v>
      </c>
      <c r="I122" s="1" t="s">
        <v>287</v>
      </c>
      <c r="J122" t="s">
        <v>262</v>
      </c>
      <c r="K122" t="s">
        <v>261</v>
      </c>
    </row>
    <row r="123" spans="1:11" x14ac:dyDescent="0.2">
      <c r="A123" t="s">
        <v>103</v>
      </c>
      <c r="B123" t="s">
        <v>103</v>
      </c>
      <c r="C123" t="s">
        <v>257</v>
      </c>
      <c r="D123">
        <v>3</v>
      </c>
      <c r="E123" t="s">
        <v>289</v>
      </c>
      <c r="F123" s="1" t="s">
        <v>281</v>
      </c>
      <c r="G123" s="1" t="s">
        <v>286</v>
      </c>
      <c r="H123" s="1" t="s">
        <v>287</v>
      </c>
      <c r="I123" s="1" t="s">
        <v>287</v>
      </c>
      <c r="J123" t="s">
        <v>217</v>
      </c>
      <c r="K123" t="s">
        <v>258</v>
      </c>
    </row>
    <row r="124" spans="1:11" x14ac:dyDescent="0.2">
      <c r="A124" t="s">
        <v>104</v>
      </c>
      <c r="B124" t="s">
        <v>104</v>
      </c>
      <c r="C124" t="s">
        <v>257</v>
      </c>
      <c r="D124">
        <v>3</v>
      </c>
      <c r="E124" t="s">
        <v>289</v>
      </c>
      <c r="F124" s="1" t="s">
        <v>281</v>
      </c>
      <c r="G124" s="1" t="s">
        <v>286</v>
      </c>
      <c r="H124" s="1" t="s">
        <v>287</v>
      </c>
      <c r="I124" s="1" t="s">
        <v>287</v>
      </c>
      <c r="J124" t="s">
        <v>217</v>
      </c>
      <c r="K124" t="s">
        <v>259</v>
      </c>
    </row>
    <row r="125" spans="1:11" x14ac:dyDescent="0.2">
      <c r="A125" t="s">
        <v>105</v>
      </c>
      <c r="B125" t="s">
        <v>105</v>
      </c>
      <c r="C125" t="s">
        <v>257</v>
      </c>
      <c r="D125">
        <v>3</v>
      </c>
      <c r="E125" t="s">
        <v>289</v>
      </c>
      <c r="F125" s="1" t="s">
        <v>281</v>
      </c>
      <c r="G125" s="1" t="s">
        <v>286</v>
      </c>
      <c r="H125" s="1" t="s">
        <v>287</v>
      </c>
      <c r="I125" s="1" t="s">
        <v>287</v>
      </c>
      <c r="J125" t="s">
        <v>217</v>
      </c>
      <c r="K125" t="s">
        <v>260</v>
      </c>
    </row>
    <row r="126" spans="1:11" x14ac:dyDescent="0.2">
      <c r="A126" t="s">
        <v>108</v>
      </c>
      <c r="B126" t="s">
        <v>108</v>
      </c>
      <c r="C126" t="s">
        <v>263</v>
      </c>
      <c r="D126">
        <v>1</v>
      </c>
      <c r="E126" t="s">
        <v>290</v>
      </c>
      <c r="F126" s="1" t="s">
        <v>281</v>
      </c>
      <c r="G126" s="1" t="s">
        <v>286</v>
      </c>
      <c r="H126" s="1" t="s">
        <v>287</v>
      </c>
      <c r="I126" s="1" t="s">
        <v>287</v>
      </c>
      <c r="J126" t="s">
        <v>217</v>
      </c>
      <c r="K126" t="s">
        <v>263</v>
      </c>
    </row>
    <row r="127" spans="1:11" x14ac:dyDescent="0.2">
      <c r="A127" t="s">
        <v>109</v>
      </c>
      <c r="B127" t="s">
        <v>109</v>
      </c>
      <c r="C127" t="s">
        <v>263</v>
      </c>
      <c r="D127">
        <v>2</v>
      </c>
      <c r="E127" t="s">
        <v>290</v>
      </c>
      <c r="F127" s="1" t="s">
        <v>281</v>
      </c>
      <c r="G127" s="1" t="s">
        <v>286</v>
      </c>
      <c r="H127" s="1" t="s">
        <v>287</v>
      </c>
      <c r="I127" s="1" t="s">
        <v>287</v>
      </c>
      <c r="J127" t="s">
        <v>262</v>
      </c>
      <c r="K127" t="s">
        <v>264</v>
      </c>
    </row>
    <row r="128" spans="1:11" x14ac:dyDescent="0.2">
      <c r="A128" t="s">
        <v>110</v>
      </c>
      <c r="B128" t="s">
        <v>110</v>
      </c>
      <c r="C128" t="s">
        <v>263</v>
      </c>
      <c r="D128">
        <v>3</v>
      </c>
      <c r="E128" t="s">
        <v>290</v>
      </c>
      <c r="F128" s="1" t="s">
        <v>281</v>
      </c>
      <c r="G128" s="1" t="s">
        <v>286</v>
      </c>
      <c r="H128" s="1" t="s">
        <v>287</v>
      </c>
      <c r="I128" s="1" t="s">
        <v>287</v>
      </c>
      <c r="J128" t="s">
        <v>262</v>
      </c>
      <c r="K128" t="s">
        <v>264</v>
      </c>
    </row>
    <row r="129" spans="1:11" x14ac:dyDescent="0.2">
      <c r="A129" t="s">
        <v>111</v>
      </c>
      <c r="B129" t="s">
        <v>111</v>
      </c>
      <c r="C129" t="s">
        <v>263</v>
      </c>
      <c r="D129">
        <v>2</v>
      </c>
      <c r="E129" t="s">
        <v>290</v>
      </c>
      <c r="F129" s="1" t="s">
        <v>281</v>
      </c>
      <c r="G129" s="1" t="s">
        <v>286</v>
      </c>
      <c r="H129" s="1" t="s">
        <v>287</v>
      </c>
      <c r="I129" s="1" t="s">
        <v>287</v>
      </c>
      <c r="J129" t="s">
        <v>217</v>
      </c>
      <c r="K129" t="s">
        <v>265</v>
      </c>
    </row>
    <row r="130" spans="1:11" x14ac:dyDescent="0.2">
      <c r="A130" t="s">
        <v>112</v>
      </c>
      <c r="B130" t="s">
        <v>112</v>
      </c>
      <c r="C130" t="s">
        <v>263</v>
      </c>
      <c r="D130">
        <v>3</v>
      </c>
      <c r="E130" t="s">
        <v>290</v>
      </c>
      <c r="F130" s="1" t="s">
        <v>281</v>
      </c>
      <c r="G130" s="1" t="s">
        <v>286</v>
      </c>
      <c r="H130" s="1" t="s">
        <v>287</v>
      </c>
      <c r="I130" s="1" t="s">
        <v>287</v>
      </c>
      <c r="J130" t="s">
        <v>217</v>
      </c>
      <c r="K130" t="s">
        <v>265</v>
      </c>
    </row>
    <row r="131" spans="1:11" x14ac:dyDescent="0.2">
      <c r="A131" t="s">
        <v>126</v>
      </c>
      <c r="B131" t="s">
        <v>126</v>
      </c>
      <c r="C131" t="s">
        <v>266</v>
      </c>
      <c r="D131">
        <v>2</v>
      </c>
      <c r="E131" t="s">
        <v>289</v>
      </c>
      <c r="F131" s="1" t="s">
        <v>281</v>
      </c>
      <c r="G131" s="1" t="s">
        <v>286</v>
      </c>
      <c r="H131" s="1" t="s">
        <v>287</v>
      </c>
      <c r="I131" s="1" t="s">
        <v>287</v>
      </c>
      <c r="J131" t="s">
        <v>262</v>
      </c>
      <c r="K131" t="s">
        <v>267</v>
      </c>
    </row>
    <row r="132" spans="1:11" x14ac:dyDescent="0.2">
      <c r="A132" t="s">
        <v>127</v>
      </c>
      <c r="B132" t="s">
        <v>127</v>
      </c>
      <c r="C132" t="s">
        <v>266</v>
      </c>
      <c r="D132">
        <v>3</v>
      </c>
      <c r="E132" t="s">
        <v>289</v>
      </c>
      <c r="F132" s="1" t="s">
        <v>281</v>
      </c>
      <c r="G132" s="1" t="s">
        <v>286</v>
      </c>
      <c r="H132" s="1" t="s">
        <v>287</v>
      </c>
      <c r="I132" s="1" t="s">
        <v>287</v>
      </c>
      <c r="J132" t="s">
        <v>262</v>
      </c>
      <c r="K132" t="s">
        <v>268</v>
      </c>
    </row>
    <row r="133" spans="1:11" x14ac:dyDescent="0.2">
      <c r="A133" t="s">
        <v>128</v>
      </c>
      <c r="B133" t="s">
        <v>128</v>
      </c>
      <c r="C133" t="s">
        <v>266</v>
      </c>
      <c r="D133">
        <v>2</v>
      </c>
      <c r="E133" t="s">
        <v>289</v>
      </c>
      <c r="F133" s="1" t="s">
        <v>281</v>
      </c>
      <c r="G133" s="1" t="s">
        <v>286</v>
      </c>
      <c r="H133" s="1" t="s">
        <v>287</v>
      </c>
      <c r="I133" s="1" t="s">
        <v>287</v>
      </c>
      <c r="J133" t="s">
        <v>217</v>
      </c>
      <c r="K133" t="s">
        <v>268</v>
      </c>
    </row>
    <row r="134" spans="1:11" x14ac:dyDescent="0.2">
      <c r="A134" t="s">
        <v>129</v>
      </c>
      <c r="B134" t="s">
        <v>129</v>
      </c>
      <c r="C134" t="s">
        <v>266</v>
      </c>
      <c r="D134">
        <v>3</v>
      </c>
      <c r="E134" t="s">
        <v>289</v>
      </c>
      <c r="F134" s="1" t="s">
        <v>281</v>
      </c>
      <c r="G134" s="1" t="s">
        <v>286</v>
      </c>
      <c r="H134" s="1" t="s">
        <v>287</v>
      </c>
      <c r="I134" s="1" t="s">
        <v>287</v>
      </c>
      <c r="J134" t="s">
        <v>217</v>
      </c>
      <c r="K134" t="s">
        <v>267</v>
      </c>
    </row>
    <row r="135" spans="1:11" x14ac:dyDescent="0.2">
      <c r="A135" t="s">
        <v>130</v>
      </c>
      <c r="B135" t="s">
        <v>130</v>
      </c>
      <c r="C135" t="s">
        <v>266</v>
      </c>
      <c r="D135">
        <v>1</v>
      </c>
      <c r="E135" t="s">
        <v>289</v>
      </c>
      <c r="F135" s="1" t="s">
        <v>281</v>
      </c>
      <c r="G135" s="1" t="s">
        <v>286</v>
      </c>
      <c r="H135" s="1" t="s">
        <v>287</v>
      </c>
      <c r="I135" s="1" t="s">
        <v>287</v>
      </c>
      <c r="J135" t="s">
        <v>217</v>
      </c>
      <c r="K135" t="s">
        <v>266</v>
      </c>
    </row>
  </sheetData>
  <conditionalFormatting sqref="J127">
    <cfRule type="colorScale" priority="11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8">
    <cfRule type="colorScale" priority="9">
      <colorScale>
        <cfvo type="min"/>
        <cfvo type="max"/>
        <color rgb="FF63BE7B"/>
        <color rgb="FFFCFCFF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2">
    <cfRule type="colorScale" priority="5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1">
    <cfRule type="colorScale" priority="3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invitro</vt:lpstr>
      <vt:lpstr>gcAdj</vt:lpstr>
      <vt:lpstr>Sheet1</vt:lpstr>
      <vt:lpstr>gcmedian</vt:lpstr>
      <vt:lpstr>sampleMean</vt:lpstr>
      <vt:lpstr>TelcatNames</vt:lpstr>
      <vt:lpstr>clinical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2021-12-19T11:02:57Z</dcterms:created>
  <dcterms:modified xsi:type="dcterms:W3CDTF">2022-01-25T14:54:30Z</dcterms:modified>
</cp:coreProperties>
</file>