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Google Drive\Barley Lab\Projects\S2MET_Registration\Figures\"/>
    </mc:Choice>
  </mc:AlternateContent>
  <bookViews>
    <workbookView xWindow="0" yWindow="0" windowWidth="28800" windowHeight="11310" activeTab="2"/>
  </bookViews>
  <sheets>
    <sheet name="Table1" sheetId="4" r:id="rId1"/>
    <sheet name="Table2" sheetId="3" r:id="rId2"/>
    <sheet name="Table3" sheetId="5" r:id="rId3"/>
    <sheet name="Table3_alt" sheetId="1" r:id="rId4"/>
    <sheet name="trait_var_comp" sheetId="6" r:id="rId5"/>
    <sheet name="trait_value_summary" sheetId="2" r:id="rId6"/>
  </sheets>
  <calcPr calcId="171027"/>
</workbook>
</file>

<file path=xl/calcChain.xml><?xml version="1.0" encoding="utf-8"?>
<calcChain xmlns="http://schemas.openxmlformats.org/spreadsheetml/2006/main">
  <c r="C3" i="3" l="1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F2" i="3"/>
  <c r="E2" i="3"/>
  <c r="D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E15" i="5"/>
  <c r="E14" i="5"/>
  <c r="E13" i="5"/>
  <c r="E12" i="5"/>
  <c r="E10" i="5"/>
  <c r="E9" i="5"/>
  <c r="E8" i="5"/>
  <c r="E7" i="5"/>
  <c r="E6" i="5"/>
  <c r="E5" i="5"/>
  <c r="E4" i="5"/>
  <c r="E3" i="5"/>
  <c r="E2" i="5"/>
  <c r="F3" i="5"/>
  <c r="G3" i="5"/>
  <c r="H3" i="5"/>
  <c r="I3" i="5"/>
  <c r="F4" i="5"/>
  <c r="G4" i="5"/>
  <c r="H4" i="5"/>
  <c r="I4" i="5"/>
  <c r="F5" i="5"/>
  <c r="G5" i="5"/>
  <c r="H5" i="5"/>
  <c r="I5" i="5"/>
  <c r="F6" i="5"/>
  <c r="G6" i="5"/>
  <c r="H6" i="5"/>
  <c r="I6" i="5"/>
  <c r="G7" i="5"/>
  <c r="H7" i="5"/>
  <c r="I7" i="5"/>
  <c r="F8" i="5"/>
  <c r="G8" i="5"/>
  <c r="H8" i="5"/>
  <c r="I8" i="5"/>
  <c r="F9" i="5"/>
  <c r="G9" i="5"/>
  <c r="H9" i="5"/>
  <c r="I9" i="5"/>
  <c r="F10" i="5"/>
  <c r="G10" i="5"/>
  <c r="H10" i="5"/>
  <c r="I10" i="5"/>
  <c r="F11" i="5"/>
  <c r="G11" i="5"/>
  <c r="H11" i="5"/>
  <c r="I11" i="5"/>
  <c r="F12" i="5"/>
  <c r="G12" i="5"/>
  <c r="H12" i="5"/>
  <c r="I12" i="5"/>
  <c r="F13" i="5"/>
  <c r="G13" i="5"/>
  <c r="H13" i="5"/>
  <c r="I13" i="5"/>
  <c r="F14" i="5"/>
  <c r="G14" i="5"/>
  <c r="H14" i="5"/>
  <c r="I14" i="5"/>
  <c r="F15" i="5"/>
  <c r="G15" i="5"/>
  <c r="H15" i="5"/>
  <c r="I15" i="5"/>
  <c r="I2" i="5"/>
  <c r="H2" i="5"/>
  <c r="G2" i="5"/>
  <c r="F2" i="5"/>
</calcChain>
</file>

<file path=xl/sharedStrings.xml><?xml version="1.0" encoding="utf-8"?>
<sst xmlns="http://schemas.openxmlformats.org/spreadsheetml/2006/main" count="246" uniqueCount="90">
  <si>
    <t>Trait</t>
  </si>
  <si>
    <t>Unit</t>
  </si>
  <si>
    <t>Environments</t>
  </si>
  <si>
    <t>Observations</t>
  </si>
  <si>
    <t>Grain Yield</t>
  </si>
  <si>
    <t>kg ha -1</t>
  </si>
  <si>
    <t>Plant Height</t>
  </si>
  <si>
    <t>centimeter</t>
  </si>
  <si>
    <t>Heading Date</t>
  </si>
  <si>
    <t>days</t>
  </si>
  <si>
    <t>Test Weight</t>
  </si>
  <si>
    <t>g liter -1</t>
  </si>
  <si>
    <t>Grain Protein</t>
  </si>
  <si>
    <t>Plump Grain</t>
  </si>
  <si>
    <t>percent</t>
  </si>
  <si>
    <t>50 Seed Weight</t>
  </si>
  <si>
    <t>grams</t>
  </si>
  <si>
    <t>Free Amino Nitrogen</t>
  </si>
  <si>
    <t>parts per million</t>
  </si>
  <si>
    <t>Alpha Amylase</t>
  </si>
  <si>
    <t>Beta Glucan</t>
  </si>
  <si>
    <t>Diastatic Power</t>
  </si>
  <si>
    <t>Soluble Protein/ Total Protein</t>
  </si>
  <si>
    <t>Malt Extract</t>
  </si>
  <si>
    <t>Wort Protein</t>
  </si>
  <si>
    <t>sd</t>
  </si>
  <si>
    <t>min</t>
  </si>
  <si>
    <t>mean</t>
  </si>
  <si>
    <t>max</t>
  </si>
  <si>
    <t>NA</t>
  </si>
  <si>
    <t>h2</t>
  </si>
  <si>
    <t>Residual</t>
  </si>
  <si>
    <t>823.316 ***</t>
  </si>
  <si>
    <t>59.232 ***</t>
  </si>
  <si>
    <t>25.46 ***</t>
  </si>
  <si>
    <t>679059.018 ***</t>
  </si>
  <si>
    <t>0.012 ***</t>
  </si>
  <si>
    <t>Genotype %*% Year %*% Location</t>
  </si>
  <si>
    <t>Genotype %*% Year</t>
  </si>
  <si>
    <t>Genotype %*% Location</t>
  </si>
  <si>
    <t>0.1 ***</t>
  </si>
  <si>
    <t>164.996 ***</t>
  </si>
  <si>
    <t>9.313 ***</t>
  </si>
  <si>
    <t>10.711 ***</t>
  </si>
  <si>
    <t>70782.837 ***</t>
  </si>
  <si>
    <t>0.026 ***</t>
  </si>
  <si>
    <t>Genotype</t>
  </si>
  <si>
    <t>Term</t>
  </si>
  <si>
    <t>Wooster, OH</t>
  </si>
  <si>
    <t>West_lafayette, IN</t>
  </si>
  <si>
    <t>St_Paul, MN</t>
  </si>
  <si>
    <t>Sidney_MT, MT</t>
  </si>
  <si>
    <t>Princeville, QC</t>
  </si>
  <si>
    <t>Madison, WI</t>
  </si>
  <si>
    <t>Ithaca2, NY</t>
  </si>
  <si>
    <t>Ithaca1, NY</t>
  </si>
  <si>
    <t>Huntley, MT</t>
  </si>
  <si>
    <t>Grande_rhonde_valley, OR</t>
  </si>
  <si>
    <t>Fargo, ND</t>
  </si>
  <si>
    <t>Elora, ON</t>
  </si>
  <si>
    <t>Driscoll_ND, ND</t>
  </si>
  <si>
    <t>Crookston, MN</t>
  </si>
  <si>
    <t>Chatham, MI</t>
  </si>
  <si>
    <t>Charlottetown, PE</t>
  </si>
  <si>
    <t>Buffalo_county, WI</t>
  </si>
  <si>
    <t>Bozeman, MT</t>
  </si>
  <si>
    <t>Arlington, WI</t>
  </si>
  <si>
    <t>Alburgh, VT</t>
  </si>
  <si>
    <t>Aberdeen, ID</t>
  </si>
  <si>
    <t>no. traits</t>
  </si>
  <si>
    <t>no. years</t>
  </si>
  <si>
    <t>no. trials</t>
  </si>
  <si>
    <t>longitude</t>
  </si>
  <si>
    <t>latitude</t>
  </si>
  <si>
    <t>location</t>
  </si>
  <si>
    <t>20°DU</t>
  </si>
  <si>
    <t>°ASBC</t>
  </si>
  <si>
    <t>59.582 ***</t>
  </si>
  <si>
    <t>8362.772 ***</t>
  </si>
  <si>
    <t>275.961 ***</t>
  </si>
  <si>
    <t>523.845 ***</t>
  </si>
  <si>
    <t>0.309 ***</t>
  </si>
  <si>
    <t>0.439 ***</t>
  </si>
  <si>
    <t>16.418 ***</t>
  </si>
  <si>
    <t>6.268 ***</t>
  </si>
  <si>
    <t>0.004 ***</t>
  </si>
  <si>
    <t>98.215 ***</t>
  </si>
  <si>
    <t>12.295 ***</t>
  </si>
  <si>
    <t>0.669 ***</t>
  </si>
  <si>
    <t>26.98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</si>
</sst>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G11" sqref="G11"/>
    </sheetView>
  </sheetViews>
  <sheetFormatPr defaultRowHeight="14.25" x14ac:dyDescent="0.45"/>
  <cols>
    <col min="1" max="1" width="25.1328125" bestFit="1" customWidth="1"/>
    <col min="2" max="2" width="11" bestFit="1" customWidth="1"/>
    <col min="3" max="3" width="11.73046875" bestFit="1" customWidth="1"/>
    <col min="4" max="4" width="8.73046875" bestFit="1" customWidth="1"/>
    <col min="5" max="5" width="9" bestFit="1" customWidth="1"/>
    <col min="6" max="6" width="8.86328125" bestFit="1" customWidth="1"/>
  </cols>
  <sheetData>
    <row r="1" spans="1:6" x14ac:dyDescent="0.45">
      <c r="A1" t="s">
        <v>74</v>
      </c>
      <c r="B1" t="s">
        <v>73</v>
      </c>
      <c r="C1" t="s">
        <v>72</v>
      </c>
      <c r="D1" t="s">
        <v>71</v>
      </c>
      <c r="E1" t="s">
        <v>70</v>
      </c>
      <c r="F1" t="s">
        <v>69</v>
      </c>
    </row>
    <row r="2" spans="1:6" x14ac:dyDescent="0.45">
      <c r="A2" t="s">
        <v>68</v>
      </c>
      <c r="B2">
        <v>42.953330000000001</v>
      </c>
      <c r="C2">
        <v>-112.82666</v>
      </c>
      <c r="D2">
        <v>2</v>
      </c>
      <c r="E2">
        <v>2</v>
      </c>
      <c r="F2">
        <v>5</v>
      </c>
    </row>
    <row r="3" spans="1:6" x14ac:dyDescent="0.45">
      <c r="A3" t="s">
        <v>67</v>
      </c>
      <c r="B3">
        <v>45.011319</v>
      </c>
      <c r="C3">
        <v>-73.308302999999995</v>
      </c>
      <c r="D3">
        <v>2</v>
      </c>
      <c r="E3">
        <v>2</v>
      </c>
      <c r="F3">
        <v>3</v>
      </c>
    </row>
    <row r="4" spans="1:6" x14ac:dyDescent="0.45">
      <c r="A4" t="s">
        <v>66</v>
      </c>
      <c r="B4">
        <v>43.327240000000003</v>
      </c>
      <c r="C4">
        <v>-89.334502999999998</v>
      </c>
      <c r="D4">
        <v>2</v>
      </c>
      <c r="E4">
        <v>2</v>
      </c>
      <c r="F4">
        <v>14</v>
      </c>
    </row>
    <row r="5" spans="1:6" x14ac:dyDescent="0.45">
      <c r="A5" t="s">
        <v>65</v>
      </c>
      <c r="B5">
        <v>45.673200000000001</v>
      </c>
      <c r="C5">
        <v>-111.1541</v>
      </c>
      <c r="D5">
        <v>5</v>
      </c>
      <c r="E5">
        <v>3</v>
      </c>
      <c r="F5">
        <v>6</v>
      </c>
    </row>
    <row r="6" spans="1:6" x14ac:dyDescent="0.45">
      <c r="A6" t="s">
        <v>64</v>
      </c>
      <c r="B6">
        <v>44.335988899999997</v>
      </c>
      <c r="C6">
        <v>-91.836919399999999</v>
      </c>
      <c r="D6">
        <v>2</v>
      </c>
      <c r="E6">
        <v>2</v>
      </c>
      <c r="F6">
        <v>3</v>
      </c>
    </row>
    <row r="7" spans="1:6" x14ac:dyDescent="0.45">
      <c r="A7" t="s">
        <v>63</v>
      </c>
      <c r="B7">
        <v>46.345317999999999</v>
      </c>
      <c r="C7">
        <v>-63.17933</v>
      </c>
      <c r="D7">
        <v>2</v>
      </c>
      <c r="E7">
        <v>2</v>
      </c>
      <c r="F7">
        <v>7</v>
      </c>
    </row>
    <row r="8" spans="1:6" x14ac:dyDescent="0.45">
      <c r="A8" t="s">
        <v>62</v>
      </c>
      <c r="B8">
        <v>46.345576000000001</v>
      </c>
      <c r="C8">
        <v>-86.915621000000002</v>
      </c>
      <c r="D8">
        <v>2</v>
      </c>
      <c r="E8">
        <v>2</v>
      </c>
      <c r="F8">
        <v>6</v>
      </c>
    </row>
    <row r="9" spans="1:6" x14ac:dyDescent="0.45">
      <c r="A9" t="s">
        <v>61</v>
      </c>
      <c r="B9">
        <v>47.818536000000002</v>
      </c>
      <c r="C9">
        <v>-96.613365999999999</v>
      </c>
      <c r="D9">
        <v>4</v>
      </c>
      <c r="E9">
        <v>3</v>
      </c>
      <c r="F9">
        <v>13</v>
      </c>
    </row>
    <row r="10" spans="1:6" x14ac:dyDescent="0.45">
      <c r="A10" t="s">
        <v>60</v>
      </c>
      <c r="B10">
        <v>46.851917</v>
      </c>
      <c r="C10">
        <v>-100.07769399999999</v>
      </c>
      <c r="D10">
        <v>1</v>
      </c>
      <c r="E10">
        <v>1</v>
      </c>
      <c r="F10">
        <v>1</v>
      </c>
    </row>
    <row r="11" spans="1:6" x14ac:dyDescent="0.45">
      <c r="A11" t="s">
        <v>59</v>
      </c>
      <c r="B11">
        <v>43.633333</v>
      </c>
      <c r="C11">
        <v>-80.416667000000004</v>
      </c>
      <c r="D11">
        <v>2</v>
      </c>
      <c r="E11">
        <v>2</v>
      </c>
      <c r="F11">
        <v>3</v>
      </c>
    </row>
    <row r="12" spans="1:6" x14ac:dyDescent="0.45">
      <c r="A12" t="s">
        <v>58</v>
      </c>
      <c r="B12">
        <v>46.923481000000002</v>
      </c>
      <c r="C12">
        <v>-96.809310999999994</v>
      </c>
      <c r="D12">
        <v>2</v>
      </c>
      <c r="E12">
        <v>2</v>
      </c>
      <c r="F12">
        <v>3</v>
      </c>
    </row>
    <row r="13" spans="1:6" x14ac:dyDescent="0.45">
      <c r="A13" t="s">
        <v>57</v>
      </c>
      <c r="B13">
        <v>45.5</v>
      </c>
      <c r="C13">
        <v>-118</v>
      </c>
      <c r="D13">
        <v>1</v>
      </c>
      <c r="E13">
        <v>1</v>
      </c>
      <c r="F13">
        <v>5</v>
      </c>
    </row>
    <row r="14" spans="1:6" x14ac:dyDescent="0.45">
      <c r="A14" t="s">
        <v>56</v>
      </c>
      <c r="B14">
        <v>45.92</v>
      </c>
      <c r="C14">
        <v>-108.25</v>
      </c>
      <c r="D14">
        <v>2</v>
      </c>
      <c r="E14">
        <v>2</v>
      </c>
      <c r="F14">
        <v>6</v>
      </c>
    </row>
    <row r="15" spans="1:6" x14ac:dyDescent="0.45">
      <c r="A15" t="s">
        <v>55</v>
      </c>
      <c r="B15">
        <v>42.471110000000003</v>
      </c>
      <c r="C15">
        <v>-76.436109999999999</v>
      </c>
      <c r="D15">
        <v>4</v>
      </c>
      <c r="E15">
        <v>3</v>
      </c>
      <c r="F15">
        <v>4</v>
      </c>
    </row>
    <row r="16" spans="1:6" x14ac:dyDescent="0.45">
      <c r="A16" t="s">
        <v>54</v>
      </c>
      <c r="B16">
        <v>42.44556</v>
      </c>
      <c r="C16">
        <v>-76.440950000000001</v>
      </c>
      <c r="D16">
        <v>3</v>
      </c>
      <c r="E16">
        <v>3</v>
      </c>
      <c r="F16">
        <v>14</v>
      </c>
    </row>
    <row r="17" spans="1:6" x14ac:dyDescent="0.45">
      <c r="A17" t="s">
        <v>53</v>
      </c>
      <c r="B17">
        <v>43.070762999999999</v>
      </c>
      <c r="C17">
        <v>-89.541968999999995</v>
      </c>
      <c r="D17">
        <v>2</v>
      </c>
      <c r="E17">
        <v>2</v>
      </c>
      <c r="F17">
        <v>3</v>
      </c>
    </row>
    <row r="18" spans="1:6" x14ac:dyDescent="0.45">
      <c r="A18" t="s">
        <v>52</v>
      </c>
      <c r="B18">
        <v>46.118065000000001</v>
      </c>
      <c r="C18">
        <v>-71.907570000000007</v>
      </c>
      <c r="D18">
        <v>2</v>
      </c>
      <c r="E18">
        <v>2</v>
      </c>
      <c r="F18">
        <v>6</v>
      </c>
    </row>
    <row r="19" spans="1:6" x14ac:dyDescent="0.45">
      <c r="A19" t="s">
        <v>51</v>
      </c>
      <c r="B19" t="s">
        <v>29</v>
      </c>
      <c r="C19" t="s">
        <v>29</v>
      </c>
      <c r="D19">
        <v>1</v>
      </c>
      <c r="E19">
        <v>1</v>
      </c>
      <c r="F19">
        <v>1</v>
      </c>
    </row>
    <row r="20" spans="1:6" x14ac:dyDescent="0.45">
      <c r="A20" t="s">
        <v>50</v>
      </c>
      <c r="B20">
        <v>44.990091</v>
      </c>
      <c r="C20">
        <v>-93.183239999999998</v>
      </c>
      <c r="D20">
        <v>3</v>
      </c>
      <c r="E20">
        <v>3</v>
      </c>
      <c r="F20">
        <v>13</v>
      </c>
    </row>
    <row r="21" spans="1:6" x14ac:dyDescent="0.45">
      <c r="A21" t="s">
        <v>49</v>
      </c>
      <c r="B21">
        <v>40.473004000000003</v>
      </c>
      <c r="C21">
        <v>-86.991186999999996</v>
      </c>
      <c r="D21">
        <v>2</v>
      </c>
      <c r="E21">
        <v>2</v>
      </c>
      <c r="F21">
        <v>5</v>
      </c>
    </row>
    <row r="22" spans="1:6" x14ac:dyDescent="0.45">
      <c r="A22" t="s">
        <v>48</v>
      </c>
      <c r="B22">
        <v>40.772357</v>
      </c>
      <c r="C22">
        <v>-81.916437000000002</v>
      </c>
      <c r="D22">
        <v>1</v>
      </c>
      <c r="E22">
        <v>1</v>
      </c>
      <c r="F2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2" sqref="B2"/>
    </sheetView>
  </sheetViews>
  <sheetFormatPr defaultRowHeight="14.25" x14ac:dyDescent="0.45"/>
  <cols>
    <col min="1" max="1" width="31.73046875" bestFit="1" customWidth="1"/>
    <col min="2" max="2" width="14.86328125" bestFit="1" customWidth="1"/>
    <col min="3" max="3" width="22.59765625" bestFit="1" customWidth="1"/>
    <col min="4" max="4" width="18.86328125" bestFit="1" customWidth="1"/>
    <col min="5" max="5" width="31.73046875" bestFit="1" customWidth="1"/>
    <col min="6" max="6" width="19.86328125" bestFit="1" customWidth="1"/>
    <col min="7" max="7" width="12.73046875" bestFit="1" customWidth="1"/>
    <col min="8" max="8" width="14.1328125" bestFit="1" customWidth="1"/>
    <col min="9" max="9" width="12.86328125" bestFit="1" customWidth="1"/>
    <col min="10" max="10" width="11.3984375" bestFit="1" customWidth="1"/>
    <col min="11" max="12" width="11.86328125" bestFit="1" customWidth="1"/>
    <col min="13" max="13" width="28" bestFit="1" customWidth="1"/>
    <col min="14" max="14" width="11.59765625" bestFit="1" customWidth="1"/>
    <col min="15" max="15" width="12.3984375" bestFit="1" customWidth="1"/>
  </cols>
  <sheetData>
    <row r="1" spans="1:6" x14ac:dyDescent="0.45">
      <c r="A1" t="s">
        <v>0</v>
      </c>
      <c r="B1" t="s">
        <v>46</v>
      </c>
      <c r="C1" t="s">
        <v>39</v>
      </c>
      <c r="D1" t="s">
        <v>38</v>
      </c>
      <c r="E1" t="s">
        <v>37</v>
      </c>
      <c r="F1" t="s">
        <v>31</v>
      </c>
    </row>
    <row r="2" spans="1:6" x14ac:dyDescent="0.45">
      <c r="A2" t="s">
        <v>4</v>
      </c>
      <c r="B2" t="str">
        <f>VLOOKUP($A2, trait_var_comp!$A$9:$F$22, 2,FALSE)</f>
        <v>70782.837 ***</v>
      </c>
      <c r="C2">
        <f>VLOOKUP($A2, trait_var_comp!$A$9:$F$22, 3,FALSE)</f>
        <v>0</v>
      </c>
      <c r="D2">
        <f>VLOOKUP($A2, trait_var_comp!$A$9:$F$22, 4,FALSE)</f>
        <v>0</v>
      </c>
      <c r="E2" t="str">
        <f>VLOOKUP($A2, trait_var_comp!$A$9:$F$22, 5,FALSE)</f>
        <v>679059.018 ***</v>
      </c>
      <c r="F2">
        <f>VLOOKUP($A2, trait_var_comp!$A$9:$F$22, 6,FALSE)</f>
        <v>396975.25099999999</v>
      </c>
    </row>
    <row r="3" spans="1:6" x14ac:dyDescent="0.45">
      <c r="A3" t="s">
        <v>6</v>
      </c>
      <c r="B3" t="str">
        <f>VLOOKUP($A3, trait_var_comp!$A$9:$F$22, 2,FALSE)</f>
        <v>9.313 ***</v>
      </c>
      <c r="C3">
        <f>VLOOKUP($A3, trait_var_comp!$A$9:$F$22, 3,FALSE)</f>
        <v>0</v>
      </c>
      <c r="D3">
        <f>VLOOKUP($A3, trait_var_comp!$A$9:$F$22, 4,FALSE)</f>
        <v>0</v>
      </c>
      <c r="E3" t="str">
        <f>VLOOKUP($A3, trait_var_comp!$A$9:$F$22, 5,FALSE)</f>
        <v>59.232 ***</v>
      </c>
      <c r="F3">
        <f>VLOOKUP($A3, trait_var_comp!$A$9:$F$22, 6,FALSE)</f>
        <v>4.0000000000000001E-3</v>
      </c>
    </row>
    <row r="4" spans="1:6" x14ac:dyDescent="0.45">
      <c r="A4" t="s">
        <v>8</v>
      </c>
      <c r="B4" t="str">
        <f>VLOOKUP($A4, trait_var_comp!$A$9:$F$22, 2,FALSE)</f>
        <v>10.711 ***</v>
      </c>
      <c r="C4">
        <f>VLOOKUP($A4, trait_var_comp!$A$9:$F$22, 3,FALSE)</f>
        <v>0</v>
      </c>
      <c r="D4">
        <f>VLOOKUP($A4, trait_var_comp!$A$9:$F$22, 4,FALSE)</f>
        <v>0</v>
      </c>
      <c r="E4" t="str">
        <f>VLOOKUP($A4, trait_var_comp!$A$9:$F$22, 5,FALSE)</f>
        <v>25.46 ***</v>
      </c>
      <c r="F4">
        <f>VLOOKUP($A4, trait_var_comp!$A$9:$F$22, 6,FALSE)</f>
        <v>0</v>
      </c>
    </row>
    <row r="5" spans="1:6" x14ac:dyDescent="0.45">
      <c r="A5" t="s">
        <v>10</v>
      </c>
      <c r="B5" t="str">
        <f>VLOOKUP($A5, trait_var_comp!$A$9:$F$22, 2,FALSE)</f>
        <v>164.996 ***</v>
      </c>
      <c r="C5">
        <f>VLOOKUP($A5, trait_var_comp!$A$9:$F$22, 3,FALSE)</f>
        <v>0</v>
      </c>
      <c r="D5">
        <f>VLOOKUP($A5, trait_var_comp!$A$9:$F$22, 4,FALSE)</f>
        <v>0</v>
      </c>
      <c r="E5" t="str">
        <f>VLOOKUP($A5, trait_var_comp!$A$9:$F$22, 5,FALSE)</f>
        <v>823.316 ***</v>
      </c>
      <c r="F5">
        <f>VLOOKUP($A5, trait_var_comp!$A$9:$F$22, 6,FALSE)</f>
        <v>0.217</v>
      </c>
    </row>
    <row r="6" spans="1:6" x14ac:dyDescent="0.45">
      <c r="A6" t="s">
        <v>12</v>
      </c>
      <c r="B6" t="str">
        <f>VLOOKUP($A6, trait_var_comp!$A$9:$F$22, 2,FALSE)</f>
        <v>0.309 ***</v>
      </c>
      <c r="C6">
        <f>VLOOKUP($A6, trait_var_comp!$A$9:$F$22, 3,FALSE)</f>
        <v>0</v>
      </c>
      <c r="D6">
        <f>VLOOKUP($A6, trait_var_comp!$A$9:$F$22, 4,FALSE)</f>
        <v>0</v>
      </c>
      <c r="E6" t="str">
        <f>VLOOKUP($A6, trait_var_comp!$A$9:$F$22, 5,FALSE)</f>
        <v>0.669 ***</v>
      </c>
      <c r="F6">
        <f>VLOOKUP($A6, trait_var_comp!$A$9:$F$22, 6,FALSE)</f>
        <v>0</v>
      </c>
    </row>
    <row r="7" spans="1:6" x14ac:dyDescent="0.45">
      <c r="A7" t="s">
        <v>13</v>
      </c>
      <c r="B7" t="str">
        <f>VLOOKUP($A7, trait_var_comp!$A$9:$F$22, 2,FALSE)</f>
        <v>16.418 ***</v>
      </c>
      <c r="C7">
        <f>VLOOKUP($A7, trait_var_comp!$A$9:$F$22, 3,FALSE)</f>
        <v>0</v>
      </c>
      <c r="D7">
        <f>VLOOKUP($A7, trait_var_comp!$A$9:$F$22, 4,FALSE)</f>
        <v>0</v>
      </c>
      <c r="E7" t="str">
        <f>VLOOKUP($A7, trait_var_comp!$A$9:$F$22, 5,FALSE)</f>
        <v>26.98 ***</v>
      </c>
      <c r="F7">
        <f>VLOOKUP($A7, trait_var_comp!$A$9:$F$22, 6,FALSE)</f>
        <v>0.377</v>
      </c>
    </row>
    <row r="8" spans="1:6" x14ac:dyDescent="0.45">
      <c r="A8" t="s">
        <v>15</v>
      </c>
      <c r="B8" t="str">
        <f>VLOOKUP($A8, trait_var_comp!$A$9:$F$22, 2,FALSE)</f>
        <v>0.026 ***</v>
      </c>
      <c r="C8">
        <f>VLOOKUP($A8, trait_var_comp!$A$9:$F$22, 3,FALSE)</f>
        <v>0</v>
      </c>
      <c r="D8" t="str">
        <f>VLOOKUP($A8, trait_var_comp!$A$9:$F$22, 4,FALSE)</f>
        <v>0.004 ***</v>
      </c>
      <c r="E8" t="str">
        <f>VLOOKUP($A8, trait_var_comp!$A$9:$F$22, 5,FALSE)</f>
        <v>0.012 ***</v>
      </c>
      <c r="F8">
        <f>VLOOKUP($A8, trait_var_comp!$A$9:$F$22, 6,FALSE)</f>
        <v>0</v>
      </c>
    </row>
    <row r="9" spans="1:6" x14ac:dyDescent="0.45">
      <c r="A9" t="s">
        <v>17</v>
      </c>
      <c r="B9" t="str">
        <f>VLOOKUP($A9, trait_var_comp!$A$9:$F$22, 2,FALSE)</f>
        <v>523.845 ***</v>
      </c>
      <c r="C9">
        <f>VLOOKUP($A9, trait_var_comp!$A$9:$F$22, 3,FALSE)</f>
        <v>390.791</v>
      </c>
      <c r="D9">
        <f>VLOOKUP($A9, trait_var_comp!$A$9:$F$22, 4,FALSE)</f>
        <v>84.132999999999996</v>
      </c>
      <c r="E9">
        <f>VLOOKUP($A9, trait_var_comp!$A$9:$F$22, 5,FALSE)</f>
        <v>344.49200000000002</v>
      </c>
      <c r="F9">
        <f>VLOOKUP($A9, trait_var_comp!$A$9:$F$22, 6,FALSE)</f>
        <v>3.4119999999999999</v>
      </c>
    </row>
    <row r="10" spans="1:6" x14ac:dyDescent="0.45">
      <c r="A10" t="s">
        <v>19</v>
      </c>
      <c r="B10" t="str">
        <f>VLOOKUP($A10, trait_var_comp!$A$9:$F$22, 2,FALSE)</f>
        <v>59.582 ***</v>
      </c>
      <c r="C10">
        <f>VLOOKUP($A10, trait_var_comp!$A$9:$F$22, 3,FALSE)</f>
        <v>97.819000000000003</v>
      </c>
      <c r="D10">
        <f>VLOOKUP($A10, trait_var_comp!$A$9:$F$22, 4,FALSE)</f>
        <v>17.733000000000001</v>
      </c>
      <c r="E10">
        <f>VLOOKUP($A10, trait_var_comp!$A$9:$F$22, 5,FALSE)</f>
        <v>56.893999999999998</v>
      </c>
      <c r="F10">
        <f>VLOOKUP($A10, trait_var_comp!$A$9:$F$22, 6,FALSE)</f>
        <v>6.4000000000000001E-2</v>
      </c>
    </row>
    <row r="11" spans="1:6" x14ac:dyDescent="0.45">
      <c r="A11" t="s">
        <v>20</v>
      </c>
      <c r="B11" t="str">
        <f>VLOOKUP($A11, trait_var_comp!$A$9:$F$22, 2,FALSE)</f>
        <v>8362.772 ***</v>
      </c>
      <c r="C11">
        <f>VLOOKUP($A11, trait_var_comp!$A$9:$F$22, 3,FALSE)</f>
        <v>5241.1019999999999</v>
      </c>
      <c r="D11">
        <f>VLOOKUP($A11, trait_var_comp!$A$9:$F$22, 4,FALSE)</f>
        <v>423.60599999999999</v>
      </c>
      <c r="E11">
        <f>VLOOKUP($A11, trait_var_comp!$A$9:$F$22, 5,FALSE)</f>
        <v>4587.6189999999997</v>
      </c>
      <c r="F11">
        <f>VLOOKUP($A11, trait_var_comp!$A$9:$F$22, 6,FALSE)</f>
        <v>412.37</v>
      </c>
    </row>
    <row r="12" spans="1:6" x14ac:dyDescent="0.45">
      <c r="A12" t="s">
        <v>21</v>
      </c>
      <c r="B12" t="str">
        <f>VLOOKUP($A12, trait_var_comp!$A$9:$F$22, 2,FALSE)</f>
        <v>275.961 ***</v>
      </c>
      <c r="C12">
        <f>VLOOKUP($A12, trait_var_comp!$A$9:$F$22, 3,FALSE)</f>
        <v>156.762</v>
      </c>
      <c r="D12" t="str">
        <f>VLOOKUP($A12, trait_var_comp!$A$9:$F$22, 4,FALSE)</f>
        <v>98.215 ***</v>
      </c>
      <c r="E12">
        <f>VLOOKUP($A12, trait_var_comp!$A$9:$F$22, 5,FALSE)</f>
        <v>95.881</v>
      </c>
      <c r="F12">
        <f>VLOOKUP($A12, trait_var_comp!$A$9:$F$22, 6,FALSE)</f>
        <v>1.554</v>
      </c>
    </row>
    <row r="13" spans="1:6" x14ac:dyDescent="0.45">
      <c r="A13" t="s">
        <v>22</v>
      </c>
      <c r="B13" t="str">
        <f>VLOOKUP($A13, trait_var_comp!$A$9:$F$22, 2,FALSE)</f>
        <v>6.268 ***</v>
      </c>
      <c r="C13">
        <f>VLOOKUP($A13, trait_var_comp!$A$9:$F$22, 3,FALSE)</f>
        <v>3.8580000000000001</v>
      </c>
      <c r="D13" t="str">
        <f>VLOOKUP($A13, trait_var_comp!$A$9:$F$22, 4,FALSE)</f>
        <v>12.295 ***</v>
      </c>
      <c r="E13">
        <f>VLOOKUP($A13, trait_var_comp!$A$9:$F$22, 5,FALSE)</f>
        <v>3.9489999999999998</v>
      </c>
      <c r="F13">
        <f>VLOOKUP($A13, trait_var_comp!$A$9:$F$22, 6,FALSE)</f>
        <v>1E-3</v>
      </c>
    </row>
    <row r="14" spans="1:6" x14ac:dyDescent="0.45">
      <c r="A14" t="s">
        <v>23</v>
      </c>
      <c r="B14" t="str">
        <f>VLOOKUP($A14, trait_var_comp!$A$9:$F$22, 2,FALSE)</f>
        <v>0.439 ***</v>
      </c>
      <c r="C14">
        <f>VLOOKUP($A14, trait_var_comp!$A$9:$F$22, 3,FALSE)</f>
        <v>1.4E-2</v>
      </c>
      <c r="D14">
        <f>VLOOKUP($A14, trait_var_comp!$A$9:$F$22, 4,FALSE)</f>
        <v>0</v>
      </c>
      <c r="E14">
        <f>VLOOKUP($A14, trait_var_comp!$A$9:$F$22, 5,FALSE)</f>
        <v>1.2370000000000001</v>
      </c>
      <c r="F14">
        <f>VLOOKUP($A14, trait_var_comp!$A$9:$F$22, 6,FALSE)</f>
        <v>0</v>
      </c>
    </row>
    <row r="15" spans="1:6" x14ac:dyDescent="0.45">
      <c r="A15" t="s">
        <v>24</v>
      </c>
      <c r="B15" t="str">
        <f>VLOOKUP($A15, trait_var_comp!$A$9:$F$22, 2,FALSE)</f>
        <v>0.1 ***</v>
      </c>
      <c r="C15">
        <f>VLOOKUP($A15, trait_var_comp!$A$9:$F$22, 3,FALSE)</f>
        <v>9.5000000000000001E-2</v>
      </c>
      <c r="D15">
        <f>VLOOKUP($A15, trait_var_comp!$A$9:$F$22, 4,FALSE)</f>
        <v>0</v>
      </c>
      <c r="E15">
        <f>VLOOKUP($A15, trait_var_comp!$A$9:$F$22, 5,FALSE)</f>
        <v>1.2E-2</v>
      </c>
      <c r="F15">
        <f>VLOOKUP($A15, trait_var_comp!$A$9:$F$22, 6,FALSE)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C2" sqref="C2:D15"/>
    </sheetView>
  </sheetViews>
  <sheetFormatPr defaultRowHeight="14.25" x14ac:dyDescent="0.45"/>
  <cols>
    <col min="1" max="1" width="28" bestFit="1" customWidth="1"/>
    <col min="2" max="2" width="15.73046875" bestFit="1" customWidth="1"/>
    <col min="3" max="3" width="13.3984375" bestFit="1" customWidth="1"/>
    <col min="4" max="4" width="12.73046875" bestFit="1" customWidth="1"/>
  </cols>
  <sheetData>
    <row r="1" spans="1:9" x14ac:dyDescent="0.45">
      <c r="A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28</v>
      </c>
      <c r="G1" s="1" t="s">
        <v>27</v>
      </c>
      <c r="H1" s="1" t="s">
        <v>25</v>
      </c>
      <c r="I1" s="1" t="s">
        <v>30</v>
      </c>
    </row>
    <row r="2" spans="1:9" x14ac:dyDescent="0.45">
      <c r="A2" t="s">
        <v>4</v>
      </c>
      <c r="B2" s="1" t="s">
        <v>5</v>
      </c>
      <c r="C2" s="1">
        <v>40</v>
      </c>
      <c r="D2" s="1">
        <v>9390</v>
      </c>
      <c r="E2" s="1">
        <f>VLOOKUP($A2,trait_value_summary!$A$9:$F$22,2,FALSE)</f>
        <v>6.6669999999999998</v>
      </c>
      <c r="F2" s="1">
        <f>VLOOKUP($A2,trait_value_summary!$A$9:$F$22,3,FALSE)</f>
        <v>11125.681</v>
      </c>
      <c r="G2" s="1">
        <f>VLOOKUP($A2,trait_value_summary!$A$9:$F$22,4,FALSE)</f>
        <v>4253.1009999999997</v>
      </c>
      <c r="H2" s="1">
        <f>VLOOKUP($A2,trait_value_summary!$A$9:$F$22,5,FALSE)</f>
        <v>2212.4830000000002</v>
      </c>
      <c r="I2" s="1">
        <f>VLOOKUP($A2,trait_value_summary!$A$9:$F$22,6,FALSE)</f>
        <v>0.77500000000000002</v>
      </c>
    </row>
    <row r="3" spans="1:9" x14ac:dyDescent="0.45">
      <c r="A3" t="s">
        <v>6</v>
      </c>
      <c r="B3" s="1" t="s">
        <v>7</v>
      </c>
      <c r="C3" s="1">
        <v>38</v>
      </c>
      <c r="D3" s="1">
        <v>9263</v>
      </c>
      <c r="E3" s="1">
        <f>VLOOKUP($A3,trait_value_summary!$A$9:$F$22,2,FALSE)</f>
        <v>35.470999999999997</v>
      </c>
      <c r="F3" s="1">
        <f>VLOOKUP($A3,trait_value_summary!$A$9:$F$22,3,FALSE)</f>
        <v>119.56399999999999</v>
      </c>
      <c r="G3" s="1">
        <f>VLOOKUP($A3,trait_value_summary!$A$9:$F$22,4,FALSE)</f>
        <v>73.605000000000004</v>
      </c>
      <c r="H3" s="1">
        <f>VLOOKUP($A3,trait_value_summary!$A$9:$F$22,5,FALSE)</f>
        <v>14.653</v>
      </c>
      <c r="I3" s="1">
        <f>VLOOKUP($A3,trait_value_summary!$A$9:$F$22,6,FALSE)</f>
        <v>0.89100000000000001</v>
      </c>
    </row>
    <row r="4" spans="1:9" x14ac:dyDescent="0.45">
      <c r="A4" t="s">
        <v>8</v>
      </c>
      <c r="B4" s="1" t="s">
        <v>9</v>
      </c>
      <c r="C4" s="1">
        <v>36</v>
      </c>
      <c r="D4" s="1">
        <v>8713</v>
      </c>
      <c r="E4" s="1">
        <f>VLOOKUP($A4,trait_value_summary!$A$9:$F$22,2,FALSE)</f>
        <v>41</v>
      </c>
      <c r="F4" s="1">
        <f>VLOOKUP($A4,trait_value_summary!$A$9:$F$22,3,FALSE)</f>
        <v>87.019000000000005</v>
      </c>
      <c r="G4" s="1">
        <f>VLOOKUP($A4,trait_value_summary!$A$9:$F$22,4,FALSE)</f>
        <v>61.89</v>
      </c>
      <c r="H4" s="1">
        <f>VLOOKUP($A4,trait_value_summary!$A$9:$F$22,5,FALSE)</f>
        <v>7.6689999999999996</v>
      </c>
      <c r="I4" s="1">
        <f>VLOOKUP($A4,trait_value_summary!$A$9:$F$22,6,FALSE)</f>
        <v>0.95099999999999996</v>
      </c>
    </row>
    <row r="5" spans="1:9" x14ac:dyDescent="0.45">
      <c r="A5" t="s">
        <v>10</v>
      </c>
      <c r="B5" s="1" t="s">
        <v>11</v>
      </c>
      <c r="C5" s="1">
        <v>22</v>
      </c>
      <c r="D5" s="1">
        <v>4852</v>
      </c>
      <c r="E5" s="1">
        <f>VLOOKUP($A5,trait_value_summary!$A$9:$F$22,2,FALSE)</f>
        <v>424.82600000000002</v>
      </c>
      <c r="F5" s="1">
        <f>VLOOKUP($A5,trait_value_summary!$A$9:$F$22,3,FALSE)</f>
        <v>968.02499999999998</v>
      </c>
      <c r="G5" s="1">
        <f>VLOOKUP($A5,trait_value_summary!$A$9:$F$22,4,FALSE)</f>
        <v>659.71500000000003</v>
      </c>
      <c r="H5" s="1">
        <f>VLOOKUP($A5,trait_value_summary!$A$9:$F$22,5,FALSE)</f>
        <v>59.594000000000001</v>
      </c>
      <c r="I5" s="1">
        <f>VLOOKUP($A5,trait_value_summary!$A$9:$F$22,6,FALSE)</f>
        <v>0.85799999999999998</v>
      </c>
    </row>
    <row r="6" spans="1:9" x14ac:dyDescent="0.45">
      <c r="A6" t="s">
        <v>12</v>
      </c>
      <c r="B6" s="1" t="s">
        <v>14</v>
      </c>
      <c r="C6" s="1">
        <v>14</v>
      </c>
      <c r="D6" s="1">
        <v>3210</v>
      </c>
      <c r="E6" s="1">
        <f>VLOOKUP($A6,trait_value_summary!$A$9:$F$22,2,FALSE)</f>
        <v>6.9509999999999996</v>
      </c>
      <c r="F6" s="1">
        <f>VLOOKUP($A6,trait_value_summary!$A$9:$F$22,3,FALSE)</f>
        <v>19</v>
      </c>
      <c r="G6" s="1">
        <f>VLOOKUP($A6,trait_value_summary!$A$9:$F$22,4,FALSE)</f>
        <v>12.346</v>
      </c>
      <c r="H6" s="1">
        <f>VLOOKUP($A6,trait_value_summary!$A$9:$F$22,5,FALSE)</f>
        <v>1.8340000000000001</v>
      </c>
      <c r="I6" s="1">
        <f>VLOOKUP($A6,trait_value_summary!$A$9:$F$22,6,FALSE)</f>
        <v>0.92600000000000005</v>
      </c>
    </row>
    <row r="7" spans="1:9" x14ac:dyDescent="0.45">
      <c r="A7" t="s">
        <v>13</v>
      </c>
      <c r="B7" s="1" t="s">
        <v>14</v>
      </c>
      <c r="C7" s="1">
        <v>14</v>
      </c>
      <c r="D7" s="1">
        <v>2825</v>
      </c>
      <c r="E7" s="1">
        <f>VLOOKUP($A7,trait_value_summary!$A$9:$F$22,2,FALSE)</f>
        <v>0.92400000000000004</v>
      </c>
      <c r="F7" s="1">
        <v>100</v>
      </c>
      <c r="G7" s="1">
        <f>VLOOKUP($A7,trait_value_summary!$A$9:$F$22,4,FALSE)</f>
        <v>89.774000000000001</v>
      </c>
      <c r="H7" s="1">
        <f>VLOOKUP($A7,trait_value_summary!$A$9:$F$22,5,FALSE)</f>
        <v>15.212999999999999</v>
      </c>
      <c r="I7" s="1">
        <f>VLOOKUP($A7,trait_value_summary!$A$9:$F$22,6,FALSE)</f>
        <v>0.93600000000000005</v>
      </c>
    </row>
    <row r="8" spans="1:9" x14ac:dyDescent="0.45">
      <c r="A8" t="s">
        <v>15</v>
      </c>
      <c r="B8" s="1" t="s">
        <v>16</v>
      </c>
      <c r="C8" s="1">
        <v>9</v>
      </c>
      <c r="D8" s="1">
        <v>1766</v>
      </c>
      <c r="E8" s="1">
        <f>VLOOKUP($A8,trait_value_summary!$A$9:$F$22,2,FALSE)</f>
        <v>1.369</v>
      </c>
      <c r="F8" s="1">
        <f>VLOOKUP($A8,trait_value_summary!$A$9:$F$22,3,FALSE)</f>
        <v>2.95</v>
      </c>
      <c r="G8" s="1">
        <f>VLOOKUP($A8,trait_value_summary!$A$9:$F$22,4,FALSE)</f>
        <v>2.1110000000000002</v>
      </c>
      <c r="H8" s="1">
        <f>VLOOKUP($A8,trait_value_summary!$A$9:$F$22,5,FALSE)</f>
        <v>0.247</v>
      </c>
      <c r="I8" s="1">
        <f>VLOOKUP($A8,trait_value_summary!$A$9:$F$22,6,FALSE)</f>
        <v>0.9</v>
      </c>
    </row>
    <row r="9" spans="1:9" x14ac:dyDescent="0.45">
      <c r="A9" t="s">
        <v>17</v>
      </c>
      <c r="B9" s="1" t="s">
        <v>18</v>
      </c>
      <c r="C9" s="1">
        <v>4</v>
      </c>
      <c r="D9" s="1">
        <v>1055</v>
      </c>
      <c r="E9" s="1">
        <f>VLOOKUP($A9,trait_value_summary!$A$9:$F$22,2,FALSE)</f>
        <v>78.350999999999999</v>
      </c>
      <c r="F9" s="1">
        <f>VLOOKUP($A9,trait_value_summary!$A$9:$F$22,3,FALSE)</f>
        <v>372.40199999999999</v>
      </c>
      <c r="G9" s="1">
        <f>VLOOKUP($A9,trait_value_summary!$A$9:$F$22,4,FALSE)</f>
        <v>237.321</v>
      </c>
      <c r="H9" s="1">
        <f>VLOOKUP($A9,trait_value_summary!$A$9:$F$22,5,FALSE)</f>
        <v>42.411999999999999</v>
      </c>
      <c r="I9" s="1">
        <f>VLOOKUP($A9,trait_value_summary!$A$9:$F$22,6,FALSE)</f>
        <v>0.73399999999999999</v>
      </c>
    </row>
    <row r="10" spans="1:9" x14ac:dyDescent="0.45">
      <c r="A10" t="s">
        <v>19</v>
      </c>
      <c r="B10" s="1" t="s">
        <v>75</v>
      </c>
      <c r="C10" s="1">
        <v>4</v>
      </c>
      <c r="D10" s="1">
        <v>1054</v>
      </c>
      <c r="E10" s="1">
        <f>VLOOKUP($A10,trait_value_summary!$A$9:$F$22,2,FALSE)</f>
        <v>31.776</v>
      </c>
      <c r="F10" s="1">
        <f>VLOOKUP($A10,trait_value_summary!$A$9:$F$22,3,FALSE)</f>
        <v>139.74600000000001</v>
      </c>
      <c r="G10" s="1">
        <f>VLOOKUP($A10,trait_value_summary!$A$9:$F$22,4,FALSE)</f>
        <v>83.510999999999996</v>
      </c>
      <c r="H10" s="1">
        <f>VLOOKUP($A10,trait_value_summary!$A$9:$F$22,5,FALSE)</f>
        <v>20.084</v>
      </c>
      <c r="I10" s="1">
        <f>VLOOKUP($A10,trait_value_summary!$A$9:$F$22,6,FALSE)</f>
        <v>0.58699999999999997</v>
      </c>
    </row>
    <row r="11" spans="1:9" x14ac:dyDescent="0.45">
      <c r="A11" t="s">
        <v>20</v>
      </c>
      <c r="B11" s="1" t="s">
        <v>18</v>
      </c>
      <c r="C11" s="1">
        <v>4</v>
      </c>
      <c r="D11" s="1">
        <v>1054</v>
      </c>
      <c r="E11" s="1">
        <v>0</v>
      </c>
      <c r="F11" s="1">
        <f>VLOOKUP($A11,trait_value_summary!$A$9:$F$22,3,FALSE)</f>
        <v>1164.973</v>
      </c>
      <c r="G11" s="1">
        <f>VLOOKUP($A11,trait_value_summary!$A$9:$F$22,4,FALSE)</f>
        <v>334.72</v>
      </c>
      <c r="H11" s="1">
        <f>VLOOKUP($A11,trait_value_summary!$A$9:$F$22,5,FALSE)</f>
        <v>154.64599999999999</v>
      </c>
      <c r="I11" s="1">
        <f>VLOOKUP($A11,trait_value_summary!$A$9:$F$22,6,FALSE)</f>
        <v>0.78900000000000003</v>
      </c>
    </row>
    <row r="12" spans="1:9" x14ac:dyDescent="0.45">
      <c r="A12" t="s">
        <v>21</v>
      </c>
      <c r="B12" s="1" t="s">
        <v>76</v>
      </c>
      <c r="C12" s="1">
        <v>4</v>
      </c>
      <c r="D12" s="1">
        <v>1054</v>
      </c>
      <c r="E12" s="1">
        <f>VLOOKUP($A12,trait_value_summary!$A$9:$F$22,2,FALSE)</f>
        <v>2.6459999999999999</v>
      </c>
      <c r="F12" s="1">
        <f>VLOOKUP($A12,trait_value_summary!$A$9:$F$22,3,FALSE)</f>
        <v>215.452</v>
      </c>
      <c r="G12" s="1">
        <f>VLOOKUP($A12,trait_value_summary!$A$9:$F$22,4,FALSE)</f>
        <v>109.601</v>
      </c>
      <c r="H12" s="1">
        <f>VLOOKUP($A12,trait_value_summary!$A$9:$F$22,5,FALSE)</f>
        <v>29.984999999999999</v>
      </c>
      <c r="I12" s="1">
        <f>VLOOKUP($A12,trait_value_summary!$A$9:$F$22,6,FALSE)</f>
        <v>0.72499999999999998</v>
      </c>
    </row>
    <row r="13" spans="1:9" x14ac:dyDescent="0.45">
      <c r="A13" t="s">
        <v>22</v>
      </c>
      <c r="B13" s="1" t="s">
        <v>14</v>
      </c>
      <c r="C13" s="1">
        <v>4</v>
      </c>
      <c r="D13" s="1">
        <v>1054</v>
      </c>
      <c r="E13" s="1">
        <f>VLOOKUP($A13,trait_value_summary!$A$9:$F$22,2,FALSE)</f>
        <v>12.063000000000001</v>
      </c>
      <c r="F13" s="1">
        <f>VLOOKUP($A13,trait_value_summary!$A$9:$F$22,3,FALSE)</f>
        <v>69.588999999999999</v>
      </c>
      <c r="G13" s="1">
        <f>VLOOKUP($A13,trait_value_summary!$A$9:$F$22,4,FALSE)</f>
        <v>43.323</v>
      </c>
      <c r="H13" s="1">
        <f>VLOOKUP($A13,trait_value_summary!$A$9:$F$22,5,FALSE)</f>
        <v>5.601</v>
      </c>
      <c r="I13" s="1">
        <f>VLOOKUP($A13,trait_value_summary!$A$9:$F$22,6,FALSE)</f>
        <v>0.441</v>
      </c>
    </row>
    <row r="14" spans="1:9" x14ac:dyDescent="0.45">
      <c r="A14" t="s">
        <v>23</v>
      </c>
      <c r="B14" s="1" t="s">
        <v>14</v>
      </c>
      <c r="C14" s="1">
        <v>4</v>
      </c>
      <c r="D14" s="1">
        <v>851</v>
      </c>
      <c r="E14" s="1">
        <f>VLOOKUP($A14,trait_value_summary!$A$9:$F$22,2,FALSE)</f>
        <v>70.988</v>
      </c>
      <c r="F14" s="1">
        <f>VLOOKUP($A14,trait_value_summary!$A$9:$F$22,3,FALSE)</f>
        <v>84.358000000000004</v>
      </c>
      <c r="G14" s="1">
        <f>VLOOKUP($A14,trait_value_summary!$A$9:$F$22,4,FALSE)</f>
        <v>80.233000000000004</v>
      </c>
      <c r="H14" s="1">
        <f>VLOOKUP($A14,trait_value_summary!$A$9:$F$22,5,FALSE)</f>
        <v>1.6319999999999999</v>
      </c>
      <c r="I14" s="1">
        <f>VLOOKUP($A14,trait_value_summary!$A$9:$F$22,6,FALSE)</f>
        <v>0.55200000000000005</v>
      </c>
    </row>
    <row r="15" spans="1:9" x14ac:dyDescent="0.45">
      <c r="A15" t="s">
        <v>24</v>
      </c>
      <c r="B15" s="1" t="s">
        <v>14</v>
      </c>
      <c r="C15" s="1">
        <v>4</v>
      </c>
      <c r="D15" s="1">
        <v>851</v>
      </c>
      <c r="E15" s="1">
        <f>VLOOKUP($A15,trait_value_summary!$A$9:$F$22,2,FALSE)</f>
        <v>3.8620000000000001</v>
      </c>
      <c r="F15" s="1">
        <f>VLOOKUP($A15,trait_value_summary!$A$9:$F$22,3,FALSE)</f>
        <v>7.577</v>
      </c>
      <c r="G15" s="1">
        <f>VLOOKUP($A15,trait_value_summary!$A$9:$F$22,4,FALSE)</f>
        <v>5.625</v>
      </c>
      <c r="H15" s="1">
        <f>VLOOKUP($A15,trait_value_summary!$A$9:$F$22,5,FALSE)</f>
        <v>0.62</v>
      </c>
      <c r="I15" s="1">
        <f>VLOOKUP($A15,trait_value_summary!$A$9:$F$22,6,FALSE)</f>
        <v>0.748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8" sqref="D8"/>
    </sheetView>
  </sheetViews>
  <sheetFormatPr defaultRowHeight="14.25" x14ac:dyDescent="0.45"/>
  <cols>
    <col min="1" max="1" width="28" bestFit="1" customWidth="1"/>
    <col min="2" max="2" width="15.73046875" bestFit="1" customWidth="1"/>
    <col min="3" max="3" width="13.3984375" bestFit="1" customWidth="1"/>
    <col min="4" max="4" width="12.7304687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4</v>
      </c>
      <c r="B2" t="s">
        <v>5</v>
      </c>
      <c r="C2">
        <v>40</v>
      </c>
      <c r="D2">
        <v>9390</v>
      </c>
    </row>
    <row r="3" spans="1:4" x14ac:dyDescent="0.45">
      <c r="A3" t="s">
        <v>6</v>
      </c>
      <c r="B3" t="s">
        <v>7</v>
      </c>
      <c r="C3">
        <v>38</v>
      </c>
      <c r="D3">
        <v>9263</v>
      </c>
    </row>
    <row r="4" spans="1:4" x14ac:dyDescent="0.45">
      <c r="A4" t="s">
        <v>8</v>
      </c>
      <c r="B4" t="s">
        <v>9</v>
      </c>
      <c r="C4">
        <v>36</v>
      </c>
      <c r="D4">
        <v>8713</v>
      </c>
    </row>
    <row r="5" spans="1:4" x14ac:dyDescent="0.45">
      <c r="A5" t="s">
        <v>10</v>
      </c>
      <c r="B5" t="s">
        <v>11</v>
      </c>
      <c r="C5">
        <v>22</v>
      </c>
      <c r="D5">
        <v>4852</v>
      </c>
    </row>
    <row r="6" spans="1:4" x14ac:dyDescent="0.45">
      <c r="A6" t="s">
        <v>12</v>
      </c>
      <c r="B6" t="s">
        <v>5</v>
      </c>
      <c r="C6">
        <v>13</v>
      </c>
      <c r="D6">
        <v>2950</v>
      </c>
    </row>
    <row r="7" spans="1:4" x14ac:dyDescent="0.45">
      <c r="A7" t="s">
        <v>13</v>
      </c>
      <c r="B7" t="s">
        <v>14</v>
      </c>
      <c r="C7">
        <v>13</v>
      </c>
      <c r="D7">
        <v>2565</v>
      </c>
    </row>
    <row r="8" spans="1:4" x14ac:dyDescent="0.45">
      <c r="A8" t="s">
        <v>15</v>
      </c>
      <c r="B8" t="s">
        <v>16</v>
      </c>
      <c r="C8">
        <v>8</v>
      </c>
      <c r="D8">
        <v>1506</v>
      </c>
    </row>
    <row r="9" spans="1:4" x14ac:dyDescent="0.45">
      <c r="A9" t="s">
        <v>17</v>
      </c>
      <c r="B9" t="s">
        <v>18</v>
      </c>
      <c r="C9">
        <v>3</v>
      </c>
      <c r="D9">
        <v>795</v>
      </c>
    </row>
    <row r="10" spans="1:4" x14ac:dyDescent="0.45">
      <c r="A10" t="s">
        <v>19</v>
      </c>
      <c r="B10" t="s">
        <v>75</v>
      </c>
      <c r="C10">
        <v>3</v>
      </c>
      <c r="D10">
        <v>794</v>
      </c>
    </row>
    <row r="11" spans="1:4" x14ac:dyDescent="0.45">
      <c r="A11" t="s">
        <v>20</v>
      </c>
      <c r="B11" t="s">
        <v>14</v>
      </c>
      <c r="C11">
        <v>3</v>
      </c>
      <c r="D11">
        <v>794</v>
      </c>
    </row>
    <row r="12" spans="1:4" x14ac:dyDescent="0.45">
      <c r="A12" t="s">
        <v>21</v>
      </c>
      <c r="B12" t="s">
        <v>76</v>
      </c>
      <c r="C12">
        <v>3</v>
      </c>
      <c r="D12">
        <v>794</v>
      </c>
    </row>
    <row r="13" spans="1:4" x14ac:dyDescent="0.45">
      <c r="A13" t="s">
        <v>22</v>
      </c>
      <c r="B13" t="s">
        <v>14</v>
      </c>
      <c r="C13">
        <v>3</v>
      </c>
      <c r="D13">
        <v>794</v>
      </c>
    </row>
    <row r="14" spans="1:4" x14ac:dyDescent="0.45">
      <c r="A14" t="s">
        <v>23</v>
      </c>
      <c r="B14" t="s">
        <v>14</v>
      </c>
      <c r="C14">
        <v>3</v>
      </c>
      <c r="D14">
        <v>591</v>
      </c>
    </row>
    <row r="15" spans="1:4" x14ac:dyDescent="0.45">
      <c r="A15" t="s">
        <v>24</v>
      </c>
      <c r="B15" t="s">
        <v>14</v>
      </c>
      <c r="C15">
        <v>3</v>
      </c>
      <c r="D15">
        <v>591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A5" workbookViewId="0">
      <selection activeCell="C14" sqref="C14"/>
    </sheetView>
  </sheetViews>
  <sheetFormatPr defaultRowHeight="14.25" x14ac:dyDescent="0.45"/>
  <cols>
    <col min="1" max="1" width="31.73046875" bestFit="1" customWidth="1"/>
    <col min="2" max="2" width="14.86328125" bestFit="1" customWidth="1"/>
    <col min="3" max="3" width="22.59765625" bestFit="1" customWidth="1"/>
    <col min="4" max="4" width="18.86328125" bestFit="1" customWidth="1"/>
    <col min="5" max="5" width="31.73046875" bestFit="1" customWidth="1"/>
    <col min="6" max="6" width="19.86328125" bestFit="1" customWidth="1"/>
    <col min="7" max="7" width="12.73046875" bestFit="1" customWidth="1"/>
    <col min="8" max="8" width="14.1328125" bestFit="1" customWidth="1"/>
    <col min="9" max="9" width="12.86328125" bestFit="1" customWidth="1"/>
    <col min="10" max="10" width="11.3984375" bestFit="1" customWidth="1"/>
    <col min="11" max="12" width="11.86328125" bestFit="1" customWidth="1"/>
    <col min="13" max="13" width="28" bestFit="1" customWidth="1"/>
    <col min="14" max="14" width="11.59765625" bestFit="1" customWidth="1"/>
    <col min="15" max="15" width="12.3984375" bestFit="1" customWidth="1"/>
  </cols>
  <sheetData>
    <row r="1" spans="1:15" x14ac:dyDescent="0.45">
      <c r="A1" t="s">
        <v>47</v>
      </c>
      <c r="B1" t="s">
        <v>15</v>
      </c>
      <c r="C1" t="s">
        <v>19</v>
      </c>
      <c r="D1" t="s">
        <v>20</v>
      </c>
      <c r="E1" t="s">
        <v>21</v>
      </c>
      <c r="F1" t="s">
        <v>17</v>
      </c>
      <c r="G1" t="s">
        <v>12</v>
      </c>
      <c r="H1" t="s">
        <v>4</v>
      </c>
      <c r="I1" t="s">
        <v>8</v>
      </c>
      <c r="J1" t="s">
        <v>23</v>
      </c>
      <c r="K1" t="s">
        <v>6</v>
      </c>
      <c r="L1" t="s">
        <v>13</v>
      </c>
      <c r="M1" t="s">
        <v>22</v>
      </c>
      <c r="N1" t="s">
        <v>10</v>
      </c>
      <c r="O1" t="s">
        <v>24</v>
      </c>
    </row>
    <row r="2" spans="1:15" x14ac:dyDescent="0.45">
      <c r="A2" t="s">
        <v>46</v>
      </c>
      <c r="B2" t="s">
        <v>45</v>
      </c>
      <c r="C2" t="s">
        <v>77</v>
      </c>
      <c r="D2" t="s">
        <v>78</v>
      </c>
      <c r="E2" t="s">
        <v>79</v>
      </c>
      <c r="F2" t="s">
        <v>80</v>
      </c>
      <c r="G2" t="s">
        <v>81</v>
      </c>
      <c r="H2" t="s">
        <v>44</v>
      </c>
      <c r="I2" t="s">
        <v>43</v>
      </c>
      <c r="J2" t="s">
        <v>82</v>
      </c>
      <c r="K2" t="s">
        <v>42</v>
      </c>
      <c r="L2" t="s">
        <v>83</v>
      </c>
      <c r="M2" t="s">
        <v>84</v>
      </c>
      <c r="N2" t="s">
        <v>41</v>
      </c>
      <c r="O2" t="s">
        <v>40</v>
      </c>
    </row>
    <row r="3" spans="1:15" x14ac:dyDescent="0.45">
      <c r="A3" t="s">
        <v>39</v>
      </c>
      <c r="B3">
        <v>0</v>
      </c>
      <c r="C3">
        <v>97.819000000000003</v>
      </c>
      <c r="D3">
        <v>5241.1019999999999</v>
      </c>
      <c r="E3">
        <v>156.762</v>
      </c>
      <c r="F3">
        <v>390.791</v>
      </c>
      <c r="G3">
        <v>0</v>
      </c>
      <c r="H3">
        <v>0</v>
      </c>
      <c r="I3">
        <v>0</v>
      </c>
      <c r="J3">
        <v>1.4E-2</v>
      </c>
      <c r="K3">
        <v>0</v>
      </c>
      <c r="L3">
        <v>0</v>
      </c>
      <c r="M3">
        <v>3.8580000000000001</v>
      </c>
      <c r="N3">
        <v>0</v>
      </c>
      <c r="O3">
        <v>9.5000000000000001E-2</v>
      </c>
    </row>
    <row r="4" spans="1:15" x14ac:dyDescent="0.45">
      <c r="A4" t="s">
        <v>38</v>
      </c>
      <c r="B4" t="s">
        <v>85</v>
      </c>
      <c r="C4">
        <v>17.733000000000001</v>
      </c>
      <c r="D4">
        <v>423.60599999999999</v>
      </c>
      <c r="E4" t="s">
        <v>86</v>
      </c>
      <c r="F4">
        <v>84.132999999999996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t="s">
        <v>87</v>
      </c>
      <c r="N4">
        <v>0</v>
      </c>
      <c r="O4">
        <v>0</v>
      </c>
    </row>
    <row r="5" spans="1:15" x14ac:dyDescent="0.45">
      <c r="A5" t="s">
        <v>37</v>
      </c>
      <c r="B5" t="s">
        <v>36</v>
      </c>
      <c r="C5">
        <v>56.893999999999998</v>
      </c>
      <c r="D5">
        <v>4587.6189999999997</v>
      </c>
      <c r="E5">
        <v>95.881</v>
      </c>
      <c r="F5">
        <v>344.49200000000002</v>
      </c>
      <c r="G5" t="s">
        <v>88</v>
      </c>
      <c r="H5" t="s">
        <v>35</v>
      </c>
      <c r="I5" t="s">
        <v>34</v>
      </c>
      <c r="J5">
        <v>1.2370000000000001</v>
      </c>
      <c r="K5" t="s">
        <v>33</v>
      </c>
      <c r="L5" t="s">
        <v>89</v>
      </c>
      <c r="M5">
        <v>3.9489999999999998</v>
      </c>
      <c r="N5" t="s">
        <v>32</v>
      </c>
      <c r="O5">
        <v>1.2E-2</v>
      </c>
    </row>
    <row r="6" spans="1:15" x14ac:dyDescent="0.45">
      <c r="A6" t="s">
        <v>31</v>
      </c>
      <c r="B6">
        <v>0</v>
      </c>
      <c r="C6">
        <v>6.4000000000000001E-2</v>
      </c>
      <c r="D6">
        <v>412.37</v>
      </c>
      <c r="E6">
        <v>1.554</v>
      </c>
      <c r="F6">
        <v>3.4119999999999999</v>
      </c>
      <c r="G6">
        <v>0</v>
      </c>
      <c r="H6">
        <v>396975.25099999999</v>
      </c>
      <c r="I6">
        <v>0</v>
      </c>
      <c r="J6">
        <v>0</v>
      </c>
      <c r="K6">
        <v>4.0000000000000001E-3</v>
      </c>
      <c r="L6">
        <v>0.377</v>
      </c>
      <c r="M6">
        <v>1E-3</v>
      </c>
      <c r="N6">
        <v>0.217</v>
      </c>
      <c r="O6">
        <v>0</v>
      </c>
    </row>
    <row r="8" spans="1:15" x14ac:dyDescent="0.45">
      <c r="A8" t="s">
        <v>47</v>
      </c>
      <c r="B8" t="s">
        <v>46</v>
      </c>
      <c r="C8" t="s">
        <v>39</v>
      </c>
      <c r="D8" t="s">
        <v>38</v>
      </c>
      <c r="E8" t="s">
        <v>37</v>
      </c>
      <c r="F8" t="s">
        <v>31</v>
      </c>
    </row>
    <row r="9" spans="1:15" x14ac:dyDescent="0.45">
      <c r="A9" t="s">
        <v>15</v>
      </c>
      <c r="B9" t="s">
        <v>45</v>
      </c>
      <c r="C9">
        <v>0</v>
      </c>
      <c r="D9" t="s">
        <v>85</v>
      </c>
      <c r="E9" t="s">
        <v>36</v>
      </c>
      <c r="F9">
        <v>0</v>
      </c>
    </row>
    <row r="10" spans="1:15" x14ac:dyDescent="0.45">
      <c r="A10" t="s">
        <v>19</v>
      </c>
      <c r="B10" t="s">
        <v>77</v>
      </c>
      <c r="C10">
        <v>97.819000000000003</v>
      </c>
      <c r="D10">
        <v>17.733000000000001</v>
      </c>
      <c r="E10">
        <v>56.893999999999998</v>
      </c>
      <c r="F10">
        <v>6.4000000000000001E-2</v>
      </c>
    </row>
    <row r="11" spans="1:15" x14ac:dyDescent="0.45">
      <c r="A11" t="s">
        <v>20</v>
      </c>
      <c r="B11" t="s">
        <v>78</v>
      </c>
      <c r="C11">
        <v>5241.1019999999999</v>
      </c>
      <c r="D11">
        <v>423.60599999999999</v>
      </c>
      <c r="E11">
        <v>4587.6189999999997</v>
      </c>
      <c r="F11">
        <v>412.37</v>
      </c>
    </row>
    <row r="12" spans="1:15" x14ac:dyDescent="0.45">
      <c r="A12" t="s">
        <v>21</v>
      </c>
      <c r="B12" t="s">
        <v>79</v>
      </c>
      <c r="C12">
        <v>156.762</v>
      </c>
      <c r="D12" t="s">
        <v>86</v>
      </c>
      <c r="E12">
        <v>95.881</v>
      </c>
      <c r="F12">
        <v>1.554</v>
      </c>
    </row>
    <row r="13" spans="1:15" x14ac:dyDescent="0.45">
      <c r="A13" t="s">
        <v>17</v>
      </c>
      <c r="B13" t="s">
        <v>80</v>
      </c>
      <c r="C13">
        <v>390.791</v>
      </c>
      <c r="D13">
        <v>84.132999999999996</v>
      </c>
      <c r="E13">
        <v>344.49200000000002</v>
      </c>
      <c r="F13">
        <v>3.4119999999999999</v>
      </c>
    </row>
    <row r="14" spans="1:15" x14ac:dyDescent="0.45">
      <c r="A14" t="s">
        <v>12</v>
      </c>
      <c r="B14" t="s">
        <v>81</v>
      </c>
      <c r="C14">
        <v>0</v>
      </c>
      <c r="D14">
        <v>0</v>
      </c>
      <c r="E14" t="s">
        <v>88</v>
      </c>
      <c r="F14">
        <v>0</v>
      </c>
    </row>
    <row r="15" spans="1:15" x14ac:dyDescent="0.45">
      <c r="A15" t="s">
        <v>4</v>
      </c>
      <c r="B15" t="s">
        <v>44</v>
      </c>
      <c r="C15">
        <v>0</v>
      </c>
      <c r="D15">
        <v>0</v>
      </c>
      <c r="E15" t="s">
        <v>35</v>
      </c>
      <c r="F15">
        <v>396975.25099999999</v>
      </c>
    </row>
    <row r="16" spans="1:15" x14ac:dyDescent="0.45">
      <c r="A16" t="s">
        <v>8</v>
      </c>
      <c r="B16" t="s">
        <v>43</v>
      </c>
      <c r="C16">
        <v>0</v>
      </c>
      <c r="D16">
        <v>0</v>
      </c>
      <c r="E16" t="s">
        <v>34</v>
      </c>
      <c r="F16">
        <v>0</v>
      </c>
    </row>
    <row r="17" spans="1:6" x14ac:dyDescent="0.45">
      <c r="A17" t="s">
        <v>23</v>
      </c>
      <c r="B17" t="s">
        <v>82</v>
      </c>
      <c r="C17">
        <v>1.4E-2</v>
      </c>
      <c r="D17">
        <v>0</v>
      </c>
      <c r="E17">
        <v>1.2370000000000001</v>
      </c>
      <c r="F17">
        <v>0</v>
      </c>
    </row>
    <row r="18" spans="1:6" x14ac:dyDescent="0.45">
      <c r="A18" t="s">
        <v>6</v>
      </c>
      <c r="B18" t="s">
        <v>42</v>
      </c>
      <c r="C18">
        <v>0</v>
      </c>
      <c r="D18">
        <v>0</v>
      </c>
      <c r="E18" t="s">
        <v>33</v>
      </c>
      <c r="F18">
        <v>4.0000000000000001E-3</v>
      </c>
    </row>
    <row r="19" spans="1:6" x14ac:dyDescent="0.45">
      <c r="A19" t="s">
        <v>13</v>
      </c>
      <c r="B19" t="s">
        <v>83</v>
      </c>
      <c r="C19">
        <v>0</v>
      </c>
      <c r="D19">
        <v>0</v>
      </c>
      <c r="E19" t="s">
        <v>89</v>
      </c>
      <c r="F19">
        <v>0.377</v>
      </c>
    </row>
    <row r="20" spans="1:6" x14ac:dyDescent="0.45">
      <c r="A20" t="s">
        <v>22</v>
      </c>
      <c r="B20" t="s">
        <v>84</v>
      </c>
      <c r="C20">
        <v>3.8580000000000001</v>
      </c>
      <c r="D20" t="s">
        <v>87</v>
      </c>
      <c r="E20">
        <v>3.9489999999999998</v>
      </c>
      <c r="F20">
        <v>1E-3</v>
      </c>
    </row>
    <row r="21" spans="1:6" x14ac:dyDescent="0.45">
      <c r="A21" t="s">
        <v>10</v>
      </c>
      <c r="B21" t="s">
        <v>41</v>
      </c>
      <c r="C21">
        <v>0</v>
      </c>
      <c r="D21">
        <v>0</v>
      </c>
      <c r="E21" t="s">
        <v>32</v>
      </c>
      <c r="F21">
        <v>0.217</v>
      </c>
    </row>
    <row r="22" spans="1:6" x14ac:dyDescent="0.45">
      <c r="A22" t="s">
        <v>24</v>
      </c>
      <c r="B22" t="s">
        <v>40</v>
      </c>
      <c r="C22">
        <v>9.5000000000000001E-2</v>
      </c>
      <c r="D22">
        <v>0</v>
      </c>
      <c r="E22">
        <v>1.2E-2</v>
      </c>
      <c r="F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A6" workbookViewId="0">
      <selection activeCell="C17" sqref="C17"/>
    </sheetView>
  </sheetViews>
  <sheetFormatPr defaultRowHeight="14.25" x14ac:dyDescent="0.45"/>
  <cols>
    <col min="1" max="1" width="24.265625" bestFit="1" customWidth="1"/>
    <col min="2" max="2" width="14.86328125" bestFit="1" customWidth="1"/>
    <col min="3" max="3" width="14.265625" bestFit="1" customWidth="1"/>
    <col min="4" max="4" width="12" bestFit="1" customWidth="1"/>
    <col min="5" max="5" width="14.86328125" bestFit="1" customWidth="1"/>
    <col min="6" max="6" width="19.86328125" bestFit="1" customWidth="1"/>
    <col min="7" max="7" width="12.73046875" bestFit="1" customWidth="1"/>
    <col min="8" max="8" width="12" bestFit="1" customWidth="1"/>
    <col min="9" max="9" width="12.86328125" bestFit="1" customWidth="1"/>
    <col min="10" max="12" width="12" bestFit="1" customWidth="1"/>
    <col min="13" max="13" width="28" bestFit="1" customWidth="1"/>
    <col min="14" max="14" width="12" bestFit="1" customWidth="1"/>
    <col min="15" max="15" width="12.3984375" bestFit="1" customWidth="1"/>
  </cols>
  <sheetData>
    <row r="1" spans="1:15" x14ac:dyDescent="0.45">
      <c r="A1" t="s">
        <v>0</v>
      </c>
      <c r="B1" t="s">
        <v>15</v>
      </c>
      <c r="C1" t="s">
        <v>19</v>
      </c>
      <c r="D1" t="s">
        <v>20</v>
      </c>
      <c r="E1" t="s">
        <v>21</v>
      </c>
      <c r="F1" t="s">
        <v>17</v>
      </c>
      <c r="G1" t="s">
        <v>12</v>
      </c>
      <c r="H1" t="s">
        <v>4</v>
      </c>
      <c r="I1" t="s">
        <v>8</v>
      </c>
      <c r="J1" t="s">
        <v>23</v>
      </c>
      <c r="K1" t="s">
        <v>6</v>
      </c>
      <c r="L1" t="s">
        <v>13</v>
      </c>
      <c r="M1" t="s">
        <v>22</v>
      </c>
      <c r="N1" t="s">
        <v>10</v>
      </c>
      <c r="O1" t="s">
        <v>24</v>
      </c>
    </row>
    <row r="2" spans="1:15" x14ac:dyDescent="0.45">
      <c r="A2" t="s">
        <v>26</v>
      </c>
      <c r="B2">
        <v>1.369</v>
      </c>
      <c r="C2">
        <v>31.776</v>
      </c>
      <c r="D2">
        <v>-13.555</v>
      </c>
      <c r="E2">
        <v>2.6459999999999999</v>
      </c>
      <c r="F2">
        <v>78.350999999999999</v>
      </c>
      <c r="G2">
        <v>6.9509999999999996</v>
      </c>
      <c r="H2">
        <v>6.6669999999999998</v>
      </c>
      <c r="I2">
        <v>41</v>
      </c>
      <c r="J2">
        <v>70.988</v>
      </c>
      <c r="K2">
        <v>35.470999999999997</v>
      </c>
      <c r="L2">
        <v>0.92400000000000004</v>
      </c>
      <c r="M2">
        <v>12.063000000000001</v>
      </c>
      <c r="N2">
        <v>424.82600000000002</v>
      </c>
      <c r="O2">
        <v>3.8620000000000001</v>
      </c>
    </row>
    <row r="3" spans="1:15" x14ac:dyDescent="0.45">
      <c r="A3" t="s">
        <v>28</v>
      </c>
      <c r="B3">
        <v>2.95</v>
      </c>
      <c r="C3">
        <v>139.74600000000001</v>
      </c>
      <c r="D3">
        <v>1164.973</v>
      </c>
      <c r="E3">
        <v>215.452</v>
      </c>
      <c r="F3">
        <v>372.40199999999999</v>
      </c>
      <c r="G3">
        <v>19</v>
      </c>
      <c r="H3">
        <v>11125.681</v>
      </c>
      <c r="I3">
        <v>87.019000000000005</v>
      </c>
      <c r="J3">
        <v>84.358000000000004</v>
      </c>
      <c r="K3">
        <v>119.56399999999999</v>
      </c>
      <c r="L3">
        <v>117.164</v>
      </c>
      <c r="M3">
        <v>69.588999999999999</v>
      </c>
      <c r="N3">
        <v>968.02499999999998</v>
      </c>
      <c r="O3">
        <v>7.577</v>
      </c>
    </row>
    <row r="4" spans="1:15" x14ac:dyDescent="0.45">
      <c r="A4" t="s">
        <v>27</v>
      </c>
      <c r="B4">
        <v>2.1110000000000002</v>
      </c>
      <c r="C4">
        <v>83.510999999999996</v>
      </c>
      <c r="D4">
        <v>334.72</v>
      </c>
      <c r="E4">
        <v>109.601</v>
      </c>
      <c r="F4">
        <v>237.321</v>
      </c>
      <c r="G4">
        <v>12.346</v>
      </c>
      <c r="H4">
        <v>4253.1009999999997</v>
      </c>
      <c r="I4">
        <v>61.89</v>
      </c>
      <c r="J4">
        <v>80.233000000000004</v>
      </c>
      <c r="K4">
        <v>73.605000000000004</v>
      </c>
      <c r="L4">
        <v>89.774000000000001</v>
      </c>
      <c r="M4">
        <v>43.323</v>
      </c>
      <c r="N4">
        <v>659.71500000000003</v>
      </c>
      <c r="O4">
        <v>5.625</v>
      </c>
    </row>
    <row r="5" spans="1:15" x14ac:dyDescent="0.45">
      <c r="A5" t="s">
        <v>25</v>
      </c>
      <c r="B5">
        <v>0.247</v>
      </c>
      <c r="C5">
        <v>20.084</v>
      </c>
      <c r="D5">
        <v>154.64599999999999</v>
      </c>
      <c r="E5">
        <v>29.984999999999999</v>
      </c>
      <c r="F5">
        <v>42.411999999999999</v>
      </c>
      <c r="G5">
        <v>1.8340000000000001</v>
      </c>
      <c r="H5">
        <v>2212.4830000000002</v>
      </c>
      <c r="I5">
        <v>7.6689999999999996</v>
      </c>
      <c r="J5">
        <v>1.6319999999999999</v>
      </c>
      <c r="K5">
        <v>14.653</v>
      </c>
      <c r="L5">
        <v>15.212999999999999</v>
      </c>
      <c r="M5">
        <v>5.601</v>
      </c>
      <c r="N5">
        <v>59.594000000000001</v>
      </c>
      <c r="O5">
        <v>0.62</v>
      </c>
    </row>
    <row r="6" spans="1:15" x14ac:dyDescent="0.45">
      <c r="A6" t="s">
        <v>30</v>
      </c>
      <c r="B6">
        <v>0.9</v>
      </c>
      <c r="C6">
        <v>0.58699999999999997</v>
      </c>
      <c r="D6">
        <v>0.78900000000000003</v>
      </c>
      <c r="E6">
        <v>0.72499999999999998</v>
      </c>
      <c r="F6">
        <v>0.73399999999999999</v>
      </c>
      <c r="G6">
        <v>0.92600000000000005</v>
      </c>
      <c r="H6">
        <v>0.77500000000000002</v>
      </c>
      <c r="I6">
        <v>0.95099999999999996</v>
      </c>
      <c r="J6">
        <v>0.55200000000000005</v>
      </c>
      <c r="K6">
        <v>0.89100000000000001</v>
      </c>
      <c r="L6">
        <v>0.93600000000000005</v>
      </c>
      <c r="M6">
        <v>0.441</v>
      </c>
      <c r="N6">
        <v>0.85799999999999998</v>
      </c>
      <c r="O6">
        <v>0.748</v>
      </c>
    </row>
    <row r="8" spans="1:15" x14ac:dyDescent="0.45">
      <c r="A8" t="s">
        <v>0</v>
      </c>
      <c r="B8" t="s">
        <v>26</v>
      </c>
      <c r="C8" t="s">
        <v>28</v>
      </c>
      <c r="D8" t="s">
        <v>27</v>
      </c>
      <c r="E8" t="s">
        <v>25</v>
      </c>
      <c r="F8" t="s">
        <v>30</v>
      </c>
    </row>
    <row r="9" spans="1:15" x14ac:dyDescent="0.45">
      <c r="A9" t="s">
        <v>15</v>
      </c>
      <c r="B9">
        <v>1.369</v>
      </c>
      <c r="C9">
        <v>2.95</v>
      </c>
      <c r="D9">
        <v>2.1110000000000002</v>
      </c>
      <c r="E9">
        <v>0.247</v>
      </c>
      <c r="F9">
        <v>0.9</v>
      </c>
    </row>
    <row r="10" spans="1:15" x14ac:dyDescent="0.45">
      <c r="A10" t="s">
        <v>19</v>
      </c>
      <c r="B10">
        <v>31.776</v>
      </c>
      <c r="C10">
        <v>139.74600000000001</v>
      </c>
      <c r="D10">
        <v>83.510999999999996</v>
      </c>
      <c r="E10">
        <v>20.084</v>
      </c>
      <c r="F10">
        <v>0.58699999999999997</v>
      </c>
    </row>
    <row r="11" spans="1:15" x14ac:dyDescent="0.45">
      <c r="A11" t="s">
        <v>20</v>
      </c>
      <c r="B11">
        <v>-13.555</v>
      </c>
      <c r="C11">
        <v>1164.973</v>
      </c>
      <c r="D11">
        <v>334.72</v>
      </c>
      <c r="E11">
        <v>154.64599999999999</v>
      </c>
      <c r="F11">
        <v>0.78900000000000003</v>
      </c>
    </row>
    <row r="12" spans="1:15" x14ac:dyDescent="0.45">
      <c r="A12" t="s">
        <v>21</v>
      </c>
      <c r="B12">
        <v>2.6459999999999999</v>
      </c>
      <c r="C12">
        <v>215.452</v>
      </c>
      <c r="D12">
        <v>109.601</v>
      </c>
      <c r="E12">
        <v>29.984999999999999</v>
      </c>
      <c r="F12">
        <v>0.72499999999999998</v>
      </c>
    </row>
    <row r="13" spans="1:15" x14ac:dyDescent="0.45">
      <c r="A13" t="s">
        <v>17</v>
      </c>
      <c r="B13">
        <v>78.350999999999999</v>
      </c>
      <c r="C13">
        <v>372.40199999999999</v>
      </c>
      <c r="D13">
        <v>237.321</v>
      </c>
      <c r="E13">
        <v>42.411999999999999</v>
      </c>
      <c r="F13">
        <v>0.73399999999999999</v>
      </c>
    </row>
    <row r="14" spans="1:15" x14ac:dyDescent="0.45">
      <c r="A14" t="s">
        <v>12</v>
      </c>
      <c r="B14">
        <v>6.9509999999999996</v>
      </c>
      <c r="C14">
        <v>19</v>
      </c>
      <c r="D14">
        <v>12.346</v>
      </c>
      <c r="E14">
        <v>1.8340000000000001</v>
      </c>
      <c r="F14">
        <v>0.92600000000000005</v>
      </c>
    </row>
    <row r="15" spans="1:15" x14ac:dyDescent="0.45">
      <c r="A15" t="s">
        <v>4</v>
      </c>
      <c r="B15">
        <v>6.6669999999999998</v>
      </c>
      <c r="C15">
        <v>11125.681</v>
      </c>
      <c r="D15">
        <v>4253.1009999999997</v>
      </c>
      <c r="E15">
        <v>2212.4830000000002</v>
      </c>
      <c r="F15">
        <v>0.77500000000000002</v>
      </c>
    </row>
    <row r="16" spans="1:15" x14ac:dyDescent="0.45">
      <c r="A16" t="s">
        <v>8</v>
      </c>
      <c r="B16">
        <v>41</v>
      </c>
      <c r="C16">
        <v>87.019000000000005</v>
      </c>
      <c r="D16">
        <v>61.89</v>
      </c>
      <c r="E16">
        <v>7.6689999999999996</v>
      </c>
      <c r="F16">
        <v>0.95099999999999996</v>
      </c>
    </row>
    <row r="17" spans="1:6" x14ac:dyDescent="0.45">
      <c r="A17" t="s">
        <v>23</v>
      </c>
      <c r="B17">
        <v>70.988</v>
      </c>
      <c r="C17">
        <v>84.358000000000004</v>
      </c>
      <c r="D17">
        <v>80.233000000000004</v>
      </c>
      <c r="E17">
        <v>1.6319999999999999</v>
      </c>
      <c r="F17">
        <v>0.55200000000000005</v>
      </c>
    </row>
    <row r="18" spans="1:6" x14ac:dyDescent="0.45">
      <c r="A18" t="s">
        <v>6</v>
      </c>
      <c r="B18">
        <v>35.470999999999997</v>
      </c>
      <c r="C18">
        <v>119.56399999999999</v>
      </c>
      <c r="D18">
        <v>73.605000000000004</v>
      </c>
      <c r="E18">
        <v>14.653</v>
      </c>
      <c r="F18">
        <v>0.89100000000000001</v>
      </c>
    </row>
    <row r="19" spans="1:6" x14ac:dyDescent="0.45">
      <c r="A19" t="s">
        <v>13</v>
      </c>
      <c r="B19">
        <v>0.92400000000000004</v>
      </c>
      <c r="C19">
        <v>117.164</v>
      </c>
      <c r="D19">
        <v>89.774000000000001</v>
      </c>
      <c r="E19">
        <v>15.212999999999999</v>
      </c>
      <c r="F19">
        <v>0.93600000000000005</v>
      </c>
    </row>
    <row r="20" spans="1:6" x14ac:dyDescent="0.45">
      <c r="A20" t="s">
        <v>22</v>
      </c>
      <c r="B20">
        <v>12.063000000000001</v>
      </c>
      <c r="C20">
        <v>69.588999999999999</v>
      </c>
      <c r="D20">
        <v>43.323</v>
      </c>
      <c r="E20">
        <v>5.601</v>
      </c>
      <c r="F20">
        <v>0.441</v>
      </c>
    </row>
    <row r="21" spans="1:6" x14ac:dyDescent="0.45">
      <c r="A21" t="s">
        <v>10</v>
      </c>
      <c r="B21">
        <v>424.82600000000002</v>
      </c>
      <c r="C21">
        <v>968.02499999999998</v>
      </c>
      <c r="D21">
        <v>659.71500000000003</v>
      </c>
      <c r="E21">
        <v>59.594000000000001</v>
      </c>
      <c r="F21">
        <v>0.85799999999999998</v>
      </c>
    </row>
    <row r="22" spans="1:6" x14ac:dyDescent="0.45">
      <c r="A22" t="s">
        <v>24</v>
      </c>
      <c r="B22">
        <v>3.8620000000000001</v>
      </c>
      <c r="C22">
        <v>7.577</v>
      </c>
      <c r="D22">
        <v>5.625</v>
      </c>
      <c r="E22">
        <v>0.62</v>
      </c>
      <c r="F22">
        <v>0.748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Table1</vt:lpstr>
      <vt:lpstr>Table2</vt:lpstr>
      <vt:lpstr>Table3</vt:lpstr>
      <vt:lpstr>Table3_alt</vt:lpstr>
      <vt:lpstr>trait_var_comp</vt:lpstr>
      <vt:lpstr>trait_value_summary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 Neyhart</cp:lastModifiedBy>
  <dcterms:created xsi:type="dcterms:W3CDTF">2018-03-15T16:25:16Z</dcterms:created>
  <dcterms:modified xsi:type="dcterms:W3CDTF">2018-03-21T18:58:03Z</dcterms:modified>
</cp:coreProperties>
</file>