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Z-Bank" sheetId="1" r:id="rId3"/>
    <sheet state="visible" name="PZI1" sheetId="2" r:id="rId4"/>
    <sheet state="visible" name="PZI2" sheetId="3" r:id="rId5"/>
    <sheet state="visible" name="PZ-Out" sheetId="4" r:id="rId6"/>
    <sheet state="visible" name="PZ-E" sheetId="5" r:id="rId7"/>
    <sheet state="visible" name="SG-1" sheetId="6" r:id="rId8"/>
    <sheet state="visible" name="A1" sheetId="7" r:id="rId9"/>
    <sheet state="visible" name="A2" sheetId="8" r:id="rId10"/>
    <sheet state="visible" name="B1" sheetId="9" r:id="rId11"/>
    <sheet state="visible" name="C1" sheetId="10" r:id="rId12"/>
    <sheet state="visible" name="D1" sheetId="11" r:id="rId13"/>
    <sheet state="visible" name="E1" sheetId="12" r:id="rId14"/>
  </sheets>
  <definedNames/>
  <calcPr/>
</workbook>
</file>

<file path=xl/sharedStrings.xml><?xml version="1.0" encoding="utf-8"?>
<sst xmlns="http://schemas.openxmlformats.org/spreadsheetml/2006/main" count="276" uniqueCount="81">
  <si>
    <t>PZ-Bank</t>
  </si>
  <si>
    <t>S/N</t>
  </si>
  <si>
    <t>M9440 (BARO)</t>
  </si>
  <si>
    <t>N/A: -9.9</t>
  </si>
  <si>
    <t>Did not measure: -8.8</t>
  </si>
  <si>
    <t>PVC total length (w/o screen): 30 inch(?)</t>
  </si>
  <si>
    <t>red highlight: do not trust data</t>
  </si>
  <si>
    <t>PZ-In</t>
  </si>
  <si>
    <t>M9505 (BARO)</t>
  </si>
  <si>
    <t>N/A</t>
  </si>
  <si>
    <t>PVC total length (w/o screen): (?)</t>
  </si>
  <si>
    <t>Date</t>
  </si>
  <si>
    <t>Time</t>
  </si>
  <si>
    <t>Depth-to-water INSIDE PVC (cm)</t>
  </si>
  <si>
    <t>Depth-to-water OUTSIDE PVC (cm)</t>
  </si>
  <si>
    <t>Stick-up from stream bed (cm)</t>
  </si>
  <si>
    <t>delta_H obs (cm)</t>
  </si>
  <si>
    <t>delta_H calc (cm)</t>
  </si>
  <si>
    <t>Notes</t>
  </si>
  <si>
    <t>outer measurement difficult but probably close, seems like ~1.5 cm water height around PVC pipe</t>
  </si>
  <si>
    <t>trench dug around PZ for “stream water”, ~30cm depth</t>
  </si>
  <si>
    <t>Just after transducer out, chalk and rusty stick not very reliable</t>
  </si>
  <si>
    <t>Just before transducer in, chalk and rusty stick not very reliable</t>
  </si>
  <si>
    <t>AY, chalk and rusty stick not very reliable</t>
  </si>
  <si>
    <t>color kut paste works well, just before transducer out</t>
  </si>
  <si>
    <t>color kut paste works well, just before transducer in</t>
  </si>
  <si>
    <t>cap found off! color kut paste works well, just before transducer out</t>
  </si>
  <si>
    <t>Just after transducer out, chalk and rusty stick not very reliable, esp for DTWout</t>
  </si>
  <si>
    <t>Just before transducer in, chalk and rusty stick not very reliable, esp for DTWout</t>
  </si>
  <si>
    <t>color kut paste, &lt;0 because flooded, bubbled with cap removed, just before transducer out</t>
  </si>
  <si>
    <t>color kut paste, &lt;0 because flooded, stick-up height is suspect, just before transducer in</t>
  </si>
  <si>
    <t>PZ-Out</t>
  </si>
  <si>
    <t>M9449 (BARO)</t>
  </si>
  <si>
    <t>Stick-up from stream bed</t>
  </si>
  <si>
    <t>delta_H obs</t>
  </si>
  <si>
    <t>delta_H calc</t>
  </si>
  <si>
    <t>some standing water outside PZ</t>
  </si>
  <si>
    <t>color kut paste, &lt;0 because flooded, bubbled with cap removed</t>
  </si>
  <si>
    <t>color kut paste, &lt;0 because flooded</t>
  </si>
  <si>
    <t>color kut paste</t>
  </si>
  <si>
    <t>PZ-E</t>
  </si>
  <si>
    <t>AY, Just before transducer in, chalk and rusty stick not very reliable</t>
  </si>
  <si>
    <t>Color kut paste, measured while talking so probably error</t>
  </si>
  <si>
    <t>Color kut paste</t>
  </si>
  <si>
    <t>M2, no CF applied here</t>
  </si>
  <si>
    <t>SG-1</t>
  </si>
  <si>
    <t>(previously “PZ-Stream”)</t>
  </si>
  <si>
    <t>H2366 (DIVER)</t>
  </si>
  <si>
    <t>water level tape M4 (CF = 0.05 or -0.05?)</t>
  </si>
  <si>
    <t>color kut paste, DTW is median of 3 trials</t>
  </si>
  <si>
    <t>A1</t>
  </si>
  <si>
    <t>Depth-to-water from top of PVC (ft)</t>
  </si>
  <si>
    <t>correction</t>
  </si>
  <si>
    <t>corrected DTW (ft)</t>
  </si>
  <si>
    <t>Water level tape</t>
  </si>
  <si>
    <t>M4</t>
  </si>
  <si>
    <t>M2</t>
  </si>
  <si>
    <t>just before transducer in</t>
  </si>
  <si>
    <t>A2</t>
  </si>
  <si>
    <t>M3583 (BARO), H2366 (DIVER)</t>
  </si>
  <si>
    <t>after ventilating (propping lid with “Y-stick”)</t>
  </si>
  <si>
    <t>just after transducer out</t>
  </si>
  <si>
    <t>just before transducer in, maybe still recharging?</t>
  </si>
  <si>
    <t>Re-measure after post-bailing recharge</t>
  </si>
  <si>
    <t>10/17/15: transducer wire lengthened from ~10.75' to 14.5', switch from M3583 to H2366</t>
  </si>
  <si>
    <t>B1</t>
  </si>
  <si>
    <t>M9438 (BARO)</t>
  </si>
  <si>
    <t>maybe still recharging</t>
  </si>
  <si>
    <t>C1</t>
  </si>
  <si>
    <t>M9506 (BARO)</t>
  </si>
  <si>
    <t>water level tape</t>
  </si>
  <si>
    <t>D1</t>
  </si>
  <si>
    <t>J3507 (DIVER)</t>
  </si>
  <si>
    <t>after ventilating (propping lid with “Y-stick”), this can't be right!</t>
  </si>
  <si>
    <t>just before transducer in, still recharging?</t>
  </si>
  <si>
    <t>10/17/15: transducer wire lengthened from ~11.8' to 12.6'</t>
  </si>
  <si>
    <t>E1</t>
  </si>
  <si>
    <t>J3542</t>
  </si>
  <si>
    <t>just after transducer out, seems wrong, probably supposed to be 5.39</t>
  </si>
  <si>
    <t>mosquitos bad, bad measurement?</t>
  </si>
  <si>
    <t>just after transducer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</si>
</sst>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"/>
    <numFmt numFmtId="165" formatCode="HH:MM:SS\ AM/PM"/>
    <numFmt numFmtId="166" formatCode="0.0"/>
    <numFmt numFmtId="167" formatCode="m/d/yy"/>
  </numFmts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0.0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3333"/>
        <bgColor rgb="FFFF3333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2" fontId="1" numFmtId="0" xfId="0" applyAlignment="1" applyBorder="1" applyFill="1" applyFont="1">
      <alignment wrapText="1"/>
    </xf>
    <xf borderId="0" fillId="0" fontId="2" numFmtId="0" xfId="0" applyFont="1"/>
    <xf borderId="0" fillId="0" fontId="2" numFmtId="0" xfId="0" applyAlignment="1" applyFont="1">
      <alignment wrapText="1"/>
    </xf>
    <xf borderId="0" fillId="3" fontId="2" numFmtId="0" xfId="0" applyBorder="1" applyFill="1" applyFont="1"/>
    <xf borderId="0" fillId="4" fontId="2" numFmtId="0" xfId="0" applyAlignment="1" applyBorder="1" applyFill="1" applyFont="1">
      <alignment wrapText="1"/>
    </xf>
    <xf borderId="0" fillId="0" fontId="1" numFmtId="0" xfId="0" applyAlignment="1" applyFont="1">
      <alignment wrapText="1"/>
    </xf>
    <xf borderId="0" fillId="0" fontId="1" numFmtId="0" xfId="0" applyFont="1"/>
    <xf borderId="0" fillId="0" fontId="2" numFmtId="164" xfId="0" applyAlignment="1" applyFont="1" applyNumberFormat="1">
      <alignment wrapText="1"/>
    </xf>
    <xf borderId="0" fillId="0" fontId="2" numFmtId="165" xfId="0" applyAlignment="1" applyFont="1" applyNumberFormat="1">
      <alignment wrapText="1"/>
    </xf>
    <xf borderId="0" fillId="3" fontId="2" numFmtId="166" xfId="0" applyAlignment="1" applyBorder="1" applyFont="1" applyNumberFormat="1">
      <alignment wrapText="1"/>
    </xf>
    <xf borderId="0" fillId="3" fontId="2" numFmtId="0" xfId="0" applyAlignment="1" applyBorder="1" applyFont="1">
      <alignment wrapText="1"/>
    </xf>
    <xf borderId="0" fillId="0" fontId="2" numFmtId="166" xfId="0" applyAlignment="1" applyFont="1" applyNumberFormat="1">
      <alignment wrapText="1"/>
    </xf>
    <xf borderId="0" fillId="0" fontId="2" numFmtId="166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7" xfId="0" applyAlignment="1" applyFont="1" applyNumberFormat="1">
      <alignment wrapText="1"/>
    </xf>
    <xf borderId="0" fillId="0" fontId="2" numFmtId="20" xfId="0" applyAlignment="1" applyFont="1" applyNumberFormat="1">
      <alignment wrapText="1"/>
    </xf>
    <xf borderId="0" fillId="0" fontId="3" numFmtId="0" xfId="0" applyFont="1"/>
    <xf borderId="0" fillId="0" fontId="2" numFmtId="167" xfId="0" applyAlignment="1" applyFont="1" applyNumberFormat="1">
      <alignment/>
    </xf>
    <xf borderId="0" fillId="0" fontId="2" numFmtId="20" xfId="0" applyAlignment="1" applyFont="1" applyNumberFormat="1">
      <alignment/>
    </xf>
    <xf borderId="0" fillId="0" fontId="2" numFmtId="166" xfId="0" applyFont="1" applyNumberFormat="1"/>
    <xf borderId="0" fillId="0" fontId="2" numFmtId="2" xfId="0" applyAlignment="1" applyFont="1" applyNumberFormat="1">
      <alignment wrapText="1"/>
    </xf>
    <xf borderId="0" fillId="3" fontId="2" numFmtId="2" xfId="0" applyAlignment="1" applyBorder="1" applyFont="1" applyNumberFormat="1">
      <alignment wrapText="1"/>
    </xf>
    <xf borderId="0" fillId="5" fontId="2" numFmtId="164" xfId="0" applyBorder="1" applyFill="1" applyFont="1" applyNumberFormat="1"/>
    <xf borderId="0" fillId="0" fontId="4" numFmtId="0" xfId="0" applyBorder="1" applyFont="1"/>
    <xf borderId="0" fillId="0" fontId="4" numFmtId="0" xfId="0" applyBorder="1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0"/>
    <col customWidth="1" min="2" max="3" width="17.0"/>
    <col customWidth="1" min="4" max="4" width="18.29"/>
    <col customWidth="1" min="5" max="5" width="14.86"/>
    <col customWidth="1" min="6" max="9" width="13.0"/>
    <col customWidth="1" min="10" max="11" width="11.57"/>
    <col customWidth="1" min="12" max="26" width="8.71"/>
  </cols>
  <sheetData>
    <row r="1" ht="49.5" customHeight="1">
      <c r="A1" s="1" t="s">
        <v>0</v>
      </c>
      <c r="B1" s="2"/>
      <c r="C1" s="3" t="s">
        <v>1</v>
      </c>
      <c r="D1" s="3" t="s">
        <v>2</v>
      </c>
      <c r="E1" s="2"/>
      <c r="F1" s="3" t="s">
        <v>3</v>
      </c>
      <c r="G1" s="3" t="s">
        <v>4</v>
      </c>
      <c r="H1" s="2"/>
      <c r="I1" s="3" t="s">
        <v>5</v>
      </c>
      <c r="J1" s="2"/>
      <c r="K1" s="4" t="s">
        <v>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5.5" customHeight="1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7" t="s">
        <v>18</v>
      </c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8">
        <v>42165.0</v>
      </c>
      <c r="B4" s="9">
        <v>0.361111111111111</v>
      </c>
      <c r="C4" s="3">
        <v>-8.8</v>
      </c>
      <c r="D4" s="3">
        <v>-8.8</v>
      </c>
      <c r="E4" s="3">
        <v>-8.8</v>
      </c>
      <c r="F4" s="10">
        <f>0.66*12*2.54</f>
        <v>20.1168</v>
      </c>
      <c r="G4" s="12">
        <v>-8.8</v>
      </c>
      <c r="H4" s="13" t="s">
        <v>20</v>
      </c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8">
        <v>42165.0</v>
      </c>
      <c r="B5" s="9">
        <v>0.645833333333333</v>
      </c>
      <c r="C5" s="3">
        <v>-8.8</v>
      </c>
      <c r="D5" s="3">
        <v>-8.8</v>
      </c>
      <c r="E5" s="3">
        <v>-8.8</v>
      </c>
      <c r="F5" s="10">
        <f>0.67*12*2.54</f>
        <v>20.4216</v>
      </c>
      <c r="G5" s="12">
        <v>-8.8</v>
      </c>
      <c r="H5" s="13" t="s">
        <v>20</v>
      </c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8">
        <v>42166.0</v>
      </c>
      <c r="B6" s="9">
        <v>0.4375</v>
      </c>
      <c r="C6" s="3">
        <v>-8.8</v>
      </c>
      <c r="D6" s="3">
        <v>-8.8</v>
      </c>
      <c r="E6" s="3">
        <v>-8.8</v>
      </c>
      <c r="F6" s="10">
        <f>0.68*12*2.54</f>
        <v>20.7264</v>
      </c>
      <c r="G6" s="12">
        <v>-8.8</v>
      </c>
      <c r="H6" s="13" t="s">
        <v>20</v>
      </c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8">
        <v>42180.0</v>
      </c>
      <c r="B7" s="9">
        <v>0.677777777777778</v>
      </c>
      <c r="C7" s="12">
        <v>33.5</v>
      </c>
      <c r="D7" s="12">
        <v>-9.9</v>
      </c>
      <c r="E7" s="12">
        <v>45.0</v>
      </c>
      <c r="F7" s="13">
        <v>-9.9</v>
      </c>
      <c r="G7" s="12">
        <v>-9.9</v>
      </c>
      <c r="H7" s="12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8">
        <v>42181.0</v>
      </c>
      <c r="B8" s="9">
        <v>0.595833333333333</v>
      </c>
      <c r="C8" s="12">
        <v>36.0</v>
      </c>
      <c r="D8" s="12">
        <v>-9.9</v>
      </c>
      <c r="E8" s="12">
        <v>-8.8</v>
      </c>
      <c r="F8" s="12">
        <v>-9.9</v>
      </c>
      <c r="G8" s="12">
        <v>-9.9</v>
      </c>
      <c r="H8" s="12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8">
        <v>42194.0</v>
      </c>
      <c r="B9" s="9">
        <v>0.580555555555556</v>
      </c>
      <c r="C9" s="3">
        <f>16.75*2.54</f>
        <v>42.545</v>
      </c>
      <c r="D9" s="12">
        <v>-9.9</v>
      </c>
      <c r="E9" s="3">
        <f>17.5*2.54</f>
        <v>44.45</v>
      </c>
      <c r="F9" s="12">
        <v>-9.9</v>
      </c>
      <c r="G9" s="12">
        <v>-9.9</v>
      </c>
      <c r="H9" s="2" t="s">
        <v>21</v>
      </c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8">
        <v>42195.0</v>
      </c>
      <c r="B10" s="9">
        <v>0.368055555555556</v>
      </c>
      <c r="C10" s="3">
        <f>17.75*2.54</f>
        <v>45.085</v>
      </c>
      <c r="D10" s="12">
        <v>-9.9</v>
      </c>
      <c r="E10" s="12">
        <v>-8.8</v>
      </c>
      <c r="F10" s="12">
        <v>-9.9</v>
      </c>
      <c r="G10" s="12">
        <v>-9.9</v>
      </c>
      <c r="H10" s="2" t="s">
        <v>22</v>
      </c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8">
        <v>42195.0</v>
      </c>
      <c r="B11" s="9">
        <v>0.645833333333333</v>
      </c>
      <c r="C11" s="3">
        <f>18.77*2.54</f>
        <v>47.6758</v>
      </c>
      <c r="D11" s="12">
        <v>-9.9</v>
      </c>
      <c r="E11" s="12">
        <v>-8.8</v>
      </c>
      <c r="F11" s="12">
        <v>-9.9</v>
      </c>
      <c r="G11" s="12">
        <v>-9.9</v>
      </c>
      <c r="H11" s="14" t="s">
        <v>23</v>
      </c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8">
        <v>42228.0</v>
      </c>
      <c r="B12" s="9">
        <v>0.78125</v>
      </c>
      <c r="C12" s="3">
        <v>8.9</v>
      </c>
      <c r="D12" s="3">
        <v>11.3</v>
      </c>
      <c r="E12" s="3">
        <v>47.9</v>
      </c>
      <c r="F12" s="12">
        <v>-8.8</v>
      </c>
      <c r="G12" s="3">
        <f t="shared" ref="G12:G13" si="1">D12-C12</f>
        <v>2.4</v>
      </c>
      <c r="H12" s="14" t="s">
        <v>24</v>
      </c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8">
        <v>42229.0</v>
      </c>
      <c r="B13" s="9">
        <v>0.592361111111111</v>
      </c>
      <c r="C13" s="3">
        <v>7.9</v>
      </c>
      <c r="D13" s="3">
        <v>10.1</v>
      </c>
      <c r="E13" s="3">
        <v>47.2</v>
      </c>
      <c r="F13" s="12">
        <v>-8.8</v>
      </c>
      <c r="G13" s="3">
        <f t="shared" si="1"/>
        <v>2.2</v>
      </c>
      <c r="H13" s="14" t="s">
        <v>25</v>
      </c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8">
        <v>42293.0</v>
      </c>
      <c r="B14" s="9">
        <v>0.686805555555556</v>
      </c>
      <c r="C14" s="3">
        <f>55-4.9</f>
        <v>50.1</v>
      </c>
      <c r="D14" s="12">
        <v>-9.9</v>
      </c>
      <c r="E14" s="3">
        <v>-8.8</v>
      </c>
      <c r="F14" s="12">
        <v>-9.9</v>
      </c>
      <c r="G14" s="12">
        <v>-9.9</v>
      </c>
      <c r="H14" s="4" t="s">
        <v>26</v>
      </c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7">
        <v>42521.0</v>
      </c>
      <c r="B15" s="18">
        <v>0.46805555555555556</v>
      </c>
      <c r="C15" s="3">
        <f>50-13.2</f>
        <v>36.8</v>
      </c>
      <c r="D15" s="3"/>
      <c r="E15" s="3"/>
      <c r="F15" s="3"/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1" width="11.57"/>
    <col customWidth="1" min="12" max="26" width="8.71"/>
  </cols>
  <sheetData>
    <row r="1" ht="49.5" customHeight="1">
      <c r="A1" s="1" t="s">
        <v>7</v>
      </c>
      <c r="B1" s="3"/>
      <c r="C1" s="3" t="s">
        <v>1</v>
      </c>
      <c r="D1" s="3" t="s">
        <v>8</v>
      </c>
      <c r="E1" s="3"/>
      <c r="F1" s="3" t="s">
        <v>3</v>
      </c>
      <c r="G1" s="3" t="s">
        <v>4</v>
      </c>
      <c r="H1" s="2"/>
      <c r="I1" s="3" t="s">
        <v>5</v>
      </c>
      <c r="J1" s="2"/>
      <c r="K1" s="4" t="s">
        <v>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9.5" customHeight="1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7" t="s">
        <v>18</v>
      </c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8">
        <v>42164.0</v>
      </c>
      <c r="B4" s="9">
        <v>0.458333333333333</v>
      </c>
      <c r="C4" s="3">
        <v>-8.8</v>
      </c>
      <c r="D4" s="3">
        <v>-8.8</v>
      </c>
      <c r="E4" s="3">
        <v>-8.8</v>
      </c>
      <c r="F4" s="12">
        <f>0.08*12*2.54</f>
        <v>2.4384</v>
      </c>
      <c r="G4" s="3">
        <v>-8.8</v>
      </c>
      <c r="H4" s="13"/>
      <c r="I4" s="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8">
        <v>42165.0</v>
      </c>
      <c r="B5" s="9">
        <v>0.371527777777778</v>
      </c>
      <c r="C5" s="3">
        <v>-8.8</v>
      </c>
      <c r="D5" s="3">
        <v>-8.8</v>
      </c>
      <c r="E5" s="3">
        <v>-8.8</v>
      </c>
      <c r="F5" s="12">
        <f>0.07*12*2.54</f>
        <v>2.1336</v>
      </c>
      <c r="G5" s="3">
        <v>-8.8</v>
      </c>
      <c r="H5" s="13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8">
        <v>42165.0</v>
      </c>
      <c r="B6" s="9">
        <v>0.649305555555556</v>
      </c>
      <c r="C6" s="3">
        <v>-8.8</v>
      </c>
      <c r="D6" s="3">
        <v>-8.8</v>
      </c>
      <c r="E6" s="3">
        <v>-8.8</v>
      </c>
      <c r="F6" s="12">
        <f>0.06*12*2.54</f>
        <v>1.8288</v>
      </c>
      <c r="G6" s="3">
        <v>-8.8</v>
      </c>
      <c r="H6" s="13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8">
        <v>42166.0</v>
      </c>
      <c r="B7" s="9">
        <v>0.435416666666667</v>
      </c>
      <c r="C7" s="3">
        <v>-8.8</v>
      </c>
      <c r="D7" s="3">
        <v>-8.8</v>
      </c>
      <c r="E7" s="3">
        <v>-8.8</v>
      </c>
      <c r="F7" s="12">
        <f>0.03*12*2.54</f>
        <v>0.9144</v>
      </c>
      <c r="G7" s="3">
        <v>-8.8</v>
      </c>
      <c r="H7" s="13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8">
        <v>42180.0</v>
      </c>
      <c r="B8" s="9">
        <v>0.686805555555556</v>
      </c>
      <c r="C8" s="12">
        <v>35.0</v>
      </c>
      <c r="D8" s="12">
        <v>36.5</v>
      </c>
      <c r="E8" s="12">
        <v>65.0</v>
      </c>
      <c r="F8" s="13">
        <v>-8.8</v>
      </c>
      <c r="G8" s="13">
        <v>-8.8</v>
      </c>
      <c r="H8" s="1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8">
        <v>42181.0</v>
      </c>
      <c r="B9" s="9">
        <v>0.622222222222222</v>
      </c>
      <c r="C9" s="12">
        <v>37.0</v>
      </c>
      <c r="D9" s="12">
        <v>38.5</v>
      </c>
      <c r="E9" s="12">
        <v>-8.8</v>
      </c>
      <c r="F9" s="12">
        <v>1.0</v>
      </c>
      <c r="G9" s="12">
        <f>D9-C9</f>
        <v>1.5</v>
      </c>
      <c r="H9" s="1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5">
        <v>42194.0</v>
      </c>
      <c r="B10" s="16">
        <v>0.613194444444444</v>
      </c>
      <c r="C10" s="2">
        <f>(18.5)*2.54</f>
        <v>46.99</v>
      </c>
      <c r="D10" s="4">
        <f>(18+1/8)*2.54</f>
        <v>46.0375</v>
      </c>
      <c r="E10" s="2">
        <f>(25+5/8)*2.54</f>
        <v>65.0875</v>
      </c>
      <c r="F10" s="13">
        <v>-8.8</v>
      </c>
      <c r="G10" s="13">
        <v>-8.8</v>
      </c>
      <c r="H10" s="19" t="s">
        <v>27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5">
        <v>42195.0</v>
      </c>
      <c r="B11" s="16">
        <v>0.383333333333333</v>
      </c>
      <c r="C11" s="2">
        <f>(17.75)*2.54</f>
        <v>45.085</v>
      </c>
      <c r="D11" s="4">
        <f>(18)*2.54</f>
        <v>45.72</v>
      </c>
      <c r="E11" s="12">
        <v>-8.8</v>
      </c>
      <c r="F11" s="12">
        <v>-8.8</v>
      </c>
      <c r="G11" s="12">
        <v>-8.8</v>
      </c>
      <c r="H11" s="2" t="s">
        <v>28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5">
        <v>42195.0</v>
      </c>
      <c r="B12" s="16">
        <v>0.645833333333333</v>
      </c>
      <c r="C12" s="2">
        <f t="shared" ref="C12:D12" si="1">(18)*2.54</f>
        <v>45.72</v>
      </c>
      <c r="D12" s="2">
        <f t="shared" si="1"/>
        <v>45.72</v>
      </c>
      <c r="E12" s="12">
        <v>-8.8</v>
      </c>
      <c r="F12" s="12">
        <v>-8.8</v>
      </c>
      <c r="G12" s="12">
        <v>-8.8</v>
      </c>
      <c r="H12" s="14" t="s">
        <v>23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5">
        <v>42228.0</v>
      </c>
      <c r="B13" s="16">
        <v>0.794444444444444</v>
      </c>
      <c r="C13" s="2">
        <v>-5.6</v>
      </c>
      <c r="D13" s="2">
        <v>-9.9</v>
      </c>
      <c r="E13" s="2">
        <v>65.4</v>
      </c>
      <c r="F13" s="2">
        <v>-9.9</v>
      </c>
      <c r="G13" s="2">
        <v>-9.9</v>
      </c>
      <c r="H13" s="14" t="s">
        <v>29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5">
        <v>42229.0</v>
      </c>
      <c r="B14" s="16">
        <v>0.607638888888889</v>
      </c>
      <c r="C14" s="2">
        <v>-7.4</v>
      </c>
      <c r="D14" s="2">
        <v>-9.9</v>
      </c>
      <c r="E14" s="4">
        <v>56.1</v>
      </c>
      <c r="F14" s="2">
        <v>-9.9</v>
      </c>
      <c r="G14" s="2">
        <v>-9.9</v>
      </c>
      <c r="H14" s="14" t="s">
        <v>30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5">
        <v>42293.0</v>
      </c>
      <c r="B15" s="16">
        <v>0.693055555555556</v>
      </c>
      <c r="C15" s="2">
        <f>70-8.8</f>
        <v>61.2</v>
      </c>
      <c r="D15" s="2">
        <v>-9.9</v>
      </c>
      <c r="E15" s="2">
        <v>57.7</v>
      </c>
      <c r="F15" s="2">
        <v>-9.9</v>
      </c>
      <c r="G15" s="2">
        <v>-9.9</v>
      </c>
      <c r="H15" s="14" t="s">
        <v>24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0">
        <v>42155.0</v>
      </c>
      <c r="B16" s="21">
        <v>0.3423611111111111</v>
      </c>
      <c r="C16" s="2">
        <f>70-13.7</f>
        <v>56.3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1" width="11.57"/>
    <col customWidth="1" min="12" max="26" width="8.71"/>
  </cols>
  <sheetData>
    <row r="1" ht="37.5" customHeight="1">
      <c r="A1" s="1" t="s">
        <v>7</v>
      </c>
      <c r="B1" s="3"/>
      <c r="C1" s="3" t="s">
        <v>1</v>
      </c>
      <c r="D1" s="3" t="s">
        <v>9</v>
      </c>
      <c r="E1" s="3"/>
      <c r="F1" s="3" t="s">
        <v>3</v>
      </c>
      <c r="G1" s="3" t="s">
        <v>4</v>
      </c>
      <c r="H1" s="2"/>
      <c r="I1" s="5" t="s">
        <v>10</v>
      </c>
      <c r="J1" s="2"/>
      <c r="K1" s="4" t="s">
        <v>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9.5" customHeight="1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7" t="s">
        <v>18</v>
      </c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8">
        <v>42293.0</v>
      </c>
      <c r="B4" s="9">
        <v>0.701388888888889</v>
      </c>
      <c r="C4" s="3">
        <f>130-26</f>
        <v>104</v>
      </c>
      <c r="D4" s="11">
        <v>104.0</v>
      </c>
      <c r="E4" s="3">
        <v>-8.8</v>
      </c>
      <c r="F4" s="12">
        <v>-8.8</v>
      </c>
      <c r="G4" s="3">
        <v>0.0</v>
      </c>
      <c r="H4" s="13" t="s">
        <v>19</v>
      </c>
      <c r="I4" s="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1" width="11.57"/>
    <col customWidth="1" min="12" max="26" width="8.71"/>
  </cols>
  <sheetData>
    <row r="1" ht="49.5" customHeight="1">
      <c r="A1" s="1" t="s">
        <v>31</v>
      </c>
      <c r="B1" s="3"/>
      <c r="C1" s="3" t="s">
        <v>1</v>
      </c>
      <c r="D1" s="3" t="s">
        <v>32</v>
      </c>
      <c r="E1" s="3"/>
      <c r="F1" s="3" t="s">
        <v>3</v>
      </c>
      <c r="G1" s="3" t="s">
        <v>4</v>
      </c>
      <c r="H1" s="2"/>
      <c r="I1" s="3" t="s">
        <v>5</v>
      </c>
      <c r="J1" s="2"/>
      <c r="K1" s="4" t="s">
        <v>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9.5" customHeight="1">
      <c r="A3" s="6" t="s">
        <v>11</v>
      </c>
      <c r="B3" s="6" t="s">
        <v>12</v>
      </c>
      <c r="C3" s="6" t="s">
        <v>13</v>
      </c>
      <c r="D3" s="6" t="s">
        <v>14</v>
      </c>
      <c r="E3" s="6" t="s">
        <v>33</v>
      </c>
      <c r="F3" s="6" t="s">
        <v>34</v>
      </c>
      <c r="G3" s="6" t="s">
        <v>35</v>
      </c>
      <c r="H3" s="7" t="s">
        <v>18</v>
      </c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8">
        <v>42164.0</v>
      </c>
      <c r="B4" s="9">
        <v>0.458333333333333</v>
      </c>
      <c r="C4" s="3">
        <v>-8.8</v>
      </c>
      <c r="D4" s="3">
        <v>-8.8</v>
      </c>
      <c r="E4" s="3">
        <v>-8.8</v>
      </c>
      <c r="F4" s="10">
        <f>0.04*12*2.54</f>
        <v>1.2192</v>
      </c>
      <c r="G4" s="13">
        <v>-9.9</v>
      </c>
      <c r="H4" s="13" t="s">
        <v>36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8">
        <v>42165.0</v>
      </c>
      <c r="B5" s="9">
        <v>0.368055555555556</v>
      </c>
      <c r="C5" s="3">
        <v>-8.8</v>
      </c>
      <c r="D5" s="3">
        <v>-8.8</v>
      </c>
      <c r="E5" s="3">
        <v>-8.8</v>
      </c>
      <c r="F5" s="10">
        <f>0.07*12*2.54</f>
        <v>2.1336</v>
      </c>
      <c r="G5" s="13">
        <v>-9.9</v>
      </c>
      <c r="H5" s="13" t="s">
        <v>36</v>
      </c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8">
        <v>42165.0</v>
      </c>
      <c r="B6" s="9">
        <v>0.651388888888889</v>
      </c>
      <c r="C6" s="3">
        <v>-8.8</v>
      </c>
      <c r="D6" s="3">
        <v>-8.8</v>
      </c>
      <c r="E6" s="3">
        <v>-8.8</v>
      </c>
      <c r="F6" s="10">
        <f t="shared" ref="F6:F7" si="1">0.04*12*2.54</f>
        <v>1.2192</v>
      </c>
      <c r="G6" s="13">
        <v>-9.9</v>
      </c>
      <c r="H6" s="13" t="s">
        <v>36</v>
      </c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8">
        <v>42166.0</v>
      </c>
      <c r="B7" s="9">
        <v>0.436111111111111</v>
      </c>
      <c r="C7" s="3">
        <v>-8.8</v>
      </c>
      <c r="D7" s="3">
        <v>-8.8</v>
      </c>
      <c r="E7" s="3">
        <v>-8.8</v>
      </c>
      <c r="F7" s="10">
        <f t="shared" si="1"/>
        <v>1.2192</v>
      </c>
      <c r="G7" s="13">
        <v>-9.9</v>
      </c>
      <c r="H7" s="13" t="s">
        <v>36</v>
      </c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8">
        <v>42180.0</v>
      </c>
      <c r="B8" s="9">
        <v>0.691666666666667</v>
      </c>
      <c r="C8" s="12">
        <v>36.0</v>
      </c>
      <c r="D8" s="12">
        <v>-9.9</v>
      </c>
      <c r="E8" s="12">
        <v>37.0</v>
      </c>
      <c r="F8" s="13">
        <v>-9.9</v>
      </c>
      <c r="G8" s="13">
        <v>-9.9</v>
      </c>
      <c r="H8" s="1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5">
        <v>42194.0</v>
      </c>
      <c r="B9" s="16">
        <v>0.613194444444444</v>
      </c>
      <c r="C9" s="2">
        <f>(18+3/8)*2.54</f>
        <v>46.6725</v>
      </c>
      <c r="D9" s="12">
        <v>-9.9</v>
      </c>
      <c r="E9" s="2">
        <f>(15)*2.54</f>
        <v>38.1</v>
      </c>
      <c r="F9" s="13">
        <v>-9.9</v>
      </c>
      <c r="G9" s="13">
        <v>-9.9</v>
      </c>
      <c r="H9" s="2" t="s">
        <v>21</v>
      </c>
      <c r="I9" s="2"/>
      <c r="J9" s="2">
        <f t="shared" ref="J9:J11" si="2">C9/2.54</f>
        <v>18.375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5">
        <v>42195.0</v>
      </c>
      <c r="B10" s="16">
        <v>0.397916666666667</v>
      </c>
      <c r="C10" s="2">
        <f>(17.75)*2.54</f>
        <v>45.085</v>
      </c>
      <c r="D10" s="12">
        <v>-9.9</v>
      </c>
      <c r="E10" s="3">
        <v>-8.8</v>
      </c>
      <c r="F10" s="13">
        <v>-9.9</v>
      </c>
      <c r="G10" s="13">
        <v>-9.9</v>
      </c>
      <c r="H10" s="2" t="s">
        <v>22</v>
      </c>
      <c r="I10" s="2"/>
      <c r="J10" s="2">
        <f t="shared" si="2"/>
        <v>17.75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5">
        <v>42195.0</v>
      </c>
      <c r="B11" s="16">
        <v>0.645833333333333</v>
      </c>
      <c r="C11" s="2">
        <f>18.5*2.54</f>
        <v>46.99</v>
      </c>
      <c r="D11" s="12">
        <v>-9.9</v>
      </c>
      <c r="E11" s="3">
        <v>-8.8</v>
      </c>
      <c r="F11" s="13">
        <v>-9.9</v>
      </c>
      <c r="G11" s="13">
        <v>-9.9</v>
      </c>
      <c r="H11" s="14" t="s">
        <v>23</v>
      </c>
      <c r="I11" s="2"/>
      <c r="J11" s="2">
        <f t="shared" si="2"/>
        <v>18.5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5">
        <v>42228.0</v>
      </c>
      <c r="B12" s="16">
        <v>0.8</v>
      </c>
      <c r="C12" s="4">
        <v>-3.9</v>
      </c>
      <c r="D12" s="12">
        <v>-9.9</v>
      </c>
      <c r="E12" s="2">
        <v>35.5</v>
      </c>
      <c r="F12" s="13">
        <v>-9.9</v>
      </c>
      <c r="G12" s="13">
        <v>-9.9</v>
      </c>
      <c r="H12" s="14" t="s">
        <v>37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15">
        <v>42229.0</v>
      </c>
      <c r="B13" s="16">
        <v>0.614583333333333</v>
      </c>
      <c r="C13" s="2">
        <v>-5.7</v>
      </c>
      <c r="D13" s="12">
        <v>-9.9</v>
      </c>
      <c r="E13" s="2">
        <f>41.3-5.7</f>
        <v>35.6</v>
      </c>
      <c r="F13" s="13">
        <v>-9.9</v>
      </c>
      <c r="G13" s="13">
        <v>-9.9</v>
      </c>
      <c r="H13" s="14" t="s">
        <v>38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15">
        <v>42293.0</v>
      </c>
      <c r="B14" s="16">
        <v>0.70625</v>
      </c>
      <c r="C14" s="2">
        <f>65-6</f>
        <v>59</v>
      </c>
      <c r="D14" s="12">
        <v>-9.9</v>
      </c>
      <c r="E14" s="2">
        <v>-8.8</v>
      </c>
      <c r="F14" s="13">
        <v>-9.9</v>
      </c>
      <c r="G14" s="13">
        <v>-9.9</v>
      </c>
      <c r="H14" s="2" t="s">
        <v>39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1.57"/>
    <col customWidth="1" min="3" max="3" width="13.0"/>
    <col customWidth="1" min="4" max="4" width="17.0"/>
    <col customWidth="1" min="5" max="5" width="16.71"/>
    <col customWidth="1" min="6" max="11" width="11.57"/>
    <col customWidth="1" min="12" max="26" width="8.71"/>
  </cols>
  <sheetData>
    <row r="1" ht="49.5" customHeight="1">
      <c r="A1" s="1" t="s">
        <v>40</v>
      </c>
      <c r="B1" s="3"/>
      <c r="C1" s="3" t="s">
        <v>1</v>
      </c>
      <c r="D1" s="3"/>
      <c r="E1" s="3"/>
      <c r="F1" s="3" t="s">
        <v>3</v>
      </c>
      <c r="G1" s="3" t="s">
        <v>4</v>
      </c>
      <c r="H1" s="2"/>
      <c r="I1" s="3" t="s">
        <v>5</v>
      </c>
      <c r="J1" s="2"/>
      <c r="K1" s="4" t="s">
        <v>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4.5" customHeight="1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7" t="s">
        <v>18</v>
      </c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8">
        <v>42181.0</v>
      </c>
      <c r="B4" s="9">
        <v>0.630555555555556</v>
      </c>
      <c r="C4" s="12">
        <v>76.0</v>
      </c>
      <c r="D4" s="12">
        <v>78.0</v>
      </c>
      <c r="E4" s="12">
        <v>97.0</v>
      </c>
      <c r="F4" s="10">
        <v>-8.8</v>
      </c>
      <c r="G4" s="13">
        <f t="shared" ref="G4:G5" si="1">D4-C4</f>
        <v>2</v>
      </c>
      <c r="H4" s="13"/>
      <c r="I4" s="3">
        <f t="shared" ref="I4:I5" si="2">C4/2.54</f>
        <v>29.92125984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8">
        <v>42195.0</v>
      </c>
      <c r="B5" s="9">
        <v>0.645833333333333</v>
      </c>
      <c r="C5" s="12">
        <v>84.0</v>
      </c>
      <c r="D5" s="12">
        <v>85.0</v>
      </c>
      <c r="E5" s="10"/>
      <c r="F5" s="10">
        <v>-8.8</v>
      </c>
      <c r="G5" s="13">
        <f t="shared" si="1"/>
        <v>1</v>
      </c>
      <c r="H5" s="2" t="s">
        <v>41</v>
      </c>
      <c r="I5" s="3">
        <f t="shared" si="2"/>
        <v>33.07086614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8">
        <v>42229.0</v>
      </c>
      <c r="B6" s="9">
        <v>0.541666666666667</v>
      </c>
      <c r="C6" s="10">
        <v>40.6</v>
      </c>
      <c r="D6" s="12">
        <v>30.6</v>
      </c>
      <c r="E6" s="12">
        <v>-8.8</v>
      </c>
      <c r="F6" s="12">
        <v>-8.8</v>
      </c>
      <c r="G6" s="12">
        <v>-8.8</v>
      </c>
      <c r="H6" s="2" t="s">
        <v>42</v>
      </c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8">
        <v>42229.0</v>
      </c>
      <c r="B7" s="9">
        <v>0.761805555555555</v>
      </c>
      <c r="C7" s="12">
        <v>31.5</v>
      </c>
      <c r="D7" s="12">
        <v>30.9</v>
      </c>
      <c r="E7" s="12">
        <v>-8.8</v>
      </c>
      <c r="F7" s="12"/>
      <c r="G7" s="22">
        <f t="shared" ref="G7:G8" si="3">D7-C7</f>
        <v>-0.6</v>
      </c>
      <c r="H7" s="2" t="s">
        <v>43</v>
      </c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15">
        <v>42229.0</v>
      </c>
      <c r="B8" s="16">
        <v>0.770138888888889</v>
      </c>
      <c r="C8" s="2">
        <f>(1.04)*12*2.54</f>
        <v>31.6992</v>
      </c>
      <c r="D8" s="12">
        <v>30.9</v>
      </c>
      <c r="E8" s="12">
        <v>-8.8</v>
      </c>
      <c r="F8" s="12">
        <v>-8.8</v>
      </c>
      <c r="G8" s="22">
        <f t="shared" si="3"/>
        <v>-0.7992</v>
      </c>
      <c r="H8" s="2" t="s">
        <v>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0">
        <v>42521.0</v>
      </c>
      <c r="B9" s="21">
        <v>0.3472222222222222</v>
      </c>
      <c r="C9" s="2">
        <f>110-9.1</f>
        <v>100.9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1.57"/>
    <col customWidth="1" min="3" max="3" width="13.0"/>
    <col customWidth="1" min="4" max="4" width="17.0"/>
    <col customWidth="1" min="5" max="5" width="16.71"/>
    <col customWidth="1" min="6" max="11" width="11.57"/>
    <col customWidth="1" min="12" max="26" width="8.71"/>
  </cols>
  <sheetData>
    <row r="1" ht="49.5" customHeight="1">
      <c r="A1" s="1" t="s">
        <v>45</v>
      </c>
      <c r="B1" s="3" t="s">
        <v>46</v>
      </c>
      <c r="C1" s="3" t="s">
        <v>1</v>
      </c>
      <c r="D1" s="3" t="s">
        <v>47</v>
      </c>
      <c r="E1" s="3"/>
      <c r="F1" s="3" t="s">
        <v>3</v>
      </c>
      <c r="G1" s="3" t="s">
        <v>4</v>
      </c>
      <c r="H1" s="2"/>
      <c r="I1" s="3" t="s">
        <v>5</v>
      </c>
      <c r="J1" s="2"/>
      <c r="K1" s="4" t="s">
        <v>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4.5" customHeight="1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7" t="s">
        <v>18</v>
      </c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8">
        <v>42164.0</v>
      </c>
      <c r="B4" s="9">
        <v>0.458333333333333</v>
      </c>
      <c r="C4" s="12">
        <f t="shared" ref="C4:C6" si="1">2.22*12*2.54</f>
        <v>67.6656</v>
      </c>
      <c r="D4" s="12">
        <v>-8.8</v>
      </c>
      <c r="E4" s="12">
        <v>-8.8</v>
      </c>
      <c r="F4" s="13">
        <v>-9.9</v>
      </c>
      <c r="G4" s="13">
        <v>-9.9</v>
      </c>
      <c r="H4" s="14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8">
        <v>42165.0</v>
      </c>
      <c r="B5" s="9">
        <v>0.365277777777778</v>
      </c>
      <c r="C5" s="12">
        <f t="shared" si="1"/>
        <v>67.6656</v>
      </c>
      <c r="D5" s="12">
        <v>-8.8</v>
      </c>
      <c r="E5" s="12">
        <v>-8.8</v>
      </c>
      <c r="F5" s="13">
        <v>-9.9</v>
      </c>
      <c r="G5" s="13">
        <v>-9.9</v>
      </c>
      <c r="H5" s="13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8">
        <v>42165.0</v>
      </c>
      <c r="B6" s="9">
        <v>0.652777777777778</v>
      </c>
      <c r="C6" s="12">
        <f t="shared" si="1"/>
        <v>67.6656</v>
      </c>
      <c r="D6" s="12">
        <v>-8.8</v>
      </c>
      <c r="E6" s="12">
        <v>-8.8</v>
      </c>
      <c r="F6" s="13">
        <v>-9.9</v>
      </c>
      <c r="G6" s="13">
        <v>-9.9</v>
      </c>
      <c r="H6" s="13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8">
        <v>42166.0</v>
      </c>
      <c r="B7" s="9">
        <v>0.4375</v>
      </c>
      <c r="C7" s="12">
        <f>2.19*12*2.54</f>
        <v>66.7512</v>
      </c>
      <c r="D7" s="12">
        <v>-8.8</v>
      </c>
      <c r="E7" s="12">
        <v>-8.8</v>
      </c>
      <c r="F7" s="13">
        <v>-9.9</v>
      </c>
      <c r="G7" s="13">
        <v>-9.9</v>
      </c>
      <c r="H7" s="13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8">
        <v>42180.0</v>
      </c>
      <c r="B8" s="9">
        <v>0.689583333333333</v>
      </c>
      <c r="C8" s="12">
        <v>75.0</v>
      </c>
      <c r="D8" s="12">
        <v>-9.9</v>
      </c>
      <c r="E8" s="12">
        <v>109.0</v>
      </c>
      <c r="F8" s="13">
        <v>-9.9</v>
      </c>
      <c r="G8" s="13">
        <v>-9.9</v>
      </c>
      <c r="H8" s="2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5">
        <v>42194.0</v>
      </c>
      <c r="B9" s="16">
        <v>0.604861111111111</v>
      </c>
      <c r="C9" s="2">
        <f>(33+5/8)*2.54</f>
        <v>85.4075</v>
      </c>
      <c r="D9" s="12">
        <v>-9.9</v>
      </c>
      <c r="E9" s="2">
        <f>(43+1/8)*2.54</f>
        <v>109.5375</v>
      </c>
      <c r="F9" s="13">
        <v>-9.9</v>
      </c>
      <c r="G9" s="13">
        <v>-9.9</v>
      </c>
      <c r="H9" s="2" t="s">
        <v>21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5">
        <v>42195.0</v>
      </c>
      <c r="B10" s="16">
        <v>0.390277777777778</v>
      </c>
      <c r="C10" s="2">
        <f>(2.86-0.05)*12*2.54</f>
        <v>85.6488</v>
      </c>
      <c r="D10" s="12">
        <v>-9.9</v>
      </c>
      <c r="E10" s="12">
        <v>-8.8</v>
      </c>
      <c r="F10" s="13">
        <v>-9.9</v>
      </c>
      <c r="G10" s="13">
        <v>-9.9</v>
      </c>
      <c r="H10" s="2" t="s">
        <v>48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5">
        <v>42228.0</v>
      </c>
      <c r="B11" s="16">
        <v>0.789583333333333</v>
      </c>
      <c r="C11" s="2">
        <v>33.0</v>
      </c>
      <c r="D11" s="12">
        <v>-9.9</v>
      </c>
      <c r="E11" s="2">
        <v>109.5</v>
      </c>
      <c r="F11" s="13">
        <v>-9.9</v>
      </c>
      <c r="G11" s="13">
        <v>-9.9</v>
      </c>
      <c r="H11" s="2" t="s">
        <v>39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5">
        <v>42229.0</v>
      </c>
      <c r="B12" s="16">
        <v>0.600694444444444</v>
      </c>
      <c r="C12" s="2">
        <v>32.7</v>
      </c>
      <c r="D12" s="12">
        <v>-9.9</v>
      </c>
      <c r="E12" s="2">
        <v>112.75</v>
      </c>
      <c r="F12" s="13">
        <v>-9.9</v>
      </c>
      <c r="G12" s="13">
        <v>-9.9</v>
      </c>
      <c r="H12" s="2" t="s">
        <v>49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0" width="11.57"/>
    <col customWidth="1" min="11" max="26" width="8.71"/>
  </cols>
  <sheetData>
    <row r="1" ht="34.5" customHeight="1">
      <c r="A1" s="1" t="s">
        <v>50</v>
      </c>
      <c r="B1" s="3"/>
      <c r="C1" s="3" t="s">
        <v>1</v>
      </c>
      <c r="D1" s="3"/>
      <c r="E1" s="3"/>
      <c r="F1" s="3"/>
      <c r="G1" s="3" t="s">
        <v>3</v>
      </c>
      <c r="H1" s="3" t="s">
        <v>4</v>
      </c>
      <c r="I1" s="2"/>
      <c r="J1" s="4" t="s">
        <v>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5.75" customHeight="1">
      <c r="A3" s="6" t="s">
        <v>11</v>
      </c>
      <c r="B3" s="6" t="s">
        <v>12</v>
      </c>
      <c r="C3" s="6" t="s">
        <v>51</v>
      </c>
      <c r="D3" s="6" t="s">
        <v>52</v>
      </c>
      <c r="E3" s="6" t="s">
        <v>53</v>
      </c>
      <c r="F3" s="6" t="s">
        <v>54</v>
      </c>
      <c r="G3" s="6" t="s">
        <v>18</v>
      </c>
      <c r="H3" s="6"/>
      <c r="I3" s="7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5">
        <v>42194.0</v>
      </c>
      <c r="B4" s="16">
        <v>0.529166666666667</v>
      </c>
      <c r="C4" s="2">
        <v>8.91</v>
      </c>
      <c r="D4" s="2">
        <v>-0.05</v>
      </c>
      <c r="E4" s="2">
        <f t="shared" ref="E4:E7" si="1">C4+D4</f>
        <v>8.86</v>
      </c>
      <c r="F4" s="2" t="s">
        <v>55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5">
        <v>42229.0</v>
      </c>
      <c r="B5" s="16">
        <v>0.356944444444444</v>
      </c>
      <c r="C5" s="2">
        <v>7.86</v>
      </c>
      <c r="D5" s="2">
        <v>-0.03</v>
      </c>
      <c r="E5" s="2">
        <f t="shared" si="1"/>
        <v>7.83</v>
      </c>
      <c r="F5" s="2" t="s">
        <v>56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5">
        <v>42293.0</v>
      </c>
      <c r="B6" s="16">
        <v>0.753472222222222</v>
      </c>
      <c r="C6" s="2">
        <v>9.12</v>
      </c>
      <c r="D6" s="2">
        <v>-0.03</v>
      </c>
      <c r="E6" s="2">
        <f t="shared" si="1"/>
        <v>9.09</v>
      </c>
      <c r="F6" s="2" t="s">
        <v>56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5">
        <v>42294.0</v>
      </c>
      <c r="B7" s="16">
        <v>0.502083333333333</v>
      </c>
      <c r="C7" s="2">
        <v>9.13</v>
      </c>
      <c r="D7" s="2">
        <v>-0.03</v>
      </c>
      <c r="E7" s="2">
        <f t="shared" si="1"/>
        <v>9.1</v>
      </c>
      <c r="F7" s="2" t="s">
        <v>56</v>
      </c>
      <c r="G7" s="2" t="s">
        <v>57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1.57"/>
    <col customWidth="1" min="3" max="3" width="15.43"/>
    <col customWidth="1" min="4" max="10" width="11.57"/>
    <col customWidth="1" min="11" max="26" width="8.71"/>
  </cols>
  <sheetData>
    <row r="1" ht="45.75" customHeight="1">
      <c r="A1" s="1" t="s">
        <v>58</v>
      </c>
      <c r="B1" s="3"/>
      <c r="C1" s="3" t="s">
        <v>1</v>
      </c>
      <c r="D1" s="3" t="s">
        <v>59</v>
      </c>
      <c r="E1" s="3"/>
      <c r="F1" s="3"/>
      <c r="G1" s="3" t="s">
        <v>3</v>
      </c>
      <c r="H1" s="3" t="s">
        <v>4</v>
      </c>
      <c r="I1" s="2"/>
      <c r="J1" s="4" t="s">
        <v>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4.5" customHeight="1">
      <c r="A3" s="6" t="s">
        <v>11</v>
      </c>
      <c r="B3" s="6" t="s">
        <v>12</v>
      </c>
      <c r="C3" s="6" t="s">
        <v>51</v>
      </c>
      <c r="D3" s="6" t="s">
        <v>52</v>
      </c>
      <c r="E3" s="6" t="s">
        <v>53</v>
      </c>
      <c r="F3" s="6" t="s">
        <v>54</v>
      </c>
      <c r="G3" s="6" t="s">
        <v>18</v>
      </c>
      <c r="H3" s="6"/>
      <c r="I3" s="7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8">
        <v>42181.0</v>
      </c>
      <c r="B4" s="9">
        <v>0.444444444444444</v>
      </c>
      <c r="C4" s="23">
        <v>8.46</v>
      </c>
      <c r="D4" s="23">
        <v>-0.05</v>
      </c>
      <c r="E4" s="24">
        <f t="shared" ref="E4:E11" si="1">C4+D4</f>
        <v>8.41</v>
      </c>
      <c r="F4" s="23" t="s">
        <v>55</v>
      </c>
      <c r="G4" s="13"/>
      <c r="H4" s="13"/>
      <c r="I4" s="14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8">
        <v>42181.0</v>
      </c>
      <c r="B5" s="9">
        <v>0.550694444444444</v>
      </c>
      <c r="C5" s="23">
        <v>8.51</v>
      </c>
      <c r="D5" s="23">
        <v>-0.05</v>
      </c>
      <c r="E5" s="23">
        <f t="shared" si="1"/>
        <v>8.46</v>
      </c>
      <c r="F5" s="23" t="s">
        <v>55</v>
      </c>
      <c r="G5" s="13" t="s">
        <v>60</v>
      </c>
      <c r="H5" s="13"/>
      <c r="I5" s="13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5">
        <v>42194.0</v>
      </c>
      <c r="B6" s="16">
        <v>0.529861111111111</v>
      </c>
      <c r="C6" s="2">
        <v>8.82</v>
      </c>
      <c r="D6" s="23">
        <v>-0.05</v>
      </c>
      <c r="E6" s="23">
        <f t="shared" si="1"/>
        <v>8.77</v>
      </c>
      <c r="F6" s="23" t="s">
        <v>55</v>
      </c>
      <c r="G6" s="2" t="s">
        <v>61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5">
        <v>42195.0</v>
      </c>
      <c r="B7" s="16">
        <v>0.463888888888889</v>
      </c>
      <c r="C7" s="2">
        <v>8.84</v>
      </c>
      <c r="D7" s="23">
        <v>-0.05</v>
      </c>
      <c r="E7" s="24">
        <f t="shared" si="1"/>
        <v>8.79</v>
      </c>
      <c r="F7" s="23" t="s">
        <v>55</v>
      </c>
      <c r="G7" s="2" t="s">
        <v>62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15">
        <v>42195.0</v>
      </c>
      <c r="B8" s="16">
        <v>0.680555555555556</v>
      </c>
      <c r="C8" s="2">
        <v>8.87</v>
      </c>
      <c r="D8" s="23">
        <v>-0.05</v>
      </c>
      <c r="E8" s="23">
        <f t="shared" si="1"/>
        <v>8.82</v>
      </c>
      <c r="F8" s="23" t="s">
        <v>55</v>
      </c>
      <c r="G8" s="2" t="s">
        <v>63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5">
        <v>42228.0</v>
      </c>
      <c r="B9" s="16">
        <v>0.763194444444444</v>
      </c>
      <c r="C9" s="2">
        <v>7.82</v>
      </c>
      <c r="D9" s="2">
        <v>-0.03</v>
      </c>
      <c r="E9" s="23">
        <f t="shared" si="1"/>
        <v>7.79</v>
      </c>
      <c r="F9" s="23" t="s">
        <v>56</v>
      </c>
      <c r="G9" s="2" t="s">
        <v>61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5">
        <v>42229.0</v>
      </c>
      <c r="B10" s="16">
        <v>0.354166666666667</v>
      </c>
      <c r="C10" s="2">
        <v>7.8</v>
      </c>
      <c r="D10" s="2">
        <v>-0.03</v>
      </c>
      <c r="E10" s="23">
        <f t="shared" si="1"/>
        <v>7.77</v>
      </c>
      <c r="F10" s="23" t="s">
        <v>56</v>
      </c>
      <c r="G10" s="2" t="s">
        <v>57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5">
        <v>42293.0</v>
      </c>
      <c r="B11" s="16">
        <v>0.748611111111111</v>
      </c>
      <c r="C11" s="2">
        <v>8.9</v>
      </c>
      <c r="D11" s="2">
        <v>-0.03</v>
      </c>
      <c r="E11" s="23">
        <f t="shared" si="1"/>
        <v>8.87</v>
      </c>
      <c r="F11" s="23" t="s">
        <v>56</v>
      </c>
      <c r="G11" s="2" t="s">
        <v>61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5" t="s">
        <v>64</v>
      </c>
      <c r="B12" s="26"/>
      <c r="C12" s="26"/>
      <c r="D12" s="26"/>
      <c r="E12" s="26"/>
      <c r="F12" s="26"/>
      <c r="G12" s="2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15">
        <v>42294.0</v>
      </c>
      <c r="B13" s="16">
        <v>0.504861111111111</v>
      </c>
      <c r="C13" s="2">
        <v>8.97</v>
      </c>
      <c r="D13" s="2">
        <v>-0.03</v>
      </c>
      <c r="E13" s="23">
        <f>C13+D13</f>
        <v>8.94</v>
      </c>
      <c r="F13" s="23" t="s">
        <v>56</v>
      </c>
      <c r="G13" s="2" t="s">
        <v>57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0"/>
      <c r="B14" s="21"/>
      <c r="C14" s="2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2:G1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0" width="11.57"/>
    <col customWidth="1" min="11" max="26" width="8.71"/>
  </cols>
  <sheetData>
    <row r="1" ht="34.5" customHeight="1">
      <c r="A1" s="1" t="s">
        <v>65</v>
      </c>
      <c r="B1" s="3"/>
      <c r="C1" s="3" t="s">
        <v>1</v>
      </c>
      <c r="D1" s="3" t="s">
        <v>66</v>
      </c>
      <c r="E1" s="3"/>
      <c r="F1" s="3"/>
      <c r="G1" s="3" t="s">
        <v>3</v>
      </c>
      <c r="H1" s="3" t="s">
        <v>4</v>
      </c>
      <c r="I1" s="2"/>
      <c r="J1" s="4" t="s">
        <v>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5.75" customHeight="1">
      <c r="A3" s="6" t="s">
        <v>11</v>
      </c>
      <c r="B3" s="6" t="s">
        <v>12</v>
      </c>
      <c r="C3" s="6" t="s">
        <v>51</v>
      </c>
      <c r="D3" s="6" t="s">
        <v>52</v>
      </c>
      <c r="E3" s="6" t="s">
        <v>53</v>
      </c>
      <c r="F3" s="6" t="s">
        <v>54</v>
      </c>
      <c r="G3" s="6" t="s">
        <v>18</v>
      </c>
      <c r="H3" s="6"/>
      <c r="I3" s="7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8">
        <v>42181.0</v>
      </c>
      <c r="B4" s="9">
        <v>0.457638888888889</v>
      </c>
      <c r="C4" s="23">
        <v>6.84</v>
      </c>
      <c r="D4" s="23">
        <v>-0.05</v>
      </c>
      <c r="E4" s="24">
        <f t="shared" ref="E4:E12" si="1">C4+D4</f>
        <v>6.79</v>
      </c>
      <c r="F4" s="23" t="s">
        <v>55</v>
      </c>
      <c r="G4" s="13" t="s">
        <v>67</v>
      </c>
      <c r="H4" s="13"/>
      <c r="I4" s="14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8">
        <v>42181.0</v>
      </c>
      <c r="B5" s="9">
        <v>0.517361111111111</v>
      </c>
      <c r="C5" s="23">
        <v>6.7</v>
      </c>
      <c r="D5" s="23">
        <v>-0.05</v>
      </c>
      <c r="E5" s="24">
        <f t="shared" si="1"/>
        <v>6.65</v>
      </c>
      <c r="F5" s="23" t="s">
        <v>55</v>
      </c>
      <c r="G5" s="13" t="s">
        <v>67</v>
      </c>
      <c r="H5" s="13"/>
      <c r="I5" s="14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8">
        <v>42181.0</v>
      </c>
      <c r="B6" s="9">
        <v>0.564583333333333</v>
      </c>
      <c r="C6" s="23">
        <v>6.75</v>
      </c>
      <c r="D6" s="23">
        <v>-0.05</v>
      </c>
      <c r="E6" s="23">
        <f t="shared" si="1"/>
        <v>6.7</v>
      </c>
      <c r="F6" s="23" t="s">
        <v>55</v>
      </c>
      <c r="G6" s="13" t="s">
        <v>60</v>
      </c>
      <c r="H6" s="13"/>
      <c r="I6" s="13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5">
        <v>42194.0</v>
      </c>
      <c r="B7" s="16">
        <v>0.536805555555556</v>
      </c>
      <c r="C7" s="2">
        <v>7.1</v>
      </c>
      <c r="D7" s="23">
        <v>-0.05</v>
      </c>
      <c r="E7" s="23">
        <f t="shared" si="1"/>
        <v>7.05</v>
      </c>
      <c r="F7" s="23" t="s">
        <v>55</v>
      </c>
      <c r="G7" s="2" t="s">
        <v>61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15">
        <v>42195.0</v>
      </c>
      <c r="B8" s="16">
        <v>0.470138888888889</v>
      </c>
      <c r="C8" s="2">
        <v>7.09</v>
      </c>
      <c r="D8" s="23">
        <v>-0.05</v>
      </c>
      <c r="E8" s="23">
        <f t="shared" si="1"/>
        <v>7.04</v>
      </c>
      <c r="F8" s="23" t="s">
        <v>55</v>
      </c>
      <c r="G8" s="2" t="s">
        <v>57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5">
        <v>42228.0</v>
      </c>
      <c r="B9" s="16">
        <v>0.75625</v>
      </c>
      <c r="C9" s="2">
        <v>6.12</v>
      </c>
      <c r="D9" s="2">
        <v>-0.03</v>
      </c>
      <c r="E9" s="23">
        <f t="shared" si="1"/>
        <v>6.09</v>
      </c>
      <c r="F9" s="2" t="s">
        <v>56</v>
      </c>
      <c r="G9" s="2" t="s">
        <v>61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5">
        <v>42229.0</v>
      </c>
      <c r="B10" s="16">
        <v>0.777083333333333</v>
      </c>
      <c r="C10" s="2">
        <v>6.3</v>
      </c>
      <c r="D10" s="2">
        <v>-0.03</v>
      </c>
      <c r="E10" s="23">
        <f t="shared" si="1"/>
        <v>6.27</v>
      </c>
      <c r="F10" s="2" t="s">
        <v>56</v>
      </c>
      <c r="G10" s="2" t="s">
        <v>57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5">
        <v>42293.0</v>
      </c>
      <c r="B11" s="16">
        <v>0.590277777777778</v>
      </c>
      <c r="C11" s="2">
        <v>7.11</v>
      </c>
      <c r="D11" s="2">
        <v>-0.03</v>
      </c>
      <c r="E11" s="23">
        <f t="shared" si="1"/>
        <v>7.08</v>
      </c>
      <c r="F11" s="2" t="s">
        <v>56</v>
      </c>
      <c r="G11" s="2" t="s">
        <v>61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5">
        <v>42294.0</v>
      </c>
      <c r="B12" s="16">
        <v>0.496527777777778</v>
      </c>
      <c r="C12" s="2">
        <v>7.13</v>
      </c>
      <c r="D12" s="2">
        <v>-0.03</v>
      </c>
      <c r="E12" s="23">
        <f t="shared" si="1"/>
        <v>7.1</v>
      </c>
      <c r="F12" s="2" t="s">
        <v>56</v>
      </c>
      <c r="G12" s="2" t="s">
        <v>57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0"/>
      <c r="B13" s="21"/>
      <c r="C13" s="2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0" width="11.57"/>
    <col customWidth="1" min="11" max="26" width="8.71"/>
  </cols>
  <sheetData>
    <row r="1" ht="34.5" customHeight="1">
      <c r="A1" s="1" t="s">
        <v>68</v>
      </c>
      <c r="B1" s="3"/>
      <c r="C1" s="3" t="s">
        <v>1</v>
      </c>
      <c r="D1" s="3" t="s">
        <v>69</v>
      </c>
      <c r="E1" s="3"/>
      <c r="F1" s="3"/>
      <c r="G1" s="3" t="s">
        <v>3</v>
      </c>
      <c r="H1" s="3" t="s">
        <v>4</v>
      </c>
      <c r="I1" s="2"/>
      <c r="J1" s="4" t="s">
        <v>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5.75" customHeight="1">
      <c r="A3" s="6" t="s">
        <v>11</v>
      </c>
      <c r="B3" s="6" t="s">
        <v>12</v>
      </c>
      <c r="C3" s="6" t="s">
        <v>51</v>
      </c>
      <c r="D3" s="6" t="s">
        <v>52</v>
      </c>
      <c r="E3" s="6" t="s">
        <v>53</v>
      </c>
      <c r="F3" s="6" t="s">
        <v>70</v>
      </c>
      <c r="G3" s="6"/>
      <c r="H3" s="6"/>
      <c r="I3" s="7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8">
        <v>42181.0</v>
      </c>
      <c r="B4" s="9">
        <v>0.472222222222222</v>
      </c>
      <c r="C4" s="23">
        <v>6.97</v>
      </c>
      <c r="D4" s="23">
        <v>-0.05</v>
      </c>
      <c r="E4" s="24">
        <f t="shared" ref="E4:E11" si="1">C4+D4</f>
        <v>6.92</v>
      </c>
      <c r="F4" s="23" t="s">
        <v>55</v>
      </c>
      <c r="G4" s="13"/>
      <c r="H4" s="13"/>
      <c r="I4" s="14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8">
        <v>42181.0</v>
      </c>
      <c r="B5" s="9">
        <v>0.547916666666667</v>
      </c>
      <c r="C5" s="23">
        <v>7.01</v>
      </c>
      <c r="D5" s="23">
        <v>-0.05</v>
      </c>
      <c r="E5" s="23">
        <f t="shared" si="1"/>
        <v>6.96</v>
      </c>
      <c r="F5" s="23" t="s">
        <v>55</v>
      </c>
      <c r="G5" s="13" t="s">
        <v>60</v>
      </c>
      <c r="H5" s="13"/>
      <c r="I5" s="13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5">
        <v>42194.0</v>
      </c>
      <c r="B6" s="16">
        <v>0.546527777777778</v>
      </c>
      <c r="C6" s="2">
        <v>7.37</v>
      </c>
      <c r="D6" s="23">
        <v>-0.05</v>
      </c>
      <c r="E6" s="23">
        <f t="shared" si="1"/>
        <v>7.32</v>
      </c>
      <c r="F6" s="23" t="s">
        <v>55</v>
      </c>
      <c r="G6" s="2" t="s">
        <v>61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5">
        <v>42195.0</v>
      </c>
      <c r="B7" s="16">
        <v>0.474305555555556</v>
      </c>
      <c r="C7" s="2">
        <v>7.37</v>
      </c>
      <c r="D7" s="23">
        <v>-0.05</v>
      </c>
      <c r="E7" s="23">
        <f t="shared" si="1"/>
        <v>7.32</v>
      </c>
      <c r="F7" s="23" t="s">
        <v>55</v>
      </c>
      <c r="G7" s="2" t="s">
        <v>57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5">
        <v>42228.0</v>
      </c>
      <c r="B8" s="16">
        <v>0.710416666666667</v>
      </c>
      <c r="C8" s="2">
        <v>6.59</v>
      </c>
      <c r="D8" s="2">
        <v>-0.03</v>
      </c>
      <c r="E8" s="23">
        <f t="shared" si="1"/>
        <v>6.56</v>
      </c>
      <c r="F8" s="2" t="s">
        <v>56</v>
      </c>
      <c r="G8" s="2" t="s">
        <v>61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5">
        <v>42229.0</v>
      </c>
      <c r="B9" s="16">
        <v>0.349305555555556</v>
      </c>
      <c r="C9" s="2">
        <v>6.55</v>
      </c>
      <c r="D9" s="2">
        <v>-0.03</v>
      </c>
      <c r="E9" s="23">
        <f t="shared" si="1"/>
        <v>6.52</v>
      </c>
      <c r="F9" s="2" t="s">
        <v>56</v>
      </c>
      <c r="G9" s="2" t="s">
        <v>57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5">
        <v>42293.0</v>
      </c>
      <c r="B10" s="16">
        <v>0.627083333333333</v>
      </c>
      <c r="C10" s="2">
        <v>7.46</v>
      </c>
      <c r="D10" s="2">
        <v>-0.03</v>
      </c>
      <c r="E10" s="23">
        <f t="shared" si="1"/>
        <v>7.43</v>
      </c>
      <c r="F10" s="2" t="s">
        <v>56</v>
      </c>
      <c r="G10" s="2" t="s">
        <v>61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5">
        <v>42294.0</v>
      </c>
      <c r="B11" s="16">
        <v>0.513194444444444</v>
      </c>
      <c r="C11" s="2">
        <v>7.42</v>
      </c>
      <c r="D11" s="2">
        <v>-0.03</v>
      </c>
      <c r="E11" s="23">
        <f t="shared" si="1"/>
        <v>7.39</v>
      </c>
      <c r="F11" s="2" t="s">
        <v>56</v>
      </c>
      <c r="G11" s="2" t="s">
        <v>57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0"/>
      <c r="B12" s="21"/>
      <c r="C12" s="2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0" width="11.57"/>
    <col customWidth="1" min="11" max="26" width="8.71"/>
  </cols>
  <sheetData>
    <row r="1" ht="34.5" customHeight="1">
      <c r="A1" s="1" t="s">
        <v>71</v>
      </c>
      <c r="B1" s="3"/>
      <c r="C1" s="3" t="s">
        <v>1</v>
      </c>
      <c r="D1" s="3" t="s">
        <v>72</v>
      </c>
      <c r="E1" s="3"/>
      <c r="F1" s="3"/>
      <c r="G1" s="3" t="s">
        <v>3</v>
      </c>
      <c r="H1" s="3" t="s">
        <v>4</v>
      </c>
      <c r="I1" s="2"/>
      <c r="J1" s="4" t="s">
        <v>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9.5" customHeight="1">
      <c r="A3" s="6" t="s">
        <v>11</v>
      </c>
      <c r="B3" s="6" t="s">
        <v>12</v>
      </c>
      <c r="C3" s="6" t="s">
        <v>51</v>
      </c>
      <c r="D3" s="6" t="s">
        <v>52</v>
      </c>
      <c r="E3" s="6" t="s">
        <v>53</v>
      </c>
      <c r="F3" s="6" t="s">
        <v>70</v>
      </c>
      <c r="G3" s="6"/>
      <c r="H3" s="6"/>
      <c r="I3" s="7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8">
        <v>42181.0</v>
      </c>
      <c r="B4" s="9">
        <v>0.5</v>
      </c>
      <c r="C4" s="23">
        <v>4.99</v>
      </c>
      <c r="D4" s="23">
        <v>-0.05</v>
      </c>
      <c r="E4" s="24">
        <f t="shared" ref="E4:E10" si="1">C4+D4</f>
        <v>4.94</v>
      </c>
      <c r="F4" s="23" t="s">
        <v>55</v>
      </c>
      <c r="G4" s="13"/>
      <c r="H4" s="13"/>
      <c r="I4" s="14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8">
        <v>42181.0</v>
      </c>
      <c r="B5" s="9">
        <v>0.55625</v>
      </c>
      <c r="C5" s="23">
        <v>10.01</v>
      </c>
      <c r="D5" s="23">
        <v>-0.05</v>
      </c>
      <c r="E5" s="24">
        <f t="shared" si="1"/>
        <v>9.96</v>
      </c>
      <c r="F5" s="23" t="s">
        <v>55</v>
      </c>
      <c r="G5" s="13" t="s">
        <v>73</v>
      </c>
      <c r="H5" s="13"/>
      <c r="I5" s="13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5">
        <v>42194.0</v>
      </c>
      <c r="B6" s="16">
        <v>0.555555555555556</v>
      </c>
      <c r="C6" s="2">
        <v>10.23</v>
      </c>
      <c r="D6" s="23">
        <v>-0.05</v>
      </c>
      <c r="E6" s="23">
        <f t="shared" si="1"/>
        <v>10.18</v>
      </c>
      <c r="F6" s="23" t="s">
        <v>55</v>
      </c>
      <c r="G6" s="2" t="s">
        <v>61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5">
        <v>42195.0</v>
      </c>
      <c r="B7" s="16">
        <v>0.497916666666667</v>
      </c>
      <c r="C7" s="2">
        <v>10.73</v>
      </c>
      <c r="D7" s="23">
        <v>-0.05</v>
      </c>
      <c r="E7" s="23">
        <f t="shared" si="1"/>
        <v>10.68</v>
      </c>
      <c r="F7" s="23" t="s">
        <v>55</v>
      </c>
      <c r="G7" s="2" t="s">
        <v>74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5">
        <v>42228.0</v>
      </c>
      <c r="B8" s="16">
        <v>0.811111111111111</v>
      </c>
      <c r="C8" s="2">
        <v>10.01</v>
      </c>
      <c r="D8" s="2">
        <v>-0.03</v>
      </c>
      <c r="E8" s="23">
        <f t="shared" si="1"/>
        <v>9.98</v>
      </c>
      <c r="F8" s="23" t="s">
        <v>56</v>
      </c>
      <c r="G8" s="2" t="s">
        <v>61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5">
        <v>42229.0</v>
      </c>
      <c r="B9" s="16">
        <v>0.863194444444444</v>
      </c>
      <c r="C9" s="2">
        <v>10.0</v>
      </c>
      <c r="D9" s="2">
        <v>-0.03</v>
      </c>
      <c r="E9" s="23">
        <f t="shared" si="1"/>
        <v>9.97</v>
      </c>
      <c r="F9" s="23" t="s">
        <v>56</v>
      </c>
      <c r="G9" s="2" t="s">
        <v>57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5">
        <v>42293.0</v>
      </c>
      <c r="B10" s="16">
        <v>0.757638888888889</v>
      </c>
      <c r="C10" s="2">
        <v>10.48</v>
      </c>
      <c r="D10" s="2">
        <v>-0.03</v>
      </c>
      <c r="E10" s="23">
        <f t="shared" si="1"/>
        <v>10.45</v>
      </c>
      <c r="F10" s="23" t="s">
        <v>56</v>
      </c>
      <c r="G10" s="2" t="s">
        <v>61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5" t="s">
        <v>75</v>
      </c>
      <c r="B11" s="26"/>
      <c r="C11" s="26"/>
      <c r="D11" s="26"/>
      <c r="E11" s="26"/>
      <c r="F11" s="26"/>
      <c r="G11" s="2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5">
        <v>42294.0</v>
      </c>
      <c r="B12" s="16">
        <v>0.576388888888889</v>
      </c>
      <c r="C12" s="2">
        <v>10.46</v>
      </c>
      <c r="D12" s="2">
        <v>-0.03</v>
      </c>
      <c r="E12" s="23">
        <f>C12+D12</f>
        <v>10.43</v>
      </c>
      <c r="F12" s="23" t="s">
        <v>56</v>
      </c>
      <c r="G12" s="2" t="s">
        <v>57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0"/>
      <c r="B13" s="21"/>
      <c r="C13" s="2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1:G1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9" width="11.57"/>
    <col customWidth="1" min="10" max="26" width="8.71"/>
  </cols>
  <sheetData>
    <row r="1" ht="37.5" customHeight="1">
      <c r="A1" s="1" t="s">
        <v>76</v>
      </c>
      <c r="B1" s="3"/>
      <c r="C1" s="3" t="s">
        <v>1</v>
      </c>
      <c r="D1" s="3" t="s">
        <v>77</v>
      </c>
      <c r="E1" s="3"/>
      <c r="F1" s="3" t="s">
        <v>3</v>
      </c>
      <c r="G1" s="3" t="s">
        <v>4</v>
      </c>
      <c r="H1" s="2"/>
      <c r="I1" s="4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9.5" customHeight="1">
      <c r="A3" s="6" t="s">
        <v>11</v>
      </c>
      <c r="B3" s="6" t="s">
        <v>12</v>
      </c>
      <c r="C3" s="6" t="s">
        <v>51</v>
      </c>
      <c r="D3" s="6" t="s">
        <v>52</v>
      </c>
      <c r="E3" s="6" t="s">
        <v>53</v>
      </c>
      <c r="F3" s="6"/>
      <c r="G3" s="6"/>
      <c r="H3" s="7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8">
        <v>42181.0</v>
      </c>
      <c r="B4" s="9">
        <v>0.509722222222222</v>
      </c>
      <c r="C4" s="23">
        <v>4.91</v>
      </c>
      <c r="D4" s="23">
        <v>-0.05</v>
      </c>
      <c r="E4" s="23">
        <f t="shared" ref="E4:E11" si="1">C4+D4</f>
        <v>4.86</v>
      </c>
      <c r="F4" s="13"/>
      <c r="G4" s="13"/>
      <c r="H4" s="14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8">
        <v>42181.0</v>
      </c>
      <c r="B5" s="9">
        <v>0.559722222222222</v>
      </c>
      <c r="C5" s="23">
        <v>4.94</v>
      </c>
      <c r="D5" s="23">
        <v>-0.05</v>
      </c>
      <c r="E5" s="23">
        <f t="shared" si="1"/>
        <v>4.89</v>
      </c>
      <c r="F5" s="13" t="s">
        <v>60</v>
      </c>
      <c r="G5" s="13"/>
      <c r="H5" s="13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5">
        <v>42194.0</v>
      </c>
      <c r="B6" s="16">
        <v>0.644444444444444</v>
      </c>
      <c r="C6" s="4">
        <v>6.39</v>
      </c>
      <c r="D6" s="23">
        <v>-0.05</v>
      </c>
      <c r="E6" s="23">
        <f t="shared" si="1"/>
        <v>6.34</v>
      </c>
      <c r="F6" s="2" t="s">
        <v>78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5">
        <v>42195.0</v>
      </c>
      <c r="B7" s="16">
        <v>0.688888888888889</v>
      </c>
      <c r="C7" s="2">
        <v>5.41</v>
      </c>
      <c r="D7" s="23">
        <v>-0.05</v>
      </c>
      <c r="E7" s="23">
        <f t="shared" si="1"/>
        <v>5.36</v>
      </c>
      <c r="F7" s="2" t="s">
        <v>79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15">
        <v>42228.0</v>
      </c>
      <c r="B8" s="16">
        <v>0.824305555555556</v>
      </c>
      <c r="C8" s="2">
        <v>4.28</v>
      </c>
      <c r="D8" s="2">
        <v>-0.03</v>
      </c>
      <c r="E8" s="23">
        <f t="shared" si="1"/>
        <v>4.25</v>
      </c>
      <c r="F8" s="2" t="s">
        <v>61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5">
        <v>42229.0</v>
      </c>
      <c r="B9" s="16">
        <v>0.870138888888889</v>
      </c>
      <c r="C9" s="2">
        <v>4.33</v>
      </c>
      <c r="D9" s="2">
        <v>-0.03</v>
      </c>
      <c r="E9" s="23">
        <f t="shared" si="1"/>
        <v>4.3</v>
      </c>
      <c r="F9" s="2" t="s">
        <v>80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5">
        <v>42293.0</v>
      </c>
      <c r="B10" s="16">
        <v>0.763194444444444</v>
      </c>
      <c r="C10" s="2">
        <v>4.99</v>
      </c>
      <c r="D10" s="2">
        <v>-0.03</v>
      </c>
      <c r="E10" s="23">
        <f t="shared" si="1"/>
        <v>4.96</v>
      </c>
      <c r="F10" s="2" t="s">
        <v>61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5">
        <v>42294.0</v>
      </c>
      <c r="B11" s="16">
        <v>0.584027777777778</v>
      </c>
      <c r="C11" s="2">
        <v>5.0</v>
      </c>
      <c r="D11" s="2">
        <v>-0.03</v>
      </c>
      <c r="E11" s="23">
        <f t="shared" si="1"/>
        <v>4.97</v>
      </c>
      <c r="F11" s="2" t="s">
        <v>80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0"/>
      <c r="B12" s="21"/>
      <c r="C12" s="2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