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ssiersPro&amp;Perso\aFPMsCours\MCDA\Exercices\ExercicesAMCD\"/>
    </mc:Choice>
  </mc:AlternateContent>
  <bookViews>
    <workbookView xWindow="0" yWindow="0" windowWidth="9900" windowHeight="5850" activeTab="1"/>
  </bookViews>
  <sheets>
    <sheet name="Fichier de base" sheetId="1" r:id="rId1"/>
    <sheet name="Normalisation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3" l="1" a="1"/>
  <c r="E17" i="3" s="1"/>
  <c r="F17" i="3" a="1"/>
  <c r="F17" i="3" s="1"/>
  <c r="G17" i="3" a="1"/>
  <c r="G17" i="3" s="1"/>
  <c r="H17" i="3" a="1"/>
  <c r="H17" i="3" s="1"/>
  <c r="H20" i="3" l="1"/>
  <c r="F20" i="3"/>
  <c r="E20" i="3"/>
  <c r="G20" i="3"/>
  <c r="H7" i="3"/>
  <c r="H6" i="3"/>
  <c r="G6" i="3"/>
  <c r="F6" i="3"/>
  <c r="G5" i="3"/>
  <c r="F5" i="3"/>
  <c r="E5" i="3"/>
  <c r="E8" i="3" s="1"/>
  <c r="H4" i="3"/>
  <c r="G4" i="3"/>
  <c r="F4" i="3"/>
  <c r="G3" i="3"/>
  <c r="F3" i="3"/>
  <c r="F4" i="1"/>
  <c r="G4" i="1"/>
  <c r="E6" i="1"/>
  <c r="E5" i="1"/>
  <c r="E15" i="1"/>
  <c r="E4" i="1" s="1"/>
  <c r="D15" i="1"/>
  <c r="G6" i="1"/>
  <c r="F6" i="1"/>
  <c r="G7" i="1"/>
  <c r="F5" i="1"/>
  <c r="D5" i="1"/>
  <c r="D8" i="1" s="1"/>
  <c r="E3" i="1"/>
  <c r="F3" i="1"/>
  <c r="G3" i="1" s="1"/>
  <c r="H3" i="3" l="1"/>
  <c r="H8" i="3" s="1"/>
  <c r="G8" i="3"/>
  <c r="F8" i="3"/>
  <c r="E8" i="1"/>
  <c r="F8" i="1"/>
  <c r="G8" i="1"/>
  <c r="H19" i="3" l="1"/>
  <c r="H21" i="3" s="1"/>
  <c r="F19" i="3"/>
  <c r="F21" i="3" s="1"/>
  <c r="E19" i="3"/>
  <c r="E21" i="3" s="1"/>
  <c r="G19" i="3"/>
  <c r="G21" i="3" s="1"/>
</calcChain>
</file>

<file path=xl/comments1.xml><?xml version="1.0" encoding="utf-8"?>
<comments xmlns="http://schemas.openxmlformats.org/spreadsheetml/2006/main">
  <authors>
    <author>Ricci Adriano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Déménagement four électrique existant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Vérifier si la flexibilité de livraison des bandages bruts est plus flexible que celle des finis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ETP magasin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1 ETP Support (brigadier / GCM)
2 ETP tour
0,5 magasin
0,3 four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Opérateur tour
Opérateur four
Magasinier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Opérateur tour
Opérateur machine 3D / Qualiticien
Opérateur four
Entretien machines
Magasinier</t>
        </r>
      </text>
    </comment>
  </commentList>
</comments>
</file>

<file path=xl/comments2.xml><?xml version="1.0" encoding="utf-8"?>
<comments xmlns="http://schemas.openxmlformats.org/spreadsheetml/2006/main">
  <authors>
    <author>Ricci Adriano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Déménagement four électrique existant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Vérifier si la flexibilité de livraison des bandages bruts est plus flexible que celle des finis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ETP magasin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1 ETP Support (brigadier / GCM)
2 ETP tour
0,5 magasin
0,3 four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Opérateur tour
Opérateur four
Magasinier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Ricci Adriano:</t>
        </r>
        <r>
          <rPr>
            <sz val="9"/>
            <color indexed="81"/>
            <rFont val="Tahoma"/>
            <family val="2"/>
          </rPr>
          <t xml:space="preserve">
Opérateur tour
Opérateur machine 3D / Qualiticien
Opérateur four
Entretien machines
Magasinier</t>
        </r>
      </text>
    </comment>
    <comment ref="D21" authorId="0" shapeId="0">
      <text>
        <r>
          <rPr>
            <b/>
            <sz val="9"/>
            <color indexed="81"/>
            <rFont val="Tahoma"/>
            <charset val="1"/>
          </rPr>
          <t>Ricci Adriano:</t>
        </r>
        <r>
          <rPr>
            <sz val="9"/>
            <color indexed="81"/>
            <rFont val="Tahoma"/>
            <charset val="1"/>
          </rPr>
          <t xml:space="preserve">
poids du cout (en %)
</t>
        </r>
      </text>
    </comment>
  </commentList>
</comments>
</file>

<file path=xl/sharedStrings.xml><?xml version="1.0" encoding="utf-8"?>
<sst xmlns="http://schemas.openxmlformats.org/spreadsheetml/2006/main" count="100" uniqueCount="48">
  <si>
    <t>2. Activités AS IS + pas de déménagement</t>
  </si>
  <si>
    <t>3. Activités AS IS + déménagement</t>
  </si>
  <si>
    <t>4. Internalisation de toutes les activités</t>
  </si>
  <si>
    <t>1. Externalisation de toutes les activités</t>
  </si>
  <si>
    <t>Coût du bandage brut</t>
  </si>
  <si>
    <t>Coût du bandage fini</t>
  </si>
  <si>
    <t>Cout d'investissement machines (TCO)</t>
  </si>
  <si>
    <t>Risque</t>
  </si>
  <si>
    <t>Coût plan B</t>
  </si>
  <si>
    <t>Flexibility</t>
  </si>
  <si>
    <t>Reliability (resp. technique)</t>
  </si>
  <si>
    <t>Welfare</t>
  </si>
  <si>
    <t>Environment</t>
  </si>
  <si>
    <t>Employment</t>
  </si>
  <si>
    <t>Governance</t>
  </si>
  <si>
    <t># accidents de travail, bien-être opérateurs</t>
  </si>
  <si>
    <t xml:space="preserve">Cout d'usinage </t>
  </si>
  <si>
    <t>Impact logistique</t>
  </si>
  <si>
    <t>Dépendances avec autres projets</t>
  </si>
  <si>
    <t># accidents sur le réseau, problèmes caoutchoucs bandages</t>
  </si>
  <si>
    <t>Exemples</t>
  </si>
  <si>
    <t>Place dans atelier, magasin, transports internes, etc.</t>
  </si>
  <si>
    <t>Nuisances sonores pour riverains?</t>
  </si>
  <si>
    <t>Unité</t>
  </si>
  <si>
    <t>€ par an</t>
  </si>
  <si>
    <t>Score 1-5, 1 étant le meilleur</t>
  </si>
  <si>
    <t>% trams sous resp. STIB</t>
  </si>
  <si>
    <t>%</t>
  </si>
  <si>
    <t>Qualité de livraison, réactivité en cas d'usure anormale</t>
  </si>
  <si>
    <t>Exposition contractuelle, durée des engagements  vs durée de vie des trams, knowhow</t>
  </si>
  <si>
    <t># ETP</t>
  </si>
  <si>
    <t>#</t>
  </si>
  <si>
    <t>Coût total</t>
  </si>
  <si>
    <t>Hypothèses</t>
  </si>
  <si>
    <t>1 ETP + coût estimé contrats</t>
  </si>
  <si>
    <t>Inclus coûts machine usinage + machine 3D + four</t>
  </si>
  <si>
    <t>Reverse engineering, Déménagement vers MCH, acquisition TNG, usinage bandages BUM?</t>
  </si>
  <si>
    <t>Hypothèse 70€ de l'heure</t>
  </si>
  <si>
    <t>Poids</t>
  </si>
  <si>
    <t>Scores hors cout</t>
  </si>
  <si>
    <t>Score total</t>
  </si>
  <si>
    <t>Score cout reduced</t>
  </si>
  <si>
    <t>Score hors cout reduced</t>
  </si>
  <si>
    <t>le plus grand, le meilleur</t>
  </si>
  <si>
    <t>somme pondérée des scores</t>
  </si>
  <si>
    <t>normalisé</t>
  </si>
  <si>
    <t>Equivalent coût d'un point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</si>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</sst>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&quot;€&quot;\ #,##0.0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9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  <xf numFmtId="0" fontId="13" fillId="2" borderId="0" xfId="0" applyFont="1" applyFill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7"/>
  <sheetViews>
    <sheetView workbookViewId="0">
      <pane xSplit="3" ySplit="2" topLeftCell="D6" activePane="bottomRight" state="frozen"/>
      <selection pane="topRight" activeCell="D1" sqref="D1"/>
      <selection pane="bottomLeft" activeCell="A3" sqref="A3"/>
      <selection pane="bottomRight" activeCell="A10" sqref="A10:XFD10"/>
    </sheetView>
  </sheetViews>
  <sheetFormatPr baseColWidth="10" defaultColWidth="9.140625" defaultRowHeight="12.75" x14ac:dyDescent="0.25"/>
  <cols>
    <col min="1" max="1" width="22.85546875" style="6" customWidth="1"/>
    <col min="2" max="2" width="15.28515625" style="8" customWidth="1"/>
    <col min="3" max="3" width="25.42578125" style="8" customWidth="1"/>
    <col min="4" max="4" width="18.85546875" style="1" customWidth="1"/>
    <col min="5" max="5" width="18.42578125" style="1" customWidth="1"/>
    <col min="6" max="6" width="17.85546875" style="1" customWidth="1"/>
    <col min="7" max="7" width="18.140625" style="1" customWidth="1"/>
    <col min="8" max="8" width="38.85546875" style="3" customWidth="1"/>
    <col min="9" max="16384" width="9.140625" style="1"/>
  </cols>
  <sheetData>
    <row r="2" spans="1:8" s="6" customFormat="1" ht="25.5" x14ac:dyDescent="0.25">
      <c r="B2" s="7" t="s">
        <v>23</v>
      </c>
      <c r="C2" s="7" t="s">
        <v>20</v>
      </c>
      <c r="D2" s="6" t="s">
        <v>3</v>
      </c>
      <c r="E2" s="6" t="s">
        <v>0</v>
      </c>
      <c r="F2" s="6" t="s">
        <v>1</v>
      </c>
      <c r="G2" s="6" t="s">
        <v>2</v>
      </c>
      <c r="H2" s="5" t="s">
        <v>33</v>
      </c>
    </row>
    <row r="3" spans="1:8" x14ac:dyDescent="0.25">
      <c r="A3" s="6" t="s">
        <v>4</v>
      </c>
      <c r="B3" s="8" t="s">
        <v>24</v>
      </c>
      <c r="D3" s="1">
        <v>0</v>
      </c>
      <c r="E3" s="1">
        <f>800*280</f>
        <v>224000</v>
      </c>
      <c r="F3" s="1">
        <f>800*280</f>
        <v>224000</v>
      </c>
      <c r="G3" s="1">
        <f>F3+120*280+1200*280</f>
        <v>593600</v>
      </c>
    </row>
    <row r="4" spans="1:8" x14ac:dyDescent="0.25">
      <c r="A4" s="6" t="s">
        <v>16</v>
      </c>
      <c r="B4" s="8" t="s">
        <v>24</v>
      </c>
      <c r="D4" s="1">
        <v>0</v>
      </c>
      <c r="E4" s="1">
        <f>E15*200*8*70</f>
        <v>425600</v>
      </c>
      <c r="F4" s="1">
        <f t="shared" ref="F4:G4" si="0">F15*200*8*70</f>
        <v>224000</v>
      </c>
      <c r="G4" s="1">
        <f t="shared" si="0"/>
        <v>280000</v>
      </c>
      <c r="H4" s="3" t="s">
        <v>37</v>
      </c>
    </row>
    <row r="5" spans="1:8" x14ac:dyDescent="0.25">
      <c r="A5" s="6" t="s">
        <v>5</v>
      </c>
      <c r="B5" s="8" t="s">
        <v>24</v>
      </c>
      <c r="D5" s="1">
        <f>800*600+120*600+1200*1000</f>
        <v>1752000</v>
      </c>
      <c r="E5" s="1">
        <f>120*600+1200*1000</f>
        <v>1272000</v>
      </c>
      <c r="F5" s="1">
        <f>120*600+1200*1000</f>
        <v>1272000</v>
      </c>
      <c r="G5" s="1">
        <v>0</v>
      </c>
    </row>
    <row r="6" spans="1:8" ht="25.5" x14ac:dyDescent="0.25">
      <c r="A6" s="6" t="s">
        <v>6</v>
      </c>
      <c r="B6" s="8" t="s">
        <v>24</v>
      </c>
      <c r="D6" s="1">
        <v>0</v>
      </c>
      <c r="E6" s="1">
        <f>200000/10</f>
        <v>20000</v>
      </c>
      <c r="F6" s="1">
        <f>(450000+100000)/10</f>
        <v>55000</v>
      </c>
      <c r="G6" s="12">
        <f>(1500000+100000+100000)/30</f>
        <v>56666.666666666664</v>
      </c>
      <c r="H6" s="3" t="s">
        <v>35</v>
      </c>
    </row>
    <row r="7" spans="1:8" x14ac:dyDescent="0.25">
      <c r="A7" s="6" t="s">
        <v>8</v>
      </c>
      <c r="B7" s="8" t="s">
        <v>24</v>
      </c>
      <c r="D7" s="1">
        <v>0</v>
      </c>
      <c r="E7" s="1">
        <v>0</v>
      </c>
      <c r="F7" s="1">
        <v>0</v>
      </c>
      <c r="G7" s="1">
        <f>1600*70+150000</f>
        <v>262000</v>
      </c>
      <c r="H7" s="3" t="s">
        <v>34</v>
      </c>
    </row>
    <row r="8" spans="1:8" x14ac:dyDescent="0.25">
      <c r="A8" s="6" t="s">
        <v>32</v>
      </c>
      <c r="D8" s="1">
        <f>SUM(D3:D7)</f>
        <v>1752000</v>
      </c>
      <c r="E8" s="1">
        <f t="shared" ref="E8:G8" si="1">SUM(E3:E7)</f>
        <v>1941600</v>
      </c>
      <c r="F8" s="1">
        <f t="shared" si="1"/>
        <v>1775000</v>
      </c>
      <c r="G8" s="12">
        <f t="shared" si="1"/>
        <v>1192266.6666666665</v>
      </c>
    </row>
    <row r="9" spans="1:8" ht="38.25" x14ac:dyDescent="0.25">
      <c r="A9" s="6" t="s">
        <v>7</v>
      </c>
      <c r="B9" s="8" t="s">
        <v>25</v>
      </c>
      <c r="C9" s="8" t="s">
        <v>19</v>
      </c>
      <c r="D9" s="1">
        <v>2</v>
      </c>
      <c r="E9" s="1">
        <v>3</v>
      </c>
      <c r="F9" s="1">
        <v>2</v>
      </c>
      <c r="G9" s="1">
        <v>5</v>
      </c>
    </row>
    <row r="10" spans="1:8" x14ac:dyDescent="0.25">
      <c r="A10" s="6" t="s">
        <v>10</v>
      </c>
      <c r="B10" s="8" t="s">
        <v>27</v>
      </c>
      <c r="C10" s="8" t="s">
        <v>26</v>
      </c>
      <c r="D10" s="11">
        <v>0</v>
      </c>
      <c r="E10" s="11">
        <v>0.15</v>
      </c>
      <c r="F10" s="11">
        <v>0.15</v>
      </c>
      <c r="G10" s="11">
        <v>1</v>
      </c>
    </row>
    <row r="11" spans="1:8" ht="25.5" x14ac:dyDescent="0.25">
      <c r="A11" s="6" t="s">
        <v>17</v>
      </c>
      <c r="B11" s="8" t="s">
        <v>25</v>
      </c>
      <c r="C11" s="8" t="s">
        <v>21</v>
      </c>
      <c r="D11" s="1">
        <v>2</v>
      </c>
      <c r="E11" s="1">
        <v>4</v>
      </c>
      <c r="F11" s="1">
        <v>3</v>
      </c>
      <c r="G11" s="1">
        <v>5</v>
      </c>
    </row>
    <row r="12" spans="1:8" ht="25.5" x14ac:dyDescent="0.25">
      <c r="A12" s="6" t="s">
        <v>11</v>
      </c>
      <c r="B12" s="8" t="s">
        <v>25</v>
      </c>
      <c r="C12" s="8" t="s">
        <v>15</v>
      </c>
      <c r="D12" s="1">
        <v>2</v>
      </c>
      <c r="E12" s="1">
        <v>4</v>
      </c>
      <c r="F12" s="1">
        <v>3</v>
      </c>
      <c r="G12" s="1">
        <v>4</v>
      </c>
    </row>
    <row r="13" spans="1:8" ht="51" x14ac:dyDescent="0.25">
      <c r="A13" s="6" t="s">
        <v>18</v>
      </c>
      <c r="B13" s="8" t="s">
        <v>25</v>
      </c>
      <c r="C13" s="8" t="s">
        <v>36</v>
      </c>
      <c r="D13" s="1">
        <v>2</v>
      </c>
      <c r="E13" s="1">
        <v>3</v>
      </c>
      <c r="F13" s="1">
        <v>4</v>
      </c>
      <c r="G13" s="1">
        <v>5</v>
      </c>
    </row>
    <row r="14" spans="1:8" ht="25.5" x14ac:dyDescent="0.25">
      <c r="A14" s="6" t="s">
        <v>9</v>
      </c>
      <c r="B14" s="8" t="s">
        <v>25</v>
      </c>
      <c r="C14" s="8" t="s">
        <v>28</v>
      </c>
      <c r="D14" s="1">
        <v>3</v>
      </c>
      <c r="E14" s="1">
        <v>3</v>
      </c>
      <c r="F14" s="1">
        <v>3</v>
      </c>
      <c r="G14" s="1">
        <v>3</v>
      </c>
    </row>
    <row r="15" spans="1:8" x14ac:dyDescent="0.25">
      <c r="A15" s="6" t="s">
        <v>13</v>
      </c>
      <c r="B15" s="8" t="s">
        <v>31</v>
      </c>
      <c r="C15" s="8" t="s">
        <v>30</v>
      </c>
      <c r="D15" s="1">
        <f>0.5</f>
        <v>0.5</v>
      </c>
      <c r="E15" s="1">
        <f>3.8</f>
        <v>3.8</v>
      </c>
      <c r="F15" s="1">
        <v>2</v>
      </c>
      <c r="G15" s="1">
        <v>2.5</v>
      </c>
    </row>
    <row r="16" spans="1:8" ht="38.25" x14ac:dyDescent="0.25">
      <c r="A16" s="6" t="s">
        <v>14</v>
      </c>
      <c r="B16" s="8" t="s">
        <v>25</v>
      </c>
      <c r="C16" s="8" t="s">
        <v>29</v>
      </c>
      <c r="D16" s="1">
        <v>4</v>
      </c>
      <c r="E16" s="1">
        <v>2</v>
      </c>
      <c r="F16" s="1">
        <v>2</v>
      </c>
      <c r="G16" s="1">
        <v>2</v>
      </c>
    </row>
    <row r="17" spans="1:8" s="2" customFormat="1" ht="25.5" x14ac:dyDescent="0.25">
      <c r="A17" s="9" t="s">
        <v>12</v>
      </c>
      <c r="B17" s="10"/>
      <c r="C17" s="10" t="s">
        <v>22</v>
      </c>
      <c r="H17" s="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0" sqref="I10"/>
    </sheetView>
  </sheetViews>
  <sheetFormatPr baseColWidth="10" defaultColWidth="9.140625" defaultRowHeight="12.75" x14ac:dyDescent="0.25"/>
  <cols>
    <col min="1" max="1" width="20.42578125" style="6" customWidth="1"/>
    <col min="2" max="2" width="15.28515625" style="8" customWidth="1"/>
    <col min="3" max="3" width="24.28515625" style="8" customWidth="1"/>
    <col min="4" max="4" width="5.7109375" style="8" bestFit="1" customWidth="1"/>
    <col min="5" max="5" width="18.85546875" style="1" customWidth="1"/>
    <col min="6" max="6" width="18.42578125" style="1" customWidth="1"/>
    <col min="7" max="7" width="17.85546875" style="1" customWidth="1"/>
    <col min="8" max="8" width="18.140625" style="1" customWidth="1"/>
    <col min="9" max="9" width="37.140625" style="3" customWidth="1"/>
    <col min="10" max="10" width="12.7109375" style="1" bestFit="1" customWidth="1"/>
    <col min="11" max="16384" width="9.140625" style="1"/>
  </cols>
  <sheetData>
    <row r="2" spans="1:10" s="6" customFormat="1" ht="38.25" x14ac:dyDescent="0.25">
      <c r="B2" s="7" t="s">
        <v>23</v>
      </c>
      <c r="C2" s="7" t="s">
        <v>20</v>
      </c>
      <c r="D2" s="7" t="s">
        <v>38</v>
      </c>
      <c r="E2" s="6" t="s">
        <v>3</v>
      </c>
      <c r="F2" s="6" t="s">
        <v>0</v>
      </c>
      <c r="G2" s="6" t="s">
        <v>1</v>
      </c>
      <c r="H2" s="6" t="s">
        <v>2</v>
      </c>
      <c r="I2" s="5" t="s">
        <v>33</v>
      </c>
      <c r="J2" s="6" t="s">
        <v>46</v>
      </c>
    </row>
    <row r="3" spans="1:10" x14ac:dyDescent="0.25">
      <c r="A3" s="6" t="s">
        <v>4</v>
      </c>
      <c r="B3" s="8" t="s">
        <v>24</v>
      </c>
      <c r="E3" s="1">
        <v>0</v>
      </c>
      <c r="F3" s="1">
        <f>800*280</f>
        <v>224000</v>
      </c>
      <c r="G3" s="1">
        <f>800*280</f>
        <v>224000</v>
      </c>
      <c r="H3" s="1">
        <f>G3+120*280+1200*280</f>
        <v>593600</v>
      </c>
    </row>
    <row r="4" spans="1:10" x14ac:dyDescent="0.25">
      <c r="A4" s="6" t="s">
        <v>16</v>
      </c>
      <c r="B4" s="8" t="s">
        <v>24</v>
      </c>
      <c r="E4" s="1">
        <v>0</v>
      </c>
      <c r="F4" s="1">
        <f>F14*200*8*70</f>
        <v>112000</v>
      </c>
      <c r="G4" s="1">
        <f t="shared" ref="G4:H4" si="0">G14*200*8*70</f>
        <v>336000</v>
      </c>
      <c r="H4" s="1">
        <f t="shared" si="0"/>
        <v>224000</v>
      </c>
      <c r="I4" s="3" t="s">
        <v>37</v>
      </c>
    </row>
    <row r="5" spans="1:10" x14ac:dyDescent="0.25">
      <c r="A5" s="6" t="s">
        <v>5</v>
      </c>
      <c r="B5" s="8" t="s">
        <v>24</v>
      </c>
      <c r="E5" s="1">
        <f>800*600+120*600+1200*1000</f>
        <v>1752000</v>
      </c>
      <c r="F5" s="1">
        <f>120*600+1200*1000</f>
        <v>1272000</v>
      </c>
      <c r="G5" s="1">
        <f>120*600+1200*1000</f>
        <v>1272000</v>
      </c>
      <c r="H5" s="1">
        <v>0</v>
      </c>
    </row>
    <row r="6" spans="1:10" ht="25.5" x14ac:dyDescent="0.25">
      <c r="A6" s="6" t="s">
        <v>6</v>
      </c>
      <c r="B6" s="8" t="s">
        <v>24</v>
      </c>
      <c r="E6" s="1">
        <v>0</v>
      </c>
      <c r="F6" s="1">
        <f>200000/10</f>
        <v>20000</v>
      </c>
      <c r="G6" s="1">
        <f>(450000+100000)/10</f>
        <v>55000</v>
      </c>
      <c r="H6" s="12">
        <f>(1500000+100000+100000)/30</f>
        <v>56666.666666666664</v>
      </c>
      <c r="I6" s="3" t="s">
        <v>35</v>
      </c>
    </row>
    <row r="7" spans="1:10" x14ac:dyDescent="0.25">
      <c r="A7" s="6" t="s">
        <v>8</v>
      </c>
      <c r="B7" s="8" t="s">
        <v>24</v>
      </c>
      <c r="E7" s="1">
        <v>0</v>
      </c>
      <c r="F7" s="1">
        <v>0</v>
      </c>
      <c r="G7" s="1">
        <v>0</v>
      </c>
      <c r="H7" s="1">
        <f>1600*70+150000</f>
        <v>262000</v>
      </c>
      <c r="I7" s="3" t="s">
        <v>34</v>
      </c>
    </row>
    <row r="8" spans="1:10" x14ac:dyDescent="0.25">
      <c r="A8" s="6" t="s">
        <v>32</v>
      </c>
      <c r="E8" s="1">
        <f>SUM(E3:E7)</f>
        <v>1752000</v>
      </c>
      <c r="F8" s="1">
        <f t="shared" ref="F8:H8" si="1">SUM(F3:F7)</f>
        <v>1628000</v>
      </c>
      <c r="G8" s="1">
        <f t="shared" si="1"/>
        <v>1887000</v>
      </c>
      <c r="H8" s="12">
        <f t="shared" si="1"/>
        <v>1136266.6666666665</v>
      </c>
    </row>
    <row r="9" spans="1:10" ht="38.25" x14ac:dyDescent="0.25">
      <c r="A9" s="6" t="s">
        <v>7</v>
      </c>
      <c r="B9" s="8" t="s">
        <v>25</v>
      </c>
      <c r="C9" s="8" t="s">
        <v>19</v>
      </c>
      <c r="D9" s="8">
        <v>10</v>
      </c>
      <c r="E9" s="1">
        <v>2</v>
      </c>
      <c r="F9" s="1">
        <v>3</v>
      </c>
      <c r="G9" s="1">
        <v>2</v>
      </c>
      <c r="H9" s="1">
        <v>5</v>
      </c>
      <c r="J9" s="15"/>
    </row>
    <row r="10" spans="1:10" ht="25.5" x14ac:dyDescent="0.25">
      <c r="A10" s="6" t="s">
        <v>17</v>
      </c>
      <c r="B10" s="8" t="s">
        <v>25</v>
      </c>
      <c r="C10" s="8" t="s">
        <v>21</v>
      </c>
      <c r="D10" s="8">
        <v>5</v>
      </c>
      <c r="E10" s="1">
        <v>2</v>
      </c>
      <c r="F10" s="1">
        <v>4</v>
      </c>
      <c r="G10" s="1">
        <v>3</v>
      </c>
      <c r="H10" s="1">
        <v>5</v>
      </c>
      <c r="J10" s="15"/>
    </row>
    <row r="11" spans="1:10" ht="25.5" x14ac:dyDescent="0.25">
      <c r="A11" s="6" t="s">
        <v>11</v>
      </c>
      <c r="B11" s="8" t="s">
        <v>25</v>
      </c>
      <c r="C11" s="8" t="s">
        <v>15</v>
      </c>
      <c r="D11" s="8">
        <v>5</v>
      </c>
      <c r="E11" s="1">
        <v>2</v>
      </c>
      <c r="F11" s="1">
        <v>4</v>
      </c>
      <c r="G11" s="1">
        <v>3</v>
      </c>
      <c r="H11" s="1">
        <v>4</v>
      </c>
      <c r="J11" s="15"/>
    </row>
    <row r="12" spans="1:10" ht="51" x14ac:dyDescent="0.25">
      <c r="A12" s="6" t="s">
        <v>18</v>
      </c>
      <c r="B12" s="8" t="s">
        <v>25</v>
      </c>
      <c r="C12" s="8" t="s">
        <v>36</v>
      </c>
      <c r="D12" s="8">
        <v>3</v>
      </c>
      <c r="E12" s="1">
        <v>2</v>
      </c>
      <c r="F12" s="1">
        <v>3</v>
      </c>
      <c r="G12" s="1">
        <v>4</v>
      </c>
      <c r="H12" s="1">
        <v>5</v>
      </c>
      <c r="J12" s="15"/>
    </row>
    <row r="13" spans="1:10" ht="25.5" x14ac:dyDescent="0.25">
      <c r="A13" s="6" t="s">
        <v>9</v>
      </c>
      <c r="B13" s="8" t="s">
        <v>25</v>
      </c>
      <c r="C13" s="8" t="s">
        <v>28</v>
      </c>
      <c r="D13" s="8">
        <v>3</v>
      </c>
      <c r="E13" s="1">
        <v>3</v>
      </c>
      <c r="F13" s="1">
        <v>3</v>
      </c>
      <c r="G13" s="1">
        <v>3</v>
      </c>
      <c r="H13" s="1">
        <v>3</v>
      </c>
      <c r="J13" s="15"/>
    </row>
    <row r="14" spans="1:10" ht="25.5" x14ac:dyDescent="0.25">
      <c r="A14" s="6" t="s">
        <v>13</v>
      </c>
      <c r="B14" s="8" t="s">
        <v>25</v>
      </c>
      <c r="C14" s="8" t="s">
        <v>30</v>
      </c>
      <c r="D14" s="8">
        <v>3</v>
      </c>
      <c r="E14" s="1">
        <v>5</v>
      </c>
      <c r="F14" s="1">
        <v>1</v>
      </c>
      <c r="G14" s="1">
        <v>3</v>
      </c>
      <c r="H14" s="1">
        <v>2</v>
      </c>
      <c r="J14" s="15"/>
    </row>
    <row r="15" spans="1:10" ht="51" x14ac:dyDescent="0.25">
      <c r="A15" s="6" t="s">
        <v>14</v>
      </c>
      <c r="B15" s="8" t="s">
        <v>25</v>
      </c>
      <c r="C15" s="8" t="s">
        <v>29</v>
      </c>
      <c r="D15" s="8">
        <v>3</v>
      </c>
      <c r="E15" s="1">
        <v>4</v>
      </c>
      <c r="F15" s="1">
        <v>2</v>
      </c>
      <c r="G15" s="1">
        <v>2</v>
      </c>
      <c r="H15" s="1">
        <v>2</v>
      </c>
      <c r="J15" s="15"/>
    </row>
    <row r="16" spans="1:10" x14ac:dyDescent="0.25">
      <c r="J16" s="15"/>
    </row>
    <row r="17" spans="1:9" s="2" customFormat="1" x14ac:dyDescent="0.25">
      <c r="A17" s="13" t="s">
        <v>39</v>
      </c>
      <c r="B17" s="10"/>
      <c r="C17" s="10" t="s">
        <v>44</v>
      </c>
      <c r="D17" s="10"/>
      <c r="E17" s="2">
        <f t="array" ref="E17">MMULT(TRANSPOSE(D9:D15),E9:E15)</f>
        <v>82</v>
      </c>
      <c r="F17" s="2">
        <f t="array" ref="F17">MMULT(TRANSPOSE(D9:D15),F9:F15)</f>
        <v>97</v>
      </c>
      <c r="G17" s="2">
        <f t="array" ref="G17">MMULT(TRANSPOSE(D9:D15),G9:G15)</f>
        <v>86</v>
      </c>
      <c r="H17" s="2">
        <f t="array" ref="H17">MMULT(TRANSPOSE(D9:D15),H9:H15)</f>
        <v>131</v>
      </c>
      <c r="I17" s="4"/>
    </row>
    <row r="18" spans="1:9" s="2" customFormat="1" x14ac:dyDescent="0.25">
      <c r="A18" s="13"/>
      <c r="B18" s="10"/>
      <c r="C18" s="10"/>
      <c r="D18" s="10"/>
      <c r="I18" s="4"/>
    </row>
    <row r="19" spans="1:9" x14ac:dyDescent="0.25">
      <c r="A19" s="6" t="s">
        <v>41</v>
      </c>
      <c r="C19" s="8" t="s">
        <v>45</v>
      </c>
      <c r="E19" s="14">
        <f>(1-(E8-MIN($E8:$H8))/MIN($E8:$H8))*100</f>
        <v>45.8108425252288</v>
      </c>
      <c r="F19" s="14">
        <f t="shared" ref="F19:H19" si="2">(1-(F8-MIN($E8:$H8))/MIN($E8:$H8))*100</f>
        <v>56.723773762027676</v>
      </c>
      <c r="G19" s="14">
        <f t="shared" si="2"/>
        <v>33.929828678713889</v>
      </c>
      <c r="H19" s="14">
        <f t="shared" si="2"/>
        <v>100</v>
      </c>
      <c r="I19" s="3" t="s">
        <v>47</v>
      </c>
    </row>
    <row r="20" spans="1:9" x14ac:dyDescent="0.25">
      <c r="A20" s="6" t="s">
        <v>42</v>
      </c>
      <c r="C20" s="8" t="s">
        <v>45</v>
      </c>
      <c r="E20" s="14">
        <f>(1-(E17-MIN($E17:$H17))/MIN($E17:$H17))*100</f>
        <v>100</v>
      </c>
      <c r="F20" s="14">
        <f t="shared" ref="F20:H20" si="3">(1-(F17-MIN($E17:$H17))/MIN($E17:$H17))*100</f>
        <v>81.707317073170742</v>
      </c>
      <c r="G20" s="14">
        <f t="shared" si="3"/>
        <v>95.121951219512198</v>
      </c>
      <c r="H20" s="14">
        <f t="shared" si="3"/>
        <v>40.243902439024396</v>
      </c>
    </row>
    <row r="21" spans="1:9" x14ac:dyDescent="0.25">
      <c r="A21" s="6" t="s">
        <v>40</v>
      </c>
      <c r="C21" s="8" t="s">
        <v>43</v>
      </c>
      <c r="D21" s="8">
        <v>50</v>
      </c>
      <c r="E21" s="14">
        <f>($D21*E19+(100-$D21)*E20)/100</f>
        <v>72.905421262614396</v>
      </c>
      <c r="F21" s="14">
        <f t="shared" ref="F21:H21" si="4">($D21*F19+(100-$D21)*F20)/100</f>
        <v>69.215545417599202</v>
      </c>
      <c r="G21" s="14">
        <f t="shared" si="4"/>
        <v>64.525889949113036</v>
      </c>
      <c r="H21" s="14">
        <f t="shared" si="4"/>
        <v>70.121951219512198</v>
      </c>
    </row>
  </sheetData>
  <pageMargins left="0.7" right="0.7" top="0.75" bottom="0.75" header="0.3" footer="0.3"/>
  <pageSetup paperSize="9" orientation="portrait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Fichier de base</vt:lpstr>
      <vt:lpstr>Normalisation</vt:lpstr>
      <vt:lpstr>Sheet2</vt:lpstr>
    </vt:vector>
  </TitlesOfParts>
  <Company>STIB-MIVB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Ricci Adriano</dc:creator>
  <cp:lastModifiedBy>Marc PIRLOT</cp:lastModifiedBy>
  <dcterms:created xsi:type="dcterms:W3CDTF">2016-12-13T13:10:34Z</dcterms:created>
  <dcterms:modified xsi:type="dcterms:W3CDTF">2017-02-08T07:51:21Z</dcterms:modified>
</cp:coreProperties>
</file>