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adea/Downloads/Appendixes/B. Calculation Table (Excel)/"/>
    </mc:Choice>
  </mc:AlternateContent>
  <xr:revisionPtr revIDLastSave="0" documentId="8_{C80BA781-13F8-7B48-A0B7-D5290CB4F06D}" xr6:coauthVersionLast="47" xr6:coauthVersionMax="47" xr10:uidLastSave="{00000000-0000-0000-0000-000000000000}"/>
  <bookViews>
    <workbookView xWindow="100" yWindow="760" windowWidth="29420" windowHeight="18360" activeTab="1" xr2:uid="{660858F5-3715-3043-BDC8-B2E2CDFD995E}"/>
  </bookViews>
  <sheets>
    <sheet name="Decision Making" sheetId="9" r:id="rId1"/>
    <sheet name="Decision Making (wo Stav &amp; Ber)" sheetId="10" r:id="rId2"/>
    <sheet name="Outdoor Activities" sheetId="5" state="hidden" r:id="rId3"/>
    <sheet name="Weather" sheetId="6" state="hidden" r:id="rId4"/>
    <sheet name="AirPollution" sheetId="7" state="hidden" r:id="rId5"/>
    <sheet name="Crime" sheetId="8" state="hidden" r:id="rId6"/>
    <sheet name="Job Prospect" sheetId="1" state="hidden" r:id="rId7"/>
    <sheet name="Rent Prices" sheetId="2" state="hidden" r:id="rId8"/>
    <sheet name="Earnings" sheetId="3" state="hidden" r:id="rId9"/>
  </sheets>
  <definedNames>
    <definedName name="_xlnm._FilterDatabase" localSheetId="8" hidden="1">Earnings!$N$17:$N$22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10" l="1"/>
  <c r="W19" i="10"/>
  <c r="X19" i="10"/>
  <c r="V20" i="10"/>
  <c r="W20" i="10"/>
  <c r="X20" i="10"/>
  <c r="V21" i="10"/>
  <c r="W21" i="10"/>
  <c r="X21" i="10"/>
  <c r="V22" i="10"/>
  <c r="W22" i="10"/>
  <c r="X22" i="10"/>
  <c r="V23" i="10"/>
  <c r="W23" i="10"/>
  <c r="X23" i="10"/>
  <c r="V24" i="10"/>
  <c r="W24" i="10"/>
  <c r="X24" i="10"/>
  <c r="V25" i="10"/>
  <c r="W25" i="10"/>
  <c r="X25" i="10"/>
  <c r="V26" i="10"/>
  <c r="W26" i="10"/>
  <c r="X26" i="10"/>
  <c r="V27" i="10"/>
  <c r="W27" i="10"/>
  <c r="X27" i="10"/>
  <c r="V28" i="10"/>
  <c r="W28" i="10"/>
  <c r="X28" i="10"/>
  <c r="V29" i="10"/>
  <c r="W29" i="10"/>
  <c r="X29" i="10"/>
  <c r="U29" i="10"/>
  <c r="U20" i="10"/>
  <c r="U21" i="10"/>
  <c r="U22" i="10"/>
  <c r="U23" i="10"/>
  <c r="U24" i="10"/>
  <c r="U25" i="10"/>
  <c r="U26" i="10"/>
  <c r="U27" i="10"/>
  <c r="U28" i="10"/>
  <c r="U19" i="10"/>
  <c r="L34" i="10"/>
  <c r="L53" i="10" s="1"/>
  <c r="K34" i="10"/>
  <c r="K53" i="10" s="1"/>
  <c r="J34" i="10"/>
  <c r="I34" i="10"/>
  <c r="G34" i="10"/>
  <c r="F34" i="10"/>
  <c r="F53" i="10" s="1"/>
  <c r="L33" i="10"/>
  <c r="L52" i="10" s="1"/>
  <c r="K33" i="10"/>
  <c r="K52" i="10" s="1"/>
  <c r="J33" i="10"/>
  <c r="J52" i="10" s="1"/>
  <c r="I33" i="10"/>
  <c r="G33" i="10"/>
  <c r="F33" i="10"/>
  <c r="F52" i="10" s="1"/>
  <c r="L32" i="10"/>
  <c r="L54" i="10" s="1"/>
  <c r="K32" i="10"/>
  <c r="J32" i="10"/>
  <c r="J54" i="10" s="1"/>
  <c r="I32" i="10"/>
  <c r="I54" i="10" s="1"/>
  <c r="G32" i="10"/>
  <c r="G54" i="10" s="1"/>
  <c r="F32" i="10"/>
  <c r="F54" i="10" s="1"/>
  <c r="L31" i="10"/>
  <c r="L51" i="10" s="1"/>
  <c r="K31" i="10"/>
  <c r="K51" i="10" s="1"/>
  <c r="J31" i="10"/>
  <c r="J51" i="10" s="1"/>
  <c r="I31" i="10"/>
  <c r="G31" i="10"/>
  <c r="G51" i="10" s="1"/>
  <c r="F31" i="10"/>
  <c r="F51" i="10" s="1"/>
  <c r="L30" i="10"/>
  <c r="L44" i="10" s="1"/>
  <c r="K30" i="10"/>
  <c r="J30" i="10"/>
  <c r="I30" i="10"/>
  <c r="I44" i="10" s="1"/>
  <c r="G30" i="10"/>
  <c r="G44" i="10" s="1"/>
  <c r="F30" i="10"/>
  <c r="F44" i="10" s="1"/>
  <c r="L29" i="10"/>
  <c r="L50" i="10" s="1"/>
  <c r="K29" i="10"/>
  <c r="J29" i="10"/>
  <c r="I29" i="10"/>
  <c r="G29" i="10"/>
  <c r="G50" i="10" s="1"/>
  <c r="F29" i="10"/>
  <c r="F50" i="10" s="1"/>
  <c r="L28" i="10"/>
  <c r="L49" i="10" s="1"/>
  <c r="K28" i="10"/>
  <c r="K49" i="10" s="1"/>
  <c r="J28" i="10"/>
  <c r="J49" i="10" s="1"/>
  <c r="I28" i="10"/>
  <c r="I49" i="10" s="1"/>
  <c r="G28" i="10"/>
  <c r="G49" i="10" s="1"/>
  <c r="F28" i="10"/>
  <c r="F49" i="10" s="1"/>
  <c r="L27" i="10"/>
  <c r="L48" i="10" s="1"/>
  <c r="K27" i="10"/>
  <c r="J27" i="10"/>
  <c r="I27" i="10"/>
  <c r="I48" i="10" s="1"/>
  <c r="G27" i="10"/>
  <c r="G48" i="10" s="1"/>
  <c r="F27" i="10"/>
  <c r="F48" i="10" s="1"/>
  <c r="L26" i="10"/>
  <c r="L43" i="10" s="1"/>
  <c r="K26" i="10"/>
  <c r="K43" i="10" s="1"/>
  <c r="J26" i="10"/>
  <c r="I26" i="10"/>
  <c r="I43" i="10" s="1"/>
  <c r="G26" i="10"/>
  <c r="G43" i="10" s="1"/>
  <c r="F26" i="10"/>
  <c r="F43" i="10" s="1"/>
  <c r="G25" i="10"/>
  <c r="G42" i="10" s="1"/>
  <c r="F25" i="10"/>
  <c r="F42" i="10" s="1"/>
  <c r="G24" i="10"/>
  <c r="G41" i="10" s="1"/>
  <c r="F24" i="10"/>
  <c r="F41" i="10" s="1"/>
  <c r="I18" i="10" a="1"/>
  <c r="L17" i="10"/>
  <c r="K17" i="10"/>
  <c r="J17" i="10"/>
  <c r="I17" i="10"/>
  <c r="G15" i="10"/>
  <c r="P14" i="10"/>
  <c r="O14" i="10"/>
  <c r="P13" i="10"/>
  <c r="O13" i="10"/>
  <c r="P12" i="10"/>
  <c r="O12" i="10"/>
  <c r="P11" i="10"/>
  <c r="O11" i="10"/>
  <c r="P10" i="10"/>
  <c r="O10" i="10"/>
  <c r="P9" i="10"/>
  <c r="O9" i="10"/>
  <c r="P8" i="10"/>
  <c r="O8" i="10"/>
  <c r="P7" i="10"/>
  <c r="O7" i="10"/>
  <c r="P6" i="10"/>
  <c r="O6" i="10"/>
  <c r="P5" i="10"/>
  <c r="O5" i="10"/>
  <c r="P4" i="10"/>
  <c r="O4" i="10"/>
  <c r="I18" i="9" a="1"/>
  <c r="I18" i="9" s="1"/>
  <c r="I25" i="9" s="1"/>
  <c r="J17" i="9"/>
  <c r="K17" i="9"/>
  <c r="L17" i="9"/>
  <c r="M17" i="9"/>
  <c r="N17" i="9"/>
  <c r="I17" i="9"/>
  <c r="N34" i="9"/>
  <c r="N52" i="9" s="1"/>
  <c r="M34" i="9"/>
  <c r="M52" i="9" s="1"/>
  <c r="L34" i="9"/>
  <c r="K34" i="9"/>
  <c r="J34" i="9"/>
  <c r="J52" i="9" s="1"/>
  <c r="I34" i="9"/>
  <c r="I52" i="9" s="1"/>
  <c r="G34" i="9"/>
  <c r="G52" i="9" s="1"/>
  <c r="F34" i="9"/>
  <c r="F52" i="9" s="1"/>
  <c r="N33" i="9"/>
  <c r="N51" i="9" s="1"/>
  <c r="M33" i="9"/>
  <c r="M51" i="9" s="1"/>
  <c r="L33" i="9"/>
  <c r="L51" i="9" s="1"/>
  <c r="K33" i="9"/>
  <c r="K51" i="9" s="1"/>
  <c r="J33" i="9"/>
  <c r="J51" i="9" s="1"/>
  <c r="I33" i="9"/>
  <c r="I51" i="9" s="1"/>
  <c r="G33" i="9"/>
  <c r="F33" i="9"/>
  <c r="F51" i="9" s="1"/>
  <c r="N32" i="9"/>
  <c r="N53" i="9" s="1"/>
  <c r="M32" i="9"/>
  <c r="L32" i="9"/>
  <c r="L53" i="9" s="1"/>
  <c r="K32" i="9"/>
  <c r="K53" i="9" s="1"/>
  <c r="J32" i="9"/>
  <c r="I32" i="9"/>
  <c r="G32" i="9"/>
  <c r="G53" i="9" s="1"/>
  <c r="F32" i="9"/>
  <c r="F53" i="9" s="1"/>
  <c r="N31" i="9"/>
  <c r="N50" i="9" s="1"/>
  <c r="M31" i="9"/>
  <c r="M50" i="9" s="1"/>
  <c r="L31" i="9"/>
  <c r="L50" i="9" s="1"/>
  <c r="K31" i="9"/>
  <c r="J31" i="9"/>
  <c r="I31" i="9"/>
  <c r="I50" i="9" s="1"/>
  <c r="G31" i="9"/>
  <c r="G50" i="9" s="1"/>
  <c r="F31" i="9"/>
  <c r="F50" i="9" s="1"/>
  <c r="N30" i="9"/>
  <c r="N43" i="9" s="1"/>
  <c r="M30" i="9"/>
  <c r="M43" i="9" s="1"/>
  <c r="L30" i="9"/>
  <c r="L43" i="9" s="1"/>
  <c r="K30" i="9"/>
  <c r="K43" i="9" s="1"/>
  <c r="J30" i="9"/>
  <c r="J43" i="9" s="1"/>
  <c r="I30" i="9"/>
  <c r="I43" i="9" s="1"/>
  <c r="G30" i="9"/>
  <c r="F30" i="9"/>
  <c r="F43" i="9" s="1"/>
  <c r="N29" i="9"/>
  <c r="N49" i="9" s="1"/>
  <c r="M29" i="9"/>
  <c r="L29" i="9"/>
  <c r="L49" i="9" s="1"/>
  <c r="K29" i="9"/>
  <c r="J29" i="9"/>
  <c r="J49" i="9" s="1"/>
  <c r="I29" i="9"/>
  <c r="I49" i="9" s="1"/>
  <c r="G29" i="9"/>
  <c r="G49" i="9" s="1"/>
  <c r="F29" i="9"/>
  <c r="F49" i="9" s="1"/>
  <c r="N28" i="9"/>
  <c r="N48" i="9" s="1"/>
  <c r="M28" i="9"/>
  <c r="M48" i="9" s="1"/>
  <c r="L28" i="9"/>
  <c r="K28" i="9"/>
  <c r="K48" i="9" s="1"/>
  <c r="J28" i="9"/>
  <c r="I28" i="9"/>
  <c r="I48" i="9" s="1"/>
  <c r="G28" i="9"/>
  <c r="G48" i="9" s="1"/>
  <c r="F28" i="9"/>
  <c r="F48" i="9" s="1"/>
  <c r="N27" i="9"/>
  <c r="N47" i="9" s="1"/>
  <c r="M27" i="9"/>
  <c r="L27" i="9"/>
  <c r="L47" i="9" s="1"/>
  <c r="K27" i="9"/>
  <c r="K47" i="9" s="1"/>
  <c r="J27" i="9"/>
  <c r="J47" i="9" s="1"/>
  <c r="I27" i="9"/>
  <c r="I47" i="9" s="1"/>
  <c r="G27" i="9"/>
  <c r="F27" i="9"/>
  <c r="F47" i="9" s="1"/>
  <c r="N26" i="9"/>
  <c r="N42" i="9" s="1"/>
  <c r="M26" i="9"/>
  <c r="M42" i="9" s="1"/>
  <c r="L26" i="9"/>
  <c r="L42" i="9" s="1"/>
  <c r="K26" i="9"/>
  <c r="J26" i="9"/>
  <c r="J42" i="9" s="1"/>
  <c r="I26" i="9"/>
  <c r="G26" i="9"/>
  <c r="G42" i="9" s="1"/>
  <c r="F26" i="9"/>
  <c r="F42" i="9" s="1"/>
  <c r="G25" i="9"/>
  <c r="G41" i="9" s="1"/>
  <c r="F25" i="9"/>
  <c r="F41" i="9" s="1"/>
  <c r="G24" i="9"/>
  <c r="G40" i="9" s="1"/>
  <c r="F24" i="9"/>
  <c r="F40" i="9" s="1"/>
  <c r="G15" i="9"/>
  <c r="R14" i="9"/>
  <c r="Q14" i="9"/>
  <c r="R13" i="9"/>
  <c r="Q13" i="9"/>
  <c r="R12" i="9"/>
  <c r="Q12" i="9"/>
  <c r="R11" i="9"/>
  <c r="Q11" i="9"/>
  <c r="R10" i="9"/>
  <c r="Q10" i="9"/>
  <c r="R9" i="9"/>
  <c r="Q9" i="9"/>
  <c r="R8" i="9"/>
  <c r="Q8" i="9"/>
  <c r="R7" i="9"/>
  <c r="Q7" i="9"/>
  <c r="R6" i="9"/>
  <c r="Q6" i="9"/>
  <c r="R5" i="9"/>
  <c r="Q5" i="9"/>
  <c r="R4" i="9"/>
  <c r="Q4" i="9"/>
  <c r="H15" i="9"/>
  <c r="Y22" i="9" l="1"/>
  <c r="AB22" i="9"/>
  <c r="N24" i="9"/>
  <c r="I24" i="9"/>
  <c r="J24" i="9"/>
  <c r="M24" i="9"/>
  <c r="L24" i="9"/>
  <c r="K24" i="9"/>
  <c r="N25" i="9"/>
  <c r="J25" i="9"/>
  <c r="K25" i="9"/>
  <c r="L25" i="9"/>
  <c r="M25" i="9"/>
  <c r="J24" i="10"/>
  <c r="J41" i="10" s="1"/>
  <c r="L24" i="10"/>
  <c r="L41" i="10" s="1"/>
  <c r="K24" i="10"/>
  <c r="K41" i="10" s="1"/>
  <c r="I24" i="10"/>
  <c r="I41" i="10" s="1"/>
  <c r="I50" i="10"/>
  <c r="G52" i="10"/>
  <c r="K54" i="10"/>
  <c r="J43" i="10"/>
  <c r="J48" i="10"/>
  <c r="I51" i="10"/>
  <c r="G53" i="10"/>
  <c r="G35" i="10"/>
  <c r="H34" i="10" s="1"/>
  <c r="H53" i="10" s="1"/>
  <c r="J44" i="10"/>
  <c r="K48" i="10"/>
  <c r="I52" i="10"/>
  <c r="K44" i="10"/>
  <c r="J50" i="10"/>
  <c r="I53" i="10"/>
  <c r="K50" i="10"/>
  <c r="I18" i="10"/>
  <c r="I25" i="10" s="1"/>
  <c r="J53" i="10"/>
  <c r="M47" i="9"/>
  <c r="K49" i="9"/>
  <c r="G47" i="9"/>
  <c r="K42" i="9"/>
  <c r="J48" i="9"/>
  <c r="G51" i="9"/>
  <c r="M53" i="9"/>
  <c r="L48" i="9"/>
  <c r="J50" i="9"/>
  <c r="I41" i="9"/>
  <c r="G43" i="9"/>
  <c r="K52" i="9"/>
  <c r="J53" i="9"/>
  <c r="G35" i="9"/>
  <c r="H27" i="9" s="1"/>
  <c r="Z22" i="9" s="1"/>
  <c r="K50" i="9"/>
  <c r="I53" i="9"/>
  <c r="I42" i="9"/>
  <c r="L52" i="9"/>
  <c r="M49" i="9"/>
  <c r="J40" i="9" l="1"/>
  <c r="N40" i="9"/>
  <c r="AB19" i="9"/>
  <c r="K40" i="9"/>
  <c r="Y19" i="9"/>
  <c r="W22" i="9"/>
  <c r="M41" i="9"/>
  <c r="L41" i="9"/>
  <c r="K41" i="9"/>
  <c r="L40" i="9"/>
  <c r="Z19" i="9"/>
  <c r="J41" i="9"/>
  <c r="N41" i="9"/>
  <c r="AA22" i="9"/>
  <c r="M40" i="9"/>
  <c r="AA19" i="9"/>
  <c r="X22" i="9"/>
  <c r="H30" i="9"/>
  <c r="H28" i="9"/>
  <c r="H29" i="9"/>
  <c r="H31" i="9"/>
  <c r="H33" i="9"/>
  <c r="I40" i="9"/>
  <c r="H26" i="9"/>
  <c r="H25" i="9"/>
  <c r="W20" i="9" s="1"/>
  <c r="H33" i="10"/>
  <c r="H52" i="10" s="1"/>
  <c r="H27" i="10"/>
  <c r="L25" i="10"/>
  <c r="L42" i="10" s="1"/>
  <c r="K25" i="10"/>
  <c r="J25" i="10"/>
  <c r="J42" i="10"/>
  <c r="I42" i="10"/>
  <c r="K42" i="10"/>
  <c r="H30" i="10"/>
  <c r="H29" i="10"/>
  <c r="H26" i="10"/>
  <c r="H32" i="10"/>
  <c r="H24" i="10"/>
  <c r="H28" i="10"/>
  <c r="H25" i="10"/>
  <c r="H42" i="10" s="1"/>
  <c r="H31" i="10"/>
  <c r="H47" i="9"/>
  <c r="H32" i="9"/>
  <c r="H24" i="9"/>
  <c r="X19" i="9" s="1"/>
  <c r="H34" i="9"/>
  <c r="AA21" i="9" l="1"/>
  <c r="W21" i="9"/>
  <c r="Z21" i="9"/>
  <c r="Y21" i="9"/>
  <c r="X21" i="9"/>
  <c r="AB21" i="9"/>
  <c r="Z24" i="9"/>
  <c r="AA24" i="9"/>
  <c r="AB24" i="9"/>
  <c r="X24" i="9"/>
  <c r="Y24" i="9"/>
  <c r="W24" i="9"/>
  <c r="W19" i="9"/>
  <c r="Y20" i="9"/>
  <c r="Z29" i="9"/>
  <c r="AB29" i="9"/>
  <c r="W29" i="9"/>
  <c r="Y29" i="9"/>
  <c r="AA29" i="9"/>
  <c r="X29" i="9"/>
  <c r="AB20" i="9"/>
  <c r="Y23" i="9"/>
  <c r="Z23" i="9"/>
  <c r="AB23" i="9"/>
  <c r="AA23" i="9"/>
  <c r="X23" i="9"/>
  <c r="W23" i="9"/>
  <c r="X20" i="9"/>
  <c r="AA20" i="9"/>
  <c r="Z28" i="9"/>
  <c r="AA28" i="9"/>
  <c r="AB28" i="9"/>
  <c r="W28" i="9"/>
  <c r="X28" i="9"/>
  <c r="Y28" i="9"/>
  <c r="Z26" i="9"/>
  <c r="X26" i="9"/>
  <c r="Y26" i="9"/>
  <c r="AB26" i="9"/>
  <c r="W26" i="9"/>
  <c r="AA26" i="9"/>
  <c r="Z20" i="9"/>
  <c r="Y27" i="9"/>
  <c r="Z27" i="9"/>
  <c r="AA27" i="9"/>
  <c r="X27" i="9"/>
  <c r="W27" i="9"/>
  <c r="AB27" i="9"/>
  <c r="AB25" i="9"/>
  <c r="W25" i="9"/>
  <c r="Y25" i="9"/>
  <c r="Z25" i="9"/>
  <c r="AA25" i="9"/>
  <c r="X25" i="9"/>
  <c r="H50" i="9"/>
  <c r="H51" i="9"/>
  <c r="H41" i="9"/>
  <c r="H42" i="9"/>
  <c r="H49" i="9"/>
  <c r="H48" i="9"/>
  <c r="H43" i="9"/>
  <c r="H48" i="10"/>
  <c r="H50" i="10"/>
  <c r="H44" i="10"/>
  <c r="H49" i="10"/>
  <c r="H41" i="10"/>
  <c r="H35" i="10"/>
  <c r="J35" i="10"/>
  <c r="L35" i="10"/>
  <c r="I35" i="10"/>
  <c r="K35" i="10"/>
  <c r="H43" i="10"/>
  <c r="H51" i="10"/>
  <c r="H54" i="10"/>
  <c r="H52" i="9"/>
  <c r="H35" i="9"/>
  <c r="H40" i="9"/>
  <c r="N35" i="9"/>
  <c r="I35" i="9"/>
  <c r="L35" i="9"/>
  <c r="J35" i="9"/>
  <c r="K35" i="9"/>
  <c r="M35" i="9"/>
  <c r="H53" i="9"/>
  <c r="I3" i="5"/>
  <c r="I4" i="5"/>
  <c r="I5" i="5"/>
  <c r="I6" i="5"/>
  <c r="I7" i="5"/>
  <c r="I2" i="5"/>
  <c r="N54" i="9" l="1"/>
  <c r="J54" i="9"/>
  <c r="K54" i="9"/>
  <c r="M54" i="9"/>
  <c r="L54" i="9"/>
  <c r="I55" i="10"/>
  <c r="L55" i="10"/>
  <c r="J55" i="10"/>
  <c r="K55" i="10"/>
  <c r="K45" i="10"/>
  <c r="J45" i="10"/>
  <c r="L45" i="10"/>
  <c r="I45" i="10"/>
  <c r="I54" i="9"/>
  <c r="N44" i="9"/>
  <c r="J44" i="9"/>
  <c r="L44" i="9"/>
  <c r="K44" i="9"/>
  <c r="M44" i="9"/>
  <c r="I44" i="9"/>
  <c r="I15" i="3"/>
  <c r="J15" i="3" s="1"/>
  <c r="H15" i="3"/>
  <c r="K15" i="3" s="1"/>
  <c r="I14" i="3"/>
  <c r="J14" i="3" s="1"/>
  <c r="I13" i="3"/>
  <c r="J13" i="3" s="1"/>
  <c r="I12" i="3"/>
  <c r="J12" i="3" s="1"/>
  <c r="I11" i="3"/>
  <c r="J11" i="3" s="1"/>
  <c r="I10" i="3"/>
  <c r="J10" i="3" s="1"/>
  <c r="K12" i="1"/>
  <c r="K13" i="1"/>
  <c r="K14" i="1"/>
  <c r="K15" i="1"/>
  <c r="K16" i="1"/>
  <c r="K11" i="1"/>
  <c r="J12" i="1"/>
  <c r="J13" i="1"/>
  <c r="J14" i="1"/>
  <c r="J15" i="1"/>
  <c r="J16" i="1"/>
  <c r="J11" i="1"/>
  <c r="H12" i="1"/>
  <c r="H13" i="1"/>
  <c r="H14" i="1"/>
  <c r="H15" i="1"/>
  <c r="H16" i="1"/>
  <c r="H11" i="1"/>
  <c r="I12" i="1"/>
  <c r="I13" i="1"/>
  <c r="I14" i="1"/>
  <c r="I15" i="1"/>
  <c r="I16" i="1"/>
  <c r="I11" i="1"/>
  <c r="E11" i="3"/>
  <c r="E12" i="3"/>
  <c r="E13" i="3"/>
  <c r="E14" i="3"/>
  <c r="E15" i="3"/>
  <c r="E10" i="3"/>
  <c r="B11" i="3"/>
  <c r="B12" i="3"/>
  <c r="B13" i="3"/>
  <c r="B14" i="3"/>
  <c r="B15" i="3"/>
  <c r="C11" i="3"/>
  <c r="D11" i="3"/>
  <c r="C12" i="3"/>
  <c r="D12" i="3"/>
  <c r="C13" i="3"/>
  <c r="D13" i="3"/>
  <c r="C14" i="3"/>
  <c r="D14" i="3"/>
  <c r="C15" i="3"/>
  <c r="D15" i="3"/>
  <c r="D10" i="3"/>
  <c r="C10" i="3"/>
  <c r="B10" i="3"/>
  <c r="H14" i="3" l="1"/>
  <c r="K14" i="3" s="1"/>
  <c r="H13" i="3"/>
  <c r="K13" i="3" s="1"/>
  <c r="H12" i="3"/>
  <c r="K12" i="3" s="1"/>
  <c r="H11" i="3"/>
  <c r="K11" i="3" s="1"/>
  <c r="H10" i="3"/>
  <c r="K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<sst xmlns="http://schemas.openxmlformats.org/spreadsheetml/2006/main" count="426" uniqueCount="105">
  <si>
    <t>Oslo</t>
  </si>
  <si>
    <t>Stavanger</t>
  </si>
  <si>
    <t>Bergen</t>
  </si>
  <si>
    <t>Trondheim</t>
  </si>
  <si>
    <t>Kristiansand</t>
  </si>
  <si>
    <t>Tromsø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</si>
  <si>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</si>
  <si>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</si>
  <si>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</si>
  <si>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</si>
  <si>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</si>
  <si>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</si>
  <si>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</si>
  <si>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</si>
  <si>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</si>
  <si>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</si>
  <si>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</si>
  <si>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</si>
  <si>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</si>
  <si>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</si>
  <si>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Objectives</t>
  </si>
  <si>
    <t>Name</t>
  </si>
  <si>
    <t>Importance</t>
  </si>
  <si>
    <t>Rank</t>
  </si>
  <si>
    <t>Wt</t>
  </si>
  <si>
    <t>Alternatives</t>
  </si>
  <si>
    <t>Job Prospect</t>
  </si>
  <si>
    <t>Phd opportunities</t>
  </si>
  <si>
    <t>Earnings</t>
  </si>
  <si>
    <t>Rent Prices</t>
  </si>
  <si>
    <t>Transportation Cost</t>
  </si>
  <si>
    <t>Food Cost</t>
  </si>
  <si>
    <t>Public Transport</t>
  </si>
  <si>
    <t>Outdoor Activity</t>
  </si>
  <si>
    <t>Weather</t>
  </si>
  <si>
    <t>Pollution</t>
  </si>
  <si>
    <t>Crime Rate</t>
  </si>
  <si>
    <t>Career Prospect</t>
  </si>
  <si>
    <t>Financial Factor</t>
  </si>
  <si>
    <t>Environment</t>
  </si>
  <si>
    <t>Total Value</t>
  </si>
  <si>
    <t>Decision Rank &amp; Weight</t>
  </si>
  <si>
    <t>Norm</t>
  </si>
  <si>
    <t>Max</t>
  </si>
  <si>
    <t>Function</t>
  </si>
  <si>
    <t>Min</t>
  </si>
  <si>
    <t>Swing Rank</t>
  </si>
  <si>
    <t>Category</t>
  </si>
  <si>
    <t>Can be changed</t>
  </si>
  <si>
    <t>to be filled</t>
  </si>
  <si>
    <t>EV</t>
  </si>
  <si>
    <t>Possible Case</t>
  </si>
  <si>
    <t>Best case</t>
  </si>
  <si>
    <t>Worst case</t>
  </si>
  <si>
    <t>Linear Regression</t>
  </si>
  <si>
    <t>2024K3</t>
  </si>
  <si>
    <t>2024K4</t>
  </si>
  <si>
    <t>Linear regression</t>
  </si>
  <si>
    <t>Linear</t>
  </si>
  <si>
    <t>Calculate Benefit Cost</t>
  </si>
  <si>
    <t>Benefit</t>
  </si>
  <si>
    <t>Cost</t>
  </si>
  <si>
    <t>Sport</t>
  </si>
  <si>
    <t>Culture</t>
  </si>
  <si>
    <t>Outdoor</t>
  </si>
  <si>
    <t>Hiking</t>
  </si>
  <si>
    <t>Ski</t>
  </si>
  <si>
    <t>Malls</t>
  </si>
  <si>
    <t>Bars</t>
  </si>
  <si>
    <t>Mean rain</t>
  </si>
  <si>
    <t>Mean from the last year</t>
  </si>
  <si>
    <t>PM25</t>
  </si>
  <si>
    <t>NO2</t>
  </si>
  <si>
    <t>Violence and maltreatment</t>
  </si>
  <si>
    <t>Sexual offences</t>
  </si>
  <si>
    <t>Drug and alcohol offences</t>
  </si>
  <si>
    <t>2025K1</t>
  </si>
  <si>
    <t>2025K2</t>
  </si>
  <si>
    <t>2025K3</t>
  </si>
  <si>
    <t>2025K4</t>
  </si>
  <si>
    <t>2026K1</t>
  </si>
  <si>
    <t>2026K2</t>
  </si>
  <si>
    <t>PM2.5</t>
  </si>
  <si>
    <t>Personal growth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</si>
  <si>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</si>
  <si>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</si>
  <si>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</si>
  <si>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</si>
  <si>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</si>
  <si>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</si>
  <si>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</si>
  <si>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</si>
  <si>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</si>
  <si>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</si>
  <si>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</si>
  <si>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A1</t>
  </si>
  <si>
    <t>A2</t>
  </si>
  <si>
    <t>A3</t>
  </si>
  <si>
    <t>A4</t>
  </si>
  <si>
    <t>A5</t>
  </si>
  <si>
    <t>A6</t>
  </si>
  <si>
    <t>Log</t>
  </si>
  <si>
    <t>Conversion</t>
  </si>
  <si>
    <t>Projected to 2026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</si>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</sst>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%"/>
    <numFmt numFmtId="188" formatCode="0.0000"/>
  </numFmts>
  <fonts count="7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5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6" xfId="0" applyFill="1" applyBorder="1"/>
    <xf numFmtId="0" fontId="0" fillId="3" borderId="0" xfId="0" applyFill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169" fontId="0" fillId="0" borderId="0" xfId="1" applyNumberFormat="1" applyFont="1"/>
    <xf numFmtId="169" fontId="0" fillId="0" borderId="0" xfId="0" applyNumberFormat="1"/>
    <xf numFmtId="0" fontId="3" fillId="0" borderId="0" xfId="0" applyFont="1"/>
    <xf numFmtId="2" fontId="0" fillId="0" borderId="0" xfId="0" applyNumberFormat="1"/>
    <xf numFmtId="188" fontId="0" fillId="0" borderId="6" xfId="0" applyNumberFormat="1" applyBorder="1"/>
    <xf numFmtId="2" fontId="0" fillId="0" borderId="6" xfId="0" applyNumberFormat="1" applyBorder="1"/>
    <xf numFmtId="0" fontId="6" fillId="0" borderId="0" xfId="0" applyFont="1"/>
    <xf numFmtId="14" fontId="0" fillId="0" borderId="0" xfId="0" applyNumberFormat="1"/>
    <xf numFmtId="0" fontId="0" fillId="0" borderId="11" xfId="0" applyBorder="1"/>
    <xf numFmtId="0" fontId="0" fillId="0" borderId="5" xfId="0" applyBorder="1" applyAlignment="1">
      <alignment horizontal="center" wrapText="1"/>
    </xf>
    <xf numFmtId="2" fontId="0" fillId="0" borderId="6" xfId="0" applyNumberFormat="1" applyFill="1" applyBorder="1"/>
    <xf numFmtId="2" fontId="0" fillId="0" borderId="5" xfId="0" applyNumberFormat="1" applyBorder="1"/>
    <xf numFmtId="0" fontId="0" fillId="4" borderId="7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0" xfId="0" applyFill="1"/>
    <xf numFmtId="0" fontId="0" fillId="5" borderId="7" xfId="0" applyFill="1" applyBorder="1"/>
    <xf numFmtId="0" fontId="0" fillId="5" borderId="6" xfId="0" applyFill="1" applyBorder="1"/>
    <xf numFmtId="0" fontId="0" fillId="5" borderId="11" xfId="0" applyFill="1" applyBorder="1"/>
    <xf numFmtId="0" fontId="0" fillId="5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" xfId="0" applyFill="1" applyBorder="1"/>
    <xf numFmtId="0" fontId="0" fillId="6" borderId="16" xfId="0" applyFill="1" applyBorder="1"/>
    <xf numFmtId="1" fontId="0" fillId="6" borderId="1" xfId="0" applyNumberFormat="1" applyFill="1" applyBorder="1"/>
    <xf numFmtId="1" fontId="0" fillId="6" borderId="16" xfId="0" applyNumberFormat="1" applyFill="1" applyBorder="1"/>
    <xf numFmtId="0" fontId="0" fillId="6" borderId="17" xfId="0" applyFill="1" applyBorder="1"/>
    <xf numFmtId="0" fontId="0" fillId="6" borderId="18" xfId="0" applyFill="1" applyBorder="1"/>
    <xf numFmtId="1" fontId="0" fillId="6" borderId="18" xfId="0" applyNumberFormat="1" applyFill="1" applyBorder="1"/>
    <xf numFmtId="1" fontId="0" fillId="6" borderId="19" xfId="0" applyNumberFormat="1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" xfId="0" applyFill="1" applyBorder="1"/>
    <xf numFmtId="1" fontId="0" fillId="7" borderId="1" xfId="0" applyNumberFormat="1" applyFill="1" applyBorder="1"/>
    <xf numFmtId="1" fontId="0" fillId="7" borderId="16" xfId="0" applyNumberFormat="1" applyFill="1" applyBorder="1"/>
    <xf numFmtId="0" fontId="0" fillId="7" borderId="17" xfId="0" applyFill="1" applyBorder="1"/>
    <xf numFmtId="0" fontId="0" fillId="7" borderId="18" xfId="0" applyFill="1" applyBorder="1"/>
    <xf numFmtId="1" fontId="0" fillId="7" borderId="18" xfId="0" applyNumberFormat="1" applyFill="1" applyBorder="1"/>
    <xf numFmtId="1" fontId="0" fillId="7" borderId="19" xfId="0" applyNumberFormat="1" applyFill="1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6" xfId="0" applyBorder="1"/>
    <xf numFmtId="2" fontId="0" fillId="0" borderId="26" xfId="0" applyNumberFormat="1" applyBorder="1"/>
    <xf numFmtId="0" fontId="0" fillId="0" borderId="27" xfId="0" applyBorder="1"/>
    <xf numFmtId="0" fontId="0" fillId="0" borderId="24" xfId="0" applyFill="1" applyBorder="1"/>
    <xf numFmtId="0" fontId="0" fillId="0" borderId="23" xfId="0" applyBorder="1" applyAlignment="1">
      <alignment horizontal="center"/>
    </xf>
    <xf numFmtId="0" fontId="0" fillId="0" borderId="23" xfId="0" applyBorder="1"/>
    <xf numFmtId="2" fontId="0" fillId="0" borderId="23" xfId="0" applyNumberFormat="1" applyBorder="1"/>
    <xf numFmtId="2" fontId="0" fillId="0" borderId="25" xfId="0" applyNumberFormat="1" applyBorder="1"/>
  </cellXfs>
  <cellStyles count="2">
    <cellStyle name="Normal" xfId="0" builtinId="0"/>
    <cellStyle name="Percent" xfId="1" builtinId="5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Oslo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'Decision Making'!$W$19:$W$29</c:f>
              <c:numCache>
                <c:formatCode>0</c:formatCode>
                <c:ptCount val="11"/>
                <c:pt idx="0">
                  <c:v>14.437689969604865</c:v>
                </c:pt>
                <c:pt idx="1">
                  <c:v>4.8899003845580857</c:v>
                </c:pt>
                <c:pt idx="2">
                  <c:v>15.19756838905775</c:v>
                </c:pt>
                <c:pt idx="3">
                  <c:v>0</c:v>
                </c:pt>
                <c:pt idx="4">
                  <c:v>4.7197417357322212E-2</c:v>
                </c:pt>
                <c:pt idx="5">
                  <c:v>0</c:v>
                </c:pt>
                <c:pt idx="6">
                  <c:v>7.598784194528875</c:v>
                </c:pt>
                <c:pt idx="7">
                  <c:v>7.9495562582060328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5-E246-B57E-83397A990A58}"/>
            </c:ext>
          </c:extLst>
        </c:ser>
        <c:ser>
          <c:idx val="1"/>
          <c:order val="1"/>
          <c:tx>
            <c:v>Stavanger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'Decision Making'!$X$19:$X$29</c:f>
              <c:numCache>
                <c:formatCode>0</c:formatCode>
                <c:ptCount val="11"/>
                <c:pt idx="0">
                  <c:v>3.9002575095198697</c:v>
                </c:pt>
                <c:pt idx="1">
                  <c:v>5.4040716424552722</c:v>
                </c:pt>
                <c:pt idx="2">
                  <c:v>6.2236146728994388</c:v>
                </c:pt>
                <c:pt idx="3">
                  <c:v>10.151194593362449</c:v>
                </c:pt>
                <c:pt idx="4">
                  <c:v>2.0955653306651061</c:v>
                </c:pt>
                <c:pt idx="5">
                  <c:v>5.8445727704699184</c:v>
                </c:pt>
                <c:pt idx="6">
                  <c:v>1.410744744975825</c:v>
                </c:pt>
                <c:pt idx="7">
                  <c:v>5.0768828063559948</c:v>
                </c:pt>
                <c:pt idx="8">
                  <c:v>0.63675334477643619</c:v>
                </c:pt>
                <c:pt idx="9">
                  <c:v>1.8919421872092299</c:v>
                </c:pt>
                <c:pt idx="10">
                  <c:v>7.5509899840174182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5-E246-B57E-83397A990A58}"/>
            </c:ext>
          </c:extLst>
        </c:ser>
        <c:ser>
          <c:idx val="2"/>
          <c:order val="2"/>
          <c:tx>
            <c:v>Bergen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'Decision Making'!$Y$19:$Y$29</c:f>
              <c:numCache>
                <c:formatCode>0</c:formatCode>
                <c:ptCount val="11"/>
                <c:pt idx="0">
                  <c:v>7.8280939665795062</c:v>
                </c:pt>
                <c:pt idx="1">
                  <c:v>0</c:v>
                </c:pt>
                <c:pt idx="2">
                  <c:v>5.99156704641236</c:v>
                </c:pt>
                <c:pt idx="3">
                  <c:v>8.7454075886768372</c:v>
                </c:pt>
                <c:pt idx="4">
                  <c:v>1.0100247314466952</c:v>
                </c:pt>
                <c:pt idx="5">
                  <c:v>3.8054586772547472</c:v>
                </c:pt>
                <c:pt idx="6">
                  <c:v>3.6871737652777239</c:v>
                </c:pt>
                <c:pt idx="7">
                  <c:v>0</c:v>
                </c:pt>
                <c:pt idx="8">
                  <c:v>5.7750759878419453</c:v>
                </c:pt>
                <c:pt idx="9">
                  <c:v>5.1113454500341167</c:v>
                </c:pt>
                <c:pt idx="10">
                  <c:v>7.7857511838353544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5-E246-B57E-83397A990A58}"/>
            </c:ext>
          </c:extLst>
        </c:ser>
        <c:ser>
          <c:idx val="3"/>
          <c:order val="3"/>
          <c:tx>
            <c:v>Trondheim</c:v>
          </c:tx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'Decision Making'!$Z$19:$Z$29</c:f>
              <c:numCache>
                <c:formatCode>0</c:formatCode>
                <c:ptCount val="11"/>
                <c:pt idx="0">
                  <c:v>5.9104243273767896</c:v>
                </c:pt>
                <c:pt idx="1">
                  <c:v>10.030395136778116</c:v>
                </c:pt>
                <c:pt idx="2">
                  <c:v>5.5098796061013537</c:v>
                </c:pt>
                <c:pt idx="3">
                  <c:v>7.8568729492042193</c:v>
                </c:pt>
                <c:pt idx="4">
                  <c:v>2.8318450414393324E-2</c:v>
                </c:pt>
                <c:pt idx="5">
                  <c:v>4.6118666775994015</c:v>
                </c:pt>
                <c:pt idx="6">
                  <c:v>4.2963589960627395</c:v>
                </c:pt>
                <c:pt idx="7">
                  <c:v>9.8784194528875382</c:v>
                </c:pt>
                <c:pt idx="8">
                  <c:v>4.4240514997945501</c:v>
                </c:pt>
                <c:pt idx="9">
                  <c:v>1.6748340673655477</c:v>
                </c:pt>
                <c:pt idx="10">
                  <c:v>8.5086076630215945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5-E246-B57E-83397A990A58}"/>
            </c:ext>
          </c:extLst>
        </c:ser>
        <c:ser>
          <c:idx val="4"/>
          <c:order val="4"/>
          <c:tx>
            <c:v>Kristiansand</c:v>
          </c:tx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'Decision Making'!$AA$19:$AA$29</c:f>
              <c:numCache>
                <c:formatCode>0</c:formatCode>
                <c:ptCount val="11"/>
                <c:pt idx="0">
                  <c:v>1.6354758666012801</c:v>
                </c:pt>
                <c:pt idx="1">
                  <c:v>4.186967745013396</c:v>
                </c:pt>
                <c:pt idx="2">
                  <c:v>0</c:v>
                </c:pt>
                <c:pt idx="3">
                  <c:v>12.917933130699089</c:v>
                </c:pt>
                <c:pt idx="4">
                  <c:v>0</c:v>
                </c:pt>
                <c:pt idx="5">
                  <c:v>5.3307292156038999</c:v>
                </c:pt>
                <c:pt idx="6">
                  <c:v>0</c:v>
                </c:pt>
                <c:pt idx="7">
                  <c:v>8.230535120009014</c:v>
                </c:pt>
                <c:pt idx="8">
                  <c:v>1.9877778328238334</c:v>
                </c:pt>
                <c:pt idx="9">
                  <c:v>6.0790273556231007</c:v>
                </c:pt>
                <c:pt idx="10">
                  <c:v>8.7857150286294754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F5-E246-B57E-83397A990A58}"/>
            </c:ext>
          </c:extLst>
        </c:ser>
        <c:ser>
          <c:idx val="5"/>
          <c:order val="5"/>
          <c:tx>
            <c:v>Tromsø</c:v>
          </c:tx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'Decision Making'!$AB$19:$AB$29</c:f>
              <c:numCache>
                <c:formatCode>0</c:formatCode>
                <c:ptCount val="11"/>
                <c:pt idx="0">
                  <c:v>0</c:v>
                </c:pt>
                <c:pt idx="1">
                  <c:v>3.5549037313747642</c:v>
                </c:pt>
                <c:pt idx="2">
                  <c:v>4.6239244423960262</c:v>
                </c:pt>
                <c:pt idx="3">
                  <c:v>7.386967346370537</c:v>
                </c:pt>
                <c:pt idx="4">
                  <c:v>3.0395136778115504</c:v>
                </c:pt>
                <c:pt idx="5">
                  <c:v>5.9270516717325217</c:v>
                </c:pt>
                <c:pt idx="6">
                  <c:v>0.32062380567632381</c:v>
                </c:pt>
                <c:pt idx="7">
                  <c:v>8.8274830424751585</c:v>
                </c:pt>
                <c:pt idx="8">
                  <c:v>3.1560817958484262</c:v>
                </c:pt>
                <c:pt idx="9">
                  <c:v>1.2282116494014013</c:v>
                </c:pt>
                <c:pt idx="10">
                  <c:v>9.1185410334346511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F5-E246-B57E-83397A990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81599"/>
        <c:axId val="1079583311"/>
      </c:radarChart>
      <c:catAx>
        <c:axId val="10795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3311"/>
        <c:crosses val="autoZero"/>
        <c:auto val="1"/>
        <c:lblAlgn val="ctr"/>
        <c:lblOffset val="100"/>
        <c:noMultiLvlLbl val="0"/>
      </c:catAx>
      <c:valAx>
        <c:axId val="10795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1599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Unweighted</a:t>
            </a:r>
            <a:r>
              <a:rPr lang="en-US" baseline="0"/>
              <a:t>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Oslo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Making'!$I$24:$I$34</c:f>
              <c:numCache>
                <c:formatCode>0.00</c:formatCode>
                <c:ptCount val="11"/>
                <c:pt idx="0">
                  <c:v>100</c:v>
                </c:pt>
                <c:pt idx="1">
                  <c:v>48.750825046048796</c:v>
                </c:pt>
                <c:pt idx="2">
                  <c:v>100</c:v>
                </c:pt>
                <c:pt idx="3">
                  <c:v>0</c:v>
                </c:pt>
                <c:pt idx="4">
                  <c:v>1.5527950310559007</c:v>
                </c:pt>
                <c:pt idx="5">
                  <c:v>0</c:v>
                </c:pt>
                <c:pt idx="6">
                  <c:v>100</c:v>
                </c:pt>
                <c:pt idx="7">
                  <c:v>80.473969506147228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2-5540-9C05-1243074A317B}"/>
            </c:ext>
          </c:extLst>
        </c:ser>
        <c:ser>
          <c:idx val="1"/>
          <c:order val="1"/>
          <c:tx>
            <c:v>Stavanger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Making'!$J$24:$J$34</c:f>
              <c:numCache>
                <c:formatCode>0.00</c:formatCode>
                <c:ptCount val="11"/>
                <c:pt idx="0">
                  <c:v>27.014415171200781</c:v>
                </c:pt>
                <c:pt idx="1">
                  <c:v>53.876956677811648</c:v>
                </c:pt>
                <c:pt idx="2">
                  <c:v>40.951384547678309</c:v>
                </c:pt>
                <c:pt idx="3">
                  <c:v>78.582188734499894</c:v>
                </c:pt>
                <c:pt idx="4">
                  <c:v>68.944099378881987</c:v>
                </c:pt>
                <c:pt idx="5">
                  <c:v>98.60843289664632</c:v>
                </c:pt>
                <c:pt idx="6">
                  <c:v>18.565400843881857</c:v>
                </c:pt>
                <c:pt idx="7">
                  <c:v>51.393675178188374</c:v>
                </c:pt>
                <c:pt idx="8">
                  <c:v>11.025886864813026</c:v>
                </c:pt>
                <c:pt idx="9">
                  <c:v>31.12244897959183</c:v>
                </c:pt>
                <c:pt idx="10">
                  <c:v>82.809190158057689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2-5540-9C05-1243074A317B}"/>
            </c:ext>
          </c:extLst>
        </c:ser>
        <c:ser>
          <c:idx val="2"/>
          <c:order val="2"/>
          <c:tx>
            <c:v>Bergen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Making'!$K$24:$K$34</c:f>
              <c:numCache>
                <c:formatCode>0.00</c:formatCode>
                <c:ptCount val="11"/>
                <c:pt idx="0">
                  <c:v>54.219850842203314</c:v>
                </c:pt>
                <c:pt idx="1">
                  <c:v>0</c:v>
                </c:pt>
                <c:pt idx="2">
                  <c:v>39.424511165393334</c:v>
                </c:pt>
                <c:pt idx="3">
                  <c:v>67.699743451168928</c:v>
                </c:pt>
                <c:pt idx="4">
                  <c:v>33.229813664596271</c:v>
                </c:pt>
                <c:pt idx="5">
                  <c:v>64.204918195733939</c:v>
                </c:pt>
                <c:pt idx="6">
                  <c:v>48.52320675105485</c:v>
                </c:pt>
                <c:pt idx="7">
                  <c:v>0</c:v>
                </c:pt>
                <c:pt idx="8">
                  <c:v>100</c:v>
                </c:pt>
                <c:pt idx="9">
                  <c:v>84.08163265306122</c:v>
                </c:pt>
                <c:pt idx="10">
                  <c:v>85.383737982727723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D2-5540-9C05-1243074A317B}"/>
            </c:ext>
          </c:extLst>
        </c:ser>
        <c:ser>
          <c:idx val="3"/>
          <c:order val="3"/>
          <c:tx>
            <c:v>Trondheim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Making'!$L$24:$L$34</c:f>
              <c:numCache>
                <c:formatCode>0.00</c:formatCode>
                <c:ptCount val="11"/>
                <c:pt idx="0">
                  <c:v>40.937465341199236</c:v>
                </c:pt>
                <c:pt idx="1">
                  <c:v>100</c:v>
                </c:pt>
                <c:pt idx="2">
                  <c:v>36.255007808146907</c:v>
                </c:pt>
                <c:pt idx="3">
                  <c:v>60.821440006780897</c:v>
                </c:pt>
                <c:pt idx="4">
                  <c:v>0.93167701863354035</c:v>
                </c:pt>
                <c:pt idx="5">
                  <c:v>77.810468560523233</c:v>
                </c:pt>
                <c:pt idx="6">
                  <c:v>56.540084388185655</c:v>
                </c:pt>
                <c:pt idx="7">
                  <c:v>100</c:v>
                </c:pt>
                <c:pt idx="8">
                  <c:v>76.605944391179321</c:v>
                </c:pt>
                <c:pt idx="9">
                  <c:v>27.551020408163261</c:v>
                </c:pt>
                <c:pt idx="10">
                  <c:v>93.31106403780349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D2-5540-9C05-1243074A317B}"/>
            </c:ext>
          </c:extLst>
        </c:ser>
        <c:ser>
          <c:idx val="4"/>
          <c:order val="4"/>
          <c:tx>
            <c:v>Kristiansand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Making'!$M$24:$M$34</c:f>
              <c:numCache>
                <c:formatCode>0.00</c:formatCode>
                <c:ptCount val="11"/>
                <c:pt idx="0">
                  <c:v>11.327822318143603</c:v>
                </c:pt>
                <c:pt idx="1">
                  <c:v>41.742799639679006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89.938969842752982</c:v>
                </c:pt>
                <c:pt idx="6">
                  <c:v>0</c:v>
                </c:pt>
                <c:pt idx="7">
                  <c:v>83.318340137937398</c:v>
                </c:pt>
                <c:pt idx="8">
                  <c:v>34.419942473633746</c:v>
                </c:pt>
                <c:pt idx="9">
                  <c:v>100</c:v>
                </c:pt>
                <c:pt idx="10">
                  <c:v>96.350008147303242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D2-5540-9C05-1243074A317B}"/>
            </c:ext>
          </c:extLst>
        </c:ser>
        <c:ser>
          <c:idx val="5"/>
          <c:order val="5"/>
          <c:tx>
            <c:v>Tromsø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'Decision Making'!$C$24:$C$34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Making'!$N$24:$N$34</c:f>
              <c:numCache>
                <c:formatCode>0.00</c:formatCode>
                <c:ptCount val="11"/>
                <c:pt idx="0">
                  <c:v>0</c:v>
                </c:pt>
                <c:pt idx="1">
                  <c:v>35.441312958251437</c:v>
                </c:pt>
                <c:pt idx="2">
                  <c:v>30.425422830965854</c:v>
                </c:pt>
                <c:pt idx="3">
                  <c:v>57.183817810727213</c:v>
                </c:pt>
                <c:pt idx="4">
                  <c:v>100</c:v>
                </c:pt>
                <c:pt idx="5">
                  <c:v>99.999999999999986</c:v>
                </c:pt>
                <c:pt idx="6">
                  <c:v>4.2194092827004219</c:v>
                </c:pt>
                <c:pt idx="7">
                  <c:v>89.361289876133142</c:v>
                </c:pt>
                <c:pt idx="8">
                  <c:v>54.650047938638536</c:v>
                </c:pt>
                <c:pt idx="9">
                  <c:v>20.20408163265305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D2-5540-9C05-1243074A3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81599"/>
        <c:axId val="1079583311"/>
      </c:radarChart>
      <c:catAx>
        <c:axId val="10795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3311"/>
        <c:crosses val="autoZero"/>
        <c:auto val="1"/>
        <c:lblAlgn val="ctr"/>
        <c:lblOffset val="100"/>
        <c:noMultiLvlLbl val="0"/>
      </c:catAx>
      <c:valAx>
        <c:axId val="10795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Benefit-Cost Trade Offs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Oslo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Making'!$I$54</c:f>
              <c:numCache>
                <c:formatCode>0</c:formatCode>
                <c:ptCount val="1"/>
                <c:pt idx="0">
                  <c:v>7.9967536755633555</c:v>
                </c:pt>
              </c:numCache>
            </c:numRef>
          </c:xVal>
          <c:yVal>
            <c:numRef>
              <c:f>'Decision Making'!$I$44</c:f>
              <c:numCache>
                <c:formatCode>0</c:formatCode>
                <c:ptCount val="1"/>
                <c:pt idx="0">
                  <c:v>42.123942937749575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B-C040-BDCF-BE58051C4E6E}"/>
            </c:ext>
          </c:extLst>
        </c:ser>
        <c:ser>
          <c:idx val="1"/>
          <c:order val="1"/>
          <c:tx>
            <c:v>Stavanger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'Decision Making'!$J$54</c:f>
              <c:numCache>
                <c:formatCode>0</c:formatCode>
                <c:ptCount val="1"/>
                <c:pt idx="0">
                  <c:v>33.247901016856559</c:v>
                </c:pt>
              </c:numCache>
            </c:numRef>
          </c:xVal>
          <c:yVal>
            <c:numRef>
              <c:f>'Decision Making'!$J$44</c:f>
              <c:numCache>
                <c:formatCode>0</c:formatCode>
                <c:ptCount val="1"/>
                <c:pt idx="0">
                  <c:v>16.938688569850406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BB-C040-BDCF-BE58051C4E6E}"/>
            </c:ext>
          </c:extLst>
        </c:ser>
        <c:ser>
          <c:idx val="2"/>
          <c:order val="2"/>
          <c:tx>
            <c:v>Bergen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'Decision Making'!$K$54</c:f>
              <c:numCache>
                <c:formatCode>0</c:formatCode>
                <c:ptCount val="1"/>
                <c:pt idx="0">
                  <c:v>32.233063619089698</c:v>
                </c:pt>
              </c:numCache>
            </c:numRef>
          </c:xVal>
          <c:yVal>
            <c:numRef>
              <c:f>'Decision Making'!$K$44</c:f>
              <c:numCache>
                <c:formatCode>0</c:formatCode>
                <c:ptCount val="1"/>
                <c:pt idx="0">
                  <c:v>17.506834778269589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BB-C040-BDCF-BE58051C4E6E}"/>
            </c:ext>
          </c:extLst>
        </c:ser>
        <c:ser>
          <c:idx val="3"/>
          <c:order val="3"/>
          <c:tx>
            <c:v>Trondheim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'Decision Making'!$L$54</c:f>
              <c:numCache>
                <c:formatCode>0</c:formatCode>
                <c:ptCount val="1"/>
                <c:pt idx="0">
                  <c:v>36.982970760287252</c:v>
                </c:pt>
              </c:numCache>
            </c:numRef>
          </c:xVal>
          <c:yVal>
            <c:numRef>
              <c:f>'Decision Making'!$L$44</c:f>
              <c:numCache>
                <c:formatCode>0</c:formatCode>
                <c:ptCount val="1"/>
                <c:pt idx="0">
                  <c:v>25.747058066318999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BB-C040-BDCF-BE58051C4E6E}"/>
            </c:ext>
          </c:extLst>
        </c:ser>
        <c:ser>
          <c:idx val="4"/>
          <c:order val="4"/>
          <c:tx>
            <c:v>Kristiansand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'Decision Making'!$M$54</c:f>
              <c:numCache>
                <c:formatCode>0</c:formatCode>
                <c:ptCount val="1"/>
                <c:pt idx="0">
                  <c:v>43.331717683388412</c:v>
                </c:pt>
              </c:numCache>
            </c:numRef>
          </c:xVal>
          <c:yVal>
            <c:numRef>
              <c:f>'Decision Making'!$M$44</c:f>
              <c:numCache>
                <c:formatCode>0</c:formatCode>
                <c:ptCount val="1"/>
                <c:pt idx="0">
                  <c:v>5.8224436116146761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BB-C040-BDCF-BE58051C4E6E}"/>
            </c:ext>
          </c:extLst>
        </c:ser>
        <c:ser>
          <c:idx val="5"/>
          <c:order val="5"/>
          <c:tx>
            <c:v>Tromsø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'Decision Making'!$N$54</c:f>
              <c:numCache>
                <c:formatCode>0</c:formatCode>
                <c:ptCount val="1"/>
                <c:pt idx="0">
                  <c:v>38.683850217074252</c:v>
                </c:pt>
              </c:numCache>
            </c:numRef>
          </c:xVal>
          <c:yVal>
            <c:numRef>
              <c:f>'Decision Making'!$N$44</c:f>
              <c:numCache>
                <c:formatCode>0</c:formatCode>
                <c:ptCount val="1"/>
                <c:pt idx="0">
                  <c:v>8.4994519794471142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BB-C040-BDCF-BE58051C4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80719"/>
        <c:axId val="1082590111"/>
      </c:scatterChart>
      <c:valAx>
        <c:axId val="11268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Cost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90111"/>
        <c:crosses val="autoZero"/>
        <c:crossBetween val="midCat"/>
      </c:valAx>
      <c:valAx>
        <c:axId val="10825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Benefit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Oslo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'Decision Making (wo Stav &amp; Ber)'!$U$19:$U$29</c:f>
              <c:numCache>
                <c:formatCode>General</c:formatCode>
                <c:ptCount val="11"/>
                <c:pt idx="0">
                  <c:v>14.437689969604865</c:v>
                </c:pt>
                <c:pt idx="1">
                  <c:v>2.067880736669895</c:v>
                </c:pt>
                <c:pt idx="2">
                  <c:v>15.19756838905775</c:v>
                </c:pt>
                <c:pt idx="3">
                  <c:v>0</c:v>
                </c:pt>
                <c:pt idx="4">
                  <c:v>4.7197417357322212E-2</c:v>
                </c:pt>
                <c:pt idx="5">
                  <c:v>0</c:v>
                </c:pt>
                <c:pt idx="6">
                  <c:v>7.598784194528875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4-5042-AC2F-FCB88901EB09}"/>
            </c:ext>
          </c:extLst>
        </c:ser>
        <c:ser>
          <c:idx val="3"/>
          <c:order val="1"/>
          <c:tx>
            <c:v>Trondheim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'Decision Making (wo Stav &amp; Ber)'!$V$19:$V$29</c:f>
              <c:numCache>
                <c:formatCode>General</c:formatCode>
                <c:ptCount val="11"/>
                <c:pt idx="0">
                  <c:v>5.9104243273767896</c:v>
                </c:pt>
                <c:pt idx="1">
                  <c:v>10.030395136778116</c:v>
                </c:pt>
                <c:pt idx="2">
                  <c:v>5.5098796061013537</c:v>
                </c:pt>
                <c:pt idx="3">
                  <c:v>7.8568729492042193</c:v>
                </c:pt>
                <c:pt idx="4">
                  <c:v>2.8318450414393324E-2</c:v>
                </c:pt>
                <c:pt idx="5">
                  <c:v>4.6118666775994015</c:v>
                </c:pt>
                <c:pt idx="6">
                  <c:v>4.2963589960627395</c:v>
                </c:pt>
                <c:pt idx="7">
                  <c:v>9.8784194528875382</c:v>
                </c:pt>
                <c:pt idx="8">
                  <c:v>5.7750759878419453</c:v>
                </c:pt>
                <c:pt idx="9">
                  <c:v>1.6748340673655477</c:v>
                </c:pt>
                <c:pt idx="10">
                  <c:v>8.5086076630215945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4-5042-AC2F-FCB88901EB09}"/>
            </c:ext>
          </c:extLst>
        </c:ser>
        <c:ser>
          <c:idx val="4"/>
          <c:order val="2"/>
          <c:tx>
            <c:v>Kristiansand</c:v>
          </c:tx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'Decision Making (wo Stav &amp; Ber)'!$W$19:$W$29</c:f>
              <c:numCache>
                <c:formatCode>General</c:formatCode>
                <c:ptCount val="11"/>
                <c:pt idx="0">
                  <c:v>1.6354758666012801</c:v>
                </c:pt>
                <c:pt idx="1">
                  <c:v>0.97905338940658981</c:v>
                </c:pt>
                <c:pt idx="2">
                  <c:v>0</c:v>
                </c:pt>
                <c:pt idx="3">
                  <c:v>12.917933130699089</c:v>
                </c:pt>
                <c:pt idx="4">
                  <c:v>0</c:v>
                </c:pt>
                <c:pt idx="5">
                  <c:v>5.3307292156038999</c:v>
                </c:pt>
                <c:pt idx="6">
                  <c:v>0</c:v>
                </c:pt>
                <c:pt idx="7">
                  <c:v>1.4389963279604623</c:v>
                </c:pt>
                <c:pt idx="8">
                  <c:v>2.5948088606198474</c:v>
                </c:pt>
                <c:pt idx="9">
                  <c:v>6.0790273556231007</c:v>
                </c:pt>
                <c:pt idx="10">
                  <c:v>8.7857150286294754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34-5042-AC2F-FCB88901EB09}"/>
            </c:ext>
          </c:extLst>
        </c:ser>
        <c:ser>
          <c:idx val="5"/>
          <c:order val="3"/>
          <c:tx>
            <c:v>Tromsø</c:v>
          </c:tx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'Decision Making (wo Stav &amp; Ber)'!$X$19:$X$29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4.6239244423960262</c:v>
                </c:pt>
                <c:pt idx="3">
                  <c:v>7.386967346370537</c:v>
                </c:pt>
                <c:pt idx="4">
                  <c:v>3.0395136778115504</c:v>
                </c:pt>
                <c:pt idx="5">
                  <c:v>5.9270516717325217</c:v>
                </c:pt>
                <c:pt idx="6">
                  <c:v>0.32062380567632381</c:v>
                </c:pt>
                <c:pt idx="7">
                  <c:v>4.4961866906103429</c:v>
                </c:pt>
                <c:pt idx="8">
                  <c:v>4.1198915057195338</c:v>
                </c:pt>
                <c:pt idx="9">
                  <c:v>1.2282116494014013</c:v>
                </c:pt>
                <c:pt idx="10">
                  <c:v>9.1185410334346511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34-5042-AC2F-FCB88901E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81599"/>
        <c:axId val="1079583311"/>
      </c:radarChart>
      <c:catAx>
        <c:axId val="10795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3311"/>
        <c:crosses val="autoZero"/>
        <c:auto val="1"/>
        <c:lblAlgn val="ctr"/>
        <c:lblOffset val="100"/>
        <c:noMultiLvlLbl val="0"/>
      </c:catAx>
      <c:valAx>
        <c:axId val="10795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1599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Unweighted</a:t>
            </a:r>
            <a:r>
              <a:rPr lang="en-US" baseline="0"/>
              <a:t>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Oslo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'Decision Making (wo Stav &amp; Ber)'!$C$24:$C$34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 (wo Stav &amp; Ber)'!$I$24:$I$34</c:f>
              <c:numCache>
                <c:formatCode>0.00</c:formatCode>
                <c:ptCount val="11"/>
                <c:pt idx="0">
                  <c:v>100</c:v>
                </c:pt>
                <c:pt idx="1">
                  <c:v>20.616144314072589</c:v>
                </c:pt>
                <c:pt idx="2">
                  <c:v>100</c:v>
                </c:pt>
                <c:pt idx="3">
                  <c:v>0</c:v>
                </c:pt>
                <c:pt idx="4">
                  <c:v>1.5527950310559007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0-1647-A986-5441AEEC0725}"/>
            </c:ext>
          </c:extLst>
        </c:ser>
        <c:ser>
          <c:idx val="3"/>
          <c:order val="1"/>
          <c:tx>
            <c:v>Trondheim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'Decision Making (wo Stav &amp; Ber)'!$C$24:$C$34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 (wo Stav &amp; Ber)'!$J$24:$J$34</c:f>
              <c:numCache>
                <c:formatCode>0.00</c:formatCode>
                <c:ptCount val="11"/>
                <c:pt idx="0">
                  <c:v>40.937465341199236</c:v>
                </c:pt>
                <c:pt idx="1">
                  <c:v>100</c:v>
                </c:pt>
                <c:pt idx="2">
                  <c:v>36.255007808146907</c:v>
                </c:pt>
                <c:pt idx="3">
                  <c:v>60.821440006780897</c:v>
                </c:pt>
                <c:pt idx="4">
                  <c:v>0.93167701863354035</c:v>
                </c:pt>
                <c:pt idx="5">
                  <c:v>77.810468560523233</c:v>
                </c:pt>
                <c:pt idx="6">
                  <c:v>56.540084388185655</c:v>
                </c:pt>
                <c:pt idx="7">
                  <c:v>100</c:v>
                </c:pt>
                <c:pt idx="8">
                  <c:v>100</c:v>
                </c:pt>
                <c:pt idx="9">
                  <c:v>27.551020408163261</c:v>
                </c:pt>
                <c:pt idx="10">
                  <c:v>93.31106403780349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A0-1647-A986-5441AEEC0725}"/>
            </c:ext>
          </c:extLst>
        </c:ser>
        <c:ser>
          <c:idx val="4"/>
          <c:order val="2"/>
          <c:tx>
            <c:v>Kristiansand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'Decision Making (wo Stav &amp; Ber)'!$C$24:$C$34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 (wo Stav &amp; Ber)'!$K$24:$K$34</c:f>
              <c:numCache>
                <c:formatCode>0.00</c:formatCode>
                <c:ptCount val="11"/>
                <c:pt idx="0">
                  <c:v>11.327822318143603</c:v>
                </c:pt>
                <c:pt idx="1">
                  <c:v>9.7608656095384259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89.938969842752982</c:v>
                </c:pt>
                <c:pt idx="6">
                  <c:v>0</c:v>
                </c:pt>
                <c:pt idx="7">
                  <c:v>14.567070519968988</c:v>
                </c:pt>
                <c:pt idx="8">
                  <c:v>44.931163954943671</c:v>
                </c:pt>
                <c:pt idx="9">
                  <c:v>100</c:v>
                </c:pt>
                <c:pt idx="10">
                  <c:v>96.350008147303242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A0-1647-A986-5441AEEC0725}"/>
            </c:ext>
          </c:extLst>
        </c:ser>
        <c:ser>
          <c:idx val="5"/>
          <c:order val="3"/>
          <c:tx>
            <c:v>Tromsø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'Decision Making (wo Stav &amp; Ber)'!$C$24:$C$34</c:f>
              <c:strCache>
                <c:ptCount val="11"/>
                <c:pt idx="0">
                  <c:v>Obj1</c:v>
                </c:pt>
                <c:pt idx="1">
                  <c:v>Obj2</c:v>
                </c:pt>
                <c:pt idx="2">
                  <c:v>Obj3</c:v>
                </c:pt>
                <c:pt idx="3">
                  <c:v>Obj4</c:v>
                </c:pt>
                <c:pt idx="4">
                  <c:v>Obj5</c:v>
                </c:pt>
                <c:pt idx="5">
                  <c:v>Obj6</c:v>
                </c:pt>
                <c:pt idx="6">
                  <c:v>Obj7</c:v>
                </c:pt>
                <c:pt idx="7">
                  <c:v>Obj8</c:v>
                </c:pt>
                <c:pt idx="8">
                  <c:v>Obj9</c:v>
                </c:pt>
                <c:pt idx="9">
                  <c:v>Obj10</c:v>
                </c:pt>
                <c:pt idx="10">
                  <c:v>Obj11</c:v>
                </c:pt>
              </c:strCache>
            </c:strRef>
          </c:cat>
          <c:val>
            <c:numRef>
              <c:f>'Decision Making (wo Stav &amp; Ber)'!$L$24:$L$34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30.425422830965854</c:v>
                </c:pt>
                <c:pt idx="3">
                  <c:v>57.183817810727213</c:v>
                </c:pt>
                <c:pt idx="4">
                  <c:v>100</c:v>
                </c:pt>
                <c:pt idx="5">
                  <c:v>99.999999999999986</c:v>
                </c:pt>
                <c:pt idx="6">
                  <c:v>4.2194092827004219</c:v>
                </c:pt>
                <c:pt idx="7">
                  <c:v>45.515243729563167</c:v>
                </c:pt>
                <c:pt idx="8">
                  <c:v>71.339173967459288</c:v>
                </c:pt>
                <c:pt idx="9">
                  <c:v>20.20408163265305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A0-1647-A986-5441AEEC0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81599"/>
        <c:axId val="1079583311"/>
      </c:radarChart>
      <c:catAx>
        <c:axId val="107958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3311"/>
        <c:crosses val="autoZero"/>
        <c:auto val="1"/>
        <c:lblAlgn val="ctr"/>
        <c:lblOffset val="100"/>
        <c:noMultiLvlLbl val="0"/>
      </c:catAx>
      <c:valAx>
        <c:axId val="10795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Benefit-Cost Trade Offs (2)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Oslo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Making (wo Stav &amp; Ber)'!$I$55</c:f>
              <c:numCache>
                <c:formatCode>0</c:formatCode>
                <c:ptCount val="1"/>
                <c:pt idx="0">
                  <c:v>4.7197417357322212E-2</c:v>
                </c:pt>
              </c:numCache>
            </c:numRef>
          </c:xVal>
          <c:yVal>
            <c:numRef>
              <c:f>'Decision Making (wo Stav &amp; Ber)'!$I$45</c:f>
              <c:numCache>
                <c:formatCode>0</c:formatCode>
                <c:ptCount val="1"/>
                <c:pt idx="0">
                  <c:v>39.301923289861385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1E-B846-A5B4-D90888D194D3}"/>
            </c:ext>
          </c:extLst>
        </c:ser>
        <c:ser>
          <c:idx val="3"/>
          <c:order val="1"/>
          <c:tx>
            <c:v>Trondheim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</c:dPt>
          <c:xVal>
            <c:numRef>
              <c:f>'Decision Making (wo Stav &amp; Ber)'!$J$55</c:f>
              <c:numCache>
                <c:formatCode>0</c:formatCode>
                <c:ptCount val="1"/>
                <c:pt idx="0">
                  <c:v>38.333995248334645</c:v>
                </c:pt>
              </c:numCache>
            </c:numRef>
          </c:xVal>
          <c:yVal>
            <c:numRef>
              <c:f>'Decision Making (wo Stav &amp; Ber)'!$J$45</c:f>
              <c:numCache>
                <c:formatCode>0</c:formatCode>
                <c:ptCount val="1"/>
                <c:pt idx="0">
                  <c:v>25.747058066318999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1E-B846-A5B4-D90888D194D3}"/>
            </c:ext>
          </c:extLst>
        </c:ser>
        <c:ser>
          <c:idx val="4"/>
          <c:order val="2"/>
          <c:tx>
            <c:v>Kristiansand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'Decision Making (wo Stav &amp; Ber)'!$K$55</c:f>
              <c:numCache>
                <c:formatCode>0</c:formatCode>
                <c:ptCount val="1"/>
                <c:pt idx="0">
                  <c:v>37.147209919135875</c:v>
                </c:pt>
              </c:numCache>
            </c:numRef>
          </c:xVal>
          <c:yVal>
            <c:numRef>
              <c:f>'Decision Making (wo Stav &amp; Ber)'!$K$45</c:f>
              <c:numCache>
                <c:formatCode>0</c:formatCode>
                <c:ptCount val="1"/>
                <c:pt idx="0">
                  <c:v>2.6145292560078701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1E-B846-A5B4-D90888D194D3}"/>
            </c:ext>
          </c:extLst>
        </c:ser>
        <c:ser>
          <c:idx val="5"/>
          <c:order val="3"/>
          <c:tx>
            <c:v>Tromsø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'Decision Making (wo Stav &amp; Ber)'!$L$55</c:f>
              <c:numCache>
                <c:formatCode>0</c:formatCode>
                <c:ptCount val="1"/>
                <c:pt idx="0">
                  <c:v>35.316363575080544</c:v>
                </c:pt>
              </c:numCache>
            </c:numRef>
          </c:xVal>
          <c:yVal>
            <c:numRef>
              <c:f>'Decision Making (wo Stav &amp; Ber)'!$L$45</c:f>
              <c:numCache>
                <c:formatCode>0</c:formatCode>
                <c:ptCount val="1"/>
                <c:pt idx="0">
                  <c:v>4.9445482480723504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1E-B846-A5B4-D90888D1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80719"/>
        <c:axId val="1082590111"/>
      </c:scatterChart>
      <c:valAx>
        <c:axId val="11268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Cost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590111"/>
        <c:crosses val="autoZero"/>
        <c:crossBetween val="midCat"/>
      </c:valAx>
      <c:valAx>
        <c:axId val="10825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Benefit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Prospect'!$A$11</c:f>
              <c:strCache>
                <c:ptCount val="1"/>
                <c:pt idx="0">
                  <c:v>Oslo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Prospect'!$B$11:$G$11</c:f>
              <c:numCache>
                <c:formatCode>0</c:formatCode>
                <c:ptCount val="6"/>
                <c:pt idx="0">
                  <c:v>503658</c:v>
                </c:pt>
                <c:pt idx="1">
                  <c:v>559740</c:v>
                </c:pt>
                <c:pt idx="2">
                  <c:v>573783</c:v>
                </c:pt>
                <c:pt idx="3">
                  <c:v>576973</c:v>
                </c:pt>
                <c:pt idx="4" formatCode="General">
                  <c:v>581886.30000000005</c:v>
                </c:pt>
                <c:pt idx="5">
                  <c:v>584520.80000000005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D-A54F-A7EF-BCC59A57AD98}"/>
            </c:ext>
          </c:extLst>
        </c:ser>
        <c:ser>
          <c:idx val="1"/>
          <c:order val="1"/>
          <c:tx>
            <c:strRef>
              <c:f>'Job Prospect'!$A$12</c:f>
              <c:strCache>
                <c:ptCount val="1"/>
                <c:pt idx="0">
                  <c:v>Stavanger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Prospect'!$B$12:$G$12</c:f>
              <c:numCache>
                <c:formatCode>0</c:formatCode>
                <c:ptCount val="6"/>
                <c:pt idx="0">
                  <c:v>88471</c:v>
                </c:pt>
                <c:pt idx="1">
                  <c:v>95892</c:v>
                </c:pt>
                <c:pt idx="2">
                  <c:v>98565</c:v>
                </c:pt>
                <c:pt idx="3">
                  <c:v>99337</c:v>
                </c:pt>
                <c:pt idx="4">
                  <c:v>99327.4</c:v>
                </c:pt>
                <c:pt idx="5">
                  <c:v>99327.1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D-A54F-A7EF-BCC59A57AD98}"/>
            </c:ext>
          </c:extLst>
        </c:ser>
        <c:ser>
          <c:idx val="2"/>
          <c:order val="2"/>
          <c:tx>
            <c:strRef>
              <c:f>'Job Prospect'!$A$13</c:f>
              <c:strCache>
                <c:ptCount val="1"/>
                <c:pt idx="0">
                  <c:v>Bergen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Prospect'!$B$13:$G$13</c:f>
              <c:numCache>
                <c:formatCode>0</c:formatCode>
                <c:ptCount val="6"/>
                <c:pt idx="0">
                  <c:v>177019</c:v>
                </c:pt>
                <c:pt idx="1">
                  <c:v>188990</c:v>
                </c:pt>
                <c:pt idx="2">
                  <c:v>192920</c:v>
                </c:pt>
                <c:pt idx="3">
                  <c:v>194515</c:v>
                </c:pt>
                <c:pt idx="4">
                  <c:v>194349.5</c:v>
                </c:pt>
                <c:pt idx="5">
                  <c:v>194212.9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4D-A54F-A7EF-BCC59A57AD98}"/>
            </c:ext>
          </c:extLst>
        </c:ser>
        <c:ser>
          <c:idx val="3"/>
          <c:order val="3"/>
          <c:tx>
            <c:strRef>
              <c:f>'Job Prospect'!$A$14</c:f>
              <c:strCache>
                <c:ptCount val="1"/>
                <c:pt idx="0">
                  <c:v>Trondheim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Prospect'!$B$14:$G$14</c:f>
              <c:numCache>
                <c:formatCode>0</c:formatCode>
                <c:ptCount val="6"/>
                <c:pt idx="0">
                  <c:v>126741</c:v>
                </c:pt>
                <c:pt idx="1">
                  <c:v>136111</c:v>
                </c:pt>
                <c:pt idx="2">
                  <c:v>138726</c:v>
                </c:pt>
                <c:pt idx="3">
                  <c:v>140210</c:v>
                </c:pt>
                <c:pt idx="4">
                  <c:v>140056.6</c:v>
                </c:pt>
                <c:pt idx="5">
                  <c:v>139938.6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4D-A54F-A7EF-BCC59A57AD98}"/>
            </c:ext>
          </c:extLst>
        </c:ser>
        <c:ser>
          <c:idx val="4"/>
          <c:order val="4"/>
          <c:tx>
            <c:strRef>
              <c:f>'Job Prospect'!$A$15</c:f>
              <c:strCache>
                <c:ptCount val="1"/>
                <c:pt idx="0">
                  <c:v>Kristiansand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Prospect'!$B$15:$G$15</c:f>
              <c:numCache>
                <c:formatCode>0</c:formatCode>
                <c:ptCount val="6"/>
                <c:pt idx="0">
                  <c:v>62807</c:v>
                </c:pt>
                <c:pt idx="1">
                  <c:v>67524</c:v>
                </c:pt>
                <c:pt idx="2">
                  <c:v>68568</c:v>
                </c:pt>
                <c:pt idx="3">
                  <c:v>69528</c:v>
                </c:pt>
                <c:pt idx="4">
                  <c:v>69502.3</c:v>
                </c:pt>
                <c:pt idx="5">
                  <c:v>69500.2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4D-A54F-A7EF-BCC59A57AD98}"/>
            </c:ext>
          </c:extLst>
        </c:ser>
        <c:ser>
          <c:idx val="5"/>
          <c:order val="5"/>
          <c:tx>
            <c:strRef>
              <c:f>'Job Prospect'!$A$16</c:f>
              <c:strCache>
                <c:ptCount val="1"/>
                <c:pt idx="0">
                  <c:v>Tromsø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'Job Prospect'!$B$10:$G$10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'Job Prospect'!$B$16:$G$16</c:f>
              <c:numCache>
                <c:formatCode>0</c:formatCode>
                <c:ptCount val="6"/>
                <c:pt idx="0">
                  <c:v>47945</c:v>
                </c:pt>
                <c:pt idx="1">
                  <c:v>50845</c:v>
                </c:pt>
                <c:pt idx="2">
                  <c:v>52152</c:v>
                </c:pt>
                <c:pt idx="3">
                  <c:v>52254</c:v>
                </c:pt>
                <c:pt idx="4">
                  <c:v>52251</c:v>
                </c:pt>
                <c:pt idx="5">
                  <c:v>52251.1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4D-A54F-A7EF-BCC59A57A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810416"/>
        <c:axId val="1249812128"/>
      </c:lineChart>
      <c:catAx>
        <c:axId val="124981041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12128"/>
        <c:crosses val="autoZero"/>
        <c:auto val="1"/>
        <c:lblAlgn val="ctr"/>
        <c:lblOffset val="100"/>
        <c:noMultiLvlLbl val="0"/>
      </c:catAx>
      <c:valAx>
        <c:axId val="12498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1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'Rent Prices'!$A$3</c:f>
              <c:strCache>
                <c:ptCount val="1"/>
                <c:pt idx="0">
                  <c:v>Oslo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Prices'!$B$3:$I$3</c:f>
              <c:numCache>
                <c:formatCode>General</c:formatCode>
                <c:ptCount val="8"/>
                <c:pt idx="0">
                  <c:v>14880</c:v>
                </c:pt>
                <c:pt idx="1">
                  <c:v>15185</c:v>
                </c:pt>
                <c:pt idx="2">
                  <c:v>15160</c:v>
                </c:pt>
                <c:pt idx="3">
                  <c:v>15755</c:v>
                </c:pt>
                <c:pt idx="4">
                  <c:v>16930</c:v>
                </c:pt>
                <c:pt idx="5">
                  <c:v>17416.5</c:v>
                </c:pt>
                <c:pt idx="6">
                  <c:v>17739</c:v>
                </c:pt>
                <c:pt idx="7">
                  <c:v>18267.928571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8-3448-B934-45BC743BB846}"/>
            </c:ext>
          </c:extLst>
        </c:ser>
        <c:ser>
          <c:idx val="1"/>
          <c:order val="1"/>
          <c:tx>
            <c:strRef>
              <c:f>'Rent Prices'!$A$4</c:f>
              <c:strCache>
                <c:ptCount val="1"/>
                <c:pt idx="0">
                  <c:v>Stavanger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Prices'!$B$4:$I$4</c:f>
              <c:numCache>
                <c:formatCode>General</c:formatCode>
                <c:ptCount val="8"/>
                <c:pt idx="0">
                  <c:v>10860</c:v>
                </c:pt>
                <c:pt idx="1">
                  <c:v>11340</c:v>
                </c:pt>
                <c:pt idx="2">
                  <c:v>11240</c:v>
                </c:pt>
                <c:pt idx="3">
                  <c:v>11540</c:v>
                </c:pt>
                <c:pt idx="4">
                  <c:v>12680</c:v>
                </c:pt>
                <c:pt idx="5">
                  <c:v>12950.2</c:v>
                </c:pt>
                <c:pt idx="6">
                  <c:v>13245.466667000001</c:v>
                </c:pt>
                <c:pt idx="7">
                  <c:v>13667.495238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8-3448-B934-45BC743BB846}"/>
            </c:ext>
          </c:extLst>
        </c:ser>
        <c:ser>
          <c:idx val="2"/>
          <c:order val="2"/>
          <c:tx>
            <c:strRef>
              <c:f>'Rent Prices'!$A$5</c:f>
              <c:strCache>
                <c:ptCount val="1"/>
                <c:pt idx="0">
                  <c:v>Bergen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Prices'!$B$5:$I$5</c:f>
              <c:numCache>
                <c:formatCode>General</c:formatCode>
                <c:ptCount val="8"/>
                <c:pt idx="0">
                  <c:v>12490</c:v>
                </c:pt>
                <c:pt idx="1">
                  <c:v>12630</c:v>
                </c:pt>
                <c:pt idx="2">
                  <c:v>12500</c:v>
                </c:pt>
                <c:pt idx="3">
                  <c:v>12780</c:v>
                </c:pt>
                <c:pt idx="4">
                  <c:v>13720</c:v>
                </c:pt>
                <c:pt idx="5">
                  <c:v>13823.9</c:v>
                </c:pt>
                <c:pt idx="6">
                  <c:v>14012.6</c:v>
                </c:pt>
                <c:pt idx="7">
                  <c:v>14304.585714000001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8-3448-B934-45BC743BB846}"/>
            </c:ext>
          </c:extLst>
        </c:ser>
        <c:ser>
          <c:idx val="3"/>
          <c:order val="3"/>
          <c:tx>
            <c:strRef>
              <c:f>'Rent Prices'!$A$6</c:f>
              <c:strCache>
                <c:ptCount val="1"/>
                <c:pt idx="0">
                  <c:v>Trondheim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Prices'!$B$6:$I$6</c:f>
              <c:numCache>
                <c:formatCode>General</c:formatCode>
                <c:ptCount val="8"/>
                <c:pt idx="0">
                  <c:v>12910</c:v>
                </c:pt>
                <c:pt idx="1">
                  <c:v>13080</c:v>
                </c:pt>
                <c:pt idx="2">
                  <c:v>12820</c:v>
                </c:pt>
                <c:pt idx="3">
                  <c:v>13220</c:v>
                </c:pt>
                <c:pt idx="4">
                  <c:v>14110</c:v>
                </c:pt>
                <c:pt idx="5">
                  <c:v>14248.5</c:v>
                </c:pt>
                <c:pt idx="6">
                  <c:v>14416.333333</c:v>
                </c:pt>
                <c:pt idx="7">
                  <c:v>14707.261904999999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58-3448-B934-45BC743BB846}"/>
            </c:ext>
          </c:extLst>
        </c:ser>
        <c:ser>
          <c:idx val="4"/>
          <c:order val="4"/>
          <c:tx>
            <c:strRef>
              <c:f>'Rent Prices'!$A$7</c:f>
              <c:strCache>
                <c:ptCount val="1"/>
                <c:pt idx="0">
                  <c:v>Kristiansand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Prices'!$B$7:$I$7</c:f>
              <c:numCache>
                <c:formatCode>General</c:formatCode>
                <c:ptCount val="8"/>
                <c:pt idx="0">
                  <c:v>10180</c:v>
                </c:pt>
                <c:pt idx="1">
                  <c:v>10340</c:v>
                </c:pt>
                <c:pt idx="2">
                  <c:v>10100</c:v>
                </c:pt>
                <c:pt idx="3">
                  <c:v>10640</c:v>
                </c:pt>
                <c:pt idx="4">
                  <c:v>11620</c:v>
                </c:pt>
                <c:pt idx="5">
                  <c:v>11835.9</c:v>
                </c:pt>
                <c:pt idx="6">
                  <c:v>12051.933333000001</c:v>
                </c:pt>
                <c:pt idx="7">
                  <c:v>12413.633333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58-3448-B934-45BC743BB846}"/>
            </c:ext>
          </c:extLst>
        </c:ser>
        <c:ser>
          <c:idx val="5"/>
          <c:order val="5"/>
          <c:tx>
            <c:strRef>
              <c:f>'Rent Prices'!$A$8</c:f>
              <c:strCache>
                <c:ptCount val="1"/>
                <c:pt idx="0">
                  <c:v>Tromsø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'Rent Prices'!$B$2:$I$2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'Rent Prices'!$B$8:$I$8</c:f>
              <c:numCache>
                <c:formatCode>General</c:formatCode>
                <c:ptCount val="8"/>
                <c:pt idx="0">
                  <c:v>13120</c:v>
                </c:pt>
                <c:pt idx="1">
                  <c:v>13340</c:v>
                </c:pt>
                <c:pt idx="2">
                  <c:v>13220</c:v>
                </c:pt>
                <c:pt idx="3">
                  <c:v>13460</c:v>
                </c:pt>
                <c:pt idx="4">
                  <c:v>14320</c:v>
                </c:pt>
                <c:pt idx="5">
                  <c:v>14455.8</c:v>
                </c:pt>
                <c:pt idx="6">
                  <c:v>14638.533332999999</c:v>
                </c:pt>
                <c:pt idx="7">
                  <c:v>14920.219048000001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58-3448-B934-45BC743BB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781776"/>
        <c:axId val="733803632"/>
      </c:lineChart>
      <c:catAx>
        <c:axId val="73378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03632"/>
        <c:crosses val="autoZero"/>
        <c:auto val="1"/>
        <c:lblAlgn val="ctr"/>
        <c:lblOffset val="100"/>
        <c:noMultiLvlLbl val="0"/>
      </c:catAx>
      <c:valAx>
        <c:axId val="7338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78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Earnings!$A$10</c:f>
              <c:strCache>
                <c:ptCount val="1"/>
                <c:pt idx="0">
                  <c:v>Oslo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Earnings!$B$10:$G$10</c:f>
              <c:numCache>
                <c:formatCode>0</c:formatCode>
                <c:ptCount val="6"/>
                <c:pt idx="0">
                  <c:v>44195</c:v>
                </c:pt>
                <c:pt idx="1">
                  <c:v>46215</c:v>
                </c:pt>
                <c:pt idx="2">
                  <c:v>49180</c:v>
                </c:pt>
                <c:pt idx="3">
                  <c:v>51155</c:v>
                </c:pt>
                <c:pt idx="4">
                  <c:v>53647.5</c:v>
                </c:pt>
                <c:pt idx="5">
                  <c:v>56032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D-4049-B8C5-F3595432145B}"/>
            </c:ext>
          </c:extLst>
        </c:ser>
        <c:ser>
          <c:idx val="1"/>
          <c:order val="1"/>
          <c:tx>
            <c:strRef>
              <c:f>Earnings!$A$11</c:f>
              <c:strCache>
                <c:ptCount val="1"/>
                <c:pt idx="0">
                  <c:v>Stavanger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Earnings!$B$11:$G$11</c:f>
              <c:numCache>
                <c:formatCode>0</c:formatCode>
                <c:ptCount val="6"/>
                <c:pt idx="0">
                  <c:v>40357.5</c:v>
                </c:pt>
                <c:pt idx="1">
                  <c:v>41967.5</c:v>
                </c:pt>
                <c:pt idx="2">
                  <c:v>44610</c:v>
                </c:pt>
                <c:pt idx="3">
                  <c:v>46350</c:v>
                </c:pt>
                <c:pt idx="4">
                  <c:v>48476</c:v>
                </c:pt>
                <c:pt idx="5">
                  <c:v>50537.8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D-4049-B8C5-F3595432145B}"/>
            </c:ext>
          </c:extLst>
        </c:ser>
        <c:ser>
          <c:idx val="2"/>
          <c:order val="2"/>
          <c:tx>
            <c:strRef>
              <c:f>Earnings!$A$12</c:f>
              <c:strCache>
                <c:ptCount val="1"/>
                <c:pt idx="0">
                  <c:v>Bergen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Earnings!$B$12:$G$12</c:f>
              <c:numCache>
                <c:formatCode>0</c:formatCode>
                <c:ptCount val="6"/>
                <c:pt idx="0">
                  <c:v>40505</c:v>
                </c:pt>
                <c:pt idx="1">
                  <c:v>42022.5</c:v>
                </c:pt>
                <c:pt idx="2">
                  <c:v>44582.5</c:v>
                </c:pt>
                <c:pt idx="3">
                  <c:v>46395</c:v>
                </c:pt>
                <c:pt idx="4">
                  <c:v>48434</c:v>
                </c:pt>
                <c:pt idx="5">
                  <c:v>50457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D-4049-B8C5-F3595432145B}"/>
            </c:ext>
          </c:extLst>
        </c:ser>
        <c:ser>
          <c:idx val="3"/>
          <c:order val="3"/>
          <c:tx>
            <c:strRef>
              <c:f>Earnings!$A$13</c:f>
              <c:strCache>
                <c:ptCount val="1"/>
                <c:pt idx="0">
                  <c:v>Trondheim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Earnings!$B$13:$G$13</c:f>
              <c:numCache>
                <c:formatCode>0</c:formatCode>
                <c:ptCount val="6"/>
                <c:pt idx="0">
                  <c:v>40045</c:v>
                </c:pt>
                <c:pt idx="1">
                  <c:v>41597.5</c:v>
                </c:pt>
                <c:pt idx="2">
                  <c:v>44215</c:v>
                </c:pt>
                <c:pt idx="3">
                  <c:v>46015</c:v>
                </c:pt>
                <c:pt idx="4">
                  <c:v>48100</c:v>
                </c:pt>
                <c:pt idx="5">
                  <c:v>50152.7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D-4049-B8C5-F3595432145B}"/>
            </c:ext>
          </c:extLst>
        </c:ser>
        <c:ser>
          <c:idx val="4"/>
          <c:order val="4"/>
          <c:tx>
            <c:strRef>
              <c:f>Earnings!$A$14</c:f>
              <c:strCache>
                <c:ptCount val="1"/>
                <c:pt idx="0">
                  <c:v>Kristiansand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Earnings!$B$14:$G$14</c:f>
              <c:numCache>
                <c:formatCode>0</c:formatCode>
                <c:ptCount val="6"/>
                <c:pt idx="0">
                  <c:v>38230</c:v>
                </c:pt>
                <c:pt idx="1">
                  <c:v>39827.5</c:v>
                </c:pt>
                <c:pt idx="2">
                  <c:v>41667.5</c:v>
                </c:pt>
                <c:pt idx="3">
                  <c:v>43295</c:v>
                </c:pt>
                <c:pt idx="4">
                  <c:v>45014</c:v>
                </c:pt>
                <c:pt idx="5">
                  <c:v>46717.5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AD-4049-B8C5-F3595432145B}"/>
            </c:ext>
          </c:extLst>
        </c:ser>
        <c:ser>
          <c:idx val="5"/>
          <c:order val="5"/>
          <c:tx>
            <c:strRef>
              <c:f>Earnings!$A$15</c:f>
              <c:strCache>
                <c:ptCount val="1"/>
                <c:pt idx="0">
                  <c:v>Tromsø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Earnings!$B$9:$G$9</c:f>
              <c:numCache>
                <c:formatCode>0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Earnings!$B$15:$G$15</c:f>
              <c:numCache>
                <c:formatCode>0</c:formatCode>
                <c:ptCount val="6"/>
                <c:pt idx="0">
                  <c:v>39662.5</c:v>
                </c:pt>
                <c:pt idx="1">
                  <c:v>41265</c:v>
                </c:pt>
                <c:pt idx="2">
                  <c:v>43692.5</c:v>
                </c:pt>
                <c:pt idx="3">
                  <c:v>45650</c:v>
                </c:pt>
                <c:pt idx="4">
                  <c:v>47665</c:v>
                </c:pt>
                <c:pt idx="5">
                  <c:v>49703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AD-4049-B8C5-F35954321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308351"/>
        <c:axId val="1455715423"/>
      </c:lineChart>
      <c:catAx>
        <c:axId val="145630835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15423"/>
        <c:crosses val="autoZero"/>
        <c:auto val="1"/>
        <c:lblAlgn val="ctr"/>
        <c:lblOffset val="100"/>
        <c:noMultiLvlLbl val="0"/>
      </c:catAx>
      <c:valAx>
        <c:axId val="145571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0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16419</xdr:colOff>
      <xdr:row>15</xdr:row>
      <xdr:rowOff>34018</xdr:rowOff>
    </xdr:from>
    <xdr:to>
      <xdr:col>27</xdr:col>
      <xdr:colOff>531876</xdr:colOff>
      <xdr:row>31</xdr:row>
      <xdr:rowOff>78431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68B41-4282-6145-98FA-44FE8767F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305326</xdr:colOff>
      <xdr:row>15</xdr:row>
      <xdr:rowOff>151</xdr:rowOff>
    </xdr:from>
    <xdr:to>
      <xdr:col>21</xdr:col>
      <xdr:colOff>822024</xdr:colOff>
      <xdr:row>31</xdr:row>
      <xdr:rowOff>45507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8EFA2E-2618-1C4A-8D7A-C57209024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432206</xdr:colOff>
      <xdr:row>37</xdr:row>
      <xdr:rowOff>29028</xdr:rowOff>
    </xdr:from>
    <xdr:to>
      <xdr:col>21</xdr:col>
      <xdr:colOff>76988</xdr:colOff>
      <xdr:row>50</xdr:row>
      <xdr:rowOff>168060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EC7EDC-44A4-3D48-91EE-38569E16C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16419</xdr:colOff>
      <xdr:row>15</xdr:row>
      <xdr:rowOff>34018</xdr:rowOff>
    </xdr:from>
    <xdr:to>
      <xdr:col>25</xdr:col>
      <xdr:colOff>531876</xdr:colOff>
      <xdr:row>31</xdr:row>
      <xdr:rowOff>78431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B564B-157F-6240-8CC1-D5788A72B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288392</xdr:colOff>
      <xdr:row>15</xdr:row>
      <xdr:rowOff>34018</xdr:rowOff>
    </xdr:from>
    <xdr:to>
      <xdr:col>19</xdr:col>
      <xdr:colOff>805090</xdr:colOff>
      <xdr:row>31</xdr:row>
      <xdr:rowOff>79374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9A6234-20F7-7647-9BDE-C1CF87122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432206</xdr:colOff>
      <xdr:row>38</xdr:row>
      <xdr:rowOff>29028</xdr:rowOff>
    </xdr:from>
    <xdr:to>
      <xdr:col>19</xdr:col>
      <xdr:colOff>76988</xdr:colOff>
      <xdr:row>51</xdr:row>
      <xdr:rowOff>168060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BC4CD7-5A28-634B-B4A7-A1375E29C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17</xdr:row>
      <xdr:rowOff>0</xdr:rowOff>
    </xdr:from>
    <xdr:to>
      <xdr:col>8</xdr:col>
      <xdr:colOff>463550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4AA79-5538-F2ED-7AB0-A09546FB5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10</xdr:row>
      <xdr:rowOff>165100</xdr:rowOff>
    </xdr:from>
    <xdr:to>
      <xdr:col>7</xdr:col>
      <xdr:colOff>463550</xdr:colOff>
      <xdr:row>24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64B78-910D-9D4E-88BF-E603C4F02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717550</xdr:colOff>
      <xdr:row>19</xdr:row>
      <xdr:rowOff>12700</xdr:rowOff>
    </xdr:from>
    <xdr:to>
      <xdr:col>8</xdr:col>
      <xdr:colOff>673100</xdr:colOff>
      <xdr:row>39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2911B-E992-6761-F19B-7C8FF2A6D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CA8-C3BF-E845-96F3-900F3196CA49}">
  <dimension ref="A1:AB54"/>
  <sheetViews>
    <sheetView topLeftCell="A2" zoomScale="75" workbookViewId="0">
      <selection activeCell="AB19" sqref="W19:AB29"/>
    </sheetView>
  </sheetViews>
  <sheetFormatPr baseColWidth="10" defaultRowHeight="16" x14ac:dyDescent="0.2"/>
  <cols>
    <col min="1" max="1" width="20.33203125" customWidth="1"/>
    <col min="2" max="2" width="17.33203125" bestFit="1" customWidth="1"/>
    <col min="3" max="3" width="9.5" customWidth="1"/>
    <col min="4" max="5" width="10.83203125" hidden="1" customWidth="1"/>
    <col min="6" max="16" width="10.83203125" customWidth="1"/>
  </cols>
  <sheetData>
    <row r="1" spans="1:20" x14ac:dyDescent="0.2">
      <c r="A1" s="4"/>
      <c r="B1" s="5" t="s">
        <v>20</v>
      </c>
      <c r="C1" s="5"/>
      <c r="D1" s="5"/>
      <c r="E1" s="5"/>
      <c r="F1" s="5"/>
      <c r="G1" s="5"/>
      <c r="H1" s="6"/>
      <c r="I1" s="5" t="s">
        <v>25</v>
      </c>
      <c r="J1" s="5"/>
      <c r="K1" s="5"/>
      <c r="L1" s="5"/>
      <c r="M1" s="5"/>
      <c r="N1" s="5"/>
      <c r="O1" s="7"/>
      <c r="Q1" s="66"/>
      <c r="R1" s="68"/>
      <c r="S1" s="68" t="s">
        <v>46</v>
      </c>
      <c r="T1" s="69" t="s">
        <v>104</v>
      </c>
    </row>
    <row r="2" spans="1:20" x14ac:dyDescent="0.2">
      <c r="A2" s="8" t="s">
        <v>47</v>
      </c>
      <c r="B2" s="9" t="s">
        <v>21</v>
      </c>
      <c r="C2" s="20"/>
      <c r="D2" s="9" t="s">
        <v>22</v>
      </c>
      <c r="E2" s="9"/>
      <c r="F2" s="9" t="s">
        <v>41</v>
      </c>
      <c r="G2" s="9"/>
      <c r="H2" s="9"/>
      <c r="I2" s="10" t="s">
        <v>0</v>
      </c>
      <c r="J2" s="10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1" t="s">
        <v>44</v>
      </c>
      <c r="Q2" s="80" t="s">
        <v>45</v>
      </c>
      <c r="R2" s="20" t="s">
        <v>43</v>
      </c>
      <c r="S2" s="10"/>
      <c r="T2" s="71"/>
    </row>
    <row r="3" spans="1:20" x14ac:dyDescent="0.2">
      <c r="A3" s="8"/>
      <c r="B3" s="9"/>
      <c r="C3" s="20"/>
      <c r="D3" s="10" t="s">
        <v>23</v>
      </c>
      <c r="E3" s="10" t="s">
        <v>24</v>
      </c>
      <c r="F3" s="10" t="s">
        <v>23</v>
      </c>
      <c r="G3" s="10" t="s">
        <v>24</v>
      </c>
      <c r="H3" s="10" t="s">
        <v>42</v>
      </c>
      <c r="I3" s="10"/>
      <c r="J3" s="10"/>
      <c r="K3" s="10"/>
      <c r="L3" s="10"/>
      <c r="M3" s="10"/>
      <c r="N3" s="10"/>
      <c r="O3" s="11"/>
      <c r="Q3" s="81"/>
      <c r="R3" s="10"/>
      <c r="S3" s="10"/>
      <c r="T3" s="71"/>
    </row>
    <row r="4" spans="1:20" x14ac:dyDescent="0.2">
      <c r="A4" s="8" t="s">
        <v>37</v>
      </c>
      <c r="B4" s="10" t="s">
        <v>26</v>
      </c>
      <c r="C4" s="10" t="s">
        <v>84</v>
      </c>
      <c r="D4" s="16">
        <v>2</v>
      </c>
      <c r="E4" s="10"/>
      <c r="F4" s="34"/>
      <c r="G4" s="35"/>
      <c r="H4" s="35"/>
      <c r="I4" s="27">
        <v>636357.17142899998</v>
      </c>
      <c r="J4" s="27">
        <v>107788.44835200001</v>
      </c>
      <c r="K4" s="27">
        <v>208934.94065900001</v>
      </c>
      <c r="L4" s="27">
        <v>151243.29011</v>
      </c>
      <c r="M4" s="27">
        <v>73592.850548999995</v>
      </c>
      <c r="N4" s="27">
        <v>55866.516484</v>
      </c>
      <c r="O4" s="11" t="s">
        <v>43</v>
      </c>
      <c r="Q4" s="82">
        <f>IF(O4="Max",MIN(I4:N4),MAX(I4:N4))</f>
        <v>55866.516484</v>
      </c>
      <c r="R4" s="27">
        <f>IF(O4="Min",MIN(I4:N4),MAX(I4:N4))</f>
        <v>636357.17142899998</v>
      </c>
      <c r="S4" s="10">
        <v>2</v>
      </c>
      <c r="T4" s="71">
        <v>95</v>
      </c>
    </row>
    <row r="5" spans="1:20" x14ac:dyDescent="0.2">
      <c r="A5" s="8"/>
      <c r="B5" s="10" t="s">
        <v>27</v>
      </c>
      <c r="C5" s="10" t="s">
        <v>85</v>
      </c>
      <c r="D5" s="16">
        <v>6</v>
      </c>
      <c r="E5" s="10"/>
      <c r="F5" s="34"/>
      <c r="G5" s="35"/>
      <c r="H5" s="35"/>
      <c r="I5" s="27">
        <v>89</v>
      </c>
      <c r="J5" s="27">
        <v>112</v>
      </c>
      <c r="K5" s="27">
        <v>10</v>
      </c>
      <c r="L5" s="27">
        <v>886</v>
      </c>
      <c r="M5" s="27">
        <v>65</v>
      </c>
      <c r="N5" s="27">
        <v>49</v>
      </c>
      <c r="O5" s="11" t="s">
        <v>43</v>
      </c>
      <c r="Q5" s="82">
        <f>IF(O5="Max",MIN(I5:N5),MAX(I5:N5))</f>
        <v>10</v>
      </c>
      <c r="R5" s="27">
        <f>IF(O5="Min",MIN(I5:N5),MAX(I5:N5))</f>
        <v>886</v>
      </c>
      <c r="S5" s="10">
        <v>4</v>
      </c>
      <c r="T5" s="71">
        <v>66</v>
      </c>
    </row>
    <row r="6" spans="1:20" x14ac:dyDescent="0.2">
      <c r="A6" s="8" t="s">
        <v>38</v>
      </c>
      <c r="B6" s="10" t="s">
        <v>28</v>
      </c>
      <c r="C6" s="10" t="s">
        <v>86</v>
      </c>
      <c r="D6" s="16">
        <v>1</v>
      </c>
      <c r="E6" s="10"/>
      <c r="F6" s="34"/>
      <c r="G6" s="35"/>
      <c r="H6" s="35"/>
      <c r="I6" s="27">
        <v>56488.879120999998</v>
      </c>
      <c r="J6" s="27">
        <v>50894.483516</v>
      </c>
      <c r="K6" s="27">
        <v>50749.824176000002</v>
      </c>
      <c r="L6" s="27">
        <v>50449.538461999997</v>
      </c>
      <c r="M6" s="27">
        <v>47014.659340999999</v>
      </c>
      <c r="N6" s="27">
        <v>49897.230769000002</v>
      </c>
      <c r="O6" s="11" t="s">
        <v>43</v>
      </c>
      <c r="Q6" s="82">
        <f>IF(O6="Max",MIN(I6:N6),MAX(I6:N6))</f>
        <v>47014.659340999999</v>
      </c>
      <c r="R6" s="27">
        <f>IF(O6="Min",MIN(I6:N6),MAX(I6:N6))</f>
        <v>56488.879120999998</v>
      </c>
      <c r="S6" s="10">
        <v>1</v>
      </c>
      <c r="T6" s="71">
        <v>100</v>
      </c>
    </row>
    <row r="7" spans="1:20" x14ac:dyDescent="0.2">
      <c r="A7" s="8"/>
      <c r="B7" s="10" t="s">
        <v>29</v>
      </c>
      <c r="C7" s="10" t="s">
        <v>87</v>
      </c>
      <c r="D7" s="16">
        <v>3</v>
      </c>
      <c r="E7" s="10"/>
      <c r="F7" s="34"/>
      <c r="G7" s="35"/>
      <c r="H7" s="35"/>
      <c r="I7" s="27">
        <v>18267.928571</v>
      </c>
      <c r="J7" s="27">
        <v>13667.495238</v>
      </c>
      <c r="K7" s="27">
        <v>14304.585714000001</v>
      </c>
      <c r="L7" s="27">
        <v>14707.261904999999</v>
      </c>
      <c r="M7" s="27">
        <v>12413.633333</v>
      </c>
      <c r="N7" s="27">
        <v>14920.219048000001</v>
      </c>
      <c r="O7" s="11" t="s">
        <v>45</v>
      </c>
      <c r="Q7" s="82">
        <f t="shared" ref="Q7:Q9" si="0">IF(O7="Max",MIN(I7:N7),MAX(I7:N7))</f>
        <v>18267.928571</v>
      </c>
      <c r="R7" s="27">
        <f t="shared" ref="R7:R9" si="1">IF(O7="Min",MIN(I7:N7),MAX(I7:N7))</f>
        <v>12413.633333</v>
      </c>
      <c r="S7" s="10">
        <v>3</v>
      </c>
      <c r="T7" s="71">
        <v>85</v>
      </c>
    </row>
    <row r="8" spans="1:20" x14ac:dyDescent="0.2">
      <c r="A8" s="8"/>
      <c r="B8" s="10" t="s">
        <v>30</v>
      </c>
      <c r="C8" s="10" t="s">
        <v>88</v>
      </c>
      <c r="D8" s="16">
        <v>11</v>
      </c>
      <c r="E8" s="10"/>
      <c r="F8" s="34"/>
      <c r="G8" s="35"/>
      <c r="H8" s="35"/>
      <c r="I8" s="27">
        <v>897</v>
      </c>
      <c r="J8" s="27">
        <v>680</v>
      </c>
      <c r="K8" s="27">
        <v>795</v>
      </c>
      <c r="L8" s="27">
        <v>899</v>
      </c>
      <c r="M8" s="27">
        <v>902</v>
      </c>
      <c r="N8" s="27">
        <v>580</v>
      </c>
      <c r="O8" s="11" t="s">
        <v>45</v>
      </c>
      <c r="Q8" s="82">
        <f t="shared" si="0"/>
        <v>902</v>
      </c>
      <c r="R8" s="27">
        <f t="shared" si="1"/>
        <v>580</v>
      </c>
      <c r="S8" s="10">
        <v>11</v>
      </c>
      <c r="T8" s="71">
        <v>20</v>
      </c>
    </row>
    <row r="9" spans="1:20" x14ac:dyDescent="0.2">
      <c r="A9" s="8"/>
      <c r="B9" s="10" t="s">
        <v>31</v>
      </c>
      <c r="C9" s="10" t="s">
        <v>89</v>
      </c>
      <c r="D9" s="16">
        <v>12</v>
      </c>
      <c r="E9" s="10"/>
      <c r="F9" s="34"/>
      <c r="G9" s="35"/>
      <c r="H9" s="35"/>
      <c r="I9" s="27">
        <v>5215.59</v>
      </c>
      <c r="J9" s="27">
        <v>4719.5600000000004</v>
      </c>
      <c r="K9" s="27">
        <v>4892.62</v>
      </c>
      <c r="L9" s="27">
        <v>4824.18</v>
      </c>
      <c r="M9" s="27">
        <v>4763.17</v>
      </c>
      <c r="N9" s="27">
        <v>4712.5600000000004</v>
      </c>
      <c r="O9" s="11" t="s">
        <v>45</v>
      </c>
      <c r="Q9" s="82">
        <f t="shared" si="0"/>
        <v>5215.59</v>
      </c>
      <c r="R9" s="27">
        <f t="shared" si="1"/>
        <v>4712.5600000000004</v>
      </c>
      <c r="S9" s="10">
        <v>9</v>
      </c>
      <c r="T9" s="71">
        <v>39</v>
      </c>
    </row>
    <row r="10" spans="1:20" ht="17" x14ac:dyDescent="0.2">
      <c r="A10" s="31" t="s">
        <v>83</v>
      </c>
      <c r="B10" s="10" t="s">
        <v>33</v>
      </c>
      <c r="C10" s="10" t="s">
        <v>90</v>
      </c>
      <c r="D10" s="16">
        <v>5</v>
      </c>
      <c r="E10" s="10"/>
      <c r="F10" s="34"/>
      <c r="G10" s="35"/>
      <c r="H10" s="35"/>
      <c r="I10" s="32">
        <v>396</v>
      </c>
      <c r="J10" s="32">
        <v>203</v>
      </c>
      <c r="K10" s="32">
        <v>274</v>
      </c>
      <c r="L10" s="32">
        <v>293</v>
      </c>
      <c r="M10" s="32">
        <v>159</v>
      </c>
      <c r="N10" s="32">
        <v>169</v>
      </c>
      <c r="O10" s="11" t="s">
        <v>43</v>
      </c>
      <c r="Q10" s="82">
        <f>IF(O10="Max",MIN(I10:N10),MAX(I10:N10))</f>
        <v>159</v>
      </c>
      <c r="R10" s="27">
        <f>IF(O10="Min",MIN(I10:N10),MAX(I10:N10))</f>
        <v>396</v>
      </c>
      <c r="S10" s="10">
        <v>7</v>
      </c>
      <c r="T10" s="71">
        <v>50</v>
      </c>
    </row>
    <row r="11" spans="1:20" x14ac:dyDescent="0.2">
      <c r="A11" s="8" t="s">
        <v>39</v>
      </c>
      <c r="B11" s="10" t="s">
        <v>34</v>
      </c>
      <c r="C11" s="10" t="s">
        <v>91</v>
      </c>
      <c r="D11" s="16">
        <v>4</v>
      </c>
      <c r="E11" s="10"/>
      <c r="F11" s="34"/>
      <c r="G11" s="35"/>
      <c r="H11" s="35"/>
      <c r="I11" s="32">
        <v>2.8365119999999999</v>
      </c>
      <c r="J11" s="32">
        <v>4.0972299999999997</v>
      </c>
      <c r="K11" s="32">
        <v>6.3253000000000004</v>
      </c>
      <c r="L11" s="32">
        <v>1.99</v>
      </c>
      <c r="M11" s="32">
        <v>2.7132000000000001</v>
      </c>
      <c r="N11" s="32">
        <v>2.4512200000000002</v>
      </c>
      <c r="O11" s="11" t="s">
        <v>45</v>
      </c>
      <c r="Q11" s="82">
        <f t="shared" ref="Q11:Q14" si="2">IF(O11="Max",MIN(I11:N11),MAX(I11:N11))</f>
        <v>6.3253000000000004</v>
      </c>
      <c r="R11" s="27">
        <f t="shared" ref="R11:R14" si="3">IF(O11="Min",MIN(I11:N11),MAX(I11:N11))</f>
        <v>1.99</v>
      </c>
      <c r="S11" s="10">
        <v>5</v>
      </c>
      <c r="T11" s="71">
        <v>65</v>
      </c>
    </row>
    <row r="12" spans="1:20" x14ac:dyDescent="0.2">
      <c r="A12" s="8"/>
      <c r="B12" s="10" t="s">
        <v>82</v>
      </c>
      <c r="C12" s="10" t="s">
        <v>92</v>
      </c>
      <c r="D12" s="16">
        <v>8</v>
      </c>
      <c r="E12" s="10"/>
      <c r="F12" s="34"/>
      <c r="G12" s="35"/>
      <c r="H12" s="35"/>
      <c r="I12" s="32">
        <v>32.07</v>
      </c>
      <c r="J12" s="32">
        <v>30.92</v>
      </c>
      <c r="K12" s="32">
        <v>21.64</v>
      </c>
      <c r="L12" s="32">
        <v>24.08</v>
      </c>
      <c r="M12" s="32">
        <v>28.48</v>
      </c>
      <c r="N12" s="32">
        <v>26.37</v>
      </c>
      <c r="O12" s="11" t="s">
        <v>45</v>
      </c>
      <c r="Q12" s="82">
        <f t="shared" si="2"/>
        <v>32.07</v>
      </c>
      <c r="R12" s="27">
        <f t="shared" si="3"/>
        <v>21.64</v>
      </c>
      <c r="S12" s="10">
        <v>10</v>
      </c>
      <c r="T12" s="71">
        <v>38</v>
      </c>
    </row>
    <row r="13" spans="1:20" x14ac:dyDescent="0.2">
      <c r="A13" s="8"/>
      <c r="B13" s="10" t="s">
        <v>72</v>
      </c>
      <c r="C13" s="10" t="s">
        <v>93</v>
      </c>
      <c r="D13" s="16"/>
      <c r="E13" s="10"/>
      <c r="F13" s="36"/>
      <c r="G13" s="35"/>
      <c r="H13" s="35"/>
      <c r="I13" s="32">
        <v>13.78</v>
      </c>
      <c r="J13" s="32">
        <v>10.73</v>
      </c>
      <c r="K13" s="32">
        <v>5.54</v>
      </c>
      <c r="L13" s="32">
        <v>11.08</v>
      </c>
      <c r="M13" s="32">
        <v>3.98</v>
      </c>
      <c r="N13" s="32">
        <v>11.8</v>
      </c>
      <c r="O13" s="11" t="s">
        <v>45</v>
      </c>
      <c r="Q13" s="82">
        <f t="shared" si="2"/>
        <v>13.78</v>
      </c>
      <c r="R13" s="27">
        <f t="shared" si="3"/>
        <v>3.98</v>
      </c>
      <c r="S13" s="10">
        <v>8</v>
      </c>
      <c r="T13" s="71">
        <v>40</v>
      </c>
    </row>
    <row r="14" spans="1:20" ht="17" thickBot="1" x14ac:dyDescent="0.25">
      <c r="A14" s="8"/>
      <c r="B14" s="10" t="s">
        <v>36</v>
      </c>
      <c r="C14" s="10" t="s">
        <v>94</v>
      </c>
      <c r="D14" s="16">
        <v>9</v>
      </c>
      <c r="E14" s="10"/>
      <c r="F14" s="37"/>
      <c r="G14" s="35"/>
      <c r="H14" s="35"/>
      <c r="I14" s="32">
        <v>18042</v>
      </c>
      <c r="J14" s="32">
        <v>7878</v>
      </c>
      <c r="K14" s="32">
        <v>7562</v>
      </c>
      <c r="L14" s="32">
        <v>6589</v>
      </c>
      <c r="M14" s="32">
        <v>6216</v>
      </c>
      <c r="N14" s="32">
        <v>5768</v>
      </c>
      <c r="O14" s="11" t="s">
        <v>45</v>
      </c>
      <c r="Q14" s="83">
        <f t="shared" si="2"/>
        <v>18042</v>
      </c>
      <c r="R14" s="77">
        <f t="shared" si="3"/>
        <v>5768</v>
      </c>
      <c r="S14" s="76">
        <v>6</v>
      </c>
      <c r="T14" s="78">
        <v>60</v>
      </c>
    </row>
    <row r="15" spans="1:20" x14ac:dyDescent="0.2">
      <c r="A15" s="12"/>
      <c r="B15" s="13" t="s">
        <v>40</v>
      </c>
      <c r="C15" s="13"/>
      <c r="D15" s="13"/>
      <c r="E15" s="13"/>
      <c r="F15" s="13"/>
      <c r="G15" s="14">
        <f>SUM(G4:G14)</f>
        <v>0</v>
      </c>
      <c r="H15" s="14">
        <f>SUM(H4:H14)</f>
        <v>0</v>
      </c>
      <c r="I15" s="14"/>
      <c r="J15" s="14"/>
      <c r="K15" s="14"/>
      <c r="L15" s="14"/>
      <c r="M15" s="14"/>
      <c r="N15" s="14"/>
      <c r="O15" s="15"/>
    </row>
    <row r="17" spans="1:28" hidden="1" x14ac:dyDescent="0.2">
      <c r="I17">
        <f>LN(I4)</f>
        <v>13.363515274986613</v>
      </c>
      <c r="J17">
        <f t="shared" ref="J17:N17" si="4">LN(J4)</f>
        <v>11.587925773570477</v>
      </c>
      <c r="K17">
        <f t="shared" si="4"/>
        <v>12.249778193773642</v>
      </c>
      <c r="L17">
        <f t="shared" si="4"/>
        <v>11.926645011999934</v>
      </c>
      <c r="M17">
        <f t="shared" si="4"/>
        <v>11.20630316071875</v>
      </c>
      <c r="N17">
        <f t="shared" si="4"/>
        <v>10.930720490124507</v>
      </c>
    </row>
    <row r="18" spans="1:28" hidden="1" x14ac:dyDescent="0.2">
      <c r="I18" cm="1">
        <f t="array" ref="I18:N18">LN(I5:N5)</f>
        <v>4.4886363697321396</v>
      </c>
      <c r="J18">
        <v>4.7184988712950942</v>
      </c>
      <c r="K18">
        <v>2.3025850929940459</v>
      </c>
      <c r="L18">
        <v>6.7867169506050811</v>
      </c>
      <c r="M18">
        <v>4.1743872698956368</v>
      </c>
      <c r="N18">
        <v>3.8918202981106265</v>
      </c>
    </row>
    <row r="19" spans="1:28" x14ac:dyDescent="0.2">
      <c r="W19" s="2">
        <f>I24*$H24</f>
        <v>14.437689969604865</v>
      </c>
      <c r="X19" s="2">
        <f>J24*$H24</f>
        <v>3.9002575095198697</v>
      </c>
      <c r="Y19" s="2">
        <f>K24*$H24</f>
        <v>7.8280939665795062</v>
      </c>
      <c r="Z19" s="2">
        <f>L24*$H24</f>
        <v>5.9104243273767896</v>
      </c>
      <c r="AA19" s="2">
        <f>M24*$H24</f>
        <v>1.6354758666012801</v>
      </c>
      <c r="AB19" s="2">
        <f>N24*$H24</f>
        <v>0</v>
      </c>
    </row>
    <row r="20" spans="1:28" ht="17" thickBot="1" x14ac:dyDescent="0.25">
      <c r="W20" s="2">
        <f>I25*$H25</f>
        <v>4.8899003845580857</v>
      </c>
      <c r="X20" s="2">
        <f>J25*$H25</f>
        <v>5.4040716424552722</v>
      </c>
      <c r="Y20" s="2">
        <f>K25*$H25</f>
        <v>0</v>
      </c>
      <c r="Z20" s="2">
        <f>L25*$H25</f>
        <v>10.030395136778116</v>
      </c>
      <c r="AA20" s="2">
        <f>M25*$H25</f>
        <v>4.186967745013396</v>
      </c>
      <c r="AB20" s="2">
        <f>N25*$H25</f>
        <v>3.5549037313747642</v>
      </c>
    </row>
    <row r="21" spans="1:28" x14ac:dyDescent="0.2">
      <c r="A21" s="66"/>
      <c r="B21" s="67" t="s">
        <v>20</v>
      </c>
      <c r="C21" s="67"/>
      <c r="D21" s="67"/>
      <c r="E21" s="67"/>
      <c r="F21" s="67"/>
      <c r="G21" s="67"/>
      <c r="H21" s="67"/>
      <c r="I21" s="67" t="s">
        <v>25</v>
      </c>
      <c r="J21" s="67"/>
      <c r="K21" s="67"/>
      <c r="L21" s="67"/>
      <c r="M21" s="67"/>
      <c r="N21" s="67"/>
      <c r="O21" s="68"/>
      <c r="P21" s="69"/>
      <c r="W21" s="2">
        <f>I26*$H26</f>
        <v>15.19756838905775</v>
      </c>
      <c r="X21" s="2">
        <f>J26*$H26</f>
        <v>6.2236146728994388</v>
      </c>
      <c r="Y21" s="2">
        <f>K26*$H26</f>
        <v>5.99156704641236</v>
      </c>
      <c r="Z21" s="2">
        <f>L26*$H26</f>
        <v>5.5098796061013537</v>
      </c>
      <c r="AA21" s="2">
        <f>M26*$H26</f>
        <v>0</v>
      </c>
      <c r="AB21" s="2">
        <f>N26*$H26</f>
        <v>4.6239244423960262</v>
      </c>
    </row>
    <row r="22" spans="1:28" x14ac:dyDescent="0.2">
      <c r="A22" s="70" t="s">
        <v>47</v>
      </c>
      <c r="B22" s="9" t="s">
        <v>21</v>
      </c>
      <c r="C22" s="20"/>
      <c r="D22" s="9" t="s">
        <v>22</v>
      </c>
      <c r="E22" s="9"/>
      <c r="F22" s="9" t="s">
        <v>41</v>
      </c>
      <c r="G22" s="9"/>
      <c r="H22" s="9"/>
      <c r="I22" s="10" t="s">
        <v>0</v>
      </c>
      <c r="J22" s="10" t="s">
        <v>1</v>
      </c>
      <c r="K22" s="10" t="s">
        <v>2</v>
      </c>
      <c r="L22" s="10" t="s">
        <v>3</v>
      </c>
      <c r="M22" s="10" t="s">
        <v>4</v>
      </c>
      <c r="N22" s="10" t="s">
        <v>5</v>
      </c>
      <c r="O22" s="10" t="s">
        <v>44</v>
      </c>
      <c r="P22" s="79" t="s">
        <v>102</v>
      </c>
      <c r="Q22" s="38"/>
      <c r="R22" s="38"/>
      <c r="W22" s="2">
        <f>I27*$H27</f>
        <v>0</v>
      </c>
      <c r="X22" s="2">
        <f>J27*$H27</f>
        <v>10.151194593362449</v>
      </c>
      <c r="Y22" s="2">
        <f>K27*$H27</f>
        <v>8.7454075886768372</v>
      </c>
      <c r="Z22" s="2">
        <f>L27*$H27</f>
        <v>7.8568729492042193</v>
      </c>
      <c r="AA22" s="2">
        <f>M27*$H27</f>
        <v>12.917933130699089</v>
      </c>
      <c r="AB22" s="2">
        <f>N27*$H27</f>
        <v>7.386967346370537</v>
      </c>
    </row>
    <row r="23" spans="1:28" x14ac:dyDescent="0.2">
      <c r="A23" s="70"/>
      <c r="B23" s="9"/>
      <c r="C23" s="20"/>
      <c r="D23" s="10" t="s">
        <v>23</v>
      </c>
      <c r="E23" s="10" t="s">
        <v>24</v>
      </c>
      <c r="F23" s="10" t="s">
        <v>23</v>
      </c>
      <c r="G23" s="10" t="s">
        <v>24</v>
      </c>
      <c r="H23" s="10" t="s">
        <v>42</v>
      </c>
      <c r="I23" s="10" t="s">
        <v>95</v>
      </c>
      <c r="J23" s="10" t="s">
        <v>96</v>
      </c>
      <c r="K23" s="10" t="s">
        <v>97</v>
      </c>
      <c r="L23" s="10" t="s">
        <v>98</v>
      </c>
      <c r="M23" s="10" t="s">
        <v>99</v>
      </c>
      <c r="N23" s="10" t="s">
        <v>100</v>
      </c>
      <c r="O23" s="10"/>
      <c r="P23" s="71"/>
      <c r="Q23" s="38"/>
      <c r="R23" s="38"/>
      <c r="W23" s="2">
        <f>I28*$H28</f>
        <v>4.7197417357322212E-2</v>
      </c>
      <c r="X23" s="2">
        <f>J28*$H28</f>
        <v>2.0955653306651061</v>
      </c>
      <c r="Y23" s="2">
        <f>K28*$H28</f>
        <v>1.0100247314466952</v>
      </c>
      <c r="Z23" s="2">
        <f>L28*$H28</f>
        <v>2.8318450414393324E-2</v>
      </c>
      <c r="AA23" s="2">
        <f>M28*$H28</f>
        <v>0</v>
      </c>
      <c r="AB23" s="2">
        <f>N28*$H28</f>
        <v>3.0395136778115504</v>
      </c>
    </row>
    <row r="24" spans="1:28" x14ac:dyDescent="0.2">
      <c r="A24" s="72" t="s">
        <v>37</v>
      </c>
      <c r="B24" s="10" t="s">
        <v>26</v>
      </c>
      <c r="C24" s="10" t="s">
        <v>84</v>
      </c>
      <c r="D24" s="10">
        <v>2</v>
      </c>
      <c r="E24" s="10"/>
      <c r="F24" s="16">
        <f>S4</f>
        <v>2</v>
      </c>
      <c r="G24" s="16">
        <f>T4</f>
        <v>95</v>
      </c>
      <c r="H24" s="26">
        <f>G24/G$35</f>
        <v>0.14437689969604864</v>
      </c>
      <c r="I24" s="27">
        <f>(I17-MIN($I17:$N17))*100/(MAX($I17:$N17)-MIN($I17:$N17))</f>
        <v>100</v>
      </c>
      <c r="J24" s="27">
        <f t="shared" ref="J24:N25" si="5">(J17-MIN($I17:$N17))*100/(MAX($I17:$N17)-MIN($I17:$N17))</f>
        <v>27.014415171200781</v>
      </c>
      <c r="K24" s="27">
        <f t="shared" si="5"/>
        <v>54.219850842203314</v>
      </c>
      <c r="L24" s="27">
        <f t="shared" si="5"/>
        <v>40.937465341199236</v>
      </c>
      <c r="M24" s="27">
        <f t="shared" si="5"/>
        <v>11.327822318143603</v>
      </c>
      <c r="N24" s="27">
        <f t="shared" si="5"/>
        <v>0</v>
      </c>
      <c r="O24" s="10" t="s">
        <v>43</v>
      </c>
      <c r="P24" s="71" t="s">
        <v>101</v>
      </c>
      <c r="W24" s="2">
        <f>I29*$H29</f>
        <v>0</v>
      </c>
      <c r="X24" s="2">
        <f>J29*$H29</f>
        <v>5.8445727704699184</v>
      </c>
      <c r="Y24" s="2">
        <f>K29*$H29</f>
        <v>3.8054586772547472</v>
      </c>
      <c r="Z24" s="2">
        <f>L29*$H29</f>
        <v>4.6118666775994015</v>
      </c>
      <c r="AA24" s="2">
        <f>M29*$H29</f>
        <v>5.3307292156038999</v>
      </c>
      <c r="AB24" s="2">
        <f>N29*$H29</f>
        <v>5.9270516717325217</v>
      </c>
    </row>
    <row r="25" spans="1:28" x14ac:dyDescent="0.2">
      <c r="A25" s="72"/>
      <c r="B25" s="10" t="s">
        <v>27</v>
      </c>
      <c r="C25" s="10" t="s">
        <v>85</v>
      </c>
      <c r="D25" s="10">
        <v>6</v>
      </c>
      <c r="E25" s="10"/>
      <c r="F25" s="16">
        <f t="shared" ref="F25:G34" si="6">S5</f>
        <v>4</v>
      </c>
      <c r="G25" s="16">
        <f t="shared" si="6"/>
        <v>66</v>
      </c>
      <c r="H25" s="26">
        <f t="shared" ref="H25:H34" si="7">G25/G$35</f>
        <v>0.10030395136778116</v>
      </c>
      <c r="I25" s="27">
        <f>(I18-MIN($I18:$N18))*100/(MAX($I18:$N18)-MIN($I18:$N18))</f>
        <v>48.750825046048796</v>
      </c>
      <c r="J25" s="27">
        <f t="shared" si="5"/>
        <v>53.876956677811648</v>
      </c>
      <c r="K25" s="27">
        <f t="shared" si="5"/>
        <v>0</v>
      </c>
      <c r="L25" s="27">
        <f t="shared" si="5"/>
        <v>100</v>
      </c>
      <c r="M25" s="27">
        <f t="shared" si="5"/>
        <v>41.742799639679006</v>
      </c>
      <c r="N25" s="27">
        <f t="shared" si="5"/>
        <v>35.441312958251437</v>
      </c>
      <c r="O25" s="10" t="s">
        <v>43</v>
      </c>
      <c r="P25" s="71" t="s">
        <v>101</v>
      </c>
      <c r="W25" s="2">
        <f>I30*$H30</f>
        <v>7.598784194528875</v>
      </c>
      <c r="X25" s="2">
        <f>J30*$H30</f>
        <v>1.410744744975825</v>
      </c>
      <c r="Y25" s="2">
        <f>K30*$H30</f>
        <v>3.6871737652777239</v>
      </c>
      <c r="Z25" s="2">
        <f>L30*$H30</f>
        <v>4.2963589960627395</v>
      </c>
      <c r="AA25" s="2">
        <f>M30*$H30</f>
        <v>0</v>
      </c>
      <c r="AB25" s="2">
        <f>N30*$H30</f>
        <v>0.32062380567632381</v>
      </c>
    </row>
    <row r="26" spans="1:28" x14ac:dyDescent="0.2">
      <c r="A26" s="72" t="s">
        <v>38</v>
      </c>
      <c r="B26" s="10" t="s">
        <v>28</v>
      </c>
      <c r="C26" s="10" t="s">
        <v>86</v>
      </c>
      <c r="D26" s="10">
        <v>1</v>
      </c>
      <c r="E26" s="10"/>
      <c r="F26" s="16">
        <f t="shared" si="6"/>
        <v>1</v>
      </c>
      <c r="G26" s="16">
        <f t="shared" si="6"/>
        <v>100</v>
      </c>
      <c r="H26" s="26">
        <f t="shared" si="7"/>
        <v>0.1519756838905775</v>
      </c>
      <c r="I26" s="27">
        <f>(I6-MIN($I6:$N6))*100/(MAX($I6:$N6)-MIN($I6:$N6))</f>
        <v>100</v>
      </c>
      <c r="J26" s="27">
        <f>(J6-MIN($I6:$N6))*100/(MAX($I6:$N6)-MIN($I6:$N6))</f>
        <v>40.951384547678309</v>
      </c>
      <c r="K26" s="27">
        <f>(K6-MIN($I6:$N6))*100/(MAX($I6:$N6)-MIN($I6:$N6))</f>
        <v>39.424511165393334</v>
      </c>
      <c r="L26" s="27">
        <f>(L6-MIN($I6:$N6))*100/(MAX($I6:$N6)-MIN($I6:$N6))</f>
        <v>36.255007808146907</v>
      </c>
      <c r="M26" s="27">
        <f>(M6-MIN($I6:$N6))*100/(MAX($I6:$N6)-MIN($I6:$N6))</f>
        <v>0</v>
      </c>
      <c r="N26" s="27">
        <f>(N6-MIN($I6:$N6))*100/(MAX($I6:$N6)-MIN($I6:$N6))</f>
        <v>30.425422830965854</v>
      </c>
      <c r="O26" s="10" t="s">
        <v>43</v>
      </c>
      <c r="P26" s="71" t="s">
        <v>58</v>
      </c>
      <c r="W26" s="2">
        <f>I31*$H31</f>
        <v>7.9495562582060328</v>
      </c>
      <c r="X26" s="2">
        <f>J31*$H31</f>
        <v>5.0768828063559948</v>
      </c>
      <c r="Y26" s="2">
        <f>K31*$H31</f>
        <v>0</v>
      </c>
      <c r="Z26" s="2">
        <f>L31*$H31</f>
        <v>9.8784194528875382</v>
      </c>
      <c r="AA26" s="2">
        <f>M31*$H31</f>
        <v>8.230535120009014</v>
      </c>
      <c r="AB26" s="2">
        <f>N31*$H31</f>
        <v>8.8274830424751585</v>
      </c>
    </row>
    <row r="27" spans="1:28" x14ac:dyDescent="0.2">
      <c r="A27" s="72"/>
      <c r="B27" s="10" t="s">
        <v>29</v>
      </c>
      <c r="C27" s="10" t="s">
        <v>87</v>
      </c>
      <c r="D27" s="10">
        <v>3</v>
      </c>
      <c r="E27" s="10"/>
      <c r="F27" s="16">
        <f t="shared" si="6"/>
        <v>3</v>
      </c>
      <c r="G27" s="16">
        <f t="shared" si="6"/>
        <v>85</v>
      </c>
      <c r="H27" s="26">
        <f t="shared" si="7"/>
        <v>0.12917933130699089</v>
      </c>
      <c r="I27" s="27">
        <f>(I7-MAX($I7:$N7))*100/(MIN($I7:$N7)-MAX($I7:$N7))</f>
        <v>0</v>
      </c>
      <c r="J27" s="27">
        <f>(J7-MAX($I7:$N7))*100/(MIN($I7:$N7)-MAX($I7:$N7))</f>
        <v>78.582188734499894</v>
      </c>
      <c r="K27" s="27">
        <f>(K7-MAX($I7:$N7))*100/(MIN($I7:$N7)-MAX($I7:$N7))</f>
        <v>67.699743451168928</v>
      </c>
      <c r="L27" s="27">
        <f>(L7-MAX($I7:$N7))*100/(MIN($I7:$N7)-MAX($I7:$N7))</f>
        <v>60.821440006780897</v>
      </c>
      <c r="M27" s="27">
        <f>(M7-MAX($I7:$N7))*100/(MIN($I7:$N7)-MAX($I7:$N7))</f>
        <v>100</v>
      </c>
      <c r="N27" s="27">
        <f>(N7-MAX($I7:$N7))*100/(MIN($I7:$N7)-MAX($I7:$N7))</f>
        <v>57.183817810727213</v>
      </c>
      <c r="O27" s="10" t="s">
        <v>45</v>
      </c>
      <c r="P27" s="71" t="s">
        <v>58</v>
      </c>
      <c r="W27" s="2">
        <f>I32*$H32</f>
        <v>0</v>
      </c>
      <c r="X27" s="2">
        <f>J32*$H32</f>
        <v>0.63675334477643619</v>
      </c>
      <c r="Y27" s="2">
        <f>K32*$H32</f>
        <v>5.7750759878419453</v>
      </c>
      <c r="Z27" s="2">
        <f>L32*$H32</f>
        <v>4.4240514997945501</v>
      </c>
      <c r="AA27" s="2">
        <f>M32*$H32</f>
        <v>1.9877778328238334</v>
      </c>
      <c r="AB27" s="2">
        <f>N32*$H32</f>
        <v>3.1560817958484262</v>
      </c>
    </row>
    <row r="28" spans="1:28" x14ac:dyDescent="0.2">
      <c r="A28" s="72"/>
      <c r="B28" s="10" t="s">
        <v>30</v>
      </c>
      <c r="C28" s="10" t="s">
        <v>88</v>
      </c>
      <c r="D28" s="10">
        <v>11</v>
      </c>
      <c r="E28" s="10"/>
      <c r="F28" s="16">
        <f t="shared" si="6"/>
        <v>11</v>
      </c>
      <c r="G28" s="16">
        <f t="shared" si="6"/>
        <v>20</v>
      </c>
      <c r="H28" s="26">
        <f t="shared" si="7"/>
        <v>3.0395136778115502E-2</v>
      </c>
      <c r="I28" s="27">
        <f>(I8-MAX($I8:$N8))*100/(MIN($I8:$N8)-MAX($I8:$N8))</f>
        <v>1.5527950310559007</v>
      </c>
      <c r="J28" s="27">
        <f>(J8-MAX($I8:$N8))*100/(MIN($I8:$N8)-MAX($I8:$N8))</f>
        <v>68.944099378881987</v>
      </c>
      <c r="K28" s="27">
        <f>(K8-MAX($I8:$N8))*100/(MIN($I8:$N8)-MAX($I8:$N8))</f>
        <v>33.229813664596271</v>
      </c>
      <c r="L28" s="27">
        <f>(L8-MAX($I8:$N8))*100/(MIN($I8:$N8)-MAX($I8:$N8))</f>
        <v>0.93167701863354035</v>
      </c>
      <c r="M28" s="27">
        <f>(M8-MAX($I8:$N8))*100/(MIN($I8:$N8)-MAX($I8:$N8))</f>
        <v>0</v>
      </c>
      <c r="N28" s="27">
        <f>(N8-MAX($I8:$N8))*100/(MIN($I8:$N8)-MAX($I8:$N8))</f>
        <v>100</v>
      </c>
      <c r="O28" s="10" t="s">
        <v>45</v>
      </c>
      <c r="P28" s="71" t="s">
        <v>58</v>
      </c>
      <c r="W28" s="2">
        <f>I33*$H33</f>
        <v>0</v>
      </c>
      <c r="X28" s="2">
        <f>J33*$H33</f>
        <v>1.8919421872092299</v>
      </c>
      <c r="Y28" s="2">
        <f>K33*$H33</f>
        <v>5.1113454500341167</v>
      </c>
      <c r="Z28" s="2">
        <f>L33*$H33</f>
        <v>1.6748340673655477</v>
      </c>
      <c r="AA28" s="2">
        <f>M33*$H33</f>
        <v>6.0790273556231007</v>
      </c>
      <c r="AB28" s="2">
        <f>N33*$H33</f>
        <v>1.2282116494014013</v>
      </c>
    </row>
    <row r="29" spans="1:28" x14ac:dyDescent="0.2">
      <c r="A29" s="72"/>
      <c r="B29" s="10" t="s">
        <v>31</v>
      </c>
      <c r="C29" s="10" t="s">
        <v>89</v>
      </c>
      <c r="D29" s="10">
        <v>12</v>
      </c>
      <c r="E29" s="10"/>
      <c r="F29" s="16">
        <f t="shared" si="6"/>
        <v>9</v>
      </c>
      <c r="G29" s="16">
        <f t="shared" si="6"/>
        <v>39</v>
      </c>
      <c r="H29" s="26">
        <f t="shared" si="7"/>
        <v>5.9270516717325229E-2</v>
      </c>
      <c r="I29" s="27">
        <f>(I9-MAX($I9:$N9))*100/(MIN($I9:$N9)-MAX($I9:$N9))</f>
        <v>0</v>
      </c>
      <c r="J29" s="27">
        <f>(J9-MAX($I9:$N9))*100/(MIN($I9:$N9)-MAX($I9:$N9))</f>
        <v>98.60843289664632</v>
      </c>
      <c r="K29" s="27">
        <f>(K9-MAX($I9:$N9))*100/(MIN($I9:$N9)-MAX($I9:$N9))</f>
        <v>64.204918195733939</v>
      </c>
      <c r="L29" s="27">
        <f>(L9-MAX($I9:$N9))*100/(MIN($I9:$N9)-MAX($I9:$N9))</f>
        <v>77.810468560523233</v>
      </c>
      <c r="M29" s="27">
        <f>(M9-MAX($I9:$N9))*100/(MIN($I9:$N9)-MAX($I9:$N9))</f>
        <v>89.938969842752982</v>
      </c>
      <c r="N29" s="27">
        <f>(N9-MAX($I9:$N9))*100/(MIN($I9:$N9)-MAX($I9:$N9))</f>
        <v>99.999999999999986</v>
      </c>
      <c r="O29" s="10" t="s">
        <v>45</v>
      </c>
      <c r="P29" s="71" t="s">
        <v>58</v>
      </c>
      <c r="W29" s="2">
        <f>I34*$H34</f>
        <v>0</v>
      </c>
      <c r="X29" s="2">
        <f>J34*$H34</f>
        <v>7.5509899840174182</v>
      </c>
      <c r="Y29" s="2">
        <f>K34*$H34</f>
        <v>7.7857511838353544</v>
      </c>
      <c r="Z29" s="2">
        <f>L34*$H34</f>
        <v>8.5086076630215945</v>
      </c>
      <c r="AA29" s="2">
        <f>M34*$H34</f>
        <v>8.7857150286294754</v>
      </c>
      <c r="AB29" s="2">
        <f>N34*$H34</f>
        <v>9.1185410334346511</v>
      </c>
    </row>
    <row r="30" spans="1:28" ht="16" customHeight="1" x14ac:dyDescent="0.2">
      <c r="A30" s="73"/>
      <c r="B30" s="10" t="s">
        <v>33</v>
      </c>
      <c r="C30" s="10" t="s">
        <v>90</v>
      </c>
      <c r="D30" s="10">
        <v>7</v>
      </c>
      <c r="E30" s="10"/>
      <c r="F30" s="16">
        <f t="shared" si="6"/>
        <v>7</v>
      </c>
      <c r="G30" s="16">
        <f t="shared" si="6"/>
        <v>50</v>
      </c>
      <c r="H30" s="26">
        <f t="shared" si="7"/>
        <v>7.598784194528875E-2</v>
      </c>
      <c r="I30" s="27">
        <f>(I10-MIN($I10:$N10))*100/(MAX($I10:$N10)-MIN($I10:$N10))</f>
        <v>100</v>
      </c>
      <c r="J30" s="27">
        <f>(J10-MIN($I10:$N10))*100/(MAX($I10:$N10)-MIN($I10:$N10))</f>
        <v>18.565400843881857</v>
      </c>
      <c r="K30" s="27">
        <f>(K10-MIN($I10:$N10))*100/(MAX($I10:$N10)-MIN($I10:$N10))</f>
        <v>48.52320675105485</v>
      </c>
      <c r="L30" s="27">
        <f>(L10-MIN($I10:$N10))*100/(MAX($I10:$N10)-MIN($I10:$N10))</f>
        <v>56.540084388185655</v>
      </c>
      <c r="M30" s="27">
        <f>(M10-MIN($I10:$N10))*100/(MAX($I10:$N10)-MIN($I10:$N10))</f>
        <v>0</v>
      </c>
      <c r="N30" s="27">
        <f>(N10-MIN($I10:$N10))*100/(MAX($I10:$N10)-MIN($I10:$N10))</f>
        <v>4.2194092827004219</v>
      </c>
      <c r="O30" s="10" t="s">
        <v>43</v>
      </c>
      <c r="P30" s="71" t="s">
        <v>58</v>
      </c>
    </row>
    <row r="31" spans="1:28" x14ac:dyDescent="0.2">
      <c r="A31" s="72" t="s">
        <v>39</v>
      </c>
      <c r="B31" s="10" t="s">
        <v>34</v>
      </c>
      <c r="C31" s="10" t="s">
        <v>91</v>
      </c>
      <c r="D31" s="10">
        <v>5</v>
      </c>
      <c r="E31" s="10"/>
      <c r="F31" s="16">
        <f t="shared" si="6"/>
        <v>5</v>
      </c>
      <c r="G31" s="16">
        <f t="shared" si="6"/>
        <v>65</v>
      </c>
      <c r="H31" s="26">
        <f t="shared" si="7"/>
        <v>9.878419452887538E-2</v>
      </c>
      <c r="I31" s="27">
        <f>(I11-MAX($I11:$N11))*100/(MIN($I11:$N11)-MAX($I11:$N11))</f>
        <v>80.473969506147228</v>
      </c>
      <c r="J31" s="27">
        <f>(J11-MAX($I11:$N11))*100/(MIN($I11:$N11)-MAX($I11:$N11))</f>
        <v>51.393675178188374</v>
      </c>
      <c r="K31" s="27">
        <f>(K11-MAX($I11:$N11))*100/(MIN($I11:$N11)-MAX($I11:$N11))</f>
        <v>0</v>
      </c>
      <c r="L31" s="27">
        <f>(L11-MAX($I11:$N11))*100/(MIN($I11:$N11)-MAX($I11:$N11))</f>
        <v>100</v>
      </c>
      <c r="M31" s="27">
        <f>(M11-MAX($I11:$N11))*100/(MIN($I11:$N11)-MAX($I11:$N11))</f>
        <v>83.318340137937398</v>
      </c>
      <c r="N31" s="27">
        <f>(N11-MAX($I11:$N11))*100/(MIN($I11:$N11)-MAX($I11:$N11))</f>
        <v>89.361289876133142</v>
      </c>
      <c r="O31" s="10" t="s">
        <v>45</v>
      </c>
      <c r="P31" s="71" t="s">
        <v>58</v>
      </c>
    </row>
    <row r="32" spans="1:28" x14ac:dyDescent="0.2">
      <c r="A32" s="72"/>
      <c r="B32" s="10" t="s">
        <v>82</v>
      </c>
      <c r="C32" s="10" t="s">
        <v>92</v>
      </c>
      <c r="D32" s="10">
        <v>4</v>
      </c>
      <c r="E32" s="10"/>
      <c r="F32" s="16">
        <f t="shared" si="6"/>
        <v>10</v>
      </c>
      <c r="G32" s="16">
        <f t="shared" si="6"/>
        <v>38</v>
      </c>
      <c r="H32" s="26">
        <f t="shared" si="7"/>
        <v>5.7750759878419454E-2</v>
      </c>
      <c r="I32" s="27">
        <f>(I12-MAX($I12:$N12))*100/(MIN($I12:$N12)-MAX($I12:$N12))</f>
        <v>0</v>
      </c>
      <c r="J32" s="27">
        <f>(J12-MAX($I12:$N12))*100/(MIN($I12:$N12)-MAX($I12:$N12))</f>
        <v>11.025886864813026</v>
      </c>
      <c r="K32" s="27">
        <f>(K12-MAX($I12:$N12))*100/(MIN($I12:$N12)-MAX($I12:$N12))</f>
        <v>100</v>
      </c>
      <c r="L32" s="27">
        <f>(L12-MAX($I12:$N12))*100/(MIN($I12:$N12)-MAX($I12:$N12))</f>
        <v>76.605944391179321</v>
      </c>
      <c r="M32" s="27">
        <f>(M12-MAX($I12:$N12))*100/(MIN($I12:$N12)-MAX($I12:$N12))</f>
        <v>34.419942473633746</v>
      </c>
      <c r="N32" s="27">
        <f>(N12-MAX($I12:$N12))*100/(MIN($I12:$N12)-MAX($I12:$N12))</f>
        <v>54.650047938638536</v>
      </c>
      <c r="O32" s="10" t="s">
        <v>45</v>
      </c>
      <c r="P32" s="71" t="s">
        <v>58</v>
      </c>
    </row>
    <row r="33" spans="1:16" x14ac:dyDescent="0.2">
      <c r="A33" s="72"/>
      <c r="B33" s="10" t="s">
        <v>72</v>
      </c>
      <c r="C33" s="10" t="s">
        <v>93</v>
      </c>
      <c r="D33" s="10">
        <v>8</v>
      </c>
      <c r="E33" s="10"/>
      <c r="F33" s="16">
        <f t="shared" si="6"/>
        <v>8</v>
      </c>
      <c r="G33" s="16">
        <f t="shared" si="6"/>
        <v>40</v>
      </c>
      <c r="H33" s="26">
        <f t="shared" si="7"/>
        <v>6.0790273556231005E-2</v>
      </c>
      <c r="I33" s="27">
        <f>(I13-MAX($I13:$N13))*100/(MIN($I13:$N13)-MAX($I13:$N13))</f>
        <v>0</v>
      </c>
      <c r="J33" s="27">
        <f>(J13-MAX($I13:$N13))*100/(MIN($I13:$N13)-MAX($I13:$N13))</f>
        <v>31.12244897959183</v>
      </c>
      <c r="K33" s="27">
        <f>(K13-MAX($I13:$N13))*100/(MIN($I13:$N13)-MAX($I13:$N13))</f>
        <v>84.08163265306122</v>
      </c>
      <c r="L33" s="27">
        <f>(L13-MAX($I13:$N13))*100/(MIN($I13:$N13)-MAX($I13:$N13))</f>
        <v>27.551020408163261</v>
      </c>
      <c r="M33" s="27">
        <f>(M13-MAX($I13:$N13))*100/(MIN($I13:$N13)-MAX($I13:$N13))</f>
        <v>100</v>
      </c>
      <c r="N33" s="27">
        <f>(N13-MAX($I13:$N13))*100/(MIN($I13:$N13)-MAX($I13:$N13))</f>
        <v>20.20408163265305</v>
      </c>
      <c r="O33" s="10" t="s">
        <v>45</v>
      </c>
      <c r="P33" s="71" t="s">
        <v>58</v>
      </c>
    </row>
    <row r="34" spans="1:16" x14ac:dyDescent="0.2">
      <c r="A34" s="72"/>
      <c r="B34" s="10" t="s">
        <v>36</v>
      </c>
      <c r="C34" s="10" t="s">
        <v>94</v>
      </c>
      <c r="D34" s="10">
        <v>9</v>
      </c>
      <c r="E34" s="10"/>
      <c r="F34" s="16">
        <f t="shared" si="6"/>
        <v>6</v>
      </c>
      <c r="G34" s="16">
        <f t="shared" si="6"/>
        <v>60</v>
      </c>
      <c r="H34" s="26">
        <f t="shared" si="7"/>
        <v>9.1185410334346503E-2</v>
      </c>
      <c r="I34" s="27">
        <f>(I14-MAX($I14:$N14))*100/(MIN($I14:$N14)-MAX($I14:$N14))</f>
        <v>0</v>
      </c>
      <c r="J34" s="27">
        <f>(J14-MAX($I14:$N14))*100/(MIN($I14:$N14)-MAX($I14:$N14))</f>
        <v>82.809190158057689</v>
      </c>
      <c r="K34" s="27">
        <f>(K14-MAX($I14:$N14))*100/(MIN($I14:$N14)-MAX($I14:$N14))</f>
        <v>85.383737982727723</v>
      </c>
      <c r="L34" s="27">
        <f>(L14-MAX($I14:$N14))*100/(MIN($I14:$N14)-MAX($I14:$N14))</f>
        <v>93.31106403780349</v>
      </c>
      <c r="M34" s="27">
        <f>(M14-MAX($I14:$N14))*100/(MIN($I14:$N14)-MAX($I14:$N14))</f>
        <v>96.350008147303242</v>
      </c>
      <c r="N34" s="27">
        <f>(N14-MAX($I14:$N14))*100/(MIN($I14:$N14)-MAX($I14:$N14))</f>
        <v>100</v>
      </c>
      <c r="O34" s="10" t="s">
        <v>45</v>
      </c>
      <c r="P34" s="71" t="s">
        <v>58</v>
      </c>
    </row>
    <row r="35" spans="1:16" ht="17" thickBot="1" x14ac:dyDescent="0.25">
      <c r="A35" s="74"/>
      <c r="B35" s="75" t="s">
        <v>40</v>
      </c>
      <c r="C35" s="75"/>
      <c r="D35" s="75"/>
      <c r="E35" s="75"/>
      <c r="F35" s="76"/>
      <c r="G35" s="76">
        <f>SUM(G24:G34)</f>
        <v>658</v>
      </c>
      <c r="H35" s="76">
        <f>SUM(H24:H34)</f>
        <v>1</v>
      </c>
      <c r="I35" s="77">
        <f>SUM(I24*$H24,I25*$H25,I26*$H26,I27*$H27,$H28*I28,$H29*I29,$H30*I30,$H31*I31,$H32*I32,$H33*I33,$H34*I34)</f>
        <v>50.12069661331293</v>
      </c>
      <c r="J35" s="77">
        <f t="shared" ref="J35:N35" si="8">SUM(J24*$H24,J25*$H25,J26*$H26,J27*$H27,$H28*J28,$H29*J29,$H30*J30,$H31*J31,$H32*J32,$H33*J33,$H34*J34)</f>
        <v>50.186589586706965</v>
      </c>
      <c r="K35" s="77">
        <f t="shared" si="8"/>
        <v>49.739898397359283</v>
      </c>
      <c r="L35" s="77">
        <f t="shared" si="8"/>
        <v>62.730028826606244</v>
      </c>
      <c r="M35" s="77">
        <f t="shared" si="8"/>
        <v>49.154161295003085</v>
      </c>
      <c r="N35" s="77">
        <f t="shared" si="8"/>
        <v>47.18330219652136</v>
      </c>
      <c r="O35" s="76"/>
      <c r="P35" s="78"/>
    </row>
    <row r="36" spans="1:16" x14ac:dyDescent="0.2">
      <c r="I36" s="2"/>
    </row>
    <row r="37" spans="1:16" ht="17" thickBot="1" x14ac:dyDescent="0.25">
      <c r="B37" t="s">
        <v>59</v>
      </c>
    </row>
    <row r="38" spans="1:16" x14ac:dyDescent="0.2">
      <c r="B38" s="43" t="s">
        <v>60</v>
      </c>
      <c r="C38" s="44"/>
      <c r="D38" s="44"/>
      <c r="E38" s="44"/>
      <c r="F38" s="44"/>
      <c r="G38" s="44"/>
      <c r="H38" s="44"/>
      <c r="I38" s="44" t="s">
        <v>0</v>
      </c>
      <c r="J38" s="44" t="s">
        <v>1</v>
      </c>
      <c r="K38" s="44" t="s">
        <v>2</v>
      </c>
      <c r="L38" s="44" t="s">
        <v>3</v>
      </c>
      <c r="M38" s="44" t="s">
        <v>4</v>
      </c>
      <c r="N38" s="45" t="s">
        <v>5</v>
      </c>
    </row>
    <row r="39" spans="1:16" x14ac:dyDescent="0.2">
      <c r="B39" s="46"/>
      <c r="C39" s="47"/>
      <c r="D39" s="47"/>
      <c r="E39" s="47"/>
      <c r="F39" s="47" t="s">
        <v>23</v>
      </c>
      <c r="G39" s="47" t="s">
        <v>24</v>
      </c>
      <c r="H39" s="47" t="s">
        <v>42</v>
      </c>
      <c r="I39" s="47" t="s">
        <v>95</v>
      </c>
      <c r="J39" s="47" t="s">
        <v>96</v>
      </c>
      <c r="K39" s="47" t="s">
        <v>97</v>
      </c>
      <c r="L39" s="47" t="s">
        <v>98</v>
      </c>
      <c r="M39" s="47" t="s">
        <v>99</v>
      </c>
      <c r="N39" s="48" t="s">
        <v>100</v>
      </c>
    </row>
    <row r="40" spans="1:16" x14ac:dyDescent="0.2">
      <c r="B40" s="46" t="s">
        <v>26</v>
      </c>
      <c r="C40" s="47"/>
      <c r="D40" s="47"/>
      <c r="E40" s="47"/>
      <c r="F40" s="47">
        <f>F24</f>
        <v>2</v>
      </c>
      <c r="G40" s="47">
        <f>G24</f>
        <v>95</v>
      </c>
      <c r="H40" s="47">
        <f>H24</f>
        <v>0.14437689969604864</v>
      </c>
      <c r="I40" s="49">
        <f>I24</f>
        <v>100</v>
      </c>
      <c r="J40" s="49">
        <f>J24</f>
        <v>27.014415171200781</v>
      </c>
      <c r="K40" s="49">
        <f>K24</f>
        <v>54.219850842203314</v>
      </c>
      <c r="L40" s="49">
        <f>L24</f>
        <v>40.937465341199236</v>
      </c>
      <c r="M40" s="49">
        <f>M24</f>
        <v>11.327822318143603</v>
      </c>
      <c r="N40" s="50">
        <f>N24</f>
        <v>0</v>
      </c>
    </row>
    <row r="41" spans="1:16" x14ac:dyDescent="0.2">
      <c r="B41" s="46" t="s">
        <v>27</v>
      </c>
      <c r="C41" s="47"/>
      <c r="D41" s="47"/>
      <c r="E41" s="47"/>
      <c r="F41" s="47">
        <f>F25</f>
        <v>4</v>
      </c>
      <c r="G41" s="47">
        <f>G25</f>
        <v>66</v>
      </c>
      <c r="H41" s="47">
        <f>H25</f>
        <v>0.10030395136778116</v>
      </c>
      <c r="I41" s="49">
        <f>I25</f>
        <v>48.750825046048796</v>
      </c>
      <c r="J41" s="49">
        <f>J25</f>
        <v>53.876956677811648</v>
      </c>
      <c r="K41" s="49">
        <f>K25</f>
        <v>0</v>
      </c>
      <c r="L41" s="49">
        <f>L25</f>
        <v>100</v>
      </c>
      <c r="M41" s="49">
        <f>M25</f>
        <v>41.742799639679006</v>
      </c>
      <c r="N41" s="50">
        <f>N25</f>
        <v>35.441312958251437</v>
      </c>
    </row>
    <row r="42" spans="1:16" x14ac:dyDescent="0.2">
      <c r="B42" s="46" t="s">
        <v>28</v>
      </c>
      <c r="C42" s="47"/>
      <c r="D42" s="47"/>
      <c r="E42" s="47"/>
      <c r="F42" s="47">
        <f>F26</f>
        <v>1</v>
      </c>
      <c r="G42" s="47">
        <f>G26</f>
        <v>100</v>
      </c>
      <c r="H42" s="47">
        <f>H26</f>
        <v>0.1519756838905775</v>
      </c>
      <c r="I42" s="49">
        <f>I26</f>
        <v>100</v>
      </c>
      <c r="J42" s="49">
        <f>J26</f>
        <v>40.951384547678309</v>
      </c>
      <c r="K42" s="49">
        <f>K26</f>
        <v>39.424511165393334</v>
      </c>
      <c r="L42" s="49">
        <f>L26</f>
        <v>36.255007808146907</v>
      </c>
      <c r="M42" s="49">
        <f>M26</f>
        <v>0</v>
      </c>
      <c r="N42" s="50">
        <f>N26</f>
        <v>30.425422830965854</v>
      </c>
    </row>
    <row r="43" spans="1:16" x14ac:dyDescent="0.2">
      <c r="B43" s="46" t="s">
        <v>32</v>
      </c>
      <c r="C43" s="47"/>
      <c r="D43" s="47"/>
      <c r="E43" s="47"/>
      <c r="F43" s="47">
        <f>F30</f>
        <v>7</v>
      </c>
      <c r="G43" s="47">
        <f>G30</f>
        <v>50</v>
      </c>
      <c r="H43" s="47">
        <f>H30</f>
        <v>7.598784194528875E-2</v>
      </c>
      <c r="I43" s="49">
        <f>I30</f>
        <v>100</v>
      </c>
      <c r="J43" s="49">
        <f>J30</f>
        <v>18.565400843881857</v>
      </c>
      <c r="K43" s="49">
        <f>K30</f>
        <v>48.52320675105485</v>
      </c>
      <c r="L43" s="49">
        <f>L30</f>
        <v>56.540084388185655</v>
      </c>
      <c r="M43" s="49">
        <f>M30</f>
        <v>0</v>
      </c>
      <c r="N43" s="50">
        <f>N30</f>
        <v>4.2194092827004219</v>
      </c>
    </row>
    <row r="44" spans="1:16" ht="17" thickBot="1" x14ac:dyDescent="0.25">
      <c r="B44" s="51"/>
      <c r="C44" s="52"/>
      <c r="D44" s="52"/>
      <c r="E44" s="52"/>
      <c r="F44" s="52"/>
      <c r="G44" s="52"/>
      <c r="H44" s="52"/>
      <c r="I44" s="53">
        <f>I40*$H40+I41*$H41+I42*$H42+I43*$H43</f>
        <v>42.123942937749575</v>
      </c>
      <c r="J44" s="53">
        <f t="shared" ref="J44:N44" si="9">J40*$H40+J41*$H41+J42*$H42+J43*$H43</f>
        <v>16.938688569850406</v>
      </c>
      <c r="K44" s="53">
        <f t="shared" si="9"/>
        <v>17.506834778269589</v>
      </c>
      <c r="L44" s="53">
        <f t="shared" si="9"/>
        <v>25.747058066318999</v>
      </c>
      <c r="M44" s="53">
        <f t="shared" si="9"/>
        <v>5.8224436116146761</v>
      </c>
      <c r="N44" s="54">
        <f t="shared" si="9"/>
        <v>8.4994519794471142</v>
      </c>
    </row>
    <row r="45" spans="1:16" ht="17" thickBot="1" x14ac:dyDescent="0.25"/>
    <row r="46" spans="1:16" x14ac:dyDescent="0.2">
      <c r="B46" s="55" t="s">
        <v>61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</row>
    <row r="47" spans="1:16" x14ac:dyDescent="0.2">
      <c r="B47" s="58" t="s">
        <v>29</v>
      </c>
      <c r="C47" s="59"/>
      <c r="D47" s="59"/>
      <c r="E47" s="59"/>
      <c r="F47" s="59">
        <f>F27</f>
        <v>3</v>
      </c>
      <c r="G47" s="59">
        <f>G27</f>
        <v>85</v>
      </c>
      <c r="H47" s="59">
        <f>H27</f>
        <v>0.12917933130699089</v>
      </c>
      <c r="I47" s="60">
        <f>I27</f>
        <v>0</v>
      </c>
      <c r="J47" s="60">
        <f>J27</f>
        <v>78.582188734499894</v>
      </c>
      <c r="K47" s="60">
        <f>K27</f>
        <v>67.699743451168928</v>
      </c>
      <c r="L47" s="60">
        <f>L27</f>
        <v>60.821440006780897</v>
      </c>
      <c r="M47" s="60">
        <f>M27</f>
        <v>100</v>
      </c>
      <c r="N47" s="61">
        <f>N27</f>
        <v>57.183817810727213</v>
      </c>
    </row>
    <row r="48" spans="1:16" x14ac:dyDescent="0.2">
      <c r="B48" s="58" t="s">
        <v>30</v>
      </c>
      <c r="C48" s="59"/>
      <c r="D48" s="59"/>
      <c r="E48" s="59"/>
      <c r="F48" s="59">
        <f>F28</f>
        <v>11</v>
      </c>
      <c r="G48" s="59">
        <f>G28</f>
        <v>20</v>
      </c>
      <c r="H48" s="59">
        <f>H28</f>
        <v>3.0395136778115502E-2</v>
      </c>
      <c r="I48" s="60">
        <f>I28</f>
        <v>1.5527950310559007</v>
      </c>
      <c r="J48" s="60">
        <f>J28</f>
        <v>68.944099378881987</v>
      </c>
      <c r="K48" s="60">
        <f>K28</f>
        <v>33.229813664596271</v>
      </c>
      <c r="L48" s="60">
        <f>L28</f>
        <v>0.93167701863354035</v>
      </c>
      <c r="M48" s="60">
        <f>M28</f>
        <v>0</v>
      </c>
      <c r="N48" s="61">
        <f>N28</f>
        <v>100</v>
      </c>
    </row>
    <row r="49" spans="2:14" x14ac:dyDescent="0.2">
      <c r="B49" s="58" t="s">
        <v>31</v>
      </c>
      <c r="C49" s="59"/>
      <c r="D49" s="59"/>
      <c r="E49" s="59"/>
      <c r="F49" s="59">
        <f>F29</f>
        <v>9</v>
      </c>
      <c r="G49" s="59">
        <f>G29</f>
        <v>39</v>
      </c>
      <c r="H49" s="59">
        <f>H29</f>
        <v>5.9270516717325229E-2</v>
      </c>
      <c r="I49" s="60">
        <f>I29</f>
        <v>0</v>
      </c>
      <c r="J49" s="60">
        <f>J29</f>
        <v>98.60843289664632</v>
      </c>
      <c r="K49" s="60">
        <f>K29</f>
        <v>64.204918195733939</v>
      </c>
      <c r="L49" s="60">
        <f>L29</f>
        <v>77.810468560523233</v>
      </c>
      <c r="M49" s="60">
        <f>M29</f>
        <v>89.938969842752982</v>
      </c>
      <c r="N49" s="61">
        <f>N29</f>
        <v>99.999999999999986</v>
      </c>
    </row>
    <row r="50" spans="2:14" x14ac:dyDescent="0.2">
      <c r="B50" s="58"/>
      <c r="C50" s="59"/>
      <c r="D50" s="59"/>
      <c r="E50" s="59"/>
      <c r="F50" s="59">
        <f>F31</f>
        <v>5</v>
      </c>
      <c r="G50" s="59">
        <f>G31</f>
        <v>65</v>
      </c>
      <c r="H50" s="59">
        <f>H31</f>
        <v>9.878419452887538E-2</v>
      </c>
      <c r="I50" s="60">
        <f>I31</f>
        <v>80.473969506147228</v>
      </c>
      <c r="J50" s="60">
        <f>J31</f>
        <v>51.393675178188374</v>
      </c>
      <c r="K50" s="60">
        <f>K31</f>
        <v>0</v>
      </c>
      <c r="L50" s="60">
        <f>L31</f>
        <v>100</v>
      </c>
      <c r="M50" s="60">
        <f>M31</f>
        <v>83.318340137937398</v>
      </c>
      <c r="N50" s="61">
        <f>N31</f>
        <v>89.361289876133142</v>
      </c>
    </row>
    <row r="51" spans="2:14" x14ac:dyDescent="0.2">
      <c r="B51" s="58" t="s">
        <v>35</v>
      </c>
      <c r="C51" s="59"/>
      <c r="D51" s="59"/>
      <c r="E51" s="59"/>
      <c r="F51" s="59">
        <f>F33</f>
        <v>8</v>
      </c>
      <c r="G51" s="59">
        <f>G33</f>
        <v>40</v>
      </c>
      <c r="H51" s="59">
        <f>H33</f>
        <v>6.0790273556231005E-2</v>
      </c>
      <c r="I51" s="60">
        <f>I33</f>
        <v>0</v>
      </c>
      <c r="J51" s="60">
        <f>J33</f>
        <v>31.12244897959183</v>
      </c>
      <c r="K51" s="60">
        <f>K33</f>
        <v>84.08163265306122</v>
      </c>
      <c r="L51" s="60">
        <f>L33</f>
        <v>27.551020408163261</v>
      </c>
      <c r="M51" s="60">
        <f>M33</f>
        <v>100</v>
      </c>
      <c r="N51" s="61">
        <f>N33</f>
        <v>20.20408163265305</v>
      </c>
    </row>
    <row r="52" spans="2:14" x14ac:dyDescent="0.2">
      <c r="B52" s="58" t="s">
        <v>36</v>
      </c>
      <c r="C52" s="59"/>
      <c r="D52" s="59"/>
      <c r="E52" s="59"/>
      <c r="F52" s="59">
        <f>F34</f>
        <v>6</v>
      </c>
      <c r="G52" s="59">
        <f>G34</f>
        <v>60</v>
      </c>
      <c r="H52" s="59">
        <f>H34</f>
        <v>9.1185410334346503E-2</v>
      </c>
      <c r="I52" s="60">
        <f>I34</f>
        <v>0</v>
      </c>
      <c r="J52" s="60">
        <f>J34</f>
        <v>82.809190158057689</v>
      </c>
      <c r="K52" s="60">
        <f>K34</f>
        <v>85.383737982727723</v>
      </c>
      <c r="L52" s="60">
        <f>L34</f>
        <v>93.31106403780349</v>
      </c>
      <c r="M52" s="60">
        <f>M34</f>
        <v>96.350008147303242</v>
      </c>
      <c r="N52" s="61">
        <f>N34</f>
        <v>100</v>
      </c>
    </row>
    <row r="53" spans="2:14" x14ac:dyDescent="0.2">
      <c r="B53" s="58" t="s">
        <v>34</v>
      </c>
      <c r="C53" s="59"/>
      <c r="D53" s="59"/>
      <c r="E53" s="59"/>
      <c r="F53" s="59">
        <f>F32</f>
        <v>10</v>
      </c>
      <c r="G53" s="59">
        <f>G32</f>
        <v>38</v>
      </c>
      <c r="H53" s="59">
        <f>H32</f>
        <v>5.7750759878419454E-2</v>
      </c>
      <c r="I53" s="60">
        <f>I32</f>
        <v>0</v>
      </c>
      <c r="J53" s="60">
        <f>J32</f>
        <v>11.025886864813026</v>
      </c>
      <c r="K53" s="60">
        <f>K32</f>
        <v>100</v>
      </c>
      <c r="L53" s="60">
        <f>L32</f>
        <v>76.605944391179321</v>
      </c>
      <c r="M53" s="60">
        <f>M32</f>
        <v>34.419942473633746</v>
      </c>
      <c r="N53" s="61">
        <f>N32</f>
        <v>54.650047938638536</v>
      </c>
    </row>
    <row r="54" spans="2:14" ht="17" thickBot="1" x14ac:dyDescent="0.25">
      <c r="B54" s="62"/>
      <c r="C54" s="63"/>
      <c r="D54" s="63"/>
      <c r="E54" s="63"/>
      <c r="F54" s="63"/>
      <c r="G54" s="63"/>
      <c r="H54" s="63"/>
      <c r="I54" s="64">
        <f>I47*$H47+I48*$H48+I49*$H49+I51*$H51+I52*$H52+I50*$H50+I53*$H53</f>
        <v>7.9967536755633555</v>
      </c>
      <c r="J54" s="64">
        <f t="shared" ref="J54:N54" si="10">J47*$H47+J48*$H48+J49*$H49+J51*$H51+J52*$H52+J50*$H50+J53*$H53</f>
        <v>33.247901016856559</v>
      </c>
      <c r="K54" s="64">
        <f t="shared" si="10"/>
        <v>32.233063619089698</v>
      </c>
      <c r="L54" s="64">
        <f t="shared" si="10"/>
        <v>36.982970760287252</v>
      </c>
      <c r="M54" s="64">
        <f t="shared" si="10"/>
        <v>43.331717683388412</v>
      </c>
      <c r="N54" s="65">
        <f t="shared" si="10"/>
        <v>38.683850217074252</v>
      </c>
    </row>
  </sheetData>
  <mergeCells count="20">
    <mergeCell ref="A31:A34"/>
    <mergeCell ref="B35:E35"/>
    <mergeCell ref="A22:A23"/>
    <mergeCell ref="B22:B23"/>
    <mergeCell ref="D22:E22"/>
    <mergeCell ref="F22:H22"/>
    <mergeCell ref="A24:A25"/>
    <mergeCell ref="A26:A29"/>
    <mergeCell ref="A4:A5"/>
    <mergeCell ref="A6:A9"/>
    <mergeCell ref="A11:A14"/>
    <mergeCell ref="B15:F15"/>
    <mergeCell ref="B21:H21"/>
    <mergeCell ref="I21:N21"/>
    <mergeCell ref="B1:G1"/>
    <mergeCell ref="I1:N1"/>
    <mergeCell ref="A2:A3"/>
    <mergeCell ref="B2:B3"/>
    <mergeCell ref="D2:E2"/>
    <mergeCell ref="F2:H2"/>
  </mergeCells>
  <conditionalFormatting sqref="I4:N4">
    <cfRule type="top10" dxfId="41" priority="20" bottom="1" rank="1"/>
    <cfRule type="top10" dxfId="40" priority="21" stopIfTrue="1" rank="1"/>
  </conditionalFormatting>
  <conditionalFormatting sqref="I5:N5">
    <cfRule type="top10" dxfId="39" priority="18" bottom="1" rank="1"/>
    <cfRule type="top10" dxfId="38" priority="19" stopIfTrue="1" rank="1"/>
  </conditionalFormatting>
  <conditionalFormatting sqref="I6:N6">
    <cfRule type="top10" dxfId="37" priority="16" bottom="1" rank="1"/>
    <cfRule type="top10" dxfId="36" priority="17" stopIfTrue="1" rank="1"/>
  </conditionalFormatting>
  <conditionalFormatting sqref="I10:N10">
    <cfRule type="top10" dxfId="35" priority="14" bottom="1" rank="1"/>
    <cfRule type="top10" dxfId="34" priority="15" stopIfTrue="1" rank="1"/>
  </conditionalFormatting>
  <conditionalFormatting sqref="I7:N7">
    <cfRule type="top10" dxfId="33" priority="12" bottom="1" rank="1"/>
    <cfRule type="top10" dxfId="32" priority="13" rank="1"/>
  </conditionalFormatting>
  <conditionalFormatting sqref="I8:N8">
    <cfRule type="top10" dxfId="31" priority="10" bottom="1" rank="1"/>
    <cfRule type="top10" dxfId="30" priority="11" rank="1"/>
  </conditionalFormatting>
  <conditionalFormatting sqref="I9:N9">
    <cfRule type="top10" dxfId="29" priority="8" bottom="1" rank="1"/>
    <cfRule type="top10" dxfId="28" priority="9" rank="1"/>
  </conditionalFormatting>
  <conditionalFormatting sqref="I12:N13">
    <cfRule type="top10" dxfId="27" priority="6" bottom="1" rank="1"/>
    <cfRule type="top10" dxfId="26" priority="7" rank="1"/>
  </conditionalFormatting>
  <conditionalFormatting sqref="I14:N14">
    <cfRule type="top10" dxfId="25" priority="4" bottom="1" rank="1"/>
    <cfRule type="top10" dxfId="24" priority="5" rank="1"/>
  </conditionalFormatting>
  <conditionalFormatting sqref="I35:N35">
    <cfRule type="top10" dxfId="23" priority="3" rank="1"/>
  </conditionalFormatting>
  <conditionalFormatting sqref="I11:N11">
    <cfRule type="top10" dxfId="22" priority="1" bottom="1" rank="1"/>
    <cfRule type="top10" dxfId="21" priority="2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C823-4BC9-A645-9225-B66B0A05857B}">
  <dimension ref="A1:X55"/>
  <sheetViews>
    <sheetView tabSelected="1" topLeftCell="A6" zoomScale="75" workbookViewId="0">
      <selection activeCell="Y45" sqref="Y45"/>
    </sheetView>
  </sheetViews>
  <sheetFormatPr baseColWidth="10" defaultRowHeight="16" x14ac:dyDescent="0.2"/>
  <cols>
    <col min="1" max="1" width="20.33203125" customWidth="1"/>
    <col min="2" max="2" width="17.33203125" bestFit="1" customWidth="1"/>
    <col min="3" max="3" width="9.5" customWidth="1"/>
    <col min="4" max="5" width="10.83203125" hidden="1" customWidth="1"/>
    <col min="6" max="14" width="10.83203125" customWidth="1"/>
  </cols>
  <sheetData>
    <row r="1" spans="1:18" x14ac:dyDescent="0.2">
      <c r="A1" s="4"/>
      <c r="B1" s="5" t="s">
        <v>20</v>
      </c>
      <c r="C1" s="5"/>
      <c r="D1" s="5"/>
      <c r="E1" s="5"/>
      <c r="F1" s="5"/>
      <c r="G1" s="5"/>
      <c r="H1" s="6"/>
      <c r="I1" s="5" t="s">
        <v>25</v>
      </c>
      <c r="J1" s="5"/>
      <c r="K1" s="5"/>
      <c r="L1" s="5"/>
      <c r="M1" s="7"/>
      <c r="O1" s="4"/>
      <c r="P1" s="6"/>
      <c r="Q1" s="7" t="s">
        <v>46</v>
      </c>
    </row>
    <row r="2" spans="1:18" x14ac:dyDescent="0.2">
      <c r="A2" s="8" t="s">
        <v>47</v>
      </c>
      <c r="B2" s="9" t="s">
        <v>21</v>
      </c>
      <c r="C2" s="20"/>
      <c r="D2" s="9" t="s">
        <v>22</v>
      </c>
      <c r="E2" s="9"/>
      <c r="F2" s="9" t="s">
        <v>41</v>
      </c>
      <c r="G2" s="9"/>
      <c r="H2" s="9"/>
      <c r="I2" s="10" t="s">
        <v>0</v>
      </c>
      <c r="J2" s="10" t="s">
        <v>3</v>
      </c>
      <c r="K2" s="10" t="s">
        <v>4</v>
      </c>
      <c r="L2" s="10" t="s">
        <v>5</v>
      </c>
      <c r="M2" s="11" t="s">
        <v>44</v>
      </c>
      <c r="O2" s="19" t="s">
        <v>45</v>
      </c>
      <c r="P2" s="20" t="s">
        <v>43</v>
      </c>
      <c r="Q2" s="11"/>
    </row>
    <row r="3" spans="1:18" x14ac:dyDescent="0.2">
      <c r="A3" s="8"/>
      <c r="B3" s="9"/>
      <c r="C3" s="20"/>
      <c r="D3" s="10" t="s">
        <v>23</v>
      </c>
      <c r="E3" s="10" t="s">
        <v>24</v>
      </c>
      <c r="F3" s="10" t="s">
        <v>23</v>
      </c>
      <c r="G3" s="10" t="s">
        <v>24</v>
      </c>
      <c r="H3" s="10" t="s">
        <v>42</v>
      </c>
      <c r="I3" s="10"/>
      <c r="J3" s="10"/>
      <c r="K3" s="10"/>
      <c r="L3" s="10"/>
      <c r="M3" s="11"/>
      <c r="O3" s="18"/>
      <c r="P3" s="10"/>
      <c r="Q3" s="11"/>
    </row>
    <row r="4" spans="1:18" x14ac:dyDescent="0.2">
      <c r="A4" s="8" t="s">
        <v>37</v>
      </c>
      <c r="B4" s="10" t="s">
        <v>26</v>
      </c>
      <c r="C4" s="10"/>
      <c r="D4" s="16">
        <v>2</v>
      </c>
      <c r="E4" s="10"/>
      <c r="F4" s="39"/>
      <c r="G4" s="40"/>
      <c r="H4" s="40"/>
      <c r="I4" s="27">
        <v>636357.17142899998</v>
      </c>
      <c r="J4" s="27">
        <v>151243.29011</v>
      </c>
      <c r="K4" s="27">
        <v>73592.850548999995</v>
      </c>
      <c r="L4" s="27">
        <v>55866.516484</v>
      </c>
      <c r="M4" s="11" t="s">
        <v>43</v>
      </c>
      <c r="O4" s="33">
        <f>IF(M4="Max",MIN(I4:L4),MAX(I4:L4))</f>
        <v>55866.516484</v>
      </c>
      <c r="P4" s="27">
        <f>IF(M4="Min",MIN(I4:L4),MAX(I4:L4))</f>
        <v>636357.17142899998</v>
      </c>
      <c r="Q4" s="11">
        <v>2</v>
      </c>
      <c r="R4">
        <v>95</v>
      </c>
    </row>
    <row r="5" spans="1:18" x14ac:dyDescent="0.2">
      <c r="A5" s="8"/>
      <c r="B5" s="10" t="s">
        <v>27</v>
      </c>
      <c r="C5" s="10"/>
      <c r="D5" s="16">
        <v>6</v>
      </c>
      <c r="E5" s="10"/>
      <c r="F5" s="39"/>
      <c r="G5" s="40"/>
      <c r="H5" s="40"/>
      <c r="I5" s="27">
        <v>89</v>
      </c>
      <c r="J5" s="27">
        <v>886</v>
      </c>
      <c r="K5" s="27">
        <v>65</v>
      </c>
      <c r="L5" s="27">
        <v>49</v>
      </c>
      <c r="M5" s="11" t="s">
        <v>43</v>
      </c>
      <c r="O5" s="33">
        <f>IF(M5="Max",MIN(I5:L5),MAX(I5:L5))</f>
        <v>49</v>
      </c>
      <c r="P5" s="27">
        <f>IF(M5="Min",MIN(I5:L5),MAX(I5:L5))</f>
        <v>886</v>
      </c>
      <c r="Q5" s="11">
        <v>4</v>
      </c>
      <c r="R5">
        <v>66</v>
      </c>
    </row>
    <row r="6" spans="1:18" x14ac:dyDescent="0.2">
      <c r="A6" s="8" t="s">
        <v>38</v>
      </c>
      <c r="B6" s="10" t="s">
        <v>28</v>
      </c>
      <c r="C6" s="10"/>
      <c r="D6" s="16">
        <v>1</v>
      </c>
      <c r="E6" s="10"/>
      <c r="F6" s="39"/>
      <c r="G6" s="40"/>
      <c r="H6" s="40"/>
      <c r="I6" s="27">
        <v>56488.879120999998</v>
      </c>
      <c r="J6" s="27">
        <v>50449.538461999997</v>
      </c>
      <c r="K6" s="27">
        <v>47014.659340999999</v>
      </c>
      <c r="L6" s="27">
        <v>49897.230769000002</v>
      </c>
      <c r="M6" s="11" t="s">
        <v>43</v>
      </c>
      <c r="O6" s="33">
        <f>IF(M6="Max",MIN(I6:L6),MAX(I6:L6))</f>
        <v>47014.659340999999</v>
      </c>
      <c r="P6" s="27">
        <f>IF(M6="Min",MIN(I6:L6),MAX(I6:L6))</f>
        <v>56488.879120999998</v>
      </c>
      <c r="Q6" s="11">
        <v>1</v>
      </c>
      <c r="R6">
        <v>100</v>
      </c>
    </row>
    <row r="7" spans="1:18" x14ac:dyDescent="0.2">
      <c r="A7" s="8"/>
      <c r="B7" s="10" t="s">
        <v>29</v>
      </c>
      <c r="C7" s="10"/>
      <c r="D7" s="16">
        <v>3</v>
      </c>
      <c r="E7" s="10"/>
      <c r="F7" s="39"/>
      <c r="G7" s="40"/>
      <c r="H7" s="40"/>
      <c r="I7" s="27">
        <v>18267.928571</v>
      </c>
      <c r="J7" s="27">
        <v>14707.261904999999</v>
      </c>
      <c r="K7" s="27">
        <v>12413.633333</v>
      </c>
      <c r="L7" s="27">
        <v>14920.219048000001</v>
      </c>
      <c r="M7" s="11" t="s">
        <v>45</v>
      </c>
      <c r="O7" s="33">
        <f>IF(M7="Max",MIN(I7:L7),MAX(I7:L7))</f>
        <v>18267.928571</v>
      </c>
      <c r="P7" s="27">
        <f>IF(M7="Min",MIN(I7:L7),MAX(I7:L7))</f>
        <v>12413.633333</v>
      </c>
      <c r="Q7" s="11">
        <v>3</v>
      </c>
      <c r="R7">
        <v>85</v>
      </c>
    </row>
    <row r="8" spans="1:18" x14ac:dyDescent="0.2">
      <c r="A8" s="8"/>
      <c r="B8" s="10" t="s">
        <v>30</v>
      </c>
      <c r="C8" s="10"/>
      <c r="D8" s="16">
        <v>11</v>
      </c>
      <c r="E8" s="10"/>
      <c r="F8" s="39"/>
      <c r="G8" s="40"/>
      <c r="H8" s="40"/>
      <c r="I8" s="27">
        <v>897</v>
      </c>
      <c r="J8" s="27">
        <v>899</v>
      </c>
      <c r="K8" s="27">
        <v>902</v>
      </c>
      <c r="L8" s="27">
        <v>580</v>
      </c>
      <c r="M8" s="11" t="s">
        <v>45</v>
      </c>
      <c r="O8" s="33">
        <f>IF(M8="Max",MIN(I8:L8),MAX(I8:L8))</f>
        <v>902</v>
      </c>
      <c r="P8" s="27">
        <f>IF(M8="Min",MIN(I8:L8),MAX(I8:L8))</f>
        <v>580</v>
      </c>
      <c r="Q8" s="11">
        <v>11</v>
      </c>
      <c r="R8">
        <v>20</v>
      </c>
    </row>
    <row r="9" spans="1:18" x14ac:dyDescent="0.2">
      <c r="A9" s="8"/>
      <c r="B9" s="10" t="s">
        <v>31</v>
      </c>
      <c r="C9" s="10"/>
      <c r="D9" s="16">
        <v>12</v>
      </c>
      <c r="E9" s="10"/>
      <c r="F9" s="39"/>
      <c r="G9" s="40"/>
      <c r="H9" s="40"/>
      <c r="I9" s="27">
        <v>5215.59</v>
      </c>
      <c r="J9" s="27">
        <v>4824.18</v>
      </c>
      <c r="K9" s="27">
        <v>4763.17</v>
      </c>
      <c r="L9" s="27">
        <v>4712.5600000000004</v>
      </c>
      <c r="M9" s="11" t="s">
        <v>45</v>
      </c>
      <c r="O9" s="33">
        <f>IF(M9="Max",MIN(I9:L9),MAX(I9:L9))</f>
        <v>5215.59</v>
      </c>
      <c r="P9" s="27">
        <f>IF(M9="Min",MIN(I9:L9),MAX(I9:L9))</f>
        <v>4712.5600000000004</v>
      </c>
      <c r="Q9" s="11">
        <v>9</v>
      </c>
      <c r="R9">
        <v>39</v>
      </c>
    </row>
    <row r="10" spans="1:18" ht="17" x14ac:dyDescent="0.2">
      <c r="A10" s="31" t="s">
        <v>83</v>
      </c>
      <c r="B10" s="10" t="s">
        <v>33</v>
      </c>
      <c r="C10" s="10"/>
      <c r="D10" s="16">
        <v>5</v>
      </c>
      <c r="E10" s="10"/>
      <c r="F10" s="39"/>
      <c r="G10" s="40"/>
      <c r="H10" s="40"/>
      <c r="I10" s="32">
        <v>396</v>
      </c>
      <c r="J10" s="32">
        <v>293</v>
      </c>
      <c r="K10" s="32">
        <v>159</v>
      </c>
      <c r="L10" s="32">
        <v>169</v>
      </c>
      <c r="M10" s="11" t="s">
        <v>43</v>
      </c>
      <c r="O10" s="33">
        <f>IF(M10="Max",MIN(I10:L10),MAX(I10:L10))</f>
        <v>159</v>
      </c>
      <c r="P10" s="27">
        <f>IF(M10="Min",MIN(I10:L10),MAX(I10:L10))</f>
        <v>396</v>
      </c>
      <c r="Q10" s="11">
        <v>7</v>
      </c>
      <c r="R10">
        <v>50</v>
      </c>
    </row>
    <row r="11" spans="1:18" x14ac:dyDescent="0.2">
      <c r="A11" s="8" t="s">
        <v>39</v>
      </c>
      <c r="B11" s="10" t="s">
        <v>34</v>
      </c>
      <c r="C11" s="10"/>
      <c r="D11" s="16">
        <v>4</v>
      </c>
      <c r="E11" s="10"/>
      <c r="F11" s="39"/>
      <c r="G11" s="40"/>
      <c r="H11" s="40"/>
      <c r="I11" s="32">
        <v>2.8365119999999999</v>
      </c>
      <c r="J11" s="32">
        <v>1.99</v>
      </c>
      <c r="K11" s="32">
        <v>2.7132000000000001</v>
      </c>
      <c r="L11" s="32">
        <v>2.4512200000000002</v>
      </c>
      <c r="M11" s="11" t="s">
        <v>45</v>
      </c>
      <c r="O11" s="33">
        <f>IF(M11="Max",MIN(I11:L11),MAX(I11:L11))</f>
        <v>2.8365119999999999</v>
      </c>
      <c r="P11" s="27">
        <f>IF(M11="Min",MIN(I11:L11),MAX(I11:L11))</f>
        <v>1.99</v>
      </c>
      <c r="Q11" s="11">
        <v>5</v>
      </c>
      <c r="R11">
        <v>65</v>
      </c>
    </row>
    <row r="12" spans="1:18" x14ac:dyDescent="0.2">
      <c r="A12" s="8"/>
      <c r="B12" s="10" t="s">
        <v>82</v>
      </c>
      <c r="C12" s="10"/>
      <c r="D12" s="16">
        <v>8</v>
      </c>
      <c r="E12" s="10"/>
      <c r="F12" s="39"/>
      <c r="G12" s="40"/>
      <c r="H12" s="40"/>
      <c r="I12" s="32">
        <v>32.07</v>
      </c>
      <c r="J12" s="32">
        <v>24.08</v>
      </c>
      <c r="K12" s="32">
        <v>28.48</v>
      </c>
      <c r="L12" s="32">
        <v>26.37</v>
      </c>
      <c r="M12" s="11" t="s">
        <v>45</v>
      </c>
      <c r="O12" s="33">
        <f>IF(M12="Max",MIN(I12:L12),MAX(I12:L12))</f>
        <v>32.07</v>
      </c>
      <c r="P12" s="27">
        <f>IF(M12="Min",MIN(I12:L12),MAX(I12:L12))</f>
        <v>24.08</v>
      </c>
      <c r="Q12" s="11">
        <v>10</v>
      </c>
      <c r="R12">
        <v>38</v>
      </c>
    </row>
    <row r="13" spans="1:18" x14ac:dyDescent="0.2">
      <c r="A13" s="8"/>
      <c r="B13" s="10" t="s">
        <v>72</v>
      </c>
      <c r="C13" s="10"/>
      <c r="D13" s="16"/>
      <c r="E13" s="10"/>
      <c r="F13" s="41"/>
      <c r="G13" s="40"/>
      <c r="H13" s="40"/>
      <c r="I13" s="32">
        <v>13.78</v>
      </c>
      <c r="J13" s="32">
        <v>11.08</v>
      </c>
      <c r="K13" s="32">
        <v>3.98</v>
      </c>
      <c r="L13" s="32">
        <v>11.8</v>
      </c>
      <c r="M13" s="11" t="s">
        <v>45</v>
      </c>
      <c r="O13" s="33">
        <f>IF(M13="Max",MIN(I13:L13),MAX(I13:L13))</f>
        <v>13.78</v>
      </c>
      <c r="P13" s="27">
        <f>IF(M13="Min",MIN(I13:L13),MAX(I13:L13))</f>
        <v>3.98</v>
      </c>
      <c r="Q13" s="30">
        <v>8</v>
      </c>
      <c r="R13">
        <v>40</v>
      </c>
    </row>
    <row r="14" spans="1:18" x14ac:dyDescent="0.2">
      <c r="A14" s="8"/>
      <c r="B14" s="10" t="s">
        <v>36</v>
      </c>
      <c r="C14" s="10"/>
      <c r="D14" s="16">
        <v>9</v>
      </c>
      <c r="E14" s="10"/>
      <c r="F14" s="42"/>
      <c r="G14" s="40"/>
      <c r="H14" s="40"/>
      <c r="I14" s="32">
        <v>18042</v>
      </c>
      <c r="J14" s="32">
        <v>6589</v>
      </c>
      <c r="K14" s="32">
        <v>6216</v>
      </c>
      <c r="L14" s="32">
        <v>5768</v>
      </c>
      <c r="M14" s="11" t="s">
        <v>45</v>
      </c>
      <c r="O14" s="33">
        <f>IF(M14="Max",MIN(I14:L14),MAX(I14:L14))</f>
        <v>18042</v>
      </c>
      <c r="P14" s="27">
        <f>IF(M14="Min",MIN(I14:L14),MAX(I14:L14))</f>
        <v>5768</v>
      </c>
      <c r="Q14" s="15">
        <v>6</v>
      </c>
      <c r="R14">
        <v>60</v>
      </c>
    </row>
    <row r="15" spans="1:18" x14ac:dyDescent="0.2">
      <c r="A15" s="12"/>
      <c r="B15" s="13" t="s">
        <v>40</v>
      </c>
      <c r="C15" s="13"/>
      <c r="D15" s="13"/>
      <c r="E15" s="13"/>
      <c r="F15" s="13"/>
      <c r="G15" s="14">
        <f>SUM(G4:G14)</f>
        <v>0</v>
      </c>
      <c r="H15" s="14"/>
      <c r="I15" s="14"/>
      <c r="J15" s="14"/>
      <c r="K15" s="14"/>
      <c r="L15" s="14"/>
      <c r="M15" s="15"/>
    </row>
    <row r="17" spans="1:24" hidden="1" x14ac:dyDescent="0.2">
      <c r="I17">
        <f>LN(I4)</f>
        <v>13.363515274986613</v>
      </c>
      <c r="J17">
        <f t="shared" ref="J17:L17" si="0">LN(J4)</f>
        <v>11.926645011999934</v>
      </c>
      <c r="K17">
        <f t="shared" si="0"/>
        <v>11.20630316071875</v>
      </c>
      <c r="L17">
        <f t="shared" si="0"/>
        <v>10.930720490124507</v>
      </c>
    </row>
    <row r="18" spans="1:24" hidden="1" x14ac:dyDescent="0.2">
      <c r="I18" cm="1">
        <f t="array" ref="I18:L18">LN(I5:L5)</f>
        <v>4.4886363697321396</v>
      </c>
      <c r="J18">
        <v>6.7867169506050811</v>
      </c>
      <c r="K18">
        <v>4.1743872698956368</v>
      </c>
      <c r="L18">
        <v>3.8918202981106265</v>
      </c>
    </row>
    <row r="19" spans="1:24" x14ac:dyDescent="0.2">
      <c r="U19">
        <f>I24*$H24</f>
        <v>14.437689969604865</v>
      </c>
      <c r="V19">
        <f t="shared" ref="V19:X28" si="1">J24*$H24</f>
        <v>5.9104243273767896</v>
      </c>
      <c r="W19">
        <f t="shared" si="1"/>
        <v>1.6354758666012801</v>
      </c>
      <c r="X19">
        <f t="shared" si="1"/>
        <v>0</v>
      </c>
    </row>
    <row r="20" spans="1:24" ht="17" thickBot="1" x14ac:dyDescent="0.25">
      <c r="U20">
        <f t="shared" ref="U20:U28" si="2">I25*$H25</f>
        <v>2.067880736669895</v>
      </c>
      <c r="V20">
        <f t="shared" si="1"/>
        <v>10.030395136778116</v>
      </c>
      <c r="W20">
        <f t="shared" si="1"/>
        <v>0.97905338940658981</v>
      </c>
      <c r="X20">
        <f t="shared" si="1"/>
        <v>0</v>
      </c>
    </row>
    <row r="21" spans="1:24" x14ac:dyDescent="0.2">
      <c r="A21" s="66"/>
      <c r="B21" s="67" t="s">
        <v>20</v>
      </c>
      <c r="C21" s="67"/>
      <c r="D21" s="67"/>
      <c r="E21" s="67"/>
      <c r="F21" s="67"/>
      <c r="G21" s="67"/>
      <c r="H21" s="67"/>
      <c r="I21" s="67" t="s">
        <v>25</v>
      </c>
      <c r="J21" s="67"/>
      <c r="K21" s="67"/>
      <c r="L21" s="67"/>
      <c r="M21" s="68"/>
      <c r="N21" s="69"/>
      <c r="U21">
        <f t="shared" si="2"/>
        <v>15.19756838905775</v>
      </c>
      <c r="V21">
        <f t="shared" si="1"/>
        <v>5.5098796061013537</v>
      </c>
      <c r="W21">
        <f t="shared" si="1"/>
        <v>0</v>
      </c>
      <c r="X21">
        <f t="shared" si="1"/>
        <v>4.6239244423960262</v>
      </c>
    </row>
    <row r="22" spans="1:24" x14ac:dyDescent="0.2">
      <c r="A22" s="70" t="s">
        <v>47</v>
      </c>
      <c r="B22" s="9" t="s">
        <v>21</v>
      </c>
      <c r="C22" s="20"/>
      <c r="D22" s="9" t="s">
        <v>22</v>
      </c>
      <c r="E22" s="9"/>
      <c r="F22" s="9" t="s">
        <v>41</v>
      </c>
      <c r="G22" s="9"/>
      <c r="H22" s="9"/>
      <c r="I22" s="10" t="s">
        <v>0</v>
      </c>
      <c r="J22" s="10" t="s">
        <v>3</v>
      </c>
      <c r="K22" s="10" t="s">
        <v>4</v>
      </c>
      <c r="L22" s="10" t="s">
        <v>5</v>
      </c>
      <c r="M22" s="10" t="s">
        <v>44</v>
      </c>
      <c r="N22" s="71" t="s">
        <v>102</v>
      </c>
      <c r="O22" s="17"/>
      <c r="P22" t="s">
        <v>48</v>
      </c>
      <c r="U22">
        <f t="shared" si="2"/>
        <v>0</v>
      </c>
      <c r="V22">
        <f t="shared" si="1"/>
        <v>7.8568729492042193</v>
      </c>
      <c r="W22">
        <f t="shared" si="1"/>
        <v>12.917933130699089</v>
      </c>
      <c r="X22">
        <f t="shared" si="1"/>
        <v>7.386967346370537</v>
      </c>
    </row>
    <row r="23" spans="1:24" x14ac:dyDescent="0.2">
      <c r="A23" s="70"/>
      <c r="B23" s="9"/>
      <c r="C23" s="20"/>
      <c r="D23" s="10" t="s">
        <v>23</v>
      </c>
      <c r="E23" s="10" t="s">
        <v>24</v>
      </c>
      <c r="F23" s="10" t="s">
        <v>23</v>
      </c>
      <c r="G23" s="10" t="s">
        <v>24</v>
      </c>
      <c r="H23" s="10" t="s">
        <v>42</v>
      </c>
      <c r="I23" s="10" t="s">
        <v>95</v>
      </c>
      <c r="J23" s="10" t="s">
        <v>98</v>
      </c>
      <c r="K23" s="10" t="s">
        <v>99</v>
      </c>
      <c r="L23" s="10" t="s">
        <v>100</v>
      </c>
      <c r="M23" s="10"/>
      <c r="N23" s="71"/>
      <c r="O23" s="3"/>
      <c r="P23" t="s">
        <v>49</v>
      </c>
      <c r="U23">
        <f t="shared" si="2"/>
        <v>4.7197417357322212E-2</v>
      </c>
      <c r="V23">
        <f t="shared" si="1"/>
        <v>2.8318450414393324E-2</v>
      </c>
      <c r="W23">
        <f t="shared" si="1"/>
        <v>0</v>
      </c>
      <c r="X23">
        <f t="shared" si="1"/>
        <v>3.0395136778115504</v>
      </c>
    </row>
    <row r="24" spans="1:24" x14ac:dyDescent="0.2">
      <c r="A24" s="72" t="s">
        <v>37</v>
      </c>
      <c r="B24" s="10" t="s">
        <v>26</v>
      </c>
      <c r="C24" s="10" t="s">
        <v>84</v>
      </c>
      <c r="D24" s="10">
        <v>2</v>
      </c>
      <c r="E24" s="10"/>
      <c r="F24" s="16">
        <f>Q4</f>
        <v>2</v>
      </c>
      <c r="G24" s="16">
        <f>R4</f>
        <v>95</v>
      </c>
      <c r="H24" s="26">
        <f>G24/G$35</f>
        <v>0.14437689969604864</v>
      </c>
      <c r="I24" s="27">
        <f>(I17-MIN($I17:$L17))*100/(MAX($I17:$L17)-MIN($I17:$L17))</f>
        <v>100</v>
      </c>
      <c r="J24" s="27">
        <f>(J17-MIN($I17:$L17))*100/(MAX($I17:$L17)-MIN($I17:$L17))</f>
        <v>40.937465341199236</v>
      </c>
      <c r="K24" s="27">
        <f>(K17-MIN($I17:$L17))*100/(MAX($I17:$L17)-MIN($I17:$L17))</f>
        <v>11.327822318143603</v>
      </c>
      <c r="L24" s="27">
        <f>(L17-MIN($I17:$L17))*100/(MAX($I17:$L17)-MIN($I17:$L17))</f>
        <v>0</v>
      </c>
      <c r="M24" s="10" t="s">
        <v>43</v>
      </c>
      <c r="N24" s="71" t="s">
        <v>101</v>
      </c>
      <c r="U24">
        <f t="shared" si="2"/>
        <v>0</v>
      </c>
      <c r="V24">
        <f t="shared" si="1"/>
        <v>4.6118666775994015</v>
      </c>
      <c r="W24">
        <f t="shared" si="1"/>
        <v>5.3307292156038999</v>
      </c>
      <c r="X24">
        <f t="shared" si="1"/>
        <v>5.9270516717325217</v>
      </c>
    </row>
    <row r="25" spans="1:24" x14ac:dyDescent="0.2">
      <c r="A25" s="72"/>
      <c r="B25" s="10" t="s">
        <v>27</v>
      </c>
      <c r="C25" s="10" t="s">
        <v>85</v>
      </c>
      <c r="D25" s="10">
        <v>6</v>
      </c>
      <c r="E25" s="10"/>
      <c r="F25" s="16">
        <f t="shared" ref="F25:G34" si="3">Q5</f>
        <v>4</v>
      </c>
      <c r="G25" s="16">
        <f t="shared" si="3"/>
        <v>66</v>
      </c>
      <c r="H25" s="26">
        <f t="shared" ref="H25:H34" si="4">G25/G$35</f>
        <v>0.10030395136778116</v>
      </c>
      <c r="I25" s="27">
        <f>(I18-MIN($I18:$L18))*100/(MAX($I18:$L18)-MIN($I18:$L18))</f>
        <v>20.616144314072589</v>
      </c>
      <c r="J25" s="27">
        <f>(J18-MIN($I18:$L18))*100/(MAX($I18:$L18)-MIN($I18:$L18))</f>
        <v>100</v>
      </c>
      <c r="K25" s="27">
        <f>(K18-MIN($I18:$L18))*100/(MAX($I18:$L18)-MIN($I18:$L18))</f>
        <v>9.7608656095384259</v>
      </c>
      <c r="L25" s="27">
        <f>(L18-MIN($I18:$L18))*100/(MAX($I18:$L18)-MIN($I18:$L18))</f>
        <v>0</v>
      </c>
      <c r="M25" s="10" t="s">
        <v>43</v>
      </c>
      <c r="N25" s="71" t="s">
        <v>101</v>
      </c>
      <c r="U25">
        <f t="shared" si="2"/>
        <v>7.598784194528875</v>
      </c>
      <c r="V25">
        <f t="shared" si="1"/>
        <v>4.2963589960627395</v>
      </c>
      <c r="W25">
        <f t="shared" si="1"/>
        <v>0</v>
      </c>
      <c r="X25">
        <f t="shared" si="1"/>
        <v>0.32062380567632381</v>
      </c>
    </row>
    <row r="26" spans="1:24" x14ac:dyDescent="0.2">
      <c r="A26" s="72" t="s">
        <v>38</v>
      </c>
      <c r="B26" s="10" t="s">
        <v>28</v>
      </c>
      <c r="C26" s="10" t="s">
        <v>86</v>
      </c>
      <c r="D26" s="10">
        <v>1</v>
      </c>
      <c r="E26" s="10"/>
      <c r="F26" s="16">
        <f t="shared" si="3"/>
        <v>1</v>
      </c>
      <c r="G26" s="16">
        <f t="shared" si="3"/>
        <v>100</v>
      </c>
      <c r="H26" s="26">
        <f t="shared" si="4"/>
        <v>0.1519756838905775</v>
      </c>
      <c r="I26" s="27">
        <f>(I6-MIN($I6:$L6))*100/(MAX($I6:$L6)-MIN($I6:$L6))</f>
        <v>100</v>
      </c>
      <c r="J26" s="27">
        <f>(J6-MIN($I6:$L6))*100/(MAX($I6:$L6)-MIN($I6:$L6))</f>
        <v>36.255007808146907</v>
      </c>
      <c r="K26" s="27">
        <f>(K6-MIN($I6:$L6))*100/(MAX($I6:$L6)-MIN($I6:$L6))</f>
        <v>0</v>
      </c>
      <c r="L26" s="27">
        <f>(L6-MIN($I6:$L6))*100/(MAX($I6:$L6)-MIN($I6:$L6))</f>
        <v>30.425422830965854</v>
      </c>
      <c r="M26" s="10" t="s">
        <v>43</v>
      </c>
      <c r="N26" s="71" t="s">
        <v>58</v>
      </c>
      <c r="U26">
        <f t="shared" si="2"/>
        <v>0</v>
      </c>
      <c r="V26">
        <f t="shared" si="1"/>
        <v>9.8784194528875382</v>
      </c>
      <c r="W26">
        <f t="shared" si="1"/>
        <v>1.4389963279604623</v>
      </c>
      <c r="X26">
        <f t="shared" si="1"/>
        <v>4.4961866906103429</v>
      </c>
    </row>
    <row r="27" spans="1:24" x14ac:dyDescent="0.2">
      <c r="A27" s="72"/>
      <c r="B27" s="10" t="s">
        <v>29</v>
      </c>
      <c r="C27" s="10" t="s">
        <v>87</v>
      </c>
      <c r="D27" s="10">
        <v>3</v>
      </c>
      <c r="E27" s="10"/>
      <c r="F27" s="16">
        <f t="shared" si="3"/>
        <v>3</v>
      </c>
      <c r="G27" s="16">
        <f t="shared" si="3"/>
        <v>85</v>
      </c>
      <c r="H27" s="26">
        <f t="shared" si="4"/>
        <v>0.12917933130699089</v>
      </c>
      <c r="I27" s="27">
        <f>(I7-MAX($I7:$L7))*100/(MIN($I7:$L7)-MAX($I7:$L7))</f>
        <v>0</v>
      </c>
      <c r="J27" s="27">
        <f>(J7-MAX($I7:$L7))*100/(MIN($I7:$L7)-MAX($I7:$L7))</f>
        <v>60.821440006780897</v>
      </c>
      <c r="K27" s="27">
        <f>(K7-MAX($I7:$L7))*100/(MIN($I7:$L7)-MAX($I7:$L7))</f>
        <v>100</v>
      </c>
      <c r="L27" s="27">
        <f>(L7-MAX($I7:$L7))*100/(MIN($I7:$L7)-MAX($I7:$L7))</f>
        <v>57.183817810727213</v>
      </c>
      <c r="M27" s="10" t="s">
        <v>45</v>
      </c>
      <c r="N27" s="71" t="s">
        <v>58</v>
      </c>
      <c r="U27">
        <f t="shared" si="2"/>
        <v>0</v>
      </c>
      <c r="V27">
        <f t="shared" si="1"/>
        <v>5.7750759878419453</v>
      </c>
      <c r="W27">
        <f t="shared" si="1"/>
        <v>2.5948088606198474</v>
      </c>
      <c r="X27">
        <f t="shared" si="1"/>
        <v>4.1198915057195338</v>
      </c>
    </row>
    <row r="28" spans="1:24" x14ac:dyDescent="0.2">
      <c r="A28" s="72"/>
      <c r="B28" s="10" t="s">
        <v>30</v>
      </c>
      <c r="C28" s="10" t="s">
        <v>88</v>
      </c>
      <c r="D28" s="10">
        <v>11</v>
      </c>
      <c r="E28" s="10"/>
      <c r="F28" s="16">
        <f t="shared" si="3"/>
        <v>11</v>
      </c>
      <c r="G28" s="16">
        <f t="shared" si="3"/>
        <v>20</v>
      </c>
      <c r="H28" s="26">
        <f t="shared" si="4"/>
        <v>3.0395136778115502E-2</v>
      </c>
      <c r="I28" s="27">
        <f>(I8-MAX($I8:$L8))*100/(MIN($I8:$L8)-MAX($I8:$L8))</f>
        <v>1.5527950310559007</v>
      </c>
      <c r="J28" s="27">
        <f>(J8-MAX($I8:$L8))*100/(MIN($I8:$L8)-MAX($I8:$L8))</f>
        <v>0.93167701863354035</v>
      </c>
      <c r="K28" s="27">
        <f>(K8-MAX($I8:$L8))*100/(MIN($I8:$L8)-MAX($I8:$L8))</f>
        <v>0</v>
      </c>
      <c r="L28" s="27">
        <f>(L8-MAX($I8:$L8))*100/(MIN($I8:$L8)-MAX($I8:$L8))</f>
        <v>100</v>
      </c>
      <c r="M28" s="10" t="s">
        <v>45</v>
      </c>
      <c r="N28" s="71" t="s">
        <v>58</v>
      </c>
      <c r="U28">
        <f t="shared" si="2"/>
        <v>0</v>
      </c>
      <c r="V28">
        <f t="shared" si="1"/>
        <v>1.6748340673655477</v>
      </c>
      <c r="W28">
        <f t="shared" si="1"/>
        <v>6.0790273556231007</v>
      </c>
      <c r="X28">
        <f t="shared" si="1"/>
        <v>1.2282116494014013</v>
      </c>
    </row>
    <row r="29" spans="1:24" x14ac:dyDescent="0.2">
      <c r="A29" s="72"/>
      <c r="B29" s="10" t="s">
        <v>31</v>
      </c>
      <c r="C29" s="10" t="s">
        <v>89</v>
      </c>
      <c r="D29" s="10">
        <v>12</v>
      </c>
      <c r="E29" s="10"/>
      <c r="F29" s="16">
        <f t="shared" si="3"/>
        <v>9</v>
      </c>
      <c r="G29" s="16">
        <f t="shared" si="3"/>
        <v>39</v>
      </c>
      <c r="H29" s="26">
        <f t="shared" si="4"/>
        <v>5.9270516717325229E-2</v>
      </c>
      <c r="I29" s="27">
        <f>(I9-MAX($I9:$L9))*100/(MIN($I9:$L9)-MAX($I9:$L9))</f>
        <v>0</v>
      </c>
      <c r="J29" s="27">
        <f>(J9-MAX($I9:$L9))*100/(MIN($I9:$L9)-MAX($I9:$L9))</f>
        <v>77.810468560523233</v>
      </c>
      <c r="K29" s="27">
        <f>(K9-MAX($I9:$L9))*100/(MIN($I9:$L9)-MAX($I9:$L9))</f>
        <v>89.938969842752982</v>
      </c>
      <c r="L29" s="27">
        <f>(L9-MAX($I9:$L9))*100/(MIN($I9:$L9)-MAX($I9:$L9))</f>
        <v>99.999999999999986</v>
      </c>
      <c r="M29" s="10" t="s">
        <v>45</v>
      </c>
      <c r="N29" s="71" t="s">
        <v>58</v>
      </c>
      <c r="U29">
        <f>I34*$H34</f>
        <v>0</v>
      </c>
      <c r="V29">
        <f t="shared" ref="V29:X29" si="5">J34*$H34</f>
        <v>8.5086076630215945</v>
      </c>
      <c r="W29">
        <f t="shared" si="5"/>
        <v>8.7857150286294754</v>
      </c>
      <c r="X29">
        <f t="shared" si="5"/>
        <v>9.1185410334346511</v>
      </c>
    </row>
    <row r="30" spans="1:24" ht="16" customHeight="1" x14ac:dyDescent="0.2">
      <c r="A30" s="73"/>
      <c r="B30" s="10" t="s">
        <v>33</v>
      </c>
      <c r="C30" s="10" t="s">
        <v>90</v>
      </c>
      <c r="D30" s="10">
        <v>7</v>
      </c>
      <c r="E30" s="10"/>
      <c r="F30" s="16">
        <f t="shared" si="3"/>
        <v>7</v>
      </c>
      <c r="G30" s="16">
        <f t="shared" si="3"/>
        <v>50</v>
      </c>
      <c r="H30" s="26">
        <f t="shared" si="4"/>
        <v>7.598784194528875E-2</v>
      </c>
      <c r="I30" s="27">
        <f>(I10-MIN($I10:$L10))*100/(MAX($I10:$L10)-MIN($I10:$L10))</f>
        <v>100</v>
      </c>
      <c r="J30" s="27">
        <f>(J10-MIN($I10:$L10))*100/(MAX($I10:$L10)-MIN($I10:$L10))</f>
        <v>56.540084388185655</v>
      </c>
      <c r="K30" s="27">
        <f>(K10-MIN($I10:$L10))*100/(MAX($I10:$L10)-MIN($I10:$L10))</f>
        <v>0</v>
      </c>
      <c r="L30" s="27">
        <f>(L10-MIN($I10:$L10))*100/(MAX($I10:$L10)-MIN($I10:$L10))</f>
        <v>4.2194092827004219</v>
      </c>
      <c r="M30" s="10" t="s">
        <v>43</v>
      </c>
      <c r="N30" s="71" t="s">
        <v>58</v>
      </c>
    </row>
    <row r="31" spans="1:24" x14ac:dyDescent="0.2">
      <c r="A31" s="72" t="s">
        <v>39</v>
      </c>
      <c r="B31" s="10" t="s">
        <v>34</v>
      </c>
      <c r="C31" s="10" t="s">
        <v>91</v>
      </c>
      <c r="D31" s="10">
        <v>5</v>
      </c>
      <c r="E31" s="10"/>
      <c r="F31" s="16">
        <f t="shared" si="3"/>
        <v>5</v>
      </c>
      <c r="G31" s="16">
        <f t="shared" si="3"/>
        <v>65</v>
      </c>
      <c r="H31" s="26">
        <f t="shared" si="4"/>
        <v>9.878419452887538E-2</v>
      </c>
      <c r="I31" s="27">
        <f>(I11-MAX($I11:$L11))*100/(MIN($I11:$L11)-MAX($I11:$L11))</f>
        <v>0</v>
      </c>
      <c r="J31" s="27">
        <f>(J11-MAX($I11:$L11))*100/(MIN($I11:$L11)-MAX($I11:$L11))</f>
        <v>100</v>
      </c>
      <c r="K31" s="27">
        <f>(K11-MAX($I11:$L11))*100/(MIN($I11:$L11)-MAX($I11:$L11))</f>
        <v>14.567070519968988</v>
      </c>
      <c r="L31" s="27">
        <f>(L11-MAX($I11:$L11))*100/(MIN($I11:$L11)-MAX($I11:$L11))</f>
        <v>45.515243729563167</v>
      </c>
      <c r="M31" s="10" t="s">
        <v>45</v>
      </c>
      <c r="N31" s="71" t="s">
        <v>58</v>
      </c>
    </row>
    <row r="32" spans="1:24" x14ac:dyDescent="0.2">
      <c r="A32" s="72"/>
      <c r="B32" s="10" t="s">
        <v>82</v>
      </c>
      <c r="C32" s="10" t="s">
        <v>92</v>
      </c>
      <c r="D32" s="10">
        <v>4</v>
      </c>
      <c r="E32" s="10"/>
      <c r="F32" s="16">
        <f t="shared" si="3"/>
        <v>10</v>
      </c>
      <c r="G32" s="16">
        <f t="shared" si="3"/>
        <v>38</v>
      </c>
      <c r="H32" s="26">
        <f t="shared" si="4"/>
        <v>5.7750759878419454E-2</v>
      </c>
      <c r="I32" s="27">
        <f>(I12-MAX($I12:$L12))*100/(MIN($I12:$L12)-MAX($I12:$L12))</f>
        <v>0</v>
      </c>
      <c r="J32" s="27">
        <f>(J12-MAX($I12:$L12))*100/(MIN($I12:$L12)-MAX($I12:$L12))</f>
        <v>100</v>
      </c>
      <c r="K32" s="27">
        <f>(K12-MAX($I12:$L12))*100/(MIN($I12:$L12)-MAX($I12:$L12))</f>
        <v>44.931163954943671</v>
      </c>
      <c r="L32" s="27">
        <f>(L12-MAX($I12:$L12))*100/(MIN($I12:$L12)-MAX($I12:$L12))</f>
        <v>71.339173967459288</v>
      </c>
      <c r="M32" s="10" t="s">
        <v>45</v>
      </c>
      <c r="N32" s="71" t="s">
        <v>58</v>
      </c>
    </row>
    <row r="33" spans="1:14" x14ac:dyDescent="0.2">
      <c r="A33" s="72"/>
      <c r="B33" s="10" t="s">
        <v>72</v>
      </c>
      <c r="C33" s="10" t="s">
        <v>93</v>
      </c>
      <c r="D33" s="10">
        <v>8</v>
      </c>
      <c r="E33" s="10"/>
      <c r="F33" s="16">
        <f t="shared" si="3"/>
        <v>8</v>
      </c>
      <c r="G33" s="16">
        <f t="shared" si="3"/>
        <v>40</v>
      </c>
      <c r="H33" s="26">
        <f t="shared" si="4"/>
        <v>6.0790273556231005E-2</v>
      </c>
      <c r="I33" s="27">
        <f>(I13-MAX($I13:$L13))*100/(MIN($I13:$L13)-MAX($I13:$L13))</f>
        <v>0</v>
      </c>
      <c r="J33" s="27">
        <f>(J13-MAX($I13:$L13))*100/(MIN($I13:$L13)-MAX($I13:$L13))</f>
        <v>27.551020408163261</v>
      </c>
      <c r="K33" s="27">
        <f>(K13-MAX($I13:$L13))*100/(MIN($I13:$L13)-MAX($I13:$L13))</f>
        <v>100</v>
      </c>
      <c r="L33" s="27">
        <f>(L13-MAX($I13:$L13))*100/(MIN($I13:$L13)-MAX($I13:$L13))</f>
        <v>20.20408163265305</v>
      </c>
      <c r="M33" s="10" t="s">
        <v>45</v>
      </c>
      <c r="N33" s="71" t="s">
        <v>58</v>
      </c>
    </row>
    <row r="34" spans="1:14" x14ac:dyDescent="0.2">
      <c r="A34" s="72"/>
      <c r="B34" s="10" t="s">
        <v>36</v>
      </c>
      <c r="C34" s="10" t="s">
        <v>94</v>
      </c>
      <c r="D34" s="10">
        <v>9</v>
      </c>
      <c r="E34" s="10"/>
      <c r="F34" s="16">
        <f t="shared" si="3"/>
        <v>6</v>
      </c>
      <c r="G34" s="16">
        <f t="shared" si="3"/>
        <v>60</v>
      </c>
      <c r="H34" s="26">
        <f t="shared" si="4"/>
        <v>9.1185410334346503E-2</v>
      </c>
      <c r="I34" s="27">
        <f>(I14-MAX($I14:$L14))*100/(MIN($I14:$L14)-MAX($I14:$L14))</f>
        <v>0</v>
      </c>
      <c r="J34" s="27">
        <f>(J14-MAX($I14:$L14))*100/(MIN($I14:$L14)-MAX($I14:$L14))</f>
        <v>93.31106403780349</v>
      </c>
      <c r="K34" s="27">
        <f>(K14-MAX($I14:$L14))*100/(MIN($I14:$L14)-MAX($I14:$L14))</f>
        <v>96.350008147303242</v>
      </c>
      <c r="L34" s="27">
        <f>(L14-MAX($I14:$L14))*100/(MIN($I14:$L14)-MAX($I14:$L14))</f>
        <v>100</v>
      </c>
      <c r="M34" s="10" t="s">
        <v>45</v>
      </c>
      <c r="N34" s="71" t="s">
        <v>58</v>
      </c>
    </row>
    <row r="35" spans="1:14" ht="17" thickBot="1" x14ac:dyDescent="0.25">
      <c r="A35" s="74"/>
      <c r="B35" s="75" t="s">
        <v>40</v>
      </c>
      <c r="C35" s="75"/>
      <c r="D35" s="75"/>
      <c r="E35" s="75"/>
      <c r="F35" s="76"/>
      <c r="G35" s="76">
        <f>SUM(G24:G34)</f>
        <v>658</v>
      </c>
      <c r="H35" s="76">
        <f>SUM(H24:H34)</f>
        <v>1</v>
      </c>
      <c r="I35" s="77">
        <f>SUM(I24*$H24,I25*$H25,I26*$H26,I27*$H27,$H28*I28,$H29*I29,$H30*I30,$H31*I31,$H32*I32,$H33*I33,$H34*I34)</f>
        <v>39.349120707218702</v>
      </c>
      <c r="J35" s="77">
        <f t="shared" ref="J35:L35" si="6">SUM(J24*$H24,J25*$H25,J26*$H26,J27*$H27,$H28*J28,$H29*J29,$H30*J30,$H31*J31,$H32*J32,$H33*J33,$H34*J34)</f>
        <v>64.081053314653644</v>
      </c>
      <c r="K35" s="77">
        <f t="shared" si="6"/>
        <v>39.761739175143745</v>
      </c>
      <c r="L35" s="77">
        <f t="shared" si="6"/>
        <v>40.260911823152888</v>
      </c>
      <c r="M35" s="76"/>
      <c r="N35" s="78"/>
    </row>
    <row r="36" spans="1:14" x14ac:dyDescent="0.2">
      <c r="I36" s="2"/>
    </row>
    <row r="38" spans="1:14" ht="17" thickBot="1" x14ac:dyDescent="0.25">
      <c r="B38" t="s">
        <v>59</v>
      </c>
    </row>
    <row r="39" spans="1:14" x14ac:dyDescent="0.2">
      <c r="B39" s="43" t="s">
        <v>60</v>
      </c>
      <c r="C39" s="44"/>
      <c r="D39" s="44"/>
      <c r="E39" s="44"/>
      <c r="F39" s="44"/>
      <c r="G39" s="44"/>
      <c r="H39" s="44"/>
      <c r="I39" s="44" t="s">
        <v>0</v>
      </c>
      <c r="J39" s="44" t="s">
        <v>3</v>
      </c>
      <c r="K39" s="44" t="s">
        <v>4</v>
      </c>
      <c r="L39" s="44" t="s">
        <v>5</v>
      </c>
    </row>
    <row r="40" spans="1:14" x14ac:dyDescent="0.2">
      <c r="B40" s="46"/>
      <c r="C40" s="47"/>
      <c r="D40" s="47"/>
      <c r="E40" s="47"/>
      <c r="F40" s="47" t="s">
        <v>23</v>
      </c>
      <c r="G40" s="47" t="s">
        <v>24</v>
      </c>
      <c r="H40" s="47" t="s">
        <v>42</v>
      </c>
      <c r="I40" s="47" t="s">
        <v>95</v>
      </c>
      <c r="J40" s="47" t="s">
        <v>98</v>
      </c>
      <c r="K40" s="47" t="s">
        <v>99</v>
      </c>
      <c r="L40" s="47" t="s">
        <v>100</v>
      </c>
    </row>
    <row r="41" spans="1:14" x14ac:dyDescent="0.2">
      <c r="B41" s="46" t="s">
        <v>26</v>
      </c>
      <c r="C41" s="47"/>
      <c r="D41" s="47"/>
      <c r="E41" s="47"/>
      <c r="F41" s="47">
        <f>F24</f>
        <v>2</v>
      </c>
      <c r="G41" s="47">
        <f>G24</f>
        <v>95</v>
      </c>
      <c r="H41" s="47">
        <f>H24</f>
        <v>0.14437689969604864</v>
      </c>
      <c r="I41" s="49">
        <f>I24</f>
        <v>100</v>
      </c>
      <c r="J41" s="49">
        <f>J24</f>
        <v>40.937465341199236</v>
      </c>
      <c r="K41" s="49">
        <f>K24</f>
        <v>11.327822318143603</v>
      </c>
      <c r="L41" s="49">
        <f>L24</f>
        <v>0</v>
      </c>
    </row>
    <row r="42" spans="1:14" x14ac:dyDescent="0.2">
      <c r="B42" s="46" t="s">
        <v>27</v>
      </c>
      <c r="C42" s="47"/>
      <c r="D42" s="47"/>
      <c r="E42" s="47"/>
      <c r="F42" s="47">
        <f>F25</f>
        <v>4</v>
      </c>
      <c r="G42" s="47">
        <f>G25</f>
        <v>66</v>
      </c>
      <c r="H42" s="47">
        <f>H25</f>
        <v>0.10030395136778116</v>
      </c>
      <c r="I42" s="49">
        <f>I25</f>
        <v>20.616144314072589</v>
      </c>
      <c r="J42" s="49">
        <f>J25</f>
        <v>100</v>
      </c>
      <c r="K42" s="49">
        <f>K25</f>
        <v>9.7608656095384259</v>
      </c>
      <c r="L42" s="49">
        <f>L25</f>
        <v>0</v>
      </c>
    </row>
    <row r="43" spans="1:14" x14ac:dyDescent="0.2">
      <c r="B43" s="46" t="s">
        <v>28</v>
      </c>
      <c r="C43" s="47"/>
      <c r="D43" s="47"/>
      <c r="E43" s="47"/>
      <c r="F43" s="47">
        <f>F26</f>
        <v>1</v>
      </c>
      <c r="G43" s="47">
        <f>G26</f>
        <v>100</v>
      </c>
      <c r="H43" s="47">
        <f>H26</f>
        <v>0.1519756838905775</v>
      </c>
      <c r="I43" s="49">
        <f>I26</f>
        <v>100</v>
      </c>
      <c r="J43" s="49">
        <f>J26</f>
        <v>36.255007808146907</v>
      </c>
      <c r="K43" s="49">
        <f>K26</f>
        <v>0</v>
      </c>
      <c r="L43" s="49">
        <f>L26</f>
        <v>30.425422830965854</v>
      </c>
    </row>
    <row r="44" spans="1:14" x14ac:dyDescent="0.2">
      <c r="B44" s="46" t="s">
        <v>32</v>
      </c>
      <c r="C44" s="47"/>
      <c r="D44" s="47"/>
      <c r="E44" s="47"/>
      <c r="F44" s="47">
        <f>F30</f>
        <v>7</v>
      </c>
      <c r="G44" s="47">
        <f>G30</f>
        <v>50</v>
      </c>
      <c r="H44" s="47">
        <f>H30</f>
        <v>7.598784194528875E-2</v>
      </c>
      <c r="I44" s="49">
        <f>I30</f>
        <v>100</v>
      </c>
      <c r="J44" s="49">
        <f>J30</f>
        <v>56.540084388185655</v>
      </c>
      <c r="K44" s="49">
        <f>K30</f>
        <v>0</v>
      </c>
      <c r="L44" s="49">
        <f>L30</f>
        <v>4.2194092827004219</v>
      </c>
    </row>
    <row r="45" spans="1:14" ht="17" thickBot="1" x14ac:dyDescent="0.25">
      <c r="B45" s="51"/>
      <c r="C45" s="52"/>
      <c r="D45" s="52"/>
      <c r="E45" s="52"/>
      <c r="F45" s="52"/>
      <c r="G45" s="52"/>
      <c r="H45" s="52"/>
      <c r="I45" s="53">
        <f>I41*$H41+I42*$H42+I43*$H43+I44*$H44</f>
        <v>39.301923289861385</v>
      </c>
      <c r="J45" s="53">
        <f t="shared" ref="J45:L45" si="7">J41*$H41+J42*$H42+J43*$H43+J44*$H44</f>
        <v>25.747058066318999</v>
      </c>
      <c r="K45" s="53">
        <f t="shared" si="7"/>
        <v>2.6145292560078701</v>
      </c>
      <c r="L45" s="53">
        <f t="shared" si="7"/>
        <v>4.9445482480723504</v>
      </c>
    </row>
    <row r="46" spans="1:14" ht="17" thickBot="1" x14ac:dyDescent="0.25"/>
    <row r="47" spans="1:14" x14ac:dyDescent="0.2">
      <c r="B47" s="55" t="s">
        <v>61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2">
      <c r="B48" s="58" t="s">
        <v>29</v>
      </c>
      <c r="C48" s="59"/>
      <c r="D48" s="59"/>
      <c r="E48" s="59"/>
      <c r="F48" s="59">
        <f>F27</f>
        <v>3</v>
      </c>
      <c r="G48" s="59">
        <f>G27</f>
        <v>85</v>
      </c>
      <c r="H48" s="59">
        <f>H27</f>
        <v>0.12917933130699089</v>
      </c>
      <c r="I48" s="60">
        <f>I27</f>
        <v>0</v>
      </c>
      <c r="J48" s="60">
        <f>J27</f>
        <v>60.821440006780897</v>
      </c>
      <c r="K48" s="60">
        <f>K27</f>
        <v>100</v>
      </c>
      <c r="L48" s="60">
        <f>L27</f>
        <v>57.183817810727213</v>
      </c>
    </row>
    <row r="49" spans="2:12" x14ac:dyDescent="0.2">
      <c r="B49" s="58" t="s">
        <v>30</v>
      </c>
      <c r="C49" s="59"/>
      <c r="D49" s="59"/>
      <c r="E49" s="59"/>
      <c r="F49" s="59">
        <f>F28</f>
        <v>11</v>
      </c>
      <c r="G49" s="59">
        <f>G28</f>
        <v>20</v>
      </c>
      <c r="H49" s="59">
        <f>H28</f>
        <v>3.0395136778115502E-2</v>
      </c>
      <c r="I49" s="60">
        <f>I28</f>
        <v>1.5527950310559007</v>
      </c>
      <c r="J49" s="60">
        <f>J28</f>
        <v>0.93167701863354035</v>
      </c>
      <c r="K49" s="60">
        <f>K28</f>
        <v>0</v>
      </c>
      <c r="L49" s="60">
        <f>L28</f>
        <v>100</v>
      </c>
    </row>
    <row r="50" spans="2:12" x14ac:dyDescent="0.2">
      <c r="B50" s="58" t="s">
        <v>31</v>
      </c>
      <c r="C50" s="59"/>
      <c r="D50" s="59"/>
      <c r="E50" s="59"/>
      <c r="F50" s="59">
        <f>F29</f>
        <v>9</v>
      </c>
      <c r="G50" s="59">
        <f>G29</f>
        <v>39</v>
      </c>
      <c r="H50" s="59">
        <f>H29</f>
        <v>5.9270516717325229E-2</v>
      </c>
      <c r="I50" s="60">
        <f>I29</f>
        <v>0</v>
      </c>
      <c r="J50" s="60">
        <f>J29</f>
        <v>77.810468560523233</v>
      </c>
      <c r="K50" s="60">
        <f>K29</f>
        <v>89.938969842752982</v>
      </c>
      <c r="L50" s="60">
        <f>L29</f>
        <v>99.999999999999986</v>
      </c>
    </row>
    <row r="51" spans="2:12" x14ac:dyDescent="0.2">
      <c r="B51" s="58"/>
      <c r="C51" s="59"/>
      <c r="D51" s="59"/>
      <c r="E51" s="59"/>
      <c r="F51" s="59">
        <f>F31</f>
        <v>5</v>
      </c>
      <c r="G51" s="59">
        <f>G31</f>
        <v>65</v>
      </c>
      <c r="H51" s="59">
        <f>H31</f>
        <v>9.878419452887538E-2</v>
      </c>
      <c r="I51" s="60">
        <f>I31</f>
        <v>0</v>
      </c>
      <c r="J51" s="60">
        <f>J31</f>
        <v>100</v>
      </c>
      <c r="K51" s="60">
        <f>K31</f>
        <v>14.567070519968988</v>
      </c>
      <c r="L51" s="60">
        <f>L31</f>
        <v>45.515243729563167</v>
      </c>
    </row>
    <row r="52" spans="2:12" x14ac:dyDescent="0.2">
      <c r="B52" s="58" t="s">
        <v>35</v>
      </c>
      <c r="C52" s="59"/>
      <c r="D52" s="59"/>
      <c r="E52" s="59"/>
      <c r="F52" s="59">
        <f>F33</f>
        <v>8</v>
      </c>
      <c r="G52" s="59">
        <f>G33</f>
        <v>40</v>
      </c>
      <c r="H52" s="59">
        <f>H33</f>
        <v>6.0790273556231005E-2</v>
      </c>
      <c r="I52" s="60">
        <f>I33</f>
        <v>0</v>
      </c>
      <c r="J52" s="60">
        <f>J33</f>
        <v>27.551020408163261</v>
      </c>
      <c r="K52" s="60">
        <f>K33</f>
        <v>100</v>
      </c>
      <c r="L52" s="60">
        <f>L33</f>
        <v>20.20408163265305</v>
      </c>
    </row>
    <row r="53" spans="2:12" x14ac:dyDescent="0.2">
      <c r="B53" s="58" t="s">
        <v>36</v>
      </c>
      <c r="C53" s="59"/>
      <c r="D53" s="59"/>
      <c r="E53" s="59"/>
      <c r="F53" s="59">
        <f>F34</f>
        <v>6</v>
      </c>
      <c r="G53" s="59">
        <f>G34</f>
        <v>60</v>
      </c>
      <c r="H53" s="59">
        <f>H34</f>
        <v>9.1185410334346503E-2</v>
      </c>
      <c r="I53" s="60">
        <f>I34</f>
        <v>0</v>
      </c>
      <c r="J53" s="60">
        <f>J34</f>
        <v>93.31106403780349</v>
      </c>
      <c r="K53" s="60">
        <f>K34</f>
        <v>96.350008147303242</v>
      </c>
      <c r="L53" s="60">
        <f>L34</f>
        <v>100</v>
      </c>
    </row>
    <row r="54" spans="2:12" x14ac:dyDescent="0.2">
      <c r="B54" s="58" t="s">
        <v>34</v>
      </c>
      <c r="C54" s="59"/>
      <c r="D54" s="59"/>
      <c r="E54" s="59"/>
      <c r="F54" s="59">
        <f>F32</f>
        <v>10</v>
      </c>
      <c r="G54" s="59">
        <f>G32</f>
        <v>38</v>
      </c>
      <c r="H54" s="59">
        <f>H32</f>
        <v>5.7750759878419454E-2</v>
      </c>
      <c r="I54" s="60">
        <f>I32</f>
        <v>0</v>
      </c>
      <c r="J54" s="60">
        <f>J32</f>
        <v>100</v>
      </c>
      <c r="K54" s="60">
        <f>K32</f>
        <v>44.931163954943671</v>
      </c>
      <c r="L54" s="60">
        <f>L32</f>
        <v>71.339173967459288</v>
      </c>
    </row>
    <row r="55" spans="2:12" ht="17" thickBot="1" x14ac:dyDescent="0.25">
      <c r="B55" s="62"/>
      <c r="C55" s="63"/>
      <c r="D55" s="63"/>
      <c r="E55" s="63"/>
      <c r="F55" s="63"/>
      <c r="G55" s="63"/>
      <c r="H55" s="63"/>
      <c r="I55" s="64">
        <f>I48*$H48+I49*$H49+I50*$H50+I52*$H52+I53*$H53+I51*$H51+I54*$H54</f>
        <v>4.7197417357322212E-2</v>
      </c>
      <c r="J55" s="64">
        <f t="shared" ref="J55:L55" si="8">J48*$H48+J49*$H49+J50*$H50+J52*$H52+J53*$H53+J51*$H51+J54*$H54</f>
        <v>38.333995248334645</v>
      </c>
      <c r="K55" s="64">
        <f t="shared" si="8"/>
        <v>37.147209919135875</v>
      </c>
      <c r="L55" s="64">
        <f t="shared" si="8"/>
        <v>35.316363575080544</v>
      </c>
    </row>
  </sheetData>
  <mergeCells count="20">
    <mergeCell ref="A31:A34"/>
    <mergeCell ref="B35:E35"/>
    <mergeCell ref="A22:A23"/>
    <mergeCell ref="B22:B23"/>
    <mergeCell ref="D22:E22"/>
    <mergeCell ref="F22:H22"/>
    <mergeCell ref="A24:A25"/>
    <mergeCell ref="A26:A29"/>
    <mergeCell ref="A4:A5"/>
    <mergeCell ref="A6:A9"/>
    <mergeCell ref="A11:A14"/>
    <mergeCell ref="B15:F15"/>
    <mergeCell ref="B21:H21"/>
    <mergeCell ref="I21:L21"/>
    <mergeCell ref="B1:G1"/>
    <mergeCell ref="I1:L1"/>
    <mergeCell ref="A2:A3"/>
    <mergeCell ref="B2:B3"/>
    <mergeCell ref="D2:E2"/>
    <mergeCell ref="F2:H2"/>
  </mergeCells>
  <conditionalFormatting sqref="I4:L4">
    <cfRule type="top10" dxfId="20" priority="75" bottom="1" rank="1"/>
    <cfRule type="top10" dxfId="19" priority="76" stopIfTrue="1" rank="1"/>
  </conditionalFormatting>
  <conditionalFormatting sqref="I5:L5">
    <cfRule type="top10" dxfId="18" priority="79" bottom="1" rank="1"/>
    <cfRule type="top10" dxfId="17" priority="80" stopIfTrue="1" rank="1"/>
  </conditionalFormatting>
  <conditionalFormatting sqref="I6:L6">
    <cfRule type="top10" dxfId="16" priority="83" bottom="1" rank="1"/>
    <cfRule type="top10" dxfId="15" priority="84" stopIfTrue="1" rank="1"/>
  </conditionalFormatting>
  <conditionalFormatting sqref="I10:L10">
    <cfRule type="top10" dxfId="14" priority="87" bottom="1" rank="1"/>
    <cfRule type="top10" dxfId="13" priority="88" stopIfTrue="1" rank="1"/>
  </conditionalFormatting>
  <conditionalFormatting sqref="I7:L7">
    <cfRule type="top10" dxfId="12" priority="91" bottom="1" rank="1"/>
    <cfRule type="top10" dxfId="11" priority="92" rank="1"/>
  </conditionalFormatting>
  <conditionalFormatting sqref="I8:L8">
    <cfRule type="top10" dxfId="10" priority="95" bottom="1" rank="1"/>
    <cfRule type="top10" dxfId="9" priority="96" rank="1"/>
  </conditionalFormatting>
  <conditionalFormatting sqref="I9:L9">
    <cfRule type="top10" dxfId="8" priority="99" bottom="1" rank="1"/>
    <cfRule type="top10" dxfId="7" priority="100" rank="1"/>
  </conditionalFormatting>
  <conditionalFormatting sqref="I12:L13">
    <cfRule type="top10" dxfId="6" priority="103" bottom="1" rank="1"/>
    <cfRule type="top10" dxfId="5" priority="104" rank="1"/>
  </conditionalFormatting>
  <conditionalFormatting sqref="I14:L14">
    <cfRule type="top10" dxfId="4" priority="107" bottom="1" rank="1"/>
    <cfRule type="top10" dxfId="3" priority="108" rank="1"/>
  </conditionalFormatting>
  <conditionalFormatting sqref="I35:L35">
    <cfRule type="top10" dxfId="2" priority="111" rank="1"/>
  </conditionalFormatting>
  <conditionalFormatting sqref="I11:L11">
    <cfRule type="top10" dxfId="1" priority="113" bottom="1" rank="1"/>
    <cfRule type="top10" dxfId="0" priority="114" rank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2153-C693-4F4D-A0E8-BACDDD0275F5}">
  <dimension ref="A1:I8"/>
  <sheetViews>
    <sheetView workbookViewId="0">
      <selection activeCell="I3" sqref="I3"/>
    </sheetView>
  </sheetViews>
  <sheetFormatPr baseColWidth="10" defaultColWidth="8.83203125" defaultRowHeight="16" x14ac:dyDescent="0.2"/>
  <cols>
    <col min="1" max="1" width="12" customWidth="1"/>
  </cols>
  <sheetData>
    <row r="1" spans="1:9" x14ac:dyDescent="0.2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9" x14ac:dyDescent="0.2">
      <c r="A2" t="s">
        <v>0</v>
      </c>
      <c r="B2">
        <v>85</v>
      </c>
      <c r="C2">
        <v>75</v>
      </c>
      <c r="D2">
        <v>32</v>
      </c>
      <c r="E2">
        <v>17</v>
      </c>
      <c r="F2">
        <v>18</v>
      </c>
      <c r="G2">
        <v>19</v>
      </c>
      <c r="H2">
        <v>150</v>
      </c>
      <c r="I2">
        <f>SUM(B2:H2)</f>
        <v>396</v>
      </c>
    </row>
    <row r="3" spans="1:9" x14ac:dyDescent="0.2">
      <c r="A3" t="s">
        <v>1</v>
      </c>
      <c r="B3">
        <v>53</v>
      </c>
      <c r="C3">
        <v>47</v>
      </c>
      <c r="D3">
        <v>32</v>
      </c>
      <c r="E3">
        <v>17</v>
      </c>
      <c r="F3">
        <v>4</v>
      </c>
      <c r="G3">
        <v>10</v>
      </c>
      <c r="H3">
        <v>40</v>
      </c>
      <c r="I3">
        <f t="shared" ref="I3:I7" si="0">SUM(B3:H3)</f>
        <v>203</v>
      </c>
    </row>
    <row r="4" spans="1:9" x14ac:dyDescent="0.2">
      <c r="A4" t="s">
        <v>2</v>
      </c>
      <c r="B4">
        <v>73</v>
      </c>
      <c r="C4">
        <v>64</v>
      </c>
      <c r="D4">
        <v>30</v>
      </c>
      <c r="E4">
        <v>20</v>
      </c>
      <c r="F4">
        <v>2</v>
      </c>
      <c r="G4">
        <v>5</v>
      </c>
      <c r="H4">
        <v>80</v>
      </c>
      <c r="I4">
        <f t="shared" si="0"/>
        <v>274</v>
      </c>
    </row>
    <row r="5" spans="1:9" x14ac:dyDescent="0.2">
      <c r="A5" t="s">
        <v>3</v>
      </c>
      <c r="B5">
        <v>71</v>
      </c>
      <c r="C5">
        <v>61</v>
      </c>
      <c r="D5">
        <v>29</v>
      </c>
      <c r="E5">
        <v>20</v>
      </c>
      <c r="F5">
        <v>3</v>
      </c>
      <c r="G5">
        <v>9</v>
      </c>
      <c r="H5">
        <v>100</v>
      </c>
      <c r="I5">
        <f t="shared" si="0"/>
        <v>293</v>
      </c>
    </row>
    <row r="6" spans="1:9" x14ac:dyDescent="0.2">
      <c r="A6" t="s">
        <v>4</v>
      </c>
      <c r="B6">
        <v>43</v>
      </c>
      <c r="C6">
        <v>39</v>
      </c>
      <c r="D6">
        <v>24</v>
      </c>
      <c r="E6">
        <v>8</v>
      </c>
      <c r="F6">
        <v>1</v>
      </c>
      <c r="G6">
        <v>4</v>
      </c>
      <c r="H6">
        <v>40</v>
      </c>
      <c r="I6">
        <f t="shared" si="0"/>
        <v>159</v>
      </c>
    </row>
    <row r="7" spans="1:9" x14ac:dyDescent="0.2">
      <c r="A7" t="s">
        <v>5</v>
      </c>
      <c r="B7">
        <v>32</v>
      </c>
      <c r="C7">
        <v>50</v>
      </c>
      <c r="D7">
        <v>10</v>
      </c>
      <c r="E7">
        <v>18</v>
      </c>
      <c r="F7">
        <v>6</v>
      </c>
      <c r="G7">
        <v>3</v>
      </c>
      <c r="H7">
        <v>50</v>
      </c>
      <c r="I7">
        <f t="shared" si="0"/>
        <v>169</v>
      </c>
    </row>
    <row r="8" spans="1:9" x14ac:dyDescent="0.2">
      <c r="A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D067-7A72-3348-8BEB-DA8E161BDB6E}">
  <dimension ref="A1:C8"/>
  <sheetViews>
    <sheetView workbookViewId="0">
      <selection activeCell="I3" sqref="I3"/>
    </sheetView>
  </sheetViews>
  <sheetFormatPr baseColWidth="10" defaultColWidth="8.83203125" defaultRowHeight="16" x14ac:dyDescent="0.2"/>
  <cols>
    <col min="1" max="1" width="12.1640625" customWidth="1"/>
  </cols>
  <sheetData>
    <row r="1" spans="1:3" x14ac:dyDescent="0.2">
      <c r="B1" t="s">
        <v>69</v>
      </c>
    </row>
    <row r="2" spans="1:3" x14ac:dyDescent="0.2">
      <c r="A2" t="s">
        <v>0</v>
      </c>
      <c r="B2">
        <v>2.8365122600000001</v>
      </c>
      <c r="C2" s="25"/>
    </row>
    <row r="3" spans="1:3" x14ac:dyDescent="0.2">
      <c r="A3" t="s">
        <v>1</v>
      </c>
      <c r="B3">
        <v>4.0972299200000002</v>
      </c>
      <c r="C3" s="25"/>
    </row>
    <row r="4" spans="1:3" x14ac:dyDescent="0.2">
      <c r="A4" t="s">
        <v>2</v>
      </c>
      <c r="B4">
        <v>6.3253405999999996</v>
      </c>
      <c r="C4" s="25"/>
    </row>
    <row r="5" spans="1:3" x14ac:dyDescent="0.2">
      <c r="A5" t="s">
        <v>3</v>
      </c>
      <c r="B5">
        <v>1.99056604</v>
      </c>
      <c r="C5" s="25"/>
    </row>
    <row r="6" spans="1:3" x14ac:dyDescent="0.2">
      <c r="A6" t="s">
        <v>4</v>
      </c>
      <c r="B6">
        <v>2.7132183900000002</v>
      </c>
      <c r="C6" s="25"/>
    </row>
    <row r="7" spans="1:3" x14ac:dyDescent="0.2">
      <c r="A7" t="s">
        <v>5</v>
      </c>
      <c r="B7">
        <v>2.45122616</v>
      </c>
      <c r="C7" s="25"/>
    </row>
    <row r="8" spans="1:3" x14ac:dyDescent="0.2"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C0DC-B993-EA46-9547-E772E2BA8111}">
  <dimension ref="A1:D7"/>
  <sheetViews>
    <sheetView workbookViewId="0">
      <selection activeCell="I3" sqref="I3"/>
    </sheetView>
  </sheetViews>
  <sheetFormatPr baseColWidth="10" defaultColWidth="8.83203125" defaultRowHeight="16" x14ac:dyDescent="0.2"/>
  <cols>
    <col min="1" max="1" width="20" customWidth="1"/>
    <col min="4" max="4" width="9.1640625" bestFit="1" customWidth="1"/>
  </cols>
  <sheetData>
    <row r="1" spans="1:4" x14ac:dyDescent="0.2">
      <c r="A1" s="24" t="s">
        <v>70</v>
      </c>
      <c r="B1" t="s">
        <v>71</v>
      </c>
      <c r="C1" t="s">
        <v>72</v>
      </c>
    </row>
    <row r="2" spans="1:4" x14ac:dyDescent="0.2">
      <c r="A2" t="s">
        <v>0</v>
      </c>
      <c r="B2">
        <v>32.07</v>
      </c>
      <c r="C2">
        <v>13.78</v>
      </c>
      <c r="D2" s="25"/>
    </row>
    <row r="3" spans="1:4" x14ac:dyDescent="0.2">
      <c r="A3" t="s">
        <v>1</v>
      </c>
      <c r="B3">
        <v>30.92</v>
      </c>
      <c r="C3">
        <v>10.73</v>
      </c>
      <c r="D3" s="25"/>
    </row>
    <row r="4" spans="1:4" x14ac:dyDescent="0.2">
      <c r="A4" t="s">
        <v>2</v>
      </c>
      <c r="B4">
        <v>21.64</v>
      </c>
      <c r="C4">
        <v>5.54</v>
      </c>
      <c r="D4" s="25"/>
    </row>
    <row r="5" spans="1:4" x14ac:dyDescent="0.2">
      <c r="A5" t="s">
        <v>3</v>
      </c>
      <c r="B5">
        <v>24.08</v>
      </c>
      <c r="C5">
        <v>11.08</v>
      </c>
      <c r="D5" s="25"/>
    </row>
    <row r="6" spans="1:4" x14ac:dyDescent="0.2">
      <c r="A6" t="s">
        <v>4</v>
      </c>
      <c r="B6">
        <v>28.48</v>
      </c>
      <c r="C6">
        <v>3.98</v>
      </c>
      <c r="D6" s="25"/>
    </row>
    <row r="7" spans="1:4" x14ac:dyDescent="0.2">
      <c r="A7" t="s">
        <v>5</v>
      </c>
      <c r="B7">
        <v>26.37</v>
      </c>
      <c r="C7">
        <v>11.8</v>
      </c>
      <c r="D7" s="25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446E-690B-F047-9344-E8F31659066B}">
  <dimension ref="A1:D8"/>
  <sheetViews>
    <sheetView workbookViewId="0">
      <selection activeCell="I3" sqref="I3"/>
    </sheetView>
  </sheetViews>
  <sheetFormatPr baseColWidth="10" defaultColWidth="8.83203125" defaultRowHeight="16" x14ac:dyDescent="0.2"/>
  <cols>
    <col min="1" max="1" width="12" customWidth="1"/>
    <col min="2" max="2" width="22.83203125" customWidth="1"/>
    <col min="3" max="3" width="13.6640625" customWidth="1"/>
    <col min="4" max="4" width="21.5" customWidth="1"/>
  </cols>
  <sheetData>
    <row r="1" spans="1:4" x14ac:dyDescent="0.2">
      <c r="A1" s="24" t="s">
        <v>103</v>
      </c>
      <c r="B1" t="s">
        <v>73</v>
      </c>
      <c r="C1" t="s">
        <v>74</v>
      </c>
      <c r="D1" t="s">
        <v>75</v>
      </c>
    </row>
    <row r="2" spans="1:4" x14ac:dyDescent="0.2">
      <c r="A2" t="s">
        <v>0</v>
      </c>
      <c r="B2">
        <v>11359</v>
      </c>
      <c r="C2">
        <v>956</v>
      </c>
      <c r="D2">
        <v>5727</v>
      </c>
    </row>
    <row r="3" spans="1:4" x14ac:dyDescent="0.2">
      <c r="A3" t="s">
        <v>1</v>
      </c>
      <c r="B3">
        <v>4765</v>
      </c>
      <c r="C3">
        <v>319</v>
      </c>
      <c r="D3">
        <v>2794</v>
      </c>
    </row>
    <row r="4" spans="1:4" x14ac:dyDescent="0.2">
      <c r="A4" t="s">
        <v>2</v>
      </c>
      <c r="B4">
        <v>4540</v>
      </c>
      <c r="C4">
        <v>335</v>
      </c>
      <c r="D4">
        <v>2687</v>
      </c>
    </row>
    <row r="5" spans="1:4" x14ac:dyDescent="0.2">
      <c r="A5" t="s">
        <v>3</v>
      </c>
      <c r="B5">
        <v>3067</v>
      </c>
      <c r="C5">
        <v>955</v>
      </c>
      <c r="D5">
        <v>2567</v>
      </c>
    </row>
    <row r="6" spans="1:4" x14ac:dyDescent="0.2">
      <c r="A6" t="s">
        <v>4</v>
      </c>
      <c r="B6">
        <v>2966</v>
      </c>
      <c r="C6">
        <v>369</v>
      </c>
      <c r="D6">
        <v>2881</v>
      </c>
    </row>
    <row r="7" spans="1:4" x14ac:dyDescent="0.2">
      <c r="A7" t="s">
        <v>5</v>
      </c>
      <c r="B7">
        <v>3366</v>
      </c>
      <c r="C7">
        <v>770</v>
      </c>
      <c r="D7">
        <v>1632</v>
      </c>
    </row>
    <row r="8" spans="1:4" x14ac:dyDescent="0.2">
      <c r="A8" s="24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36ED-ABC7-5442-AEEA-5FA2A22ECCC2}">
  <dimension ref="A2:W24"/>
  <sheetViews>
    <sheetView workbookViewId="0">
      <selection activeCell="I3" sqref="I3"/>
    </sheetView>
  </sheetViews>
  <sheetFormatPr baseColWidth="10" defaultRowHeight="16" x14ac:dyDescent="0.2"/>
  <cols>
    <col min="8" max="8" width="13.33203125" customWidth="1"/>
    <col min="10" max="10" width="11.33203125" customWidth="1"/>
  </cols>
  <sheetData>
    <row r="2" spans="1:23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55</v>
      </c>
      <c r="Q2" s="1" t="s">
        <v>56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</row>
    <row r="3" spans="1:23" x14ac:dyDescent="0.2">
      <c r="A3" t="s">
        <v>0</v>
      </c>
      <c r="B3" s="2">
        <v>504199</v>
      </c>
      <c r="C3" s="2">
        <v>503658</v>
      </c>
      <c r="D3" s="2">
        <v>528240</v>
      </c>
      <c r="E3" s="2">
        <v>552090</v>
      </c>
      <c r="F3" s="2">
        <v>545664</v>
      </c>
      <c r="G3" s="2">
        <v>559740</v>
      </c>
      <c r="H3" s="2">
        <v>559218</v>
      </c>
      <c r="I3" s="2">
        <v>578209</v>
      </c>
      <c r="J3" s="2">
        <v>567443</v>
      </c>
      <c r="K3" s="2">
        <v>573783</v>
      </c>
      <c r="L3" s="2">
        <v>572926</v>
      </c>
      <c r="M3" s="2">
        <v>584122</v>
      </c>
      <c r="N3" s="2">
        <v>572385</v>
      </c>
      <c r="O3" s="2">
        <v>576973</v>
      </c>
      <c r="P3" s="17">
        <v>597379.571429</v>
      </c>
      <c r="Q3" s="17">
        <v>602947.80000000005</v>
      </c>
      <c r="R3" s="17">
        <v>608516.02857099997</v>
      </c>
      <c r="S3" s="17">
        <v>614084.25714300002</v>
      </c>
      <c r="T3" s="17">
        <v>619652.48571399995</v>
      </c>
      <c r="U3" s="17">
        <v>625220.714286</v>
      </c>
      <c r="V3" s="17">
        <v>630788.94285700005</v>
      </c>
      <c r="W3" s="17">
        <v>636357.17142899998</v>
      </c>
    </row>
    <row r="4" spans="1:23" x14ac:dyDescent="0.2">
      <c r="A4" t="s">
        <v>1</v>
      </c>
      <c r="B4" s="2">
        <v>88043</v>
      </c>
      <c r="C4" s="2">
        <v>88471</v>
      </c>
      <c r="D4" s="2">
        <v>92391</v>
      </c>
      <c r="E4" s="2">
        <v>95349</v>
      </c>
      <c r="F4" s="2">
        <v>94038</v>
      </c>
      <c r="G4" s="2">
        <v>95892</v>
      </c>
      <c r="H4" s="2">
        <v>97363</v>
      </c>
      <c r="I4" s="2">
        <v>98673</v>
      </c>
      <c r="J4" s="2">
        <v>97543</v>
      </c>
      <c r="K4" s="2">
        <v>98565</v>
      </c>
      <c r="L4" s="2">
        <v>99338</v>
      </c>
      <c r="M4" s="2">
        <v>99683</v>
      </c>
      <c r="N4" s="2">
        <v>97907</v>
      </c>
      <c r="O4" s="2">
        <v>99337</v>
      </c>
      <c r="P4" s="17">
        <v>102048.95604400001</v>
      </c>
      <c r="Q4" s="17">
        <v>102868.883516</v>
      </c>
      <c r="R4" s="17">
        <v>103688.81098900001</v>
      </c>
      <c r="S4" s="17">
        <v>104508.73846199999</v>
      </c>
      <c r="T4" s="17">
        <v>105328.665934</v>
      </c>
      <c r="U4" s="17">
        <v>106148.59340699999</v>
      </c>
      <c r="V4" s="17">
        <v>106968.520879</v>
      </c>
      <c r="W4" s="17">
        <v>107788.44835200001</v>
      </c>
    </row>
    <row r="5" spans="1:23" x14ac:dyDescent="0.2">
      <c r="A5" t="s">
        <v>2</v>
      </c>
      <c r="B5" s="2">
        <v>173489</v>
      </c>
      <c r="C5" s="2">
        <v>177019</v>
      </c>
      <c r="D5" s="2">
        <v>180621</v>
      </c>
      <c r="E5" s="2">
        <v>187789</v>
      </c>
      <c r="F5" s="2">
        <v>183001</v>
      </c>
      <c r="G5" s="2">
        <v>188990</v>
      </c>
      <c r="H5" s="2">
        <v>189832</v>
      </c>
      <c r="I5" s="2">
        <v>193616</v>
      </c>
      <c r="J5" s="2">
        <v>190460</v>
      </c>
      <c r="K5" s="2">
        <v>192920</v>
      </c>
      <c r="L5" s="2">
        <v>191909</v>
      </c>
      <c r="M5" s="2">
        <v>195549</v>
      </c>
      <c r="N5" s="2">
        <v>191884</v>
      </c>
      <c r="O5" s="2">
        <v>194515</v>
      </c>
      <c r="P5" s="17">
        <v>198814.41758199999</v>
      </c>
      <c r="Q5" s="17">
        <v>200260.20659300001</v>
      </c>
      <c r="R5" s="17">
        <v>201705.995604</v>
      </c>
      <c r="S5" s="17">
        <v>203151.78461500001</v>
      </c>
      <c r="T5" s="17">
        <v>204597.573626</v>
      </c>
      <c r="U5" s="17">
        <v>206043.36263700001</v>
      </c>
      <c r="V5" s="17">
        <v>207489.151648</v>
      </c>
      <c r="W5" s="17">
        <v>208934.94065900001</v>
      </c>
    </row>
    <row r="6" spans="1:23" x14ac:dyDescent="0.2">
      <c r="A6" t="s">
        <v>3</v>
      </c>
      <c r="B6" s="2">
        <v>125220</v>
      </c>
      <c r="C6" s="2">
        <v>126741</v>
      </c>
      <c r="D6" s="2">
        <v>129134</v>
      </c>
      <c r="E6" s="2">
        <v>136262</v>
      </c>
      <c r="F6" s="2">
        <v>133104</v>
      </c>
      <c r="G6" s="2">
        <v>136111</v>
      </c>
      <c r="H6" s="2">
        <v>134656</v>
      </c>
      <c r="I6" s="2">
        <v>142140</v>
      </c>
      <c r="J6" s="2">
        <v>138407</v>
      </c>
      <c r="K6" s="2">
        <v>138726</v>
      </c>
      <c r="L6" s="2">
        <v>136605</v>
      </c>
      <c r="M6" s="2">
        <v>141911</v>
      </c>
      <c r="N6" s="2">
        <v>139126</v>
      </c>
      <c r="O6" s="2">
        <v>140210</v>
      </c>
      <c r="P6" s="17">
        <v>143689.73626400001</v>
      </c>
      <c r="Q6" s="17">
        <v>144768.81538499999</v>
      </c>
      <c r="R6" s="17">
        <v>145847.894505</v>
      </c>
      <c r="S6" s="17">
        <v>146926.97362599999</v>
      </c>
      <c r="T6" s="17">
        <v>148006.05274700001</v>
      </c>
      <c r="U6" s="17">
        <v>149085.131868</v>
      </c>
      <c r="V6" s="17">
        <v>150164.21098900001</v>
      </c>
      <c r="W6" s="17">
        <v>151243.29011</v>
      </c>
    </row>
    <row r="7" spans="1:23" x14ac:dyDescent="0.2">
      <c r="A7" t="s">
        <v>4</v>
      </c>
      <c r="B7" s="2">
        <v>62873</v>
      </c>
      <c r="C7" s="2">
        <v>62807</v>
      </c>
      <c r="D7" s="2">
        <v>66246</v>
      </c>
      <c r="E7" s="2">
        <v>66252</v>
      </c>
      <c r="F7" s="2">
        <v>64954</v>
      </c>
      <c r="G7" s="2">
        <v>67524</v>
      </c>
      <c r="H7" s="2">
        <v>68879</v>
      </c>
      <c r="I7" s="2">
        <v>68415</v>
      </c>
      <c r="J7" s="2">
        <v>67053</v>
      </c>
      <c r="K7" s="2">
        <v>68568</v>
      </c>
      <c r="L7" s="2">
        <v>70050</v>
      </c>
      <c r="M7" s="2">
        <v>68671</v>
      </c>
      <c r="N7" s="2">
        <v>67589</v>
      </c>
      <c r="O7" s="2">
        <v>69528</v>
      </c>
      <c r="P7" s="17">
        <v>70458.681318999996</v>
      </c>
      <c r="Q7" s="17">
        <v>70906.419779999997</v>
      </c>
      <c r="R7" s="17">
        <v>71354.158242000005</v>
      </c>
      <c r="S7" s="17">
        <v>71801.896703000006</v>
      </c>
      <c r="T7" s="17">
        <v>72249.635165</v>
      </c>
      <c r="U7" s="17">
        <v>72697.373626000001</v>
      </c>
      <c r="V7" s="17">
        <v>73145.112087999994</v>
      </c>
      <c r="W7" s="17">
        <v>73592.850548999995</v>
      </c>
    </row>
    <row r="8" spans="1:23" x14ac:dyDescent="0.2">
      <c r="A8" t="s">
        <v>5</v>
      </c>
      <c r="B8" s="2">
        <v>48191</v>
      </c>
      <c r="C8" s="2">
        <v>47945</v>
      </c>
      <c r="D8" s="2">
        <v>48932</v>
      </c>
      <c r="E8" s="2">
        <v>50691</v>
      </c>
      <c r="F8" s="2">
        <v>50154</v>
      </c>
      <c r="G8" s="2">
        <v>50845</v>
      </c>
      <c r="H8" s="2">
        <v>50503</v>
      </c>
      <c r="I8" s="2">
        <v>52412</v>
      </c>
      <c r="J8" s="2">
        <v>52013</v>
      </c>
      <c r="K8" s="2">
        <v>52152</v>
      </c>
      <c r="L8" s="2">
        <v>51268</v>
      </c>
      <c r="M8" s="2">
        <v>52858</v>
      </c>
      <c r="N8" s="2">
        <v>52340</v>
      </c>
      <c r="O8" s="2">
        <v>52254</v>
      </c>
      <c r="P8" s="17">
        <v>53467.439559999999</v>
      </c>
      <c r="Q8" s="17">
        <v>53810.164835000003</v>
      </c>
      <c r="R8" s="17">
        <v>54152.89011</v>
      </c>
      <c r="S8" s="17">
        <v>54495.615384999997</v>
      </c>
      <c r="T8" s="17">
        <v>54838.340659000001</v>
      </c>
      <c r="U8" s="17">
        <v>55181.065933999998</v>
      </c>
      <c r="V8" s="17">
        <v>55523.791209000003</v>
      </c>
      <c r="W8" s="17">
        <v>55866.516484</v>
      </c>
    </row>
    <row r="9" spans="1:23" x14ac:dyDescent="0.2">
      <c r="H9" s="2">
        <v>0.1</v>
      </c>
      <c r="I9" s="2">
        <v>0.75</v>
      </c>
      <c r="J9" s="2">
        <v>0.15</v>
      </c>
    </row>
    <row r="10" spans="1:23" x14ac:dyDescent="0.2">
      <c r="B10" s="2">
        <v>2021</v>
      </c>
      <c r="C10" s="2">
        <v>2022</v>
      </c>
      <c r="D10" s="2">
        <v>2023</v>
      </c>
      <c r="E10" s="2">
        <v>2024</v>
      </c>
      <c r="F10" s="2">
        <v>2025</v>
      </c>
      <c r="G10" s="2">
        <v>2026</v>
      </c>
      <c r="H10" t="s">
        <v>53</v>
      </c>
      <c r="I10" t="s">
        <v>51</v>
      </c>
      <c r="J10" t="s">
        <v>52</v>
      </c>
      <c r="K10" t="s">
        <v>50</v>
      </c>
      <c r="M10" t="s">
        <v>54</v>
      </c>
    </row>
    <row r="11" spans="1:23" x14ac:dyDescent="0.2">
      <c r="A11" t="s">
        <v>0</v>
      </c>
      <c r="B11" s="2">
        <v>503658</v>
      </c>
      <c r="C11" s="2">
        <v>559740</v>
      </c>
      <c r="D11" s="2">
        <v>573783</v>
      </c>
      <c r="E11" s="2">
        <v>576973</v>
      </c>
      <c r="F11">
        <v>581886.30000000005</v>
      </c>
      <c r="G11" s="2">
        <v>584520.80000000005</v>
      </c>
      <c r="H11" s="23">
        <f>I11-5%</f>
        <v>-3.691827867161887E-2</v>
      </c>
      <c r="I11" s="22">
        <f>(G11-E11)/E11</f>
        <v>1.3081721328381132E-2</v>
      </c>
      <c r="J11" s="23">
        <f>I11+5%</f>
        <v>6.3081721328381135E-2</v>
      </c>
      <c r="K11">
        <f>(E11*(1+H11))*$H$9+(E11*(1+I11))*$I$9+(E11*(1+J11))*$J$9</f>
        <v>585963.23250000004</v>
      </c>
    </row>
    <row r="12" spans="1:23" x14ac:dyDescent="0.2">
      <c r="A12" t="s">
        <v>1</v>
      </c>
      <c r="B12" s="2">
        <v>88471</v>
      </c>
      <c r="C12" s="2">
        <v>95892</v>
      </c>
      <c r="D12" s="2">
        <v>98565</v>
      </c>
      <c r="E12" s="2">
        <v>99337</v>
      </c>
      <c r="F12" s="2">
        <v>99327.4</v>
      </c>
      <c r="G12" s="2">
        <v>99327.1</v>
      </c>
      <c r="H12" s="23">
        <f t="shared" ref="H12:H16" si="0">I12-5%</f>
        <v>-5.0099660750777597E-2</v>
      </c>
      <c r="I12" s="22">
        <f t="shared" ref="I12:I16" si="1">(G12-E12)/E12</f>
        <v>-9.9660750777597268E-5</v>
      </c>
      <c r="J12" s="23">
        <f t="shared" ref="J12:J16" si="2">I12+5%</f>
        <v>4.9900339249222408E-2</v>
      </c>
      <c r="K12">
        <f t="shared" ref="K12:K16" si="3">(E12*(1+H12))*$H$9+(E12*(1+I12))*$I$9+(E12*(1+J12))*$J$9</f>
        <v>99575.442500000005</v>
      </c>
    </row>
    <row r="13" spans="1:23" x14ac:dyDescent="0.2">
      <c r="A13" t="s">
        <v>2</v>
      </c>
      <c r="B13" s="2">
        <v>177019</v>
      </c>
      <c r="C13" s="2">
        <v>188990</v>
      </c>
      <c r="D13" s="2">
        <v>192920</v>
      </c>
      <c r="E13" s="2">
        <v>194515</v>
      </c>
      <c r="F13" s="2">
        <v>194349.5</v>
      </c>
      <c r="G13" s="2">
        <v>194212.9</v>
      </c>
      <c r="H13" s="23">
        <f t="shared" si="0"/>
        <v>-5.1553093591753883E-2</v>
      </c>
      <c r="I13" s="22">
        <f t="shared" si="1"/>
        <v>-1.5530935917538792E-3</v>
      </c>
      <c r="J13" s="23">
        <f t="shared" si="2"/>
        <v>4.8446906408246122E-2</v>
      </c>
      <c r="K13">
        <f t="shared" si="3"/>
        <v>194699.1875</v>
      </c>
    </row>
    <row r="14" spans="1:23" x14ac:dyDescent="0.2">
      <c r="A14" t="s">
        <v>3</v>
      </c>
      <c r="B14" s="2">
        <v>126741</v>
      </c>
      <c r="C14" s="2">
        <v>136111</v>
      </c>
      <c r="D14" s="2">
        <v>138726</v>
      </c>
      <c r="E14" s="2">
        <v>140210</v>
      </c>
      <c r="F14" s="2">
        <v>140056.6</v>
      </c>
      <c r="G14" s="2">
        <v>139938.6</v>
      </c>
      <c r="H14" s="23">
        <f t="shared" si="0"/>
        <v>-5.1935667926681368E-2</v>
      </c>
      <c r="I14" s="22">
        <f t="shared" si="1"/>
        <v>-1.935667926681365E-3</v>
      </c>
      <c r="J14" s="23">
        <f t="shared" si="2"/>
        <v>4.8064332073318637E-2</v>
      </c>
      <c r="K14">
        <f t="shared" si="3"/>
        <v>140289.125</v>
      </c>
    </row>
    <row r="15" spans="1:23" x14ac:dyDescent="0.2">
      <c r="A15" t="s">
        <v>4</v>
      </c>
      <c r="B15" s="2">
        <v>62807</v>
      </c>
      <c r="C15" s="2">
        <v>67524</v>
      </c>
      <c r="D15" s="2">
        <v>68568</v>
      </c>
      <c r="E15" s="2">
        <v>69528</v>
      </c>
      <c r="F15" s="2">
        <v>69502.3</v>
      </c>
      <c r="G15" s="2">
        <v>69500.2</v>
      </c>
      <c r="H15" s="23">
        <f t="shared" si="0"/>
        <v>-5.039983891381894E-2</v>
      </c>
      <c r="I15" s="22">
        <f t="shared" si="1"/>
        <v>-3.9983891381893498E-4</v>
      </c>
      <c r="J15" s="23">
        <f t="shared" si="2"/>
        <v>4.9600161086181066E-2</v>
      </c>
      <c r="K15">
        <f t="shared" si="3"/>
        <v>69674.02</v>
      </c>
    </row>
    <row r="16" spans="1:23" x14ac:dyDescent="0.2">
      <c r="A16" t="s">
        <v>5</v>
      </c>
      <c r="B16" s="2">
        <v>47945</v>
      </c>
      <c r="C16" s="2">
        <v>50845</v>
      </c>
      <c r="D16" s="2">
        <v>52152</v>
      </c>
      <c r="E16" s="2">
        <v>52254</v>
      </c>
      <c r="F16" s="2">
        <v>52251</v>
      </c>
      <c r="G16" s="2">
        <v>52251.1</v>
      </c>
      <c r="H16" s="23">
        <f t="shared" si="0"/>
        <v>-5.0055498143682813E-2</v>
      </c>
      <c r="I16" s="22">
        <f t="shared" si="1"/>
        <v>-5.5498143682808113E-5</v>
      </c>
      <c r="J16" s="23">
        <f t="shared" si="2"/>
        <v>4.9944501856317193E-2</v>
      </c>
      <c r="K16">
        <f t="shared" si="3"/>
        <v>52381.734999999993</v>
      </c>
      <c r="O16" s="29"/>
      <c r="P16" s="29"/>
    </row>
    <row r="17" spans="15:20" x14ac:dyDescent="0.2">
      <c r="O17" s="29"/>
      <c r="P17" s="29"/>
      <c r="S17" s="25">
        <v>70458.681318999996</v>
      </c>
      <c r="T17">
        <v>53467.439559999999</v>
      </c>
    </row>
    <row r="18" spans="15:20" x14ac:dyDescent="0.2">
      <c r="O18" s="29"/>
      <c r="P18" s="29"/>
      <c r="R18" s="29">
        <v>45657</v>
      </c>
      <c r="S18">
        <v>70906.419779999997</v>
      </c>
      <c r="T18">
        <v>53810.164835000003</v>
      </c>
    </row>
    <row r="19" spans="15:20" x14ac:dyDescent="0.2">
      <c r="O19" s="29"/>
      <c r="P19" s="29"/>
      <c r="R19" s="29">
        <v>45747</v>
      </c>
      <c r="S19">
        <v>71354.158242000005</v>
      </c>
      <c r="T19">
        <v>54152.89011</v>
      </c>
    </row>
    <row r="20" spans="15:20" x14ac:dyDescent="0.2">
      <c r="O20" s="29"/>
      <c r="P20" s="29"/>
      <c r="R20" s="29">
        <v>45838</v>
      </c>
      <c r="S20">
        <v>71801.896703000006</v>
      </c>
      <c r="T20">
        <v>54495.615384999997</v>
      </c>
    </row>
    <row r="21" spans="15:20" x14ac:dyDescent="0.2">
      <c r="O21" s="29"/>
      <c r="P21" s="29"/>
      <c r="R21" s="29">
        <v>45930</v>
      </c>
      <c r="S21">
        <v>72249.635165</v>
      </c>
      <c r="T21">
        <v>54838.340659000001</v>
      </c>
    </row>
    <row r="22" spans="15:20" x14ac:dyDescent="0.2">
      <c r="O22" s="29"/>
      <c r="P22" s="29"/>
      <c r="R22" s="29">
        <v>46022</v>
      </c>
      <c r="S22">
        <v>72697.373626000001</v>
      </c>
      <c r="T22">
        <v>55181.065933999998</v>
      </c>
    </row>
    <row r="23" spans="15:20" x14ac:dyDescent="0.2">
      <c r="R23" s="29">
        <v>46112</v>
      </c>
      <c r="S23">
        <v>73145.112087999994</v>
      </c>
      <c r="T23">
        <v>55523.791209000003</v>
      </c>
    </row>
    <row r="24" spans="15:20" x14ac:dyDescent="0.2">
      <c r="R24" s="29">
        <v>46203</v>
      </c>
      <c r="S24">
        <v>73592.850548999995</v>
      </c>
      <c r="T24">
        <v>55866.516484</v>
      </c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DC1D-665A-6346-B111-C5B50A2E1493}">
  <dimension ref="A2:O20"/>
  <sheetViews>
    <sheetView workbookViewId="0">
      <selection activeCell="I3" sqref="I3"/>
    </sheetView>
  </sheetViews>
  <sheetFormatPr baseColWidth="10" defaultRowHeight="16" x14ac:dyDescent="0.2"/>
  <sheetData>
    <row r="2" spans="1:10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</row>
    <row r="3" spans="1:10" x14ac:dyDescent="0.2">
      <c r="A3" t="s">
        <v>0</v>
      </c>
      <c r="B3">
        <v>14880</v>
      </c>
      <c r="C3">
        <v>15185</v>
      </c>
      <c r="D3">
        <v>15160</v>
      </c>
      <c r="E3">
        <v>15755</v>
      </c>
      <c r="F3">
        <v>16930</v>
      </c>
      <c r="G3">
        <v>17416.5</v>
      </c>
      <c r="H3">
        <v>17739</v>
      </c>
      <c r="I3">
        <v>18267.928571</v>
      </c>
    </row>
    <row r="4" spans="1:10" x14ac:dyDescent="0.2">
      <c r="A4" t="s">
        <v>1</v>
      </c>
      <c r="B4">
        <v>10860</v>
      </c>
      <c r="C4">
        <v>11340</v>
      </c>
      <c r="D4">
        <v>11240</v>
      </c>
      <c r="E4">
        <v>11540</v>
      </c>
      <c r="F4">
        <v>12680</v>
      </c>
      <c r="G4">
        <v>12950.2</v>
      </c>
      <c r="H4">
        <v>13245.466667000001</v>
      </c>
      <c r="I4">
        <v>13667.495238</v>
      </c>
    </row>
    <row r="5" spans="1:10" x14ac:dyDescent="0.2">
      <c r="A5" t="s">
        <v>2</v>
      </c>
      <c r="B5">
        <v>12490</v>
      </c>
      <c r="C5">
        <v>12630</v>
      </c>
      <c r="D5">
        <v>12500</v>
      </c>
      <c r="E5">
        <v>12780</v>
      </c>
      <c r="F5">
        <v>13720</v>
      </c>
      <c r="G5">
        <v>13823.9</v>
      </c>
      <c r="H5">
        <v>14012.6</v>
      </c>
      <c r="I5">
        <v>14304.585714000001</v>
      </c>
    </row>
    <row r="6" spans="1:10" x14ac:dyDescent="0.2">
      <c r="A6" t="s">
        <v>3</v>
      </c>
      <c r="B6">
        <v>12910</v>
      </c>
      <c r="C6">
        <v>13080</v>
      </c>
      <c r="D6">
        <v>12820</v>
      </c>
      <c r="E6">
        <v>13220</v>
      </c>
      <c r="F6">
        <v>14110</v>
      </c>
      <c r="G6">
        <v>14248.5</v>
      </c>
      <c r="H6">
        <v>14416.333333</v>
      </c>
      <c r="I6">
        <v>14707.261904999999</v>
      </c>
    </row>
    <row r="7" spans="1:10" x14ac:dyDescent="0.2">
      <c r="A7" t="s">
        <v>4</v>
      </c>
      <c r="B7">
        <v>10180</v>
      </c>
      <c r="C7">
        <v>10340</v>
      </c>
      <c r="D7">
        <v>10100</v>
      </c>
      <c r="E7">
        <v>10640</v>
      </c>
      <c r="F7">
        <v>11620</v>
      </c>
      <c r="G7">
        <v>11835.9</v>
      </c>
      <c r="H7">
        <v>12051.933333000001</v>
      </c>
      <c r="I7">
        <v>12413.633333</v>
      </c>
    </row>
    <row r="8" spans="1:10" x14ac:dyDescent="0.2">
      <c r="A8" t="s">
        <v>5</v>
      </c>
      <c r="B8">
        <v>13120</v>
      </c>
      <c r="C8">
        <v>13340</v>
      </c>
      <c r="D8">
        <v>13220</v>
      </c>
      <c r="E8">
        <v>13460</v>
      </c>
      <c r="F8">
        <v>14320</v>
      </c>
      <c r="G8">
        <v>14455.8</v>
      </c>
      <c r="H8">
        <v>14638.533332999999</v>
      </c>
      <c r="I8">
        <v>14920.219048000001</v>
      </c>
    </row>
    <row r="13" spans="1:10" x14ac:dyDescent="0.2">
      <c r="J13" s="21"/>
    </row>
    <row r="20" spans="15:15" x14ac:dyDescent="0.2">
      <c r="O20" s="2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C9A6-111C-154D-B174-F0B4FB44F6C8}">
  <dimension ref="A1:Z24"/>
  <sheetViews>
    <sheetView workbookViewId="0">
      <selection activeCell="I3" sqref="I3"/>
    </sheetView>
  </sheetViews>
  <sheetFormatPr baseColWidth="10" defaultRowHeight="16" x14ac:dyDescent="0.2"/>
  <sheetData>
    <row r="1" spans="1:26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55</v>
      </c>
      <c r="Q1" s="1" t="s">
        <v>56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6" x14ac:dyDescent="0.2">
      <c r="A2" s="28" t="s">
        <v>0</v>
      </c>
      <c r="B2" s="2">
        <v>43700</v>
      </c>
      <c r="C2" s="2">
        <v>43870</v>
      </c>
      <c r="D2" s="2">
        <v>44160</v>
      </c>
      <c r="E2" s="2">
        <v>45050</v>
      </c>
      <c r="F2" s="2">
        <v>45430</v>
      </c>
      <c r="G2" s="2">
        <v>45750</v>
      </c>
      <c r="H2" s="2">
        <v>46180</v>
      </c>
      <c r="I2" s="2">
        <v>47500</v>
      </c>
      <c r="J2" s="2">
        <v>47840</v>
      </c>
      <c r="K2" s="2">
        <v>48330</v>
      </c>
      <c r="L2" s="2">
        <v>49920</v>
      </c>
      <c r="M2" s="2">
        <v>50630</v>
      </c>
      <c r="N2" s="2">
        <v>51000</v>
      </c>
      <c r="O2" s="2">
        <v>51310</v>
      </c>
      <c r="P2" s="17">
        <v>52000.10989</v>
      </c>
      <c r="Q2" s="17">
        <v>52641.362636999998</v>
      </c>
      <c r="R2" s="17">
        <v>53282.615384999997</v>
      </c>
      <c r="S2" s="17">
        <v>53923.868132000003</v>
      </c>
      <c r="T2" s="17">
        <v>54565.120879000002</v>
      </c>
      <c r="U2" s="17">
        <v>55206.373626000001</v>
      </c>
      <c r="V2" s="17">
        <v>55847.626373999999</v>
      </c>
      <c r="W2" s="17">
        <v>56488.879120999998</v>
      </c>
      <c r="Y2" s="17"/>
      <c r="Z2" t="s">
        <v>54</v>
      </c>
    </row>
    <row r="3" spans="1:26" x14ac:dyDescent="0.2">
      <c r="A3" s="28" t="s">
        <v>1</v>
      </c>
      <c r="B3" s="2">
        <v>40000</v>
      </c>
      <c r="C3" s="2">
        <v>40000</v>
      </c>
      <c r="D3" s="2">
        <v>40160</v>
      </c>
      <c r="E3" s="2">
        <v>41270</v>
      </c>
      <c r="F3" s="2">
        <v>41500</v>
      </c>
      <c r="G3" s="2">
        <v>41500</v>
      </c>
      <c r="H3" s="2">
        <v>41890</v>
      </c>
      <c r="I3" s="2">
        <v>42980</v>
      </c>
      <c r="J3" s="2">
        <v>43310</v>
      </c>
      <c r="K3" s="2">
        <v>44030</v>
      </c>
      <c r="L3" s="2">
        <v>44990</v>
      </c>
      <c r="M3" s="2">
        <v>46110</v>
      </c>
      <c r="N3" s="2">
        <v>46320</v>
      </c>
      <c r="O3" s="2">
        <v>46380</v>
      </c>
      <c r="P3" s="17">
        <v>47029.560440000001</v>
      </c>
      <c r="Q3" s="17">
        <v>47581.692307999998</v>
      </c>
      <c r="R3" s="17">
        <v>48133.824176000002</v>
      </c>
      <c r="S3" s="17">
        <v>48685.956043999999</v>
      </c>
      <c r="T3" s="17">
        <v>49238.087912000003</v>
      </c>
      <c r="U3" s="17">
        <v>49790.219779999999</v>
      </c>
      <c r="V3" s="17">
        <v>50342.351648000003</v>
      </c>
      <c r="W3" s="17">
        <v>50894.483516</v>
      </c>
    </row>
    <row r="4" spans="1:26" x14ac:dyDescent="0.2">
      <c r="A4" s="28" t="s">
        <v>2</v>
      </c>
      <c r="B4" s="2">
        <v>40150</v>
      </c>
      <c r="C4" s="2">
        <v>40130</v>
      </c>
      <c r="D4" s="2">
        <v>40240</v>
      </c>
      <c r="E4" s="2">
        <v>41500</v>
      </c>
      <c r="F4" s="2">
        <v>41590</v>
      </c>
      <c r="G4" s="2">
        <v>41640</v>
      </c>
      <c r="H4" s="2">
        <v>41930</v>
      </c>
      <c r="I4" s="2">
        <v>42930</v>
      </c>
      <c r="J4" s="2">
        <v>43330</v>
      </c>
      <c r="K4" s="2">
        <v>43900</v>
      </c>
      <c r="L4" s="2">
        <v>45040</v>
      </c>
      <c r="M4" s="2">
        <v>46060</v>
      </c>
      <c r="N4" s="2">
        <v>46380</v>
      </c>
      <c r="O4" s="2">
        <v>46410</v>
      </c>
      <c r="P4" s="17">
        <v>46981.978022000003</v>
      </c>
      <c r="Q4" s="17">
        <v>47520.241757999996</v>
      </c>
      <c r="R4" s="17">
        <v>48058.505494999998</v>
      </c>
      <c r="S4" s="17">
        <v>48596.769230999998</v>
      </c>
      <c r="T4" s="17">
        <v>49135.032966999999</v>
      </c>
      <c r="U4" s="17">
        <v>49673.296703</v>
      </c>
      <c r="V4" s="17">
        <v>50211.560440000001</v>
      </c>
      <c r="W4" s="17">
        <v>50749.824176000002</v>
      </c>
    </row>
    <row r="5" spans="1:26" x14ac:dyDescent="0.2">
      <c r="A5" s="28" t="s">
        <v>3</v>
      </c>
      <c r="B5" s="2">
        <v>39750</v>
      </c>
      <c r="C5" s="2">
        <v>39630</v>
      </c>
      <c r="D5" s="2">
        <v>39970</v>
      </c>
      <c r="E5" s="2">
        <v>40830</v>
      </c>
      <c r="F5" s="2">
        <v>41020</v>
      </c>
      <c r="G5" s="2">
        <v>41150</v>
      </c>
      <c r="H5" s="2">
        <v>41590</v>
      </c>
      <c r="I5" s="2">
        <v>42630</v>
      </c>
      <c r="J5" s="2">
        <v>43000</v>
      </c>
      <c r="K5" s="2">
        <v>43690</v>
      </c>
      <c r="L5" s="2">
        <v>44690</v>
      </c>
      <c r="M5" s="2">
        <v>45480</v>
      </c>
      <c r="N5" s="2">
        <v>45920</v>
      </c>
      <c r="O5" s="2">
        <v>46110</v>
      </c>
      <c r="P5" s="17">
        <v>46627.692307999998</v>
      </c>
      <c r="Q5" s="17">
        <v>47173.670330000001</v>
      </c>
      <c r="R5" s="17">
        <v>47719.648351999997</v>
      </c>
      <c r="S5" s="17">
        <v>48265.626373999999</v>
      </c>
      <c r="T5" s="17">
        <v>48811.604396000002</v>
      </c>
      <c r="U5" s="17">
        <v>49357.582417999998</v>
      </c>
      <c r="V5" s="17">
        <v>49903.560440000001</v>
      </c>
      <c r="W5" s="17">
        <v>50449.538461999997</v>
      </c>
    </row>
    <row r="6" spans="1:26" x14ac:dyDescent="0.2">
      <c r="A6" s="28" t="s">
        <v>4</v>
      </c>
      <c r="B6" s="2">
        <v>37930</v>
      </c>
      <c r="C6" s="2">
        <v>37830</v>
      </c>
      <c r="D6" s="2">
        <v>37930</v>
      </c>
      <c r="E6" s="2">
        <v>39230</v>
      </c>
      <c r="F6" s="2">
        <v>39460</v>
      </c>
      <c r="G6" s="2">
        <v>39500</v>
      </c>
      <c r="H6" s="2">
        <v>39580</v>
      </c>
      <c r="I6" s="2">
        <v>40770</v>
      </c>
      <c r="J6" s="2">
        <v>40620</v>
      </c>
      <c r="K6" s="2">
        <v>40900</v>
      </c>
      <c r="L6" s="2">
        <v>42120</v>
      </c>
      <c r="M6" s="2">
        <v>43030</v>
      </c>
      <c r="N6" s="2">
        <v>43260</v>
      </c>
      <c r="O6" s="2">
        <v>43330</v>
      </c>
      <c r="P6" s="17">
        <v>43817.582417999998</v>
      </c>
      <c r="Q6" s="17">
        <v>44274.307692000002</v>
      </c>
      <c r="R6" s="17">
        <v>44731.032966999999</v>
      </c>
      <c r="S6" s="17">
        <v>45187.758242000004</v>
      </c>
      <c r="T6" s="17">
        <v>45644.483516</v>
      </c>
      <c r="U6" s="17">
        <v>46101.208790999997</v>
      </c>
      <c r="V6" s="17">
        <v>46557.934066000002</v>
      </c>
      <c r="W6" s="17">
        <v>47014.659340999999</v>
      </c>
    </row>
    <row r="7" spans="1:26" x14ac:dyDescent="0.2">
      <c r="A7" s="28" t="s">
        <v>5</v>
      </c>
      <c r="B7" s="2">
        <v>39300</v>
      </c>
      <c r="C7" s="2">
        <v>39300</v>
      </c>
      <c r="D7" s="2">
        <v>39610</v>
      </c>
      <c r="E7" s="2">
        <v>40440</v>
      </c>
      <c r="F7" s="2">
        <v>40900</v>
      </c>
      <c r="G7" s="2">
        <v>40900</v>
      </c>
      <c r="H7" s="2">
        <v>41110</v>
      </c>
      <c r="I7" s="2">
        <v>42150</v>
      </c>
      <c r="J7" s="2">
        <v>42510</v>
      </c>
      <c r="K7" s="2">
        <v>43250</v>
      </c>
      <c r="L7" s="2">
        <v>43960</v>
      </c>
      <c r="M7" s="2">
        <v>45050</v>
      </c>
      <c r="N7" s="2">
        <v>45550</v>
      </c>
      <c r="O7" s="2">
        <v>45750</v>
      </c>
      <c r="P7" s="17">
        <v>46146.153846000001</v>
      </c>
      <c r="Q7" s="17">
        <v>46682.021977999997</v>
      </c>
      <c r="R7" s="17">
        <v>47217.89011</v>
      </c>
      <c r="S7" s="17">
        <v>47753.758242000004</v>
      </c>
      <c r="T7" s="17">
        <v>48289.626373999999</v>
      </c>
      <c r="U7" s="17">
        <v>48825.494505000002</v>
      </c>
      <c r="V7" s="17">
        <v>49361.362636999998</v>
      </c>
      <c r="W7" s="17">
        <v>49897.230769000002</v>
      </c>
    </row>
    <row r="8" spans="1:26" x14ac:dyDescent="0.2">
      <c r="H8" s="2">
        <v>0.1</v>
      </c>
      <c r="I8" s="2">
        <v>0.75</v>
      </c>
      <c r="J8" s="2">
        <v>0.15</v>
      </c>
    </row>
    <row r="9" spans="1:26" x14ac:dyDescent="0.2">
      <c r="B9" s="2">
        <v>2021</v>
      </c>
      <c r="C9" s="2">
        <v>2022</v>
      </c>
      <c r="D9" s="2">
        <v>2023</v>
      </c>
      <c r="E9" s="2">
        <v>2024</v>
      </c>
      <c r="F9" s="2">
        <v>2025</v>
      </c>
      <c r="G9" s="2">
        <v>2026</v>
      </c>
      <c r="H9" t="s">
        <v>53</v>
      </c>
      <c r="I9" t="s">
        <v>51</v>
      </c>
      <c r="J9" t="s">
        <v>52</v>
      </c>
      <c r="K9" t="s">
        <v>50</v>
      </c>
    </row>
    <row r="10" spans="1:26" x14ac:dyDescent="0.2">
      <c r="A10" t="s">
        <v>0</v>
      </c>
      <c r="B10" s="2">
        <f>AVERAGE(B2:E2)</f>
        <v>44195</v>
      </c>
      <c r="C10" s="2">
        <f>AVERAGE(F2:I2)</f>
        <v>46215</v>
      </c>
      <c r="D10" s="2">
        <f>AVERAGE(J2:M2)</f>
        <v>49180</v>
      </c>
      <c r="E10" s="2">
        <f>AVERAGE(N2:O2)</f>
        <v>51155</v>
      </c>
      <c r="F10" s="2">
        <v>53647.5</v>
      </c>
      <c r="G10" s="2">
        <v>56032</v>
      </c>
      <c r="H10" s="23">
        <f>I10-5%</f>
        <v>4.5337699149643237E-2</v>
      </c>
      <c r="I10" s="22">
        <f>(G10-E10)/E10</f>
        <v>9.533769914964324E-2</v>
      </c>
      <c r="J10" s="23">
        <f>I10+5%</f>
        <v>0.14533769914964323</v>
      </c>
      <c r="K10">
        <f>(E10*(1+H10))*$H$8+(E10*(1+I10))*$I$8+(E10*(1+J10))*$J$8</f>
        <v>56159.887499999997</v>
      </c>
      <c r="N10" t="s">
        <v>57</v>
      </c>
    </row>
    <row r="11" spans="1:26" x14ac:dyDescent="0.2">
      <c r="A11" t="s">
        <v>1</v>
      </c>
      <c r="B11" s="2">
        <f t="shared" ref="B11:B15" si="0">AVERAGE(B3:E3)</f>
        <v>40357.5</v>
      </c>
      <c r="C11" s="2">
        <f t="shared" ref="C11:C15" si="1">AVERAGE(F3:I3)</f>
        <v>41967.5</v>
      </c>
      <c r="D11" s="2">
        <f t="shared" ref="D11:D15" si="2">AVERAGE(J3:M3)</f>
        <v>44610</v>
      </c>
      <c r="E11" s="2">
        <f t="shared" ref="E11:E15" si="3">AVERAGE(N3:O3)</f>
        <v>46350</v>
      </c>
      <c r="F11" s="2">
        <v>48476</v>
      </c>
      <c r="G11" s="2">
        <v>50537.8</v>
      </c>
      <c r="H11" s="23">
        <f t="shared" ref="H11:H15" si="4">I11-5%</f>
        <v>4.0351672060409988E-2</v>
      </c>
      <c r="I11" s="22">
        <f t="shared" ref="I11:I15" si="5">(G11-E11)/E11</f>
        <v>9.035167206040999E-2</v>
      </c>
      <c r="J11" s="23">
        <f t="shared" ref="J11:J15" si="6">I11+5%</f>
        <v>0.14035167206040999</v>
      </c>
      <c r="K11">
        <f t="shared" ref="K11:K15" si="7">(E11*(1+H11))*$H$8+(E11*(1+I11))*$I$8+(E11*(1+J11))*$J$8</f>
        <v>50653.675000000003</v>
      </c>
    </row>
    <row r="12" spans="1:26" x14ac:dyDescent="0.2">
      <c r="A12" t="s">
        <v>2</v>
      </c>
      <c r="B12" s="2">
        <f t="shared" si="0"/>
        <v>40505</v>
      </c>
      <c r="C12" s="2">
        <f t="shared" si="1"/>
        <v>42022.5</v>
      </c>
      <c r="D12" s="2">
        <f t="shared" si="2"/>
        <v>44582.5</v>
      </c>
      <c r="E12" s="2">
        <f t="shared" si="3"/>
        <v>46395</v>
      </c>
      <c r="F12" s="2">
        <v>48434</v>
      </c>
      <c r="G12" s="2">
        <v>50457</v>
      </c>
      <c r="H12" s="23">
        <f t="shared" si="4"/>
        <v>3.7552537989007428E-2</v>
      </c>
      <c r="I12" s="22">
        <f t="shared" si="5"/>
        <v>8.7552537989007431E-2</v>
      </c>
      <c r="J12" s="23">
        <f t="shared" si="6"/>
        <v>0.13755253798900743</v>
      </c>
      <c r="K12">
        <f t="shared" si="7"/>
        <v>50572.987499999996</v>
      </c>
    </row>
    <row r="13" spans="1:26" x14ac:dyDescent="0.2">
      <c r="A13" t="s">
        <v>3</v>
      </c>
      <c r="B13" s="2">
        <f t="shared" si="0"/>
        <v>40045</v>
      </c>
      <c r="C13" s="2">
        <f t="shared" si="1"/>
        <v>41597.5</v>
      </c>
      <c r="D13" s="2">
        <f t="shared" si="2"/>
        <v>44215</v>
      </c>
      <c r="E13" s="2">
        <f t="shared" si="3"/>
        <v>46015</v>
      </c>
      <c r="F13" s="2">
        <v>48100</v>
      </c>
      <c r="G13" s="2">
        <v>50152.7</v>
      </c>
      <c r="H13" s="23">
        <f t="shared" si="4"/>
        <v>3.9920678039769578E-2</v>
      </c>
      <c r="I13" s="22">
        <f t="shared" si="5"/>
        <v>8.992067803976958E-2</v>
      </c>
      <c r="J13" s="23">
        <f t="shared" si="6"/>
        <v>0.1399206780397696</v>
      </c>
      <c r="K13">
        <f t="shared" si="7"/>
        <v>50267.737500000003</v>
      </c>
    </row>
    <row r="14" spans="1:26" x14ac:dyDescent="0.2">
      <c r="A14" t="s">
        <v>4</v>
      </c>
      <c r="B14" s="2">
        <f t="shared" si="0"/>
        <v>38230</v>
      </c>
      <c r="C14" s="2">
        <f t="shared" si="1"/>
        <v>39827.5</v>
      </c>
      <c r="D14" s="2">
        <f t="shared" si="2"/>
        <v>41667.5</v>
      </c>
      <c r="E14" s="2">
        <f t="shared" si="3"/>
        <v>43295</v>
      </c>
      <c r="F14" s="2">
        <v>45014</v>
      </c>
      <c r="G14" s="2">
        <v>46717.5</v>
      </c>
      <c r="H14" s="23">
        <f t="shared" si="4"/>
        <v>2.9050698694999419E-2</v>
      </c>
      <c r="I14" s="22">
        <f t="shared" si="5"/>
        <v>7.9050698694999422E-2</v>
      </c>
      <c r="J14" s="23">
        <f t="shared" si="6"/>
        <v>0.12905069869499941</v>
      </c>
      <c r="K14">
        <f t="shared" si="7"/>
        <v>46825.737500000003</v>
      </c>
    </row>
    <row r="15" spans="1:26" x14ac:dyDescent="0.2">
      <c r="A15" t="s">
        <v>5</v>
      </c>
      <c r="B15" s="2">
        <f t="shared" si="0"/>
        <v>39662.5</v>
      </c>
      <c r="C15" s="2">
        <f t="shared" si="1"/>
        <v>41265</v>
      </c>
      <c r="D15" s="2">
        <f t="shared" si="2"/>
        <v>43692.5</v>
      </c>
      <c r="E15" s="2">
        <f t="shared" si="3"/>
        <v>45650</v>
      </c>
      <c r="F15" s="2">
        <v>47665</v>
      </c>
      <c r="G15" s="2">
        <v>49703</v>
      </c>
      <c r="H15" s="23">
        <f t="shared" si="4"/>
        <v>3.8784227820372399E-2</v>
      </c>
      <c r="I15" s="22">
        <f t="shared" si="5"/>
        <v>8.8784227820372402E-2</v>
      </c>
      <c r="J15" s="23">
        <f t="shared" si="6"/>
        <v>0.13878422782037242</v>
      </c>
      <c r="K15">
        <f t="shared" si="7"/>
        <v>49817.124999999993</v>
      </c>
    </row>
    <row r="17" spans="14:18" x14ac:dyDescent="0.2">
      <c r="O17">
        <v>43817.582417999998</v>
      </c>
      <c r="P17">
        <v>46146.153846000001</v>
      </c>
      <c r="R17">
        <v>46627.692307999998</v>
      </c>
    </row>
    <row r="18" spans="14:18" x14ac:dyDescent="0.2">
      <c r="N18" s="29">
        <v>45657</v>
      </c>
      <c r="O18">
        <v>44274.307692000002</v>
      </c>
      <c r="P18">
        <v>46682.021977999997</v>
      </c>
      <c r="R18">
        <v>47173.670330000001</v>
      </c>
    </row>
    <row r="19" spans="14:18" x14ac:dyDescent="0.2">
      <c r="N19" s="29">
        <v>45747</v>
      </c>
      <c r="O19">
        <v>44731.032966999999</v>
      </c>
      <c r="P19">
        <v>47217.89011</v>
      </c>
      <c r="R19">
        <v>47719.648351999997</v>
      </c>
    </row>
    <row r="20" spans="14:18" x14ac:dyDescent="0.2">
      <c r="N20" s="29">
        <v>45838</v>
      </c>
      <c r="O20">
        <v>45187.758242000004</v>
      </c>
      <c r="P20">
        <v>47753.758242000004</v>
      </c>
      <c r="R20">
        <v>48265.626373999999</v>
      </c>
    </row>
    <row r="21" spans="14:18" x14ac:dyDescent="0.2">
      <c r="N21" s="29">
        <v>45930</v>
      </c>
      <c r="O21">
        <v>45644.483516</v>
      </c>
      <c r="P21">
        <v>48289.626373999999</v>
      </c>
      <c r="R21">
        <v>48811.604396000002</v>
      </c>
    </row>
    <row r="22" spans="14:18" x14ac:dyDescent="0.2">
      <c r="N22" s="29">
        <v>46022</v>
      </c>
      <c r="O22">
        <v>46101.208790999997</v>
      </c>
      <c r="P22">
        <v>48825.494505000002</v>
      </c>
      <c r="R22">
        <v>49357.582417999998</v>
      </c>
    </row>
    <row r="23" spans="14:18" x14ac:dyDescent="0.2">
      <c r="N23" s="29">
        <v>46112</v>
      </c>
      <c r="O23">
        <v>46557.934066000002</v>
      </c>
      <c r="P23">
        <v>49361.362636999998</v>
      </c>
      <c r="R23">
        <v>49903.560440000001</v>
      </c>
    </row>
    <row r="24" spans="14:18" x14ac:dyDescent="0.2">
      <c r="N24" s="29">
        <v>46203</v>
      </c>
      <c r="O24">
        <v>47014.659340999999</v>
      </c>
      <c r="P24">
        <v>49897.230769000002</v>
      </c>
      <c r="R24">
        <v>50449.538461999997</v>
      </c>
    </row>
  </sheetData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Decision Making</vt:lpstr>
      <vt:lpstr>Decision Making (wo Stav &amp; Ber)</vt:lpstr>
      <vt:lpstr>Outdoor Activities</vt:lpstr>
      <vt:lpstr>Weather</vt:lpstr>
      <vt:lpstr>AirPollution</vt:lpstr>
      <vt:lpstr>Crime</vt:lpstr>
      <vt:lpstr>Job Prospect</vt:lpstr>
      <vt:lpstr>Rent Prices</vt:lpstr>
      <vt:lpstr>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dladea@live.com</dc:creator>
  <cp:lastModifiedBy>Dea Lana Asri</cp:lastModifiedBy>
  <dcterms:created xsi:type="dcterms:W3CDTF">2024-10-17T20:22:05Z</dcterms:created>
  <dcterms:modified xsi:type="dcterms:W3CDTF">2024-10-30T23:38:06Z</dcterms:modified>
</cp:coreProperties>
</file>