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nqi.zhao\Downloads\"/>
    </mc:Choice>
  </mc:AlternateContent>
  <xr:revisionPtr revIDLastSave="0" documentId="13_ncr:1_{833A25D2-BF9D-44FE-9261-6476903F484A}" xr6:coauthVersionLast="46" xr6:coauthVersionMax="47" xr10:uidLastSave="{00000000-0000-0000-0000-000000000000}"/>
  <workbookProtection workbookAlgorithmName="SHA-512" workbookHashValue="Ks+AdszOln5C1N9EjKpzKx+hXfTPfWcQPpVyZRd2HB2gQNfYr+stIuQ7gBUCD6w1Q0H3LmRCJUkhMlz85kpZtQ==" workbookSaltValue="S58iDNoBCiZXj4kvALx4Zw==" workbookSpinCount="100000" lockStructure="1"/>
  <bookViews>
    <workbookView xWindow="28680" yWindow="-150" windowWidth="29040" windowHeight="15840" tabRatio="705" activeTab="1" xr2:uid="{86D97AA8-B1F0-4722-A0CA-C09FB8D06114}"/>
  </bookViews>
  <sheets>
    <sheet name="Intro" sheetId="16" r:id="rId1"/>
    <sheet name="1. All countries" sheetId="15" r:id="rId2"/>
    <sheet name="All data" sheetId="1" state="hidden" r:id="rId3"/>
    <sheet name="2. Country Grapher" sheetId="10" r:id="rId4"/>
    <sheet name="Cont data" sheetId="4" state="hidden" r:id="rId5"/>
    <sheet name="Transposed" sheetId="21" state="hidden" r:id="rId6"/>
    <sheet name="3. Regions Graph - 2006 - 2019" sheetId="18" r:id="rId7"/>
    <sheet name="4. Regions Graph - 2006 - 2020" sheetId="5" r:id="rId8"/>
    <sheet name="5. Selected Countries Graph" sheetId="19" r:id="rId9"/>
    <sheet name="6. G7 Countries Graph" sheetId="20" r:id="rId10"/>
    <sheet name="7. HLY vs. EF Full list" sheetId="25" r:id="rId11"/>
    <sheet name="8. Data Sources" sheetId="13" r:id="rId12"/>
    <sheet name="country codes" sheetId="12" state="hidden" r:id="rId13"/>
  </sheets>
  <externalReferences>
    <externalReference r:id="rId14"/>
    <externalReference r:id="rId15"/>
    <externalReference r:id="rId16"/>
  </externalReferences>
  <definedNames>
    <definedName name="\I" localSheetId="5">#REF!</definedName>
    <definedName name="\I">#REF!</definedName>
    <definedName name="\P" localSheetId="5">#REF!</definedName>
    <definedName name="\P">#REF!</definedName>
    <definedName name="_xlnm._FilterDatabase" localSheetId="1" hidden="1">'1. All countries'!$A$9:$L$161</definedName>
    <definedName name="_xlnm._FilterDatabase" localSheetId="2" hidden="1">'All data'!$A$1:$M$2281</definedName>
    <definedName name="_xlnm._FilterDatabase" localSheetId="4" hidden="1">'Cont data'!$A$3:$P$3</definedName>
    <definedName name="_xlnm._FilterDatabase" localSheetId="5" hidden="1">Transposed!$A$3:$FV$155</definedName>
    <definedName name="aa" localSheetId="5">'[1]Oil Consumption - Barrels'!#REF!</definedName>
    <definedName name="aa">'[1]Oil Consumption - Barrels'!#REF!</definedName>
    <definedName name="alpha">[2]Coeffs!$B$3</definedName>
    <definedName name="beta">[2]Coeffs!$B$4</definedName>
    <definedName name="INIT">#REF!</definedName>
    <definedName name="LEAP" localSheetId="5">#REF!</definedName>
    <definedName name="LEAP">#REF!</definedName>
    <definedName name="lll">#REF!</definedName>
    <definedName name="NONLEAP" localSheetId="5">#REF!</definedName>
    <definedName name="NONLEAP">#REF!</definedName>
    <definedName name="phi">[2]Coeffs!$B$6</definedName>
    <definedName name="pi">[2]Coeffs!$B$5</definedName>
    <definedName name="Print1">#REF!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S176" i="21" l="1"/>
  <c r="CX175" i="21"/>
  <c r="CR175" i="21"/>
  <c r="CX173" i="21"/>
  <c r="CT173" i="21"/>
  <c r="CP173" i="21"/>
  <c r="CL173" i="21"/>
  <c r="CW172" i="21"/>
  <c r="CS172" i="21"/>
  <c r="CO172" i="21"/>
  <c r="CK172" i="21"/>
  <c r="CN171" i="21"/>
  <c r="EC166" i="21"/>
  <c r="EB166" i="21"/>
  <c r="EA166" i="21"/>
  <c r="DZ166" i="21"/>
  <c r="DY166" i="21"/>
  <c r="DX166" i="21"/>
  <c r="DW166" i="21"/>
  <c r="DV166" i="21"/>
  <c r="DU166" i="21"/>
  <c r="DT166" i="21"/>
  <c r="DS166" i="21"/>
  <c r="DR166" i="21"/>
  <c r="CN176" i="21"/>
  <c r="DQ166" i="21"/>
  <c r="DP166" i="21"/>
  <c r="DO166" i="21"/>
  <c r="CY166" i="21"/>
  <c r="CY176" i="21"/>
  <c r="CX166" i="21"/>
  <c r="CX176" i="21"/>
  <c r="CW166" i="21"/>
  <c r="CW176" i="21"/>
  <c r="CV166" i="21"/>
  <c r="CU166" i="21"/>
  <c r="CU176" i="21"/>
  <c r="CT166" i="21"/>
  <c r="CT176" i="21"/>
  <c r="CS166" i="21"/>
  <c r="CR166" i="21"/>
  <c r="CQ166" i="21"/>
  <c r="CQ176" i="21"/>
  <c r="CP166" i="21"/>
  <c r="CP176" i="21"/>
  <c r="CO166" i="21"/>
  <c r="CO176" i="21"/>
  <c r="CN166" i="21"/>
  <c r="CM166" i="21"/>
  <c r="CM176" i="21"/>
  <c r="CL166" i="21"/>
  <c r="CL176" i="21"/>
  <c r="CK166" i="21"/>
  <c r="CK176" i="21"/>
  <c r="EC165" i="21"/>
  <c r="EB165" i="21"/>
  <c r="EA165" i="21"/>
  <c r="DZ165" i="21"/>
  <c r="DY165" i="21"/>
  <c r="DX165" i="21"/>
  <c r="DW165" i="21"/>
  <c r="DV165" i="21"/>
  <c r="DU165" i="21"/>
  <c r="DT165" i="21"/>
  <c r="DS165" i="21"/>
  <c r="DR165" i="21"/>
  <c r="CN175" i="21"/>
  <c r="DQ165" i="21"/>
  <c r="DP165" i="21"/>
  <c r="DO165" i="21"/>
  <c r="CY165" i="21"/>
  <c r="CY175" i="21"/>
  <c r="CX165" i="21"/>
  <c r="CW165" i="21"/>
  <c r="CW175" i="21"/>
  <c r="CV165" i="21"/>
  <c r="CU165" i="21"/>
  <c r="CU175" i="21"/>
  <c r="CT165" i="21"/>
  <c r="CT175" i="21"/>
  <c r="CS165" i="21"/>
  <c r="CS175" i="21"/>
  <c r="CR165" i="21"/>
  <c r="CQ165" i="21"/>
  <c r="CQ175" i="21"/>
  <c r="CP165" i="21"/>
  <c r="CP175" i="21"/>
  <c r="CO165" i="21"/>
  <c r="CO175" i="21"/>
  <c r="CN165" i="21"/>
  <c r="CM165" i="21"/>
  <c r="CM175" i="21"/>
  <c r="CL165" i="21"/>
  <c r="CL175" i="21"/>
  <c r="CK165" i="21"/>
  <c r="CK175" i="21"/>
  <c r="EC164" i="21"/>
  <c r="EB164" i="21"/>
  <c r="EA164" i="21"/>
  <c r="DZ164" i="21"/>
  <c r="DY164" i="21"/>
  <c r="DX164" i="21"/>
  <c r="DW164" i="21"/>
  <c r="DV164" i="21"/>
  <c r="DU164" i="21"/>
  <c r="DT164" i="21"/>
  <c r="DS164" i="21"/>
  <c r="DR164" i="21"/>
  <c r="DQ164" i="21"/>
  <c r="DP164" i="21"/>
  <c r="DO164" i="21"/>
  <c r="CY164" i="21"/>
  <c r="CY174" i="21"/>
  <c r="CX164" i="21"/>
  <c r="CX174" i="21"/>
  <c r="CW164" i="21"/>
  <c r="CW174" i="21"/>
  <c r="CV164" i="21"/>
  <c r="CU164" i="21"/>
  <c r="CU174" i="21"/>
  <c r="CT164" i="21"/>
  <c r="CT174" i="21"/>
  <c r="CS164" i="21"/>
  <c r="CS174" i="21"/>
  <c r="CR164" i="21"/>
  <c r="CQ164" i="21"/>
  <c r="CQ174" i="21"/>
  <c r="CP164" i="21"/>
  <c r="CP174" i="21"/>
  <c r="CO164" i="21"/>
  <c r="CO174" i="21"/>
  <c r="CN164" i="21"/>
  <c r="CM164" i="21"/>
  <c r="CM174" i="21"/>
  <c r="CL164" i="21"/>
  <c r="CL174" i="21"/>
  <c r="CK164" i="21"/>
  <c r="CK174" i="21"/>
  <c r="EC163" i="21"/>
  <c r="EB163" i="21"/>
  <c r="EA163" i="21"/>
  <c r="DZ163" i="21"/>
  <c r="DY163" i="21"/>
  <c r="DX163" i="21"/>
  <c r="DW163" i="21"/>
  <c r="DV163" i="21"/>
  <c r="DU163" i="21"/>
  <c r="DT163" i="21"/>
  <c r="DS163" i="21"/>
  <c r="DR163" i="21"/>
  <c r="DQ163" i="21"/>
  <c r="DP163" i="21"/>
  <c r="DO163" i="21"/>
  <c r="CY163" i="21"/>
  <c r="CY173" i="21"/>
  <c r="CX163" i="21"/>
  <c r="CW163" i="21"/>
  <c r="CW173" i="21"/>
  <c r="CV163" i="21"/>
  <c r="CU163" i="21"/>
  <c r="CU173" i="21"/>
  <c r="CT163" i="21"/>
  <c r="CS163" i="21"/>
  <c r="CS173" i="21"/>
  <c r="CR163" i="21"/>
  <c r="CQ163" i="21"/>
  <c r="CQ173" i="21"/>
  <c r="CP163" i="21"/>
  <c r="CO163" i="21"/>
  <c r="CO173" i="21"/>
  <c r="CN163" i="21"/>
  <c r="CM163" i="21"/>
  <c r="CM173" i="21"/>
  <c r="CL163" i="21"/>
  <c r="CK163" i="21"/>
  <c r="CK173" i="21"/>
  <c r="EC162" i="21"/>
  <c r="EB162" i="21"/>
  <c r="EA162" i="21"/>
  <c r="DZ162" i="21"/>
  <c r="DY162" i="21"/>
  <c r="DX162" i="21"/>
  <c r="DW162" i="21"/>
  <c r="DV162" i="21"/>
  <c r="DU162" i="21"/>
  <c r="DT162" i="21"/>
  <c r="DS162" i="21"/>
  <c r="DR162" i="21"/>
  <c r="DQ162" i="21"/>
  <c r="DP162" i="21"/>
  <c r="DO162" i="21"/>
  <c r="CY162" i="21"/>
  <c r="CX162" i="21"/>
  <c r="CX172" i="21"/>
  <c r="CW162" i="21"/>
  <c r="CV162" i="21"/>
  <c r="CV172" i="21"/>
  <c r="CU162" i="21"/>
  <c r="CT162" i="21"/>
  <c r="CT172" i="21"/>
  <c r="CS162" i="21"/>
  <c r="CR162" i="21"/>
  <c r="CR172" i="21"/>
  <c r="CQ162" i="21"/>
  <c r="CP162" i="21"/>
  <c r="CP172" i="21"/>
  <c r="CO162" i="21"/>
  <c r="CN162" i="21"/>
  <c r="CN172" i="21"/>
  <c r="CM162" i="21"/>
  <c r="CL162" i="21"/>
  <c r="CL172" i="21"/>
  <c r="CK162" i="21"/>
  <c r="EC161" i="21"/>
  <c r="EB161" i="21"/>
  <c r="EA161" i="21"/>
  <c r="DZ161" i="21"/>
  <c r="DY161" i="21"/>
  <c r="DX161" i="21"/>
  <c r="DW161" i="21"/>
  <c r="DV161" i="21"/>
  <c r="DU161" i="21"/>
  <c r="DT161" i="21"/>
  <c r="DS161" i="21"/>
  <c r="DR161" i="21"/>
  <c r="DQ161" i="21"/>
  <c r="DP161" i="21"/>
  <c r="DO161" i="21"/>
  <c r="CY161" i="21"/>
  <c r="CY171" i="21"/>
  <c r="CX161" i="21"/>
  <c r="CX171" i="21"/>
  <c r="CW161" i="21"/>
  <c r="CW171" i="21"/>
  <c r="CV161" i="21"/>
  <c r="CV171" i="21"/>
  <c r="CU161" i="21"/>
  <c r="CU171" i="21"/>
  <c r="CT161" i="21"/>
  <c r="CT171" i="21"/>
  <c r="CS161" i="21"/>
  <c r="CS171" i="21"/>
  <c r="CR161" i="21"/>
  <c r="CR171" i="21"/>
  <c r="CQ161" i="21"/>
  <c r="CQ171" i="21"/>
  <c r="CP161" i="21"/>
  <c r="CP171" i="21"/>
  <c r="CO161" i="21"/>
  <c r="CO171" i="21"/>
  <c r="CN161" i="21"/>
  <c r="CM161" i="21"/>
  <c r="CM171" i="21"/>
  <c r="CL161" i="21"/>
  <c r="CL171" i="21"/>
  <c r="CK161" i="21"/>
  <c r="CK171" i="21"/>
  <c r="EC160" i="21"/>
  <c r="EB160" i="21"/>
  <c r="EA160" i="21"/>
  <c r="DZ160" i="21"/>
  <c r="DY160" i="21"/>
  <c r="DX160" i="21"/>
  <c r="DW160" i="21"/>
  <c r="DV160" i="21"/>
  <c r="DU160" i="21"/>
  <c r="DT160" i="21"/>
  <c r="DS160" i="21"/>
  <c r="DR160" i="21"/>
  <c r="DQ160" i="21"/>
  <c r="DP160" i="21"/>
  <c r="DO160" i="21"/>
  <c r="CY160" i="21"/>
  <c r="CY170" i="21"/>
  <c r="CX160" i="21"/>
  <c r="CX170" i="21"/>
  <c r="CW160" i="21"/>
  <c r="CW170" i="21"/>
  <c r="CV160" i="21"/>
  <c r="CU160" i="21"/>
  <c r="CU170" i="21"/>
  <c r="CT160" i="21"/>
  <c r="CT170" i="21"/>
  <c r="CS160" i="21"/>
  <c r="CS170" i="21"/>
  <c r="CR160" i="21"/>
  <c r="CQ160" i="21"/>
  <c r="CQ170" i="21"/>
  <c r="CP160" i="21"/>
  <c r="CP170" i="21"/>
  <c r="CO160" i="21"/>
  <c r="CO170" i="21"/>
  <c r="CN160" i="21"/>
  <c r="CM160" i="21"/>
  <c r="CM170" i="21"/>
  <c r="CL160" i="21"/>
  <c r="CL170" i="21"/>
  <c r="CK160" i="21"/>
  <c r="CK170" i="21"/>
  <c r="EC159" i="21"/>
  <c r="EB159" i="21"/>
  <c r="EA159" i="21"/>
  <c r="DZ159" i="21"/>
  <c r="DY159" i="21"/>
  <c r="DX159" i="21"/>
  <c r="DW159" i="21"/>
  <c r="DV159" i="21"/>
  <c r="DU159" i="21"/>
  <c r="DT159" i="21"/>
  <c r="DS159" i="21"/>
  <c r="DR159" i="21"/>
  <c r="DQ159" i="21"/>
  <c r="DP159" i="21"/>
  <c r="DO159" i="21"/>
  <c r="CY159" i="21"/>
  <c r="CX159" i="21"/>
  <c r="CX169" i="21"/>
  <c r="CW159" i="21"/>
  <c r="CW169" i="21"/>
  <c r="CV159" i="21"/>
  <c r="CU159" i="21"/>
  <c r="CT159" i="21"/>
  <c r="CT169" i="21"/>
  <c r="CS159" i="21"/>
  <c r="CS169" i="21"/>
  <c r="CR159" i="21"/>
  <c r="CQ159" i="21"/>
  <c r="CP159" i="21"/>
  <c r="CP169" i="21"/>
  <c r="CO159" i="21"/>
  <c r="CO169" i="21"/>
  <c r="CN159" i="21"/>
  <c r="CM159" i="21"/>
  <c r="CL159" i="21"/>
  <c r="CL169" i="21"/>
  <c r="CK159" i="21"/>
  <c r="CK169" i="21"/>
  <c r="A155" i="21"/>
  <c r="BO155" i="21"/>
  <c r="BQ154" i="21"/>
  <c r="BL154" i="21"/>
  <c r="BG154" i="21"/>
  <c r="BA154" i="21"/>
  <c r="AV154" i="21"/>
  <c r="AQ154" i="21"/>
  <c r="AK154" i="21"/>
  <c r="AF154" i="21"/>
  <c r="AA154" i="21"/>
  <c r="P154" i="21"/>
  <c r="K154" i="21"/>
  <c r="E154" i="21"/>
  <c r="A154" i="21"/>
  <c r="BO154" i="21"/>
  <c r="BM153" i="21"/>
  <c r="BE153" i="21"/>
  <c r="AW153" i="21"/>
  <c r="AP153" i="21"/>
  <c r="AJ153" i="21"/>
  <c r="AB153" i="21"/>
  <c r="N153" i="21"/>
  <c r="F153" i="21"/>
  <c r="A153" i="21"/>
  <c r="BQ153" i="21"/>
  <c r="BO152" i="21"/>
  <c r="BH152" i="21"/>
  <c r="AW152" i="21"/>
  <c r="AR152" i="21"/>
  <c r="AG152" i="21"/>
  <c r="AB152" i="21"/>
  <c r="W152" i="21"/>
  <c r="Q152" i="21"/>
  <c r="L152" i="21"/>
  <c r="DG152" i="21"/>
  <c r="G152" i="21"/>
  <c r="A152" i="21"/>
  <c r="BR152" i="21"/>
  <c r="BU151" i="21"/>
  <c r="BS151" i="21"/>
  <c r="BR151" i="21"/>
  <c r="BQ151" i="21"/>
  <c r="BO151" i="21"/>
  <c r="BN151" i="21"/>
  <c r="BM151" i="21"/>
  <c r="BK151" i="21"/>
  <c r="BJ151" i="21"/>
  <c r="BI151" i="21"/>
  <c r="BG151" i="21"/>
  <c r="BF151" i="21"/>
  <c r="BE151" i="21"/>
  <c r="BB151" i="21"/>
  <c r="BD151" i="21"/>
  <c r="BA151" i="21"/>
  <c r="AY151" i="21"/>
  <c r="AX151" i="21"/>
  <c r="AW151" i="21"/>
  <c r="AU151" i="21"/>
  <c r="AT151" i="21"/>
  <c r="AS151" i="21"/>
  <c r="AQ151" i="21"/>
  <c r="AP151" i="21"/>
  <c r="AO151" i="21"/>
  <c r="AK151" i="21"/>
  <c r="AI151" i="21"/>
  <c r="AH151" i="21"/>
  <c r="AG151" i="21"/>
  <c r="AE151" i="21"/>
  <c r="AD151" i="21"/>
  <c r="AC151" i="21"/>
  <c r="AA151" i="21"/>
  <c r="Z151" i="21"/>
  <c r="Y151" i="21"/>
  <c r="W151" i="21"/>
  <c r="V151" i="21"/>
  <c r="S151" i="21"/>
  <c r="R151" i="21"/>
  <c r="Q151" i="21"/>
  <c r="O151" i="21"/>
  <c r="N151" i="21"/>
  <c r="M151" i="21"/>
  <c r="DH151" i="21"/>
  <c r="K151" i="21"/>
  <c r="J151" i="21"/>
  <c r="I151" i="21"/>
  <c r="G151" i="21"/>
  <c r="DB151" i="21"/>
  <c r="F151" i="21"/>
  <c r="E151" i="21"/>
  <c r="A151" i="21"/>
  <c r="BP151" i="21"/>
  <c r="FC150" i="21"/>
  <c r="FR150" i="21"/>
  <c r="DB150" i="21"/>
  <c r="BS150" i="21"/>
  <c r="BU150" i="21"/>
  <c r="BR150" i="21"/>
  <c r="BQ150" i="21"/>
  <c r="BO150" i="21"/>
  <c r="BN150" i="21"/>
  <c r="BM150" i="21"/>
  <c r="BK150" i="21"/>
  <c r="BJ150" i="21"/>
  <c r="BI150" i="21"/>
  <c r="BG150" i="21"/>
  <c r="BF150" i="21"/>
  <c r="BE150" i="21"/>
  <c r="BB150" i="21"/>
  <c r="BD150" i="21"/>
  <c r="BA150" i="21"/>
  <c r="AY150" i="21"/>
  <c r="AX150" i="21"/>
  <c r="AW150" i="21"/>
  <c r="AU150" i="21"/>
  <c r="AT150" i="21"/>
  <c r="AS150" i="21"/>
  <c r="AQ150" i="21"/>
  <c r="AP150" i="21"/>
  <c r="AO150" i="21"/>
  <c r="AK150" i="21"/>
  <c r="AI150" i="21"/>
  <c r="AH150" i="21"/>
  <c r="AG150" i="21"/>
  <c r="AE150" i="21"/>
  <c r="AD150" i="21"/>
  <c r="AC150" i="21"/>
  <c r="AA150" i="21"/>
  <c r="Z150" i="21"/>
  <c r="Y150" i="21"/>
  <c r="W150" i="21"/>
  <c r="V150" i="21"/>
  <c r="S150" i="21"/>
  <c r="DN150" i="21"/>
  <c r="R150" i="21"/>
  <c r="Q150" i="21"/>
  <c r="O150" i="21"/>
  <c r="N150" i="21"/>
  <c r="DI150" i="21"/>
  <c r="M150" i="21"/>
  <c r="K150" i="21"/>
  <c r="J150" i="21"/>
  <c r="I150" i="21"/>
  <c r="G150" i="21"/>
  <c r="F150" i="21"/>
  <c r="E150" i="21"/>
  <c r="A150" i="21"/>
  <c r="BP150" i="21"/>
  <c r="A149" i="21"/>
  <c r="BB149" i="21"/>
  <c r="BS148" i="21"/>
  <c r="BM148" i="21"/>
  <c r="BL148" i="21"/>
  <c r="BG148" i="21"/>
  <c r="BE148" i="21"/>
  <c r="AZ148" i="21"/>
  <c r="AW148" i="21"/>
  <c r="AR148" i="21"/>
  <c r="AQ148" i="21"/>
  <c r="AK148" i="21"/>
  <c r="AM148" i="21"/>
  <c r="AJ148" i="21"/>
  <c r="AE148" i="21"/>
  <c r="AB148" i="21"/>
  <c r="W148" i="21"/>
  <c r="P148" i="21"/>
  <c r="O148" i="21"/>
  <c r="I148" i="21"/>
  <c r="G148" i="21"/>
  <c r="A148" i="21"/>
  <c r="BQ148" i="21"/>
  <c r="FD147" i="21"/>
  <c r="FS147" i="21"/>
  <c r="DM147" i="21"/>
  <c r="DH147" i="21"/>
  <c r="DA147" i="21"/>
  <c r="BV147" i="21"/>
  <c r="BR147" i="21"/>
  <c r="BQ147" i="21"/>
  <c r="BN147" i="21"/>
  <c r="BM147" i="21"/>
  <c r="BL147" i="21"/>
  <c r="BI147" i="21"/>
  <c r="BH147" i="21"/>
  <c r="BF147" i="21"/>
  <c r="BB147" i="21"/>
  <c r="BD147" i="21"/>
  <c r="BA147" i="21"/>
  <c r="AX147" i="21"/>
  <c r="AW147" i="21"/>
  <c r="AV147" i="21"/>
  <c r="AS147" i="21"/>
  <c r="AR147" i="21"/>
  <c r="AP147" i="21"/>
  <c r="AN147" i="21"/>
  <c r="AK147" i="21"/>
  <c r="AH147" i="21"/>
  <c r="AG147" i="21"/>
  <c r="AF147" i="21"/>
  <c r="AC147" i="21"/>
  <c r="AB147" i="21"/>
  <c r="Z147" i="21"/>
  <c r="X147" i="21"/>
  <c r="R147" i="21"/>
  <c r="Q147" i="21"/>
  <c r="P147" i="21"/>
  <c r="M147" i="21"/>
  <c r="FA147" i="21"/>
  <c r="FP147" i="21"/>
  <c r="L147" i="21"/>
  <c r="DG147" i="21"/>
  <c r="J147" i="21"/>
  <c r="EX147" i="21"/>
  <c r="FM147" i="21"/>
  <c r="H147" i="21"/>
  <c r="F147" i="21"/>
  <c r="E147" i="21"/>
  <c r="A147" i="21"/>
  <c r="FM146" i="21"/>
  <c r="FC146" i="21"/>
  <c r="FR146" i="21"/>
  <c r="EU146" i="21"/>
  <c r="FJ146" i="21"/>
  <c r="ES146" i="21"/>
  <c r="FH146" i="21"/>
  <c r="DM146" i="21"/>
  <c r="DJ146" i="21"/>
  <c r="DE146" i="21"/>
  <c r="CZ146" i="21"/>
  <c r="BS146" i="21"/>
  <c r="BU146" i="21"/>
  <c r="BR146" i="21"/>
  <c r="BQ146" i="21"/>
  <c r="BO146" i="21"/>
  <c r="BN146" i="21"/>
  <c r="BM146" i="21"/>
  <c r="BK146" i="21"/>
  <c r="BJ146" i="21"/>
  <c r="BI146" i="21"/>
  <c r="BG146" i="21"/>
  <c r="BF146" i="21"/>
  <c r="BE146" i="21"/>
  <c r="BB146" i="21"/>
  <c r="BD146" i="21"/>
  <c r="BA146" i="21"/>
  <c r="AY146" i="21"/>
  <c r="AX146" i="21"/>
  <c r="AW146" i="21"/>
  <c r="AU146" i="21"/>
  <c r="AT146" i="21"/>
  <c r="AS146" i="21"/>
  <c r="AQ146" i="21"/>
  <c r="AP146" i="21"/>
  <c r="AO146" i="21"/>
  <c r="AK146" i="21"/>
  <c r="AI146" i="21"/>
  <c r="AH146" i="21"/>
  <c r="AG146" i="21"/>
  <c r="AE146" i="21"/>
  <c r="AD146" i="21"/>
  <c r="AC146" i="21"/>
  <c r="AA146" i="21"/>
  <c r="Z146" i="21"/>
  <c r="Y146" i="21"/>
  <c r="W146" i="21"/>
  <c r="S146" i="21"/>
  <c r="V146" i="21"/>
  <c r="R146" i="21"/>
  <c r="Q146" i="21"/>
  <c r="O146" i="21"/>
  <c r="N146" i="21"/>
  <c r="FB146" i="21"/>
  <c r="FQ146" i="21"/>
  <c r="M146" i="21"/>
  <c r="K146" i="21"/>
  <c r="J146" i="21"/>
  <c r="EX146" i="21"/>
  <c r="I146" i="21"/>
  <c r="G146" i="21"/>
  <c r="F146" i="21"/>
  <c r="E146" i="21"/>
  <c r="A146" i="21"/>
  <c r="BP146" i="21"/>
  <c r="DA145" i="21"/>
  <c r="BR145" i="21"/>
  <c r="BK145" i="21"/>
  <c r="AY145" i="21"/>
  <c r="AQ145" i="21"/>
  <c r="AJ145" i="21"/>
  <c r="AF145" i="21"/>
  <c r="Z145" i="21"/>
  <c r="S145" i="21"/>
  <c r="N145" i="21"/>
  <c r="F145" i="21"/>
  <c r="A145" i="21"/>
  <c r="BJ145" i="21"/>
  <c r="BQ144" i="21"/>
  <c r="BN144" i="21"/>
  <c r="BM144" i="21"/>
  <c r="BH144" i="21"/>
  <c r="BF144" i="21"/>
  <c r="BB144" i="21"/>
  <c r="AX144" i="21"/>
  <c r="AV144" i="21"/>
  <c r="AS144" i="21"/>
  <c r="AN144" i="21"/>
  <c r="AK144" i="21"/>
  <c r="AF144" i="21"/>
  <c r="AC144" i="21"/>
  <c r="Z144" i="21"/>
  <c r="X144" i="21"/>
  <c r="P144" i="21"/>
  <c r="N144" i="21"/>
  <c r="M144" i="21"/>
  <c r="I144" i="21"/>
  <c r="H144" i="21"/>
  <c r="E144" i="21"/>
  <c r="ED144" i="21"/>
  <c r="A144" i="21"/>
  <c r="A143" i="21"/>
  <c r="BM143" i="21"/>
  <c r="FP142" i="21"/>
  <c r="FG142" i="21"/>
  <c r="FV142" i="21"/>
  <c r="FB142" i="21"/>
  <c r="FQ142" i="21"/>
  <c r="EU142" i="21"/>
  <c r="FJ142" i="21"/>
  <c r="DI142" i="21"/>
  <c r="DD142" i="21"/>
  <c r="DB142" i="21"/>
  <c r="BS142" i="21"/>
  <c r="BR142" i="21"/>
  <c r="BU142" i="21"/>
  <c r="BQ142" i="21"/>
  <c r="BO142" i="21"/>
  <c r="BN142" i="21"/>
  <c r="BM142" i="21"/>
  <c r="BK142" i="21"/>
  <c r="BJ142" i="21"/>
  <c r="BI142" i="21"/>
  <c r="BG142" i="21"/>
  <c r="BF142" i="21"/>
  <c r="BE142" i="21"/>
  <c r="BB142" i="21"/>
  <c r="BD142" i="21"/>
  <c r="BA142" i="21"/>
  <c r="AY142" i="21"/>
  <c r="AX142" i="21"/>
  <c r="AW142" i="21"/>
  <c r="AU142" i="21"/>
  <c r="AT142" i="21"/>
  <c r="AS142" i="21"/>
  <c r="AQ142" i="21"/>
  <c r="AP142" i="21"/>
  <c r="AO142" i="21"/>
  <c r="AK142" i="21"/>
  <c r="AI142" i="21"/>
  <c r="AH142" i="21"/>
  <c r="AG142" i="21"/>
  <c r="AE142" i="21"/>
  <c r="AD142" i="21"/>
  <c r="AC142" i="21"/>
  <c r="AA142" i="21"/>
  <c r="Z142" i="21"/>
  <c r="Y142" i="21"/>
  <c r="W142" i="21"/>
  <c r="V142" i="21"/>
  <c r="S142" i="21"/>
  <c r="R142" i="21"/>
  <c r="DM142" i="21"/>
  <c r="Q142" i="21"/>
  <c r="FE142" i="21"/>
  <c r="FT142" i="21"/>
  <c r="O142" i="21"/>
  <c r="N142" i="21"/>
  <c r="M142" i="21"/>
  <c r="FA142" i="21"/>
  <c r="K142" i="21"/>
  <c r="J142" i="21"/>
  <c r="EX142" i="21"/>
  <c r="FM142" i="21"/>
  <c r="I142" i="21"/>
  <c r="EW142" i="21"/>
  <c r="FL142" i="21"/>
  <c r="G142" i="21"/>
  <c r="F142" i="21"/>
  <c r="E142" i="21"/>
  <c r="A142" i="21"/>
  <c r="BP142" i="21"/>
  <c r="FN141" i="21"/>
  <c r="FI141" i="21"/>
  <c r="FD141" i="21"/>
  <c r="FS141" i="21"/>
  <c r="ET141" i="21"/>
  <c r="DN141" i="21"/>
  <c r="BS141" i="21"/>
  <c r="BU141" i="21"/>
  <c r="BR141" i="21"/>
  <c r="BO141" i="21"/>
  <c r="BN141" i="21"/>
  <c r="BL141" i="21"/>
  <c r="BJ141" i="21"/>
  <c r="BH141" i="21"/>
  <c r="BG141" i="21"/>
  <c r="BB141" i="21"/>
  <c r="AY141" i="21"/>
  <c r="AX141" i="21"/>
  <c r="AV141" i="21"/>
  <c r="AT141" i="21"/>
  <c r="AR141" i="21"/>
  <c r="AQ141" i="21"/>
  <c r="AN141" i="21"/>
  <c r="AI141" i="21"/>
  <c r="AH141" i="21"/>
  <c r="AF141" i="21"/>
  <c r="AD141" i="21"/>
  <c r="AB141" i="21"/>
  <c r="AA141" i="21"/>
  <c r="X141" i="21"/>
  <c r="W141" i="21"/>
  <c r="S141" i="21"/>
  <c r="R141" i="21"/>
  <c r="P141" i="21"/>
  <c r="N141" i="21"/>
  <c r="L141" i="21"/>
  <c r="K141" i="21"/>
  <c r="EY141" i="21"/>
  <c r="H141" i="21"/>
  <c r="DC141" i="21"/>
  <c r="G141" i="21"/>
  <c r="F141" i="21"/>
  <c r="A141" i="21"/>
  <c r="FQ140" i="21"/>
  <c r="FF140" i="21"/>
  <c r="FU140" i="21"/>
  <c r="FE140" i="21"/>
  <c r="FT140" i="21"/>
  <c r="FA140" i="21"/>
  <c r="FP140" i="21"/>
  <c r="EU140" i="21"/>
  <c r="FJ140" i="21"/>
  <c r="ET140" i="21"/>
  <c r="FI140" i="21"/>
  <c r="DM140" i="21"/>
  <c r="DL140" i="21"/>
  <c r="DH140" i="21"/>
  <c r="DB140" i="21"/>
  <c r="DA140" i="21"/>
  <c r="BS140" i="21"/>
  <c r="BR140" i="21"/>
  <c r="BU140" i="21"/>
  <c r="BQ140" i="21"/>
  <c r="BO140" i="21"/>
  <c r="BN140" i="21"/>
  <c r="BM140" i="21"/>
  <c r="BK140" i="21"/>
  <c r="BJ140" i="21"/>
  <c r="BI140" i="21"/>
  <c r="BG140" i="21"/>
  <c r="BF140" i="21"/>
  <c r="BE140" i="21"/>
  <c r="BB140" i="21"/>
  <c r="BD140" i="21"/>
  <c r="BA140" i="21"/>
  <c r="AY140" i="21"/>
  <c r="AX140" i="21"/>
  <c r="AW140" i="21"/>
  <c r="AU140" i="21"/>
  <c r="AT140" i="21"/>
  <c r="AS140" i="21"/>
  <c r="AQ140" i="21"/>
  <c r="AP140" i="21"/>
  <c r="AO140" i="21"/>
  <c r="AK140" i="21"/>
  <c r="AM140" i="21"/>
  <c r="AI140" i="21"/>
  <c r="AH140" i="21"/>
  <c r="AG140" i="21"/>
  <c r="AE140" i="21"/>
  <c r="AD140" i="21"/>
  <c r="AC140" i="21"/>
  <c r="AA140" i="21"/>
  <c r="Z140" i="21"/>
  <c r="Y140" i="21"/>
  <c r="W140" i="21"/>
  <c r="V140" i="21"/>
  <c r="S140" i="21"/>
  <c r="CJ140" i="21"/>
  <c r="R140" i="21"/>
  <c r="Q140" i="21"/>
  <c r="O140" i="21"/>
  <c r="N140" i="21"/>
  <c r="FB140" i="21"/>
  <c r="M140" i="21"/>
  <c r="K140" i="21"/>
  <c r="J140" i="21"/>
  <c r="I140" i="21"/>
  <c r="EW140" i="21"/>
  <c r="FL140" i="21"/>
  <c r="G140" i="21"/>
  <c r="F140" i="21"/>
  <c r="E140" i="21"/>
  <c r="A140" i="21"/>
  <c r="BP140" i="21"/>
  <c r="BS139" i="21"/>
  <c r="BU139" i="21"/>
  <c r="BR139" i="21"/>
  <c r="BN139" i="21"/>
  <c r="BL139" i="21"/>
  <c r="BH139" i="21"/>
  <c r="BG139" i="21"/>
  <c r="BB139" i="21"/>
  <c r="AX139" i="21"/>
  <c r="AV139" i="21"/>
  <c r="AR139" i="21"/>
  <c r="AQ139" i="21"/>
  <c r="AH139" i="21"/>
  <c r="AF139" i="21"/>
  <c r="AB139" i="21"/>
  <c r="AA139" i="21"/>
  <c r="W139" i="21"/>
  <c r="R139" i="21"/>
  <c r="P139" i="21"/>
  <c r="L139" i="21"/>
  <c r="DG139" i="21"/>
  <c r="K139" i="21"/>
  <c r="G139" i="21"/>
  <c r="F139" i="21"/>
  <c r="DA139" i="21"/>
  <c r="A139" i="21"/>
  <c r="FS138" i="21"/>
  <c r="FN138" i="21"/>
  <c r="EY138" i="21"/>
  <c r="ES138" i="21"/>
  <c r="FH138" i="21"/>
  <c r="ED138" i="21"/>
  <c r="DC138" i="21"/>
  <c r="BS138" i="21"/>
  <c r="BQ138" i="21"/>
  <c r="BO138" i="21"/>
  <c r="BM138" i="21"/>
  <c r="BL138" i="21"/>
  <c r="BI138" i="21"/>
  <c r="BH138" i="21"/>
  <c r="BG138" i="21"/>
  <c r="BA138" i="21"/>
  <c r="AY138" i="21"/>
  <c r="AW138" i="21"/>
  <c r="AV138" i="21"/>
  <c r="AS138" i="21"/>
  <c r="AR138" i="21"/>
  <c r="AQ138" i="21"/>
  <c r="AN138" i="21"/>
  <c r="AK138" i="21"/>
  <c r="AI138" i="21"/>
  <c r="AG138" i="21"/>
  <c r="AF138" i="21"/>
  <c r="AC138" i="21"/>
  <c r="AB138" i="21"/>
  <c r="AA138" i="21"/>
  <c r="X138" i="21"/>
  <c r="W138" i="21"/>
  <c r="S138" i="21"/>
  <c r="Q138" i="21"/>
  <c r="P138" i="21"/>
  <c r="FD138" i="21"/>
  <c r="M138" i="21"/>
  <c r="L138" i="21"/>
  <c r="K138" i="21"/>
  <c r="H138" i="21"/>
  <c r="G138" i="21"/>
  <c r="E138" i="21"/>
  <c r="A138" i="21"/>
  <c r="FF137" i="21"/>
  <c r="FU137" i="21"/>
  <c r="CZ137" i="21"/>
  <c r="BR137" i="21"/>
  <c r="BQ137" i="21"/>
  <c r="BN137" i="21"/>
  <c r="BM137" i="21"/>
  <c r="BJ137" i="21"/>
  <c r="BI137" i="21"/>
  <c r="BF137" i="21"/>
  <c r="BE137" i="21"/>
  <c r="BB137" i="21"/>
  <c r="BD137" i="21"/>
  <c r="BA137" i="21"/>
  <c r="AX137" i="21"/>
  <c r="AW137" i="21"/>
  <c r="AT137" i="21"/>
  <c r="AS137" i="21"/>
  <c r="AP137" i="21"/>
  <c r="AO137" i="21"/>
  <c r="AK137" i="21"/>
  <c r="AH137" i="21"/>
  <c r="AG137" i="21"/>
  <c r="AD137" i="21"/>
  <c r="AC137" i="21"/>
  <c r="Z137" i="21"/>
  <c r="Y137" i="21"/>
  <c r="R137" i="21"/>
  <c r="Q137" i="21"/>
  <c r="N137" i="21"/>
  <c r="M137" i="21"/>
  <c r="J137" i="21"/>
  <c r="I137" i="21"/>
  <c r="F137" i="21"/>
  <c r="E137" i="21"/>
  <c r="A137" i="21"/>
  <c r="BS137" i="21"/>
  <c r="BU137" i="21"/>
  <c r="FD136" i="21"/>
  <c r="FS136" i="21"/>
  <c r="EV136" i="21"/>
  <c r="FK136" i="21"/>
  <c r="DJ136" i="21"/>
  <c r="DB136" i="21"/>
  <c r="BS136" i="21"/>
  <c r="BO136" i="21"/>
  <c r="BL136" i="21"/>
  <c r="BK136" i="21"/>
  <c r="BG136" i="21"/>
  <c r="AY136" i="21"/>
  <c r="AV136" i="21"/>
  <c r="AU136" i="21"/>
  <c r="AQ136" i="21"/>
  <c r="AN136" i="21"/>
  <c r="AI136" i="21"/>
  <c r="AF136" i="21"/>
  <c r="AE136" i="21"/>
  <c r="AA136" i="21"/>
  <c r="X136" i="21"/>
  <c r="W136" i="21"/>
  <c r="S136" i="21"/>
  <c r="P136" i="21"/>
  <c r="O136" i="21"/>
  <c r="FC136" i="21"/>
  <c r="FR136" i="21"/>
  <c r="K136" i="21"/>
  <c r="H136" i="21"/>
  <c r="G136" i="21"/>
  <c r="EU136" i="21"/>
  <c r="FJ136" i="21"/>
  <c r="A136" i="21"/>
  <c r="FF135" i="21"/>
  <c r="FU135" i="21"/>
  <c r="FC135" i="21"/>
  <c r="FR135" i="21"/>
  <c r="EX135" i="21"/>
  <c r="FM135" i="21"/>
  <c r="DE135" i="21"/>
  <c r="DA135" i="21"/>
  <c r="BV135" i="21"/>
  <c r="BS135" i="21"/>
  <c r="BU135" i="21"/>
  <c r="BR135" i="21"/>
  <c r="BQ135" i="21"/>
  <c r="BO135" i="21"/>
  <c r="BN135" i="21"/>
  <c r="BM135" i="21"/>
  <c r="BK135" i="21"/>
  <c r="BJ135" i="21"/>
  <c r="BI135" i="21"/>
  <c r="BG135" i="21"/>
  <c r="BF135" i="21"/>
  <c r="BE135" i="21"/>
  <c r="BB135" i="21"/>
  <c r="BD135" i="21"/>
  <c r="BA135" i="21"/>
  <c r="AY135" i="21"/>
  <c r="AX135" i="21"/>
  <c r="AW135" i="21"/>
  <c r="AU135" i="21"/>
  <c r="AT135" i="21"/>
  <c r="AS135" i="21"/>
  <c r="AQ135" i="21"/>
  <c r="AP135" i="21"/>
  <c r="AO135" i="21"/>
  <c r="AM135" i="21"/>
  <c r="AK135" i="21"/>
  <c r="AI135" i="21"/>
  <c r="AH135" i="21"/>
  <c r="AG135" i="21"/>
  <c r="AE135" i="21"/>
  <c r="AD135" i="21"/>
  <c r="AC135" i="21"/>
  <c r="AA135" i="21"/>
  <c r="Z135" i="21"/>
  <c r="Y135" i="21"/>
  <c r="W135" i="21"/>
  <c r="S135" i="21"/>
  <c r="R135" i="21"/>
  <c r="DM135" i="21"/>
  <c r="Q135" i="21"/>
  <c r="O135" i="21"/>
  <c r="N135" i="21"/>
  <c r="M135" i="21"/>
  <c r="K135" i="21"/>
  <c r="EY135" i="21"/>
  <c r="FN135" i="21"/>
  <c r="J135" i="21"/>
  <c r="I135" i="21"/>
  <c r="G135" i="21"/>
  <c r="BX135" i="21"/>
  <c r="F135" i="21"/>
  <c r="E135" i="21"/>
  <c r="A135" i="21"/>
  <c r="BP135" i="21"/>
  <c r="DM134" i="21"/>
  <c r="DH134" i="21"/>
  <c r="DC134" i="21"/>
  <c r="BR134" i="21"/>
  <c r="BN134" i="21"/>
  <c r="BM134" i="21"/>
  <c r="BI134" i="21"/>
  <c r="BH134" i="21"/>
  <c r="BB134" i="21"/>
  <c r="AX134" i="21"/>
  <c r="AW134" i="21"/>
  <c r="AS134" i="21"/>
  <c r="AR134" i="21"/>
  <c r="AN134" i="21"/>
  <c r="AH134" i="21"/>
  <c r="AG134" i="21"/>
  <c r="AC134" i="21"/>
  <c r="AB134" i="21"/>
  <c r="X134" i="21"/>
  <c r="R134" i="21"/>
  <c r="Q134" i="21"/>
  <c r="M134" i="21"/>
  <c r="FA134" i="21"/>
  <c r="FP134" i="21"/>
  <c r="L134" i="21"/>
  <c r="H134" i="21"/>
  <c r="F134" i="21"/>
  <c r="A134" i="21"/>
  <c r="BQ134" i="21"/>
  <c r="A133" i="21"/>
  <c r="A132" i="21"/>
  <c r="FF131" i="21"/>
  <c r="FU131" i="21"/>
  <c r="FB131" i="21"/>
  <c r="FQ131" i="21"/>
  <c r="EU131" i="21"/>
  <c r="FJ131" i="21"/>
  <c r="DM131" i="21"/>
  <c r="DL131" i="21"/>
  <c r="DH131" i="21"/>
  <c r="DB131" i="21"/>
  <c r="BS131" i="21"/>
  <c r="BU131" i="21"/>
  <c r="BR131" i="21"/>
  <c r="BQ131" i="21"/>
  <c r="BO131" i="21"/>
  <c r="BN131" i="21"/>
  <c r="BM131" i="21"/>
  <c r="BK131" i="21"/>
  <c r="BJ131" i="21"/>
  <c r="BI131" i="21"/>
  <c r="BG131" i="21"/>
  <c r="BF131" i="21"/>
  <c r="BE131" i="21"/>
  <c r="BB131" i="21"/>
  <c r="BD131" i="21"/>
  <c r="BA131" i="21"/>
  <c r="AY131" i="21"/>
  <c r="AX131" i="21"/>
  <c r="AW131" i="21"/>
  <c r="AU131" i="21"/>
  <c r="AT131" i="21"/>
  <c r="AS131" i="21"/>
  <c r="AQ131" i="21"/>
  <c r="AP131" i="21"/>
  <c r="AO131" i="21"/>
  <c r="AK131" i="21"/>
  <c r="AM131" i="21"/>
  <c r="AI131" i="21"/>
  <c r="AH131" i="21"/>
  <c r="AG131" i="21"/>
  <c r="AE131" i="21"/>
  <c r="AD131" i="21"/>
  <c r="AC131" i="21"/>
  <c r="AA131" i="21"/>
  <c r="Z131" i="21"/>
  <c r="Y131" i="21"/>
  <c r="W131" i="21"/>
  <c r="V131" i="21"/>
  <c r="S131" i="21"/>
  <c r="CJ131" i="21"/>
  <c r="R131" i="21"/>
  <c r="Q131" i="21"/>
  <c r="O131" i="21"/>
  <c r="N131" i="21"/>
  <c r="DI131" i="21"/>
  <c r="M131" i="21"/>
  <c r="K131" i="21"/>
  <c r="J131" i="21"/>
  <c r="I131" i="21"/>
  <c r="G131" i="21"/>
  <c r="F131" i="21"/>
  <c r="DA131" i="21"/>
  <c r="E131" i="21"/>
  <c r="A131" i="21"/>
  <c r="BP131" i="21"/>
  <c r="FN130" i="21"/>
  <c r="FD130" i="21"/>
  <c r="FS130" i="21"/>
  <c r="ET130" i="21"/>
  <c r="FI130" i="21"/>
  <c r="BS130" i="21"/>
  <c r="BO130" i="21"/>
  <c r="BN130" i="21"/>
  <c r="BJ130" i="21"/>
  <c r="BH130" i="21"/>
  <c r="AY130" i="21"/>
  <c r="AX130" i="21"/>
  <c r="AT130" i="21"/>
  <c r="AR130" i="21"/>
  <c r="AN130" i="21"/>
  <c r="AI130" i="21"/>
  <c r="AH130" i="21"/>
  <c r="AF130" i="21"/>
  <c r="AD130" i="21"/>
  <c r="AB130" i="21"/>
  <c r="AA130" i="21"/>
  <c r="X130" i="21"/>
  <c r="W130" i="21"/>
  <c r="S130" i="21"/>
  <c r="R130" i="21"/>
  <c r="P130" i="21"/>
  <c r="N130" i="21"/>
  <c r="DI130" i="21"/>
  <c r="L130" i="21"/>
  <c r="EZ130" i="21"/>
  <c r="FO130" i="21"/>
  <c r="K130" i="21"/>
  <c r="EY130" i="21"/>
  <c r="H130" i="21"/>
  <c r="G130" i="21"/>
  <c r="F130" i="21"/>
  <c r="A130" i="21"/>
  <c r="BR130" i="21"/>
  <c r="BQ129" i="21"/>
  <c r="BL129" i="21"/>
  <c r="BF129" i="21"/>
  <c r="BA129" i="21"/>
  <c r="AV129" i="21"/>
  <c r="AP129" i="21"/>
  <c r="AK129" i="21"/>
  <c r="AF129" i="21"/>
  <c r="Z129" i="21"/>
  <c r="P129" i="21"/>
  <c r="DK129" i="21"/>
  <c r="J129" i="21"/>
  <c r="E129" i="21"/>
  <c r="CZ129" i="21"/>
  <c r="A129" i="21"/>
  <c r="BS128" i="21"/>
  <c r="BU128" i="21"/>
  <c r="BR128" i="21"/>
  <c r="BN128" i="21"/>
  <c r="BL128" i="21"/>
  <c r="BH128" i="21"/>
  <c r="BG128" i="21"/>
  <c r="BB128" i="21"/>
  <c r="AX128" i="21"/>
  <c r="AV128" i="21"/>
  <c r="AR128" i="21"/>
  <c r="AQ128" i="21"/>
  <c r="AH128" i="21"/>
  <c r="AF128" i="21"/>
  <c r="AB128" i="21"/>
  <c r="AA128" i="21"/>
  <c r="W128" i="21"/>
  <c r="R128" i="21"/>
  <c r="P128" i="21"/>
  <c r="L128" i="21"/>
  <c r="DG128" i="21"/>
  <c r="K128" i="21"/>
  <c r="G128" i="21"/>
  <c r="F128" i="21"/>
  <c r="A128" i="21"/>
  <c r="DD127" i="21"/>
  <c r="BN127" i="21"/>
  <c r="BJ127" i="21"/>
  <c r="BI127" i="21"/>
  <c r="AZ127" i="21"/>
  <c r="AX127" i="21"/>
  <c r="AS127" i="21"/>
  <c r="AO127" i="21"/>
  <c r="AN127" i="21"/>
  <c r="AH127" i="21"/>
  <c r="AD127" i="21"/>
  <c r="AC127" i="21"/>
  <c r="X127" i="21"/>
  <c r="R127" i="21"/>
  <c r="M127" i="21"/>
  <c r="I127" i="21"/>
  <c r="H127" i="21"/>
  <c r="A127" i="21"/>
  <c r="FE126" i="21"/>
  <c r="FT126" i="21"/>
  <c r="DL126" i="21"/>
  <c r="DG126" i="21"/>
  <c r="DB126" i="21"/>
  <c r="BS126" i="21"/>
  <c r="BQ126" i="21"/>
  <c r="BM126" i="21"/>
  <c r="BL126" i="21"/>
  <c r="BH126" i="21"/>
  <c r="BG126" i="21"/>
  <c r="BA126" i="21"/>
  <c r="AW126" i="21"/>
  <c r="AV126" i="21"/>
  <c r="AR126" i="21"/>
  <c r="AQ126" i="21"/>
  <c r="AK126" i="21"/>
  <c r="AG126" i="21"/>
  <c r="AF126" i="21"/>
  <c r="AB126" i="21"/>
  <c r="AA126" i="21"/>
  <c r="W126" i="21"/>
  <c r="Q126" i="21"/>
  <c r="P126" i="21"/>
  <c r="L126" i="21"/>
  <c r="CC126" i="21"/>
  <c r="K126" i="21"/>
  <c r="CB126" i="21"/>
  <c r="G126" i="21"/>
  <c r="BX126" i="21"/>
  <c r="E126" i="21"/>
  <c r="A126" i="21"/>
  <c r="FH125" i="21"/>
  <c r="FD125" i="21"/>
  <c r="FS125" i="21"/>
  <c r="EX125" i="21"/>
  <c r="FM125" i="21"/>
  <c r="ET125" i="21"/>
  <c r="FI125" i="21"/>
  <c r="BR125" i="21"/>
  <c r="BQ125" i="21"/>
  <c r="BN125" i="21"/>
  <c r="BM125" i="21"/>
  <c r="BL125" i="21"/>
  <c r="BI125" i="21"/>
  <c r="BH125" i="21"/>
  <c r="BF125" i="21"/>
  <c r="BB125" i="21"/>
  <c r="BD125" i="21"/>
  <c r="BA125" i="21"/>
  <c r="AX125" i="21"/>
  <c r="AW125" i="21"/>
  <c r="AV125" i="21"/>
  <c r="AS125" i="21"/>
  <c r="AR125" i="21"/>
  <c r="AP125" i="21"/>
  <c r="AN125" i="21"/>
  <c r="AK125" i="21"/>
  <c r="AH125" i="21"/>
  <c r="AG125" i="21"/>
  <c r="AF125" i="21"/>
  <c r="AC125" i="21"/>
  <c r="AB125" i="21"/>
  <c r="Z125" i="21"/>
  <c r="X125" i="21"/>
  <c r="R125" i="21"/>
  <c r="Q125" i="21"/>
  <c r="P125" i="21"/>
  <c r="M125" i="21"/>
  <c r="L125" i="21"/>
  <c r="J125" i="21"/>
  <c r="H125" i="21"/>
  <c r="DC125" i="21"/>
  <c r="F125" i="21"/>
  <c r="E125" i="21"/>
  <c r="ES125" i="21"/>
  <c r="A125" i="21"/>
  <c r="FM124" i="21"/>
  <c r="FI124" i="21"/>
  <c r="FE124" i="21"/>
  <c r="FT124" i="21"/>
  <c r="FC124" i="21"/>
  <c r="FR124" i="21"/>
  <c r="EY124" i="21"/>
  <c r="FN124" i="21"/>
  <c r="ES124" i="21"/>
  <c r="FH124" i="21"/>
  <c r="DJ124" i="21"/>
  <c r="DE124" i="21"/>
  <c r="CZ124" i="21"/>
  <c r="BS124" i="21"/>
  <c r="BU124" i="21"/>
  <c r="BR124" i="21"/>
  <c r="BQ124" i="21"/>
  <c r="BO124" i="21"/>
  <c r="BN124" i="21"/>
  <c r="BM124" i="21"/>
  <c r="BK124" i="21"/>
  <c r="BJ124" i="21"/>
  <c r="BI124" i="21"/>
  <c r="BG124" i="21"/>
  <c r="BF124" i="21"/>
  <c r="BE124" i="21"/>
  <c r="BB124" i="21"/>
  <c r="BD124" i="21"/>
  <c r="BA124" i="21"/>
  <c r="AY124" i="21"/>
  <c r="AX124" i="21"/>
  <c r="AW124" i="21"/>
  <c r="AU124" i="21"/>
  <c r="AT124" i="21"/>
  <c r="AS124" i="21"/>
  <c r="AQ124" i="21"/>
  <c r="AP124" i="21"/>
  <c r="AO124" i="21"/>
  <c r="AK124" i="21"/>
  <c r="AI124" i="21"/>
  <c r="AH124" i="21"/>
  <c r="AG124" i="21"/>
  <c r="AE124" i="21"/>
  <c r="AD124" i="21"/>
  <c r="AC124" i="21"/>
  <c r="AA124" i="21"/>
  <c r="Z124" i="21"/>
  <c r="Y124" i="21"/>
  <c r="W124" i="21"/>
  <c r="S124" i="21"/>
  <c r="R124" i="21"/>
  <c r="Q124" i="21"/>
  <c r="O124" i="21"/>
  <c r="N124" i="21"/>
  <c r="M124" i="21"/>
  <c r="K124" i="21"/>
  <c r="J124" i="21"/>
  <c r="EX124" i="21"/>
  <c r="I124" i="21"/>
  <c r="G124" i="21"/>
  <c r="F124" i="21"/>
  <c r="ET124" i="21"/>
  <c r="E124" i="21"/>
  <c r="A124" i="21"/>
  <c r="BP124" i="21"/>
  <c r="FB123" i="21"/>
  <c r="FQ123" i="21"/>
  <c r="FA123" i="21"/>
  <c r="FP123" i="21"/>
  <c r="EW123" i="21"/>
  <c r="FL123" i="21"/>
  <c r="BR123" i="21"/>
  <c r="BP123" i="21"/>
  <c r="BO123" i="21"/>
  <c r="BL123" i="21"/>
  <c r="BK123" i="21"/>
  <c r="BJ123" i="21"/>
  <c r="BG123" i="21"/>
  <c r="BF123" i="21"/>
  <c r="BB123" i="21"/>
  <c r="AZ123" i="21"/>
  <c r="AY123" i="21"/>
  <c r="AV123" i="21"/>
  <c r="AU123" i="21"/>
  <c r="AT123" i="21"/>
  <c r="AQ123" i="21"/>
  <c r="AP123" i="21"/>
  <c r="AO123" i="21"/>
  <c r="AK123" i="21"/>
  <c r="AI123" i="21"/>
  <c r="AH123" i="21"/>
  <c r="AG123" i="21"/>
  <c r="AE123" i="21"/>
  <c r="AD123" i="21"/>
  <c r="AC123" i="21"/>
  <c r="AA123" i="21"/>
  <c r="Z123" i="21"/>
  <c r="Y123" i="21"/>
  <c r="W123" i="21"/>
  <c r="V123" i="21"/>
  <c r="S123" i="21"/>
  <c r="R123" i="21"/>
  <c r="FF123" i="21"/>
  <c r="FU123" i="21"/>
  <c r="Q123" i="21"/>
  <c r="O123" i="21"/>
  <c r="N123" i="21"/>
  <c r="M123" i="21"/>
  <c r="K123" i="21"/>
  <c r="J123" i="21"/>
  <c r="I123" i="21"/>
  <c r="G123" i="21"/>
  <c r="F123" i="21"/>
  <c r="E123" i="21"/>
  <c r="A123" i="21"/>
  <c r="BL122" i="21"/>
  <c r="AV122" i="21"/>
  <c r="AN122" i="21"/>
  <c r="AF122" i="21"/>
  <c r="X122" i="21"/>
  <c r="P122" i="21"/>
  <c r="H122" i="21"/>
  <c r="A122" i="21"/>
  <c r="BO122" i="21"/>
  <c r="DA121" i="21"/>
  <c r="BR121" i="21"/>
  <c r="BQ121" i="21"/>
  <c r="BN121" i="21"/>
  <c r="BM121" i="21"/>
  <c r="BJ121" i="21"/>
  <c r="BI121" i="21"/>
  <c r="BF121" i="21"/>
  <c r="BE121" i="21"/>
  <c r="BB121" i="21"/>
  <c r="BD121" i="21"/>
  <c r="BA121" i="21"/>
  <c r="AX121" i="21"/>
  <c r="AW121" i="21"/>
  <c r="AT121" i="21"/>
  <c r="AS121" i="21"/>
  <c r="AP121" i="21"/>
  <c r="AO121" i="21"/>
  <c r="AK121" i="21"/>
  <c r="AM121" i="21"/>
  <c r="AH121" i="21"/>
  <c r="AG121" i="21"/>
  <c r="AD121" i="21"/>
  <c r="AC121" i="21"/>
  <c r="Z121" i="21"/>
  <c r="Y121" i="21"/>
  <c r="R121" i="21"/>
  <c r="Q121" i="21"/>
  <c r="DL121" i="21"/>
  <c r="N121" i="21"/>
  <c r="DI121" i="21"/>
  <c r="M121" i="21"/>
  <c r="J121" i="21"/>
  <c r="I121" i="21"/>
  <c r="DD121" i="21"/>
  <c r="F121" i="21"/>
  <c r="E121" i="21"/>
  <c r="A121" i="21"/>
  <c r="BS121" i="21"/>
  <c r="BU121" i="21"/>
  <c r="FD120" i="21"/>
  <c r="FS120" i="21"/>
  <c r="EV120" i="21"/>
  <c r="FK120" i="21"/>
  <c r="DN120" i="21"/>
  <c r="BS120" i="21"/>
  <c r="BU120" i="21"/>
  <c r="BO120" i="21"/>
  <c r="BL120" i="21"/>
  <c r="BK120" i="21"/>
  <c r="BG120" i="21"/>
  <c r="AY120" i="21"/>
  <c r="AV120" i="21"/>
  <c r="AU120" i="21"/>
  <c r="AQ120" i="21"/>
  <c r="AN120" i="21"/>
  <c r="AI120" i="21"/>
  <c r="AF120" i="21"/>
  <c r="AE120" i="21"/>
  <c r="AA120" i="21"/>
  <c r="X120" i="21"/>
  <c r="W120" i="21"/>
  <c r="S120" i="21"/>
  <c r="P120" i="21"/>
  <c r="O120" i="21"/>
  <c r="DJ120" i="21"/>
  <c r="K120" i="21"/>
  <c r="H120" i="21"/>
  <c r="G120" i="21"/>
  <c r="A120" i="21"/>
  <c r="A119" i="21"/>
  <c r="BM119" i="21"/>
  <c r="DI118" i="21"/>
  <c r="DA118" i="21"/>
  <c r="BU118" i="21"/>
  <c r="BR118" i="21"/>
  <c r="BQ118" i="21"/>
  <c r="BN118" i="21"/>
  <c r="BM118" i="21"/>
  <c r="BJ118" i="21"/>
  <c r="BI118" i="21"/>
  <c r="BF118" i="21"/>
  <c r="BE118" i="21"/>
  <c r="BB118" i="21"/>
  <c r="BA118" i="21"/>
  <c r="AX118" i="21"/>
  <c r="AW118" i="21"/>
  <c r="AT118" i="21"/>
  <c r="AS118" i="21"/>
  <c r="AP118" i="21"/>
  <c r="AO118" i="21"/>
  <c r="AK118" i="21"/>
  <c r="AH118" i="21"/>
  <c r="AG118" i="21"/>
  <c r="AD118" i="21"/>
  <c r="AC118" i="21"/>
  <c r="Z118" i="21"/>
  <c r="Y118" i="21"/>
  <c r="R118" i="21"/>
  <c r="Q118" i="21"/>
  <c r="N118" i="21"/>
  <c r="M118" i="21"/>
  <c r="J118" i="21"/>
  <c r="I118" i="21"/>
  <c r="DD118" i="21"/>
  <c r="F118" i="21"/>
  <c r="E118" i="21"/>
  <c r="A118" i="21"/>
  <c r="BS118" i="21"/>
  <c r="FE117" i="21"/>
  <c r="FT117" i="21"/>
  <c r="DJ117" i="21"/>
  <c r="CD117" i="21"/>
  <c r="CA117" i="21"/>
  <c r="BZ117" i="21"/>
  <c r="BV117" i="21"/>
  <c r="BS117" i="21"/>
  <c r="BU117" i="21"/>
  <c r="BR117" i="21"/>
  <c r="BQ117" i="21"/>
  <c r="BO117" i="21"/>
  <c r="BN117" i="21"/>
  <c r="BM117" i="21"/>
  <c r="BK117" i="21"/>
  <c r="BJ117" i="21"/>
  <c r="BI117" i="21"/>
  <c r="BG117" i="21"/>
  <c r="BF117" i="21"/>
  <c r="BE117" i="21"/>
  <c r="BB117" i="21"/>
  <c r="BD117" i="21"/>
  <c r="BA117" i="21"/>
  <c r="AY117" i="21"/>
  <c r="AX117" i="21"/>
  <c r="AW117" i="21"/>
  <c r="AU117" i="21"/>
  <c r="AT117" i="21"/>
  <c r="AS117" i="21"/>
  <c r="AQ117" i="21"/>
  <c r="AP117" i="21"/>
  <c r="AO117" i="21"/>
  <c r="AK117" i="21"/>
  <c r="AI117" i="21"/>
  <c r="AH117" i="21"/>
  <c r="AG117" i="21"/>
  <c r="AE117" i="21"/>
  <c r="AD117" i="21"/>
  <c r="AC117" i="21"/>
  <c r="AA117" i="21"/>
  <c r="Z117" i="21"/>
  <c r="Y117" i="21"/>
  <c r="W117" i="21"/>
  <c r="S117" i="21"/>
  <c r="R117" i="21"/>
  <c r="Q117" i="21"/>
  <c r="O117" i="21"/>
  <c r="N117" i="21"/>
  <c r="M117" i="21"/>
  <c r="DH117" i="21"/>
  <c r="K117" i="21"/>
  <c r="J117" i="21"/>
  <c r="DE117" i="21"/>
  <c r="I117" i="21"/>
  <c r="DD117" i="21"/>
  <c r="G117" i="21"/>
  <c r="F117" i="21"/>
  <c r="E117" i="21"/>
  <c r="ED117" i="21"/>
  <c r="ES117" i="21"/>
  <c r="FH117" i="21"/>
  <c r="A117" i="21"/>
  <c r="BP117" i="21"/>
  <c r="BO116" i="21"/>
  <c r="BG116" i="21"/>
  <c r="AY116" i="21"/>
  <c r="AQ116" i="21"/>
  <c r="AI116" i="21"/>
  <c r="AA116" i="21"/>
  <c r="S116" i="21"/>
  <c r="K116" i="21"/>
  <c r="A116" i="21"/>
  <c r="DN115" i="21"/>
  <c r="DF115" i="21"/>
  <c r="BS115" i="21"/>
  <c r="BO115" i="21"/>
  <c r="BL115" i="21"/>
  <c r="BK115" i="21"/>
  <c r="BG115" i="21"/>
  <c r="AY115" i="21"/>
  <c r="AV115" i="21"/>
  <c r="AU115" i="21"/>
  <c r="AQ115" i="21"/>
  <c r="AN115" i="21"/>
  <c r="AI115" i="21"/>
  <c r="AF115" i="21"/>
  <c r="AE115" i="21"/>
  <c r="AA115" i="21"/>
  <c r="X115" i="21"/>
  <c r="W115" i="21"/>
  <c r="S115" i="21"/>
  <c r="FG115" i="21"/>
  <c r="FV115" i="21"/>
  <c r="P115" i="21"/>
  <c r="O115" i="21"/>
  <c r="K115" i="21"/>
  <c r="EY115" i="21"/>
  <c r="FN115" i="21"/>
  <c r="H115" i="21"/>
  <c r="G115" i="21"/>
  <c r="A115" i="21"/>
  <c r="BM114" i="21"/>
  <c r="BL114" i="21"/>
  <c r="BE114" i="21"/>
  <c r="AW114" i="21"/>
  <c r="AV114" i="21"/>
  <c r="AO114" i="21"/>
  <c r="AN114" i="21"/>
  <c r="AG114" i="21"/>
  <c r="AF114" i="21"/>
  <c r="Y114" i="21"/>
  <c r="X114" i="21"/>
  <c r="Q114" i="21"/>
  <c r="P114" i="21"/>
  <c r="I114" i="21"/>
  <c r="H114" i="21"/>
  <c r="A114" i="21"/>
  <c r="FT113" i="21"/>
  <c r="FC113" i="21"/>
  <c r="FR113" i="21"/>
  <c r="DJ113" i="21"/>
  <c r="DA113" i="21"/>
  <c r="BZ113" i="21"/>
  <c r="BS113" i="21"/>
  <c r="BU113" i="21"/>
  <c r="BR113" i="21"/>
  <c r="BQ113" i="21"/>
  <c r="BO113" i="21"/>
  <c r="BN113" i="21"/>
  <c r="BM113" i="21"/>
  <c r="BK113" i="21"/>
  <c r="BJ113" i="21"/>
  <c r="BI113" i="21"/>
  <c r="BG113" i="21"/>
  <c r="BF113" i="21"/>
  <c r="BE113" i="21"/>
  <c r="BB113" i="21"/>
  <c r="BD113" i="21"/>
  <c r="BA113" i="21"/>
  <c r="AY113" i="21"/>
  <c r="AX113" i="21"/>
  <c r="AW113" i="21"/>
  <c r="AU113" i="21"/>
  <c r="AT113" i="21"/>
  <c r="AS113" i="21"/>
  <c r="AQ113" i="21"/>
  <c r="AP113" i="21"/>
  <c r="AO113" i="21"/>
  <c r="AM113" i="21"/>
  <c r="AK113" i="21"/>
  <c r="AI113" i="21"/>
  <c r="AH113" i="21"/>
  <c r="AG113" i="21"/>
  <c r="AE113" i="21"/>
  <c r="AD113" i="21"/>
  <c r="AC113" i="21"/>
  <c r="AA113" i="21"/>
  <c r="Z113" i="21"/>
  <c r="Y113" i="21"/>
  <c r="W113" i="21"/>
  <c r="S113" i="21"/>
  <c r="R113" i="21"/>
  <c r="Q113" i="21"/>
  <c r="FE113" i="21"/>
  <c r="O113" i="21"/>
  <c r="N113" i="21"/>
  <c r="M113" i="21"/>
  <c r="FA113" i="21"/>
  <c r="FP113" i="21"/>
  <c r="K113" i="21"/>
  <c r="CB113" i="21"/>
  <c r="J113" i="21"/>
  <c r="I113" i="21"/>
  <c r="G113" i="21"/>
  <c r="F113" i="21"/>
  <c r="E113" i="21"/>
  <c r="ES113" i="21"/>
  <c r="FH113" i="21"/>
  <c r="A113" i="21"/>
  <c r="BP113" i="21"/>
  <c r="DN112" i="21"/>
  <c r="DC112" i="21"/>
  <c r="BS112" i="21"/>
  <c r="BU112" i="21"/>
  <c r="BO112" i="21"/>
  <c r="BM112" i="21"/>
  <c r="BI112" i="21"/>
  <c r="BH112" i="21"/>
  <c r="AY112" i="21"/>
  <c r="AW112" i="21"/>
  <c r="AS112" i="21"/>
  <c r="AR112" i="21"/>
  <c r="AN112" i="21"/>
  <c r="AI112" i="21"/>
  <c r="AG112" i="21"/>
  <c r="AC112" i="21"/>
  <c r="AB112" i="21"/>
  <c r="X112" i="21"/>
  <c r="W112" i="21"/>
  <c r="S112" i="21"/>
  <c r="Q112" i="21"/>
  <c r="M112" i="21"/>
  <c r="DH112" i="21"/>
  <c r="L112" i="21"/>
  <c r="H112" i="21"/>
  <c r="G112" i="21"/>
  <c r="A112" i="21"/>
  <c r="BO111" i="21"/>
  <c r="BK111" i="21"/>
  <c r="AZ111" i="21"/>
  <c r="AT111" i="21"/>
  <c r="AP111" i="21"/>
  <c r="AN111" i="21"/>
  <c r="AI111" i="21"/>
  <c r="AE111" i="21"/>
  <c r="AD111" i="21"/>
  <c r="X111" i="21"/>
  <c r="S111" i="21"/>
  <c r="CJ111" i="21"/>
  <c r="N111" i="21"/>
  <c r="J111" i="21"/>
  <c r="H111" i="21"/>
  <c r="A111" i="21"/>
  <c r="DG110" i="21"/>
  <c r="BQ110" i="21"/>
  <c r="BJ110" i="21"/>
  <c r="BB110" i="21"/>
  <c r="AV110" i="21"/>
  <c r="AO110" i="21"/>
  <c r="AG110" i="21"/>
  <c r="Z110" i="21"/>
  <c r="L110" i="21"/>
  <c r="E110" i="21"/>
  <c r="A110" i="21"/>
  <c r="BM110" i="21"/>
  <c r="FC109" i="21"/>
  <c r="FR109" i="21"/>
  <c r="DL109" i="21"/>
  <c r="DD109" i="21"/>
  <c r="BS109" i="21"/>
  <c r="BU109" i="21"/>
  <c r="BR109" i="21"/>
  <c r="BQ109" i="21"/>
  <c r="BO109" i="21"/>
  <c r="BN109" i="21"/>
  <c r="BM109" i="21"/>
  <c r="BK109" i="21"/>
  <c r="BJ109" i="21"/>
  <c r="BI109" i="21"/>
  <c r="BG109" i="21"/>
  <c r="BF109" i="21"/>
  <c r="BE109" i="21"/>
  <c r="BB109" i="21"/>
  <c r="BD109" i="21"/>
  <c r="BA109" i="21"/>
  <c r="AY109" i="21"/>
  <c r="AX109" i="21"/>
  <c r="AW109" i="21"/>
  <c r="AU109" i="21"/>
  <c r="AT109" i="21"/>
  <c r="AS109" i="21"/>
  <c r="AQ109" i="21"/>
  <c r="AP109" i="21"/>
  <c r="AO109" i="21"/>
  <c r="AK109" i="21"/>
  <c r="AI109" i="21"/>
  <c r="AH109" i="21"/>
  <c r="AG109" i="21"/>
  <c r="AE109" i="21"/>
  <c r="AD109" i="21"/>
  <c r="AC109" i="21"/>
  <c r="AA109" i="21"/>
  <c r="Z109" i="21"/>
  <c r="Y109" i="21"/>
  <c r="W109" i="21"/>
  <c r="S109" i="21"/>
  <c r="R109" i="21"/>
  <c r="Q109" i="21"/>
  <c r="O109" i="21"/>
  <c r="N109" i="21"/>
  <c r="M109" i="21"/>
  <c r="K109" i="21"/>
  <c r="EY109" i="21"/>
  <c r="FN109" i="21"/>
  <c r="J109" i="21"/>
  <c r="I109" i="21"/>
  <c r="G109" i="21"/>
  <c r="F109" i="21"/>
  <c r="DA109" i="21"/>
  <c r="E109" i="21"/>
  <c r="A109" i="21"/>
  <c r="BP109" i="21"/>
  <c r="BV108" i="21"/>
  <c r="BQ108" i="21"/>
  <c r="BL108" i="21"/>
  <c r="BF108" i="21"/>
  <c r="BA108" i="21"/>
  <c r="AV108" i="21"/>
  <c r="AP108" i="21"/>
  <c r="AK108" i="21"/>
  <c r="AM108" i="21"/>
  <c r="AF108" i="21"/>
  <c r="Z108" i="21"/>
  <c r="P108" i="21"/>
  <c r="J108" i="21"/>
  <c r="E108" i="21"/>
  <c r="A108" i="21"/>
  <c r="BN108" i="21"/>
  <c r="FM107" i="21"/>
  <c r="FC107" i="21"/>
  <c r="FR107" i="21"/>
  <c r="EW107" i="21"/>
  <c r="FL107" i="21"/>
  <c r="DM107" i="21"/>
  <c r="DH107" i="21"/>
  <c r="DB107" i="21"/>
  <c r="BS107" i="21"/>
  <c r="BU107" i="21"/>
  <c r="BR107" i="21"/>
  <c r="BQ107" i="21"/>
  <c r="BO107" i="21"/>
  <c r="BN107" i="21"/>
  <c r="BM107" i="21"/>
  <c r="BK107" i="21"/>
  <c r="BJ107" i="21"/>
  <c r="BI107" i="21"/>
  <c r="BG107" i="21"/>
  <c r="BF107" i="21"/>
  <c r="BE107" i="21"/>
  <c r="BB107" i="21"/>
  <c r="BD107" i="21"/>
  <c r="BA107" i="21"/>
  <c r="AY107" i="21"/>
  <c r="AX107" i="21"/>
  <c r="AW107" i="21"/>
  <c r="AU107" i="21"/>
  <c r="AT107" i="21"/>
  <c r="AS107" i="21"/>
  <c r="AQ107" i="21"/>
  <c r="AP107" i="21"/>
  <c r="AO107" i="21"/>
  <c r="AK107" i="21"/>
  <c r="AI107" i="21"/>
  <c r="AH107" i="21"/>
  <c r="AG107" i="21"/>
  <c r="AE107" i="21"/>
  <c r="AD107" i="21"/>
  <c r="AC107" i="21"/>
  <c r="AA107" i="21"/>
  <c r="Z107" i="21"/>
  <c r="Y107" i="21"/>
  <c r="W107" i="21"/>
  <c r="V107" i="21"/>
  <c r="S107" i="21"/>
  <c r="DN107" i="21"/>
  <c r="R107" i="21"/>
  <c r="FF107" i="21"/>
  <c r="FU107" i="21"/>
  <c r="Q107" i="21"/>
  <c r="O107" i="21"/>
  <c r="DJ107" i="21"/>
  <c r="N107" i="21"/>
  <c r="FB107" i="21"/>
  <c r="FQ107" i="21"/>
  <c r="M107" i="21"/>
  <c r="K107" i="21"/>
  <c r="J107" i="21"/>
  <c r="EX107" i="21"/>
  <c r="I107" i="21"/>
  <c r="DD107" i="21"/>
  <c r="G107" i="21"/>
  <c r="F107" i="21"/>
  <c r="E107" i="21"/>
  <c r="CZ107" i="21"/>
  <c r="A107" i="21"/>
  <c r="BP107" i="21"/>
  <c r="BZ106" i="21"/>
  <c r="BJ106" i="21"/>
  <c r="BE106" i="21"/>
  <c r="AZ106" i="21"/>
  <c r="AO106" i="21"/>
  <c r="AJ106" i="21"/>
  <c r="AD106" i="21"/>
  <c r="N106" i="21"/>
  <c r="I106" i="21"/>
  <c r="A106" i="21"/>
  <c r="BS105" i="21"/>
  <c r="BQ105" i="21"/>
  <c r="BM105" i="21"/>
  <c r="BL105" i="21"/>
  <c r="BH105" i="21"/>
  <c r="BG105" i="21"/>
  <c r="BA105" i="21"/>
  <c r="AW105" i="21"/>
  <c r="AV105" i="21"/>
  <c r="AR105" i="21"/>
  <c r="AQ105" i="21"/>
  <c r="AK105" i="21"/>
  <c r="AG105" i="21"/>
  <c r="AF105" i="21"/>
  <c r="AB105" i="21"/>
  <c r="AA105" i="21"/>
  <c r="W105" i="21"/>
  <c r="Q105" i="21"/>
  <c r="P105" i="21"/>
  <c r="L105" i="21"/>
  <c r="K105" i="21"/>
  <c r="G105" i="21"/>
  <c r="E105" i="21"/>
  <c r="BV105" i="21"/>
  <c r="A105" i="21"/>
  <c r="BO105" i="21"/>
  <c r="FT104" i="21"/>
  <c r="FC104" i="21"/>
  <c r="FR104" i="21"/>
  <c r="EY104" i="21"/>
  <c r="FN104" i="21"/>
  <c r="EX104" i="21"/>
  <c r="FM104" i="21"/>
  <c r="ET104" i="21"/>
  <c r="FI104" i="21"/>
  <c r="DJ104" i="21"/>
  <c r="DE104" i="21"/>
  <c r="CZ104" i="21"/>
  <c r="BU104" i="21"/>
  <c r="BS104" i="21"/>
  <c r="BR104" i="21"/>
  <c r="BQ104" i="21"/>
  <c r="BO104" i="21"/>
  <c r="BN104" i="21"/>
  <c r="BM104" i="21"/>
  <c r="BK104" i="21"/>
  <c r="BJ104" i="21"/>
  <c r="BI104" i="21"/>
  <c r="BG104" i="21"/>
  <c r="BF104" i="21"/>
  <c r="BE104" i="21"/>
  <c r="BB104" i="21"/>
  <c r="BD104" i="21"/>
  <c r="BA104" i="21"/>
  <c r="AY104" i="21"/>
  <c r="AX104" i="21"/>
  <c r="AW104" i="21"/>
  <c r="AU104" i="21"/>
  <c r="AT104" i="21"/>
  <c r="AS104" i="21"/>
  <c r="AQ104" i="21"/>
  <c r="AP104" i="21"/>
  <c r="AO104" i="21"/>
  <c r="AK104" i="21"/>
  <c r="AI104" i="21"/>
  <c r="AH104" i="21"/>
  <c r="AG104" i="21"/>
  <c r="AE104" i="21"/>
  <c r="AD104" i="21"/>
  <c r="AC104" i="21"/>
  <c r="AA104" i="21"/>
  <c r="Z104" i="21"/>
  <c r="Y104" i="21"/>
  <c r="W104" i="21"/>
  <c r="S104" i="21"/>
  <c r="R104" i="21"/>
  <c r="Q104" i="21"/>
  <c r="FE104" i="21"/>
  <c r="O104" i="21"/>
  <c r="N104" i="21"/>
  <c r="M104" i="21"/>
  <c r="FA104" i="21"/>
  <c r="FP104" i="21"/>
  <c r="K104" i="21"/>
  <c r="J104" i="21"/>
  <c r="I104" i="21"/>
  <c r="G104" i="21"/>
  <c r="F104" i="21"/>
  <c r="E104" i="21"/>
  <c r="A104" i="21"/>
  <c r="BP104" i="21"/>
  <c r="BS103" i="21"/>
  <c r="BQ103" i="21"/>
  <c r="BM103" i="21"/>
  <c r="BL103" i="21"/>
  <c r="BH103" i="21"/>
  <c r="BG103" i="21"/>
  <c r="BA103" i="21"/>
  <c r="AW103" i="21"/>
  <c r="AV103" i="21"/>
  <c r="AR103" i="21"/>
  <c r="AQ103" i="21"/>
  <c r="AM103" i="21"/>
  <c r="AK103" i="21"/>
  <c r="AG103" i="21"/>
  <c r="AF103" i="21"/>
  <c r="AB103" i="21"/>
  <c r="AA103" i="21"/>
  <c r="W103" i="21"/>
  <c r="Q103" i="21"/>
  <c r="P103" i="21"/>
  <c r="L103" i="21"/>
  <c r="K103" i="21"/>
  <c r="G103" i="21"/>
  <c r="E103" i="21"/>
  <c r="A103" i="21"/>
  <c r="BO103" i="21"/>
  <c r="DH102" i="21"/>
  <c r="BR102" i="21"/>
  <c r="BN102" i="21"/>
  <c r="BM102" i="21"/>
  <c r="BI102" i="21"/>
  <c r="BH102" i="21"/>
  <c r="BB102" i="21"/>
  <c r="AX102" i="21"/>
  <c r="AW102" i="21"/>
  <c r="AS102" i="21"/>
  <c r="AR102" i="21"/>
  <c r="AN102" i="21"/>
  <c r="AH102" i="21"/>
  <c r="AG102" i="21"/>
  <c r="AC102" i="21"/>
  <c r="AB102" i="21"/>
  <c r="X102" i="21"/>
  <c r="R102" i="21"/>
  <c r="Q102" i="21"/>
  <c r="M102" i="21"/>
  <c r="L102" i="21"/>
  <c r="H102" i="21"/>
  <c r="F102" i="21"/>
  <c r="ET102" i="21"/>
  <c r="FI102" i="21"/>
  <c r="A102" i="21"/>
  <c r="FT101" i="21"/>
  <c r="FI101" i="21"/>
  <c r="FE101" i="21"/>
  <c r="EY101" i="21"/>
  <c r="FN101" i="21"/>
  <c r="ES101" i="21"/>
  <c r="FH101" i="21"/>
  <c r="DJ101" i="21"/>
  <c r="DE101" i="21"/>
  <c r="CZ101" i="21"/>
  <c r="BS101" i="21"/>
  <c r="BU101" i="21"/>
  <c r="BR101" i="21"/>
  <c r="BQ101" i="21"/>
  <c r="BO101" i="21"/>
  <c r="BN101" i="21"/>
  <c r="BM101" i="21"/>
  <c r="BK101" i="21"/>
  <c r="BJ101" i="21"/>
  <c r="BI101" i="21"/>
  <c r="BG101" i="21"/>
  <c r="BF101" i="21"/>
  <c r="BE101" i="21"/>
  <c r="BB101" i="21"/>
  <c r="BA101" i="21"/>
  <c r="AY101" i="21"/>
  <c r="AX101" i="21"/>
  <c r="AW101" i="21"/>
  <c r="AU101" i="21"/>
  <c r="AT101" i="21"/>
  <c r="AS101" i="21"/>
  <c r="AQ101" i="21"/>
  <c r="AP101" i="21"/>
  <c r="AO101" i="21"/>
  <c r="AK101" i="21"/>
  <c r="AI101" i="21"/>
  <c r="AH101" i="21"/>
  <c r="AG101" i="21"/>
  <c r="AE101" i="21"/>
  <c r="AD101" i="21"/>
  <c r="AC101" i="21"/>
  <c r="AA101" i="21"/>
  <c r="Z101" i="21"/>
  <c r="Y101" i="21"/>
  <c r="W101" i="21"/>
  <c r="S101" i="21"/>
  <c r="R101" i="21"/>
  <c r="Q101" i="21"/>
  <c r="DL101" i="21"/>
  <c r="O101" i="21"/>
  <c r="N101" i="21"/>
  <c r="M101" i="21"/>
  <c r="K101" i="21"/>
  <c r="DF101" i="21"/>
  <c r="J101" i="21"/>
  <c r="EX101" i="21"/>
  <c r="FM101" i="21"/>
  <c r="I101" i="21"/>
  <c r="G101" i="21"/>
  <c r="F101" i="21"/>
  <c r="ET101" i="21"/>
  <c r="E101" i="21"/>
  <c r="A101" i="21"/>
  <c r="BP101" i="21"/>
  <c r="FA100" i="21"/>
  <c r="FP100" i="21"/>
  <c r="EV100" i="21"/>
  <c r="FK100" i="21"/>
  <c r="DN100" i="21"/>
  <c r="DH100" i="21"/>
  <c r="DG100" i="21"/>
  <c r="DC100" i="21"/>
  <c r="DB100" i="21"/>
  <c r="BS100" i="21"/>
  <c r="BU100" i="21"/>
  <c r="BQ100" i="21"/>
  <c r="BM100" i="21"/>
  <c r="BL100" i="21"/>
  <c r="BH100" i="21"/>
  <c r="BG100" i="21"/>
  <c r="BA100" i="21"/>
  <c r="AW100" i="21"/>
  <c r="AV100" i="21"/>
  <c r="AR100" i="21"/>
  <c r="AQ100" i="21"/>
  <c r="AK100" i="21"/>
  <c r="AM100" i="21"/>
  <c r="AG100" i="21"/>
  <c r="AF100" i="21"/>
  <c r="AB100" i="21"/>
  <c r="AA100" i="21"/>
  <c r="W100" i="21"/>
  <c r="S100" i="21"/>
  <c r="Q100" i="21"/>
  <c r="P100" i="21"/>
  <c r="M100" i="21"/>
  <c r="L100" i="21"/>
  <c r="K100" i="21"/>
  <c r="H100" i="21"/>
  <c r="G100" i="21"/>
  <c r="E100" i="21"/>
  <c r="A100" i="21"/>
  <c r="BO100" i="21"/>
  <c r="BL99" i="21"/>
  <c r="BA99" i="21"/>
  <c r="AQ99" i="21"/>
  <c r="AF99" i="21"/>
  <c r="K99" i="21"/>
  <c r="DF99" i="21"/>
  <c r="A99" i="21"/>
  <c r="EX98" i="21"/>
  <c r="FM98" i="21"/>
  <c r="DG98" i="21"/>
  <c r="BR98" i="21"/>
  <c r="BQ98" i="21"/>
  <c r="BM98" i="21"/>
  <c r="BL98" i="21"/>
  <c r="BH98" i="21"/>
  <c r="BF98" i="21"/>
  <c r="BB98" i="21"/>
  <c r="BA98" i="21"/>
  <c r="AW98" i="21"/>
  <c r="AV98" i="21"/>
  <c r="AR98" i="21"/>
  <c r="AP98" i="21"/>
  <c r="AK98" i="21"/>
  <c r="AG98" i="21"/>
  <c r="AF98" i="21"/>
  <c r="AB98" i="21"/>
  <c r="Z98" i="21"/>
  <c r="Q98" i="21"/>
  <c r="P98" i="21"/>
  <c r="L98" i="21"/>
  <c r="J98" i="21"/>
  <c r="F98" i="21"/>
  <c r="E98" i="21"/>
  <c r="A98" i="21"/>
  <c r="BN98" i="21"/>
  <c r="EW97" i="21"/>
  <c r="FL97" i="21"/>
  <c r="DN97" i="21"/>
  <c r="DM97" i="21"/>
  <c r="DI97" i="21"/>
  <c r="DH97" i="21"/>
  <c r="DD97" i="21"/>
  <c r="DB97" i="21"/>
  <c r="BS97" i="21"/>
  <c r="BU97" i="21"/>
  <c r="BR97" i="21"/>
  <c r="BQ97" i="21"/>
  <c r="BO97" i="21"/>
  <c r="BN97" i="21"/>
  <c r="BM97" i="21"/>
  <c r="BK97" i="21"/>
  <c r="BJ97" i="21"/>
  <c r="BI97" i="21"/>
  <c r="BG97" i="21"/>
  <c r="BF97" i="21"/>
  <c r="BE97" i="21"/>
  <c r="BB97" i="21"/>
  <c r="BD97" i="21"/>
  <c r="BA97" i="21"/>
  <c r="AY97" i="21"/>
  <c r="AX97" i="21"/>
  <c r="AW97" i="21"/>
  <c r="AU97" i="21"/>
  <c r="AT97" i="21"/>
  <c r="AS97" i="21"/>
  <c r="AQ97" i="21"/>
  <c r="AP97" i="21"/>
  <c r="AO97" i="21"/>
  <c r="AK97" i="21"/>
  <c r="AI97" i="21"/>
  <c r="AH97" i="21"/>
  <c r="AG97" i="21"/>
  <c r="AE97" i="21"/>
  <c r="AD97" i="21"/>
  <c r="AC97" i="21"/>
  <c r="AA97" i="21"/>
  <c r="Z97" i="21"/>
  <c r="Y97" i="21"/>
  <c r="W97" i="21"/>
  <c r="V97" i="21"/>
  <c r="S97" i="21"/>
  <c r="R97" i="21"/>
  <c r="Q97" i="21"/>
  <c r="O97" i="21"/>
  <c r="FC97" i="21"/>
  <c r="FR97" i="21"/>
  <c r="N97" i="21"/>
  <c r="M97" i="21"/>
  <c r="K97" i="21"/>
  <c r="J97" i="21"/>
  <c r="DE97" i="21"/>
  <c r="I97" i="21"/>
  <c r="G97" i="21"/>
  <c r="F97" i="21"/>
  <c r="E97" i="21"/>
  <c r="CZ97" i="21"/>
  <c r="A97" i="21"/>
  <c r="BP97" i="21"/>
  <c r="BP96" i="21"/>
  <c r="BK96" i="21"/>
  <c r="BE96" i="21"/>
  <c r="AZ96" i="21"/>
  <c r="AU96" i="21"/>
  <c r="AQ96" i="21"/>
  <c r="AI96" i="21"/>
  <c r="AE96" i="21"/>
  <c r="AA96" i="21"/>
  <c r="W96" i="21"/>
  <c r="S96" i="21"/>
  <c r="O96" i="21"/>
  <c r="K96" i="21"/>
  <c r="DF96" i="21"/>
  <c r="G96" i="21"/>
  <c r="A96" i="21"/>
  <c r="FF95" i="21"/>
  <c r="FU95" i="21"/>
  <c r="FB95" i="21"/>
  <c r="FQ95" i="21"/>
  <c r="EX95" i="21"/>
  <c r="FM95" i="21"/>
  <c r="ET95" i="21"/>
  <c r="FI95" i="21"/>
  <c r="BR95" i="21"/>
  <c r="BQ95" i="21"/>
  <c r="BN95" i="21"/>
  <c r="BM95" i="21"/>
  <c r="BJ95" i="21"/>
  <c r="BI95" i="21"/>
  <c r="BF95" i="21"/>
  <c r="BE95" i="21"/>
  <c r="BB95" i="21"/>
  <c r="BA95" i="21"/>
  <c r="AX95" i="21"/>
  <c r="AW95" i="21"/>
  <c r="AT95" i="21"/>
  <c r="AS95" i="21"/>
  <c r="AP95" i="21"/>
  <c r="AO95" i="21"/>
  <c r="AK95" i="21"/>
  <c r="AM95" i="21"/>
  <c r="AH95" i="21"/>
  <c r="AG95" i="21"/>
  <c r="AD95" i="21"/>
  <c r="AC95" i="21"/>
  <c r="Z95" i="21"/>
  <c r="Y95" i="21"/>
  <c r="R95" i="21"/>
  <c r="Q95" i="21"/>
  <c r="N95" i="21"/>
  <c r="M95" i="21"/>
  <c r="J95" i="21"/>
  <c r="I95" i="21"/>
  <c r="DD95" i="21"/>
  <c r="F95" i="21"/>
  <c r="E95" i="21"/>
  <c r="A95" i="21"/>
  <c r="BP95" i="21"/>
  <c r="DJ94" i="21"/>
  <c r="BS94" i="21"/>
  <c r="BU94" i="21"/>
  <c r="BO94" i="21"/>
  <c r="BK94" i="21"/>
  <c r="BG94" i="21"/>
  <c r="AY94" i="21"/>
  <c r="AU94" i="21"/>
  <c r="AQ94" i="21"/>
  <c r="AI94" i="21"/>
  <c r="AE94" i="21"/>
  <c r="AA94" i="21"/>
  <c r="W94" i="21"/>
  <c r="S94" i="21"/>
  <c r="O94" i="21"/>
  <c r="K94" i="21"/>
  <c r="G94" i="21"/>
  <c r="DB94" i="21"/>
  <c r="A94" i="21"/>
  <c r="BR94" i="21"/>
  <c r="DH93" i="21"/>
  <c r="CZ93" i="21"/>
  <c r="BR93" i="21"/>
  <c r="BQ93" i="21"/>
  <c r="BN93" i="21"/>
  <c r="BM93" i="21"/>
  <c r="BJ93" i="21"/>
  <c r="BI93" i="21"/>
  <c r="BF93" i="21"/>
  <c r="BE93" i="21"/>
  <c r="BB93" i="21"/>
  <c r="BA93" i="21"/>
  <c r="AX93" i="21"/>
  <c r="AW93" i="21"/>
  <c r="AT93" i="21"/>
  <c r="AS93" i="21"/>
  <c r="AP93" i="21"/>
  <c r="AO93" i="21"/>
  <c r="AK93" i="21"/>
  <c r="AM93" i="21"/>
  <c r="AH93" i="21"/>
  <c r="AG93" i="21"/>
  <c r="AD93" i="21"/>
  <c r="AC93" i="21"/>
  <c r="Z93" i="21"/>
  <c r="Y93" i="21"/>
  <c r="R93" i="21"/>
  <c r="Q93" i="21"/>
  <c r="DL93" i="21"/>
  <c r="N93" i="21"/>
  <c r="FB93" i="21"/>
  <c r="FQ93" i="21"/>
  <c r="M93" i="21"/>
  <c r="J93" i="21"/>
  <c r="I93" i="21"/>
  <c r="F93" i="21"/>
  <c r="E93" i="21"/>
  <c r="A93" i="21"/>
  <c r="BP93" i="21"/>
  <c r="BR92" i="21"/>
  <c r="BQ92" i="21"/>
  <c r="BN92" i="21"/>
  <c r="BM92" i="21"/>
  <c r="BJ92" i="21"/>
  <c r="BI92" i="21"/>
  <c r="BF92" i="21"/>
  <c r="BE92" i="21"/>
  <c r="BB92" i="21"/>
  <c r="BA92" i="21"/>
  <c r="AX92" i="21"/>
  <c r="AW92" i="21"/>
  <c r="AT92" i="21"/>
  <c r="AS92" i="21"/>
  <c r="AP92" i="21"/>
  <c r="AO92" i="21"/>
  <c r="AK92" i="21"/>
  <c r="AM92" i="21"/>
  <c r="AH92" i="21"/>
  <c r="AG92" i="21"/>
  <c r="AD92" i="21"/>
  <c r="AC92" i="21"/>
  <c r="Z92" i="21"/>
  <c r="Y92" i="21"/>
  <c r="R92" i="21"/>
  <c r="Q92" i="21"/>
  <c r="FE92" i="21"/>
  <c r="FT92" i="21"/>
  <c r="N92" i="21"/>
  <c r="DI92" i="21"/>
  <c r="M92" i="21"/>
  <c r="FA92" i="21"/>
  <c r="FP92" i="21"/>
  <c r="J92" i="21"/>
  <c r="I92" i="21"/>
  <c r="EW92" i="21"/>
  <c r="FL92" i="21"/>
  <c r="F92" i="21"/>
  <c r="DA92" i="21"/>
  <c r="E92" i="21"/>
  <c r="A92" i="21"/>
  <c r="BP92" i="21"/>
  <c r="FE91" i="21"/>
  <c r="FT91" i="21"/>
  <c r="FA91" i="21"/>
  <c r="FP91" i="21"/>
  <c r="EW91" i="21"/>
  <c r="FL91" i="21"/>
  <c r="ES91" i="21"/>
  <c r="FH91" i="21"/>
  <c r="DJ91" i="21"/>
  <c r="BS91" i="21"/>
  <c r="BU91" i="21"/>
  <c r="BR91" i="21"/>
  <c r="BQ91" i="21"/>
  <c r="BO91" i="21"/>
  <c r="BN91" i="21"/>
  <c r="BM91" i="21"/>
  <c r="BK91" i="21"/>
  <c r="BJ91" i="21"/>
  <c r="BI91" i="21"/>
  <c r="BG91" i="21"/>
  <c r="BF91" i="21"/>
  <c r="BE91" i="21"/>
  <c r="BB91" i="21"/>
  <c r="BD91" i="21"/>
  <c r="BA91" i="21"/>
  <c r="AY91" i="21"/>
  <c r="AX91" i="21"/>
  <c r="AW91" i="21"/>
  <c r="AU91" i="21"/>
  <c r="AT91" i="21"/>
  <c r="AS91" i="21"/>
  <c r="AQ91" i="21"/>
  <c r="AP91" i="21"/>
  <c r="AO91" i="21"/>
  <c r="AK91" i="21"/>
  <c r="AI91" i="21"/>
  <c r="AH91" i="21"/>
  <c r="AG91" i="21"/>
  <c r="AE91" i="21"/>
  <c r="AD91" i="21"/>
  <c r="AC91" i="21"/>
  <c r="AA91" i="21"/>
  <c r="Z91" i="21"/>
  <c r="Y91" i="21"/>
  <c r="W91" i="21"/>
  <c r="S91" i="21"/>
  <c r="R91" i="21"/>
  <c r="Q91" i="21"/>
  <c r="DL91" i="21"/>
  <c r="O91" i="21"/>
  <c r="N91" i="21"/>
  <c r="M91" i="21"/>
  <c r="DH91" i="21"/>
  <c r="K91" i="21"/>
  <c r="J91" i="21"/>
  <c r="I91" i="21"/>
  <c r="DD91" i="21"/>
  <c r="G91" i="21"/>
  <c r="DB91" i="21"/>
  <c r="F91" i="21"/>
  <c r="E91" i="21"/>
  <c r="CZ91" i="21"/>
  <c r="A91" i="21"/>
  <c r="BP91" i="21"/>
  <c r="BS90" i="21"/>
  <c r="BO90" i="21"/>
  <c r="BK90" i="21"/>
  <c r="BG90" i="21"/>
  <c r="AY90" i="21"/>
  <c r="AU90" i="21"/>
  <c r="AQ90" i="21"/>
  <c r="AI90" i="21"/>
  <c r="AE90" i="21"/>
  <c r="AA90" i="21"/>
  <c r="W90" i="21"/>
  <c r="S90" i="21"/>
  <c r="O90" i="21"/>
  <c r="K90" i="21"/>
  <c r="G90" i="21"/>
  <c r="A90" i="21"/>
  <c r="BL90" i="21"/>
  <c r="FF89" i="21"/>
  <c r="FU89" i="21"/>
  <c r="DM89" i="21"/>
  <c r="DE89" i="21"/>
  <c r="BV89" i="21"/>
  <c r="BS89" i="21"/>
  <c r="BR89" i="21"/>
  <c r="BQ89" i="21"/>
  <c r="BO89" i="21"/>
  <c r="BN89" i="21"/>
  <c r="BM89" i="21"/>
  <c r="BK89" i="21"/>
  <c r="BJ89" i="21"/>
  <c r="BI89" i="21"/>
  <c r="BG89" i="21"/>
  <c r="BF89" i="21"/>
  <c r="BE89" i="21"/>
  <c r="BB89" i="21"/>
  <c r="BD89" i="21"/>
  <c r="BA89" i="21"/>
  <c r="AY89" i="21"/>
  <c r="AX89" i="21"/>
  <c r="AW89" i="21"/>
  <c r="AU89" i="21"/>
  <c r="AT89" i="21"/>
  <c r="AS89" i="21"/>
  <c r="AQ89" i="21"/>
  <c r="AP89" i="21"/>
  <c r="AO89" i="21"/>
  <c r="AK89" i="21"/>
  <c r="AI89" i="21"/>
  <c r="AH89" i="21"/>
  <c r="AG89" i="21"/>
  <c r="AE89" i="21"/>
  <c r="AD89" i="21"/>
  <c r="AC89" i="21"/>
  <c r="AA89" i="21"/>
  <c r="Z89" i="21"/>
  <c r="Y89" i="21"/>
  <c r="W89" i="21"/>
  <c r="S89" i="21"/>
  <c r="DN89" i="21"/>
  <c r="R89" i="21"/>
  <c r="Q89" i="21"/>
  <c r="O89" i="21"/>
  <c r="FC89" i="21"/>
  <c r="FR89" i="21"/>
  <c r="N89" i="21"/>
  <c r="M89" i="21"/>
  <c r="K89" i="21"/>
  <c r="J89" i="21"/>
  <c r="CA89" i="21"/>
  <c r="I89" i="21"/>
  <c r="BZ89" i="21"/>
  <c r="G89" i="21"/>
  <c r="BX89" i="21"/>
  <c r="F89" i="21"/>
  <c r="BW89" i="21"/>
  <c r="E89" i="21"/>
  <c r="A89" i="21"/>
  <c r="BP89" i="21"/>
  <c r="FJ88" i="21"/>
  <c r="EZ88" i="21"/>
  <c r="FO88" i="21"/>
  <c r="DM88" i="21"/>
  <c r="DG88" i="21"/>
  <c r="DB88" i="21"/>
  <c r="BS88" i="21"/>
  <c r="BR88" i="21"/>
  <c r="BO88" i="21"/>
  <c r="BN88" i="21"/>
  <c r="BL88" i="21"/>
  <c r="BJ88" i="21"/>
  <c r="BH88" i="21"/>
  <c r="BG88" i="21"/>
  <c r="BB88" i="21"/>
  <c r="AY88" i="21"/>
  <c r="AX88" i="21"/>
  <c r="AV88" i="21"/>
  <c r="AT88" i="21"/>
  <c r="AR88" i="21"/>
  <c r="AQ88" i="21"/>
  <c r="AN88" i="21"/>
  <c r="AI88" i="21"/>
  <c r="AH88" i="21"/>
  <c r="AF88" i="21"/>
  <c r="AD88" i="21"/>
  <c r="AB88" i="21"/>
  <c r="AA88" i="21"/>
  <c r="X88" i="21"/>
  <c r="W88" i="21"/>
  <c r="V88" i="21"/>
  <c r="S88" i="21"/>
  <c r="FG88" i="21"/>
  <c r="FV88" i="21"/>
  <c r="R88" i="21"/>
  <c r="FF88" i="21"/>
  <c r="FU88" i="21"/>
  <c r="P88" i="21"/>
  <c r="N88" i="21"/>
  <c r="L88" i="21"/>
  <c r="K88" i="21"/>
  <c r="H88" i="21"/>
  <c r="G88" i="21"/>
  <c r="EU88" i="21"/>
  <c r="F88" i="21"/>
  <c r="A88" i="21"/>
  <c r="A87" i="21"/>
  <c r="FT86" i="21"/>
  <c r="EY86" i="21"/>
  <c r="FN86" i="21"/>
  <c r="DL86" i="21"/>
  <c r="DF86" i="21"/>
  <c r="DA86" i="21"/>
  <c r="BS86" i="21"/>
  <c r="BU86" i="21"/>
  <c r="BR86" i="21"/>
  <c r="BQ86" i="21"/>
  <c r="BO86" i="21"/>
  <c r="BN86" i="21"/>
  <c r="BM86" i="21"/>
  <c r="BK86" i="21"/>
  <c r="BJ86" i="21"/>
  <c r="BI86" i="21"/>
  <c r="BG86" i="21"/>
  <c r="BF86" i="21"/>
  <c r="BE86" i="21"/>
  <c r="BB86" i="21"/>
  <c r="BA86" i="21"/>
  <c r="AY86" i="21"/>
  <c r="AX86" i="21"/>
  <c r="AW86" i="21"/>
  <c r="AU86" i="21"/>
  <c r="AT86" i="21"/>
  <c r="AS86" i="21"/>
  <c r="AQ86" i="21"/>
  <c r="AP86" i="21"/>
  <c r="AO86" i="21"/>
  <c r="AK86" i="21"/>
  <c r="AI86" i="21"/>
  <c r="AH86" i="21"/>
  <c r="AG86" i="21"/>
  <c r="AE86" i="21"/>
  <c r="AD86" i="21"/>
  <c r="AC86" i="21"/>
  <c r="AA86" i="21"/>
  <c r="Z86" i="21"/>
  <c r="Y86" i="21"/>
  <c r="W86" i="21"/>
  <c r="S86" i="21"/>
  <c r="R86" i="21"/>
  <c r="Q86" i="21"/>
  <c r="FE86" i="21"/>
  <c r="O86" i="21"/>
  <c r="N86" i="21"/>
  <c r="M86" i="21"/>
  <c r="K86" i="21"/>
  <c r="J86" i="21"/>
  <c r="I86" i="21"/>
  <c r="G86" i="21"/>
  <c r="F86" i="21"/>
  <c r="BW86" i="21"/>
  <c r="E86" i="21"/>
  <c r="A86" i="21"/>
  <c r="BP86" i="21"/>
  <c r="BS85" i="21"/>
  <c r="BL85" i="21"/>
  <c r="BF85" i="21"/>
  <c r="AX85" i="21"/>
  <c r="AQ85" i="21"/>
  <c r="AJ85" i="21"/>
  <c r="AB85" i="21"/>
  <c r="O85" i="21"/>
  <c r="G85" i="21"/>
  <c r="EU85" i="21"/>
  <c r="FJ85" i="21"/>
  <c r="A85" i="21"/>
  <c r="BN85" i="21"/>
  <c r="A84" i="21"/>
  <c r="BM83" i="21"/>
  <c r="BG83" i="21"/>
  <c r="AZ83" i="21"/>
  <c r="AR83" i="21"/>
  <c r="AK83" i="21"/>
  <c r="AM83" i="21"/>
  <c r="AE83" i="21"/>
  <c r="W83" i="21"/>
  <c r="P83" i="21"/>
  <c r="DK83" i="21"/>
  <c r="L83" i="21"/>
  <c r="EZ83" i="21"/>
  <c r="FO83" i="21"/>
  <c r="I83" i="21"/>
  <c r="E83" i="21"/>
  <c r="BV83" i="21"/>
  <c r="A83" i="21"/>
  <c r="BS82" i="21"/>
  <c r="BU82" i="21"/>
  <c r="BO82" i="21"/>
  <c r="BK82" i="21"/>
  <c r="BH82" i="21"/>
  <c r="AZ82" i="21"/>
  <c r="AX82" i="21"/>
  <c r="AT82" i="21"/>
  <c r="AP82" i="21"/>
  <c r="AI82" i="21"/>
  <c r="AE82" i="21"/>
  <c r="AB82" i="21"/>
  <c r="X82" i="21"/>
  <c r="R82" i="21"/>
  <c r="N82" i="21"/>
  <c r="DI82" i="21"/>
  <c r="J82" i="21"/>
  <c r="EX82" i="21"/>
  <c r="FM82" i="21"/>
  <c r="G82" i="21"/>
  <c r="A82" i="21"/>
  <c r="BN82" i="21"/>
  <c r="BQ81" i="21"/>
  <c r="BO81" i="21"/>
  <c r="BK81" i="21"/>
  <c r="BG81" i="21"/>
  <c r="AZ81" i="21"/>
  <c r="AV81" i="21"/>
  <c r="AS81" i="21"/>
  <c r="AO81" i="21"/>
  <c r="AK81" i="21"/>
  <c r="AI81" i="21"/>
  <c r="AE81" i="21"/>
  <c r="AA81" i="21"/>
  <c r="X81" i="21"/>
  <c r="P81" i="21"/>
  <c r="FD81" i="21"/>
  <c r="FS81" i="21"/>
  <c r="M81" i="21"/>
  <c r="I81" i="21"/>
  <c r="E81" i="21"/>
  <c r="ED81" i="21"/>
  <c r="A81" i="21"/>
  <c r="FG80" i="21"/>
  <c r="FV80" i="21"/>
  <c r="BR80" i="21"/>
  <c r="BO80" i="21"/>
  <c r="BL80" i="21"/>
  <c r="BJ80" i="21"/>
  <c r="BG80" i="21"/>
  <c r="BB80" i="21"/>
  <c r="AY80" i="21"/>
  <c r="AV80" i="21"/>
  <c r="AT80" i="21"/>
  <c r="AQ80" i="21"/>
  <c r="AN80" i="21"/>
  <c r="AI80" i="21"/>
  <c r="AF80" i="21"/>
  <c r="AD80" i="21"/>
  <c r="AA80" i="21"/>
  <c r="X80" i="21"/>
  <c r="S80" i="21"/>
  <c r="DN80" i="21"/>
  <c r="P80" i="21"/>
  <c r="N80" i="21"/>
  <c r="DI80" i="21"/>
  <c r="K80" i="21"/>
  <c r="H80" i="21"/>
  <c r="DC80" i="21"/>
  <c r="F80" i="21"/>
  <c r="A80" i="21"/>
  <c r="BS80" i="21"/>
  <c r="BU80" i="21"/>
  <c r="FC79" i="21"/>
  <c r="FR79" i="21"/>
  <c r="DD79" i="21"/>
  <c r="BQ79" i="21"/>
  <c r="BO79" i="21"/>
  <c r="BM79" i="21"/>
  <c r="BK79" i="21"/>
  <c r="BI79" i="21"/>
  <c r="BG79" i="21"/>
  <c r="BE79" i="21"/>
  <c r="BA79" i="21"/>
  <c r="AY79" i="21"/>
  <c r="AW79" i="21"/>
  <c r="AU79" i="21"/>
  <c r="AS79" i="21"/>
  <c r="AQ79" i="21"/>
  <c r="AO79" i="21"/>
  <c r="AM79" i="21"/>
  <c r="AK79" i="21"/>
  <c r="AI79" i="21"/>
  <c r="AG79" i="21"/>
  <c r="AE79" i="21"/>
  <c r="AC79" i="21"/>
  <c r="AA79" i="21"/>
  <c r="Y79" i="21"/>
  <c r="W79" i="21"/>
  <c r="S79" i="21"/>
  <c r="Q79" i="21"/>
  <c r="O79" i="21"/>
  <c r="M79" i="21"/>
  <c r="DH79" i="21"/>
  <c r="K79" i="21"/>
  <c r="I79" i="21"/>
  <c r="EW79" i="21"/>
  <c r="FL79" i="21"/>
  <c r="G79" i="21"/>
  <c r="E79" i="21"/>
  <c r="A79" i="21"/>
  <c r="BS79" i="21"/>
  <c r="BU79" i="21"/>
  <c r="BR78" i="21"/>
  <c r="BN78" i="21"/>
  <c r="BL78" i="21"/>
  <c r="BJ78" i="21"/>
  <c r="BF78" i="21"/>
  <c r="BB78" i="21"/>
  <c r="AX78" i="21"/>
  <c r="AV78" i="21"/>
  <c r="AT78" i="21"/>
  <c r="AP78" i="21"/>
  <c r="AN78" i="21"/>
  <c r="AH78" i="21"/>
  <c r="AF78" i="21"/>
  <c r="AD78" i="21"/>
  <c r="Z78" i="21"/>
  <c r="X78" i="21"/>
  <c r="R78" i="21"/>
  <c r="P78" i="21"/>
  <c r="N78" i="21"/>
  <c r="CE78" i="21"/>
  <c r="J78" i="21"/>
  <c r="H78" i="21"/>
  <c r="F78" i="21"/>
  <c r="ET78" i="21"/>
  <c r="FI78" i="21"/>
  <c r="A78" i="21"/>
  <c r="BN77" i="21"/>
  <c r="BF77" i="21"/>
  <c r="AX77" i="21"/>
  <c r="AP77" i="21"/>
  <c r="AH77" i="21"/>
  <c r="Z77" i="21"/>
  <c r="R77" i="21"/>
  <c r="J77" i="21"/>
  <c r="A77" i="21"/>
  <c r="A76" i="21"/>
  <c r="FG75" i="21"/>
  <c r="FV75" i="21"/>
  <c r="FE75" i="21"/>
  <c r="FT75" i="21"/>
  <c r="EY75" i="21"/>
  <c r="FN75" i="21"/>
  <c r="EW75" i="21"/>
  <c r="FL75" i="21"/>
  <c r="DN75" i="21"/>
  <c r="DL75" i="21"/>
  <c r="DF75" i="21"/>
  <c r="DD75" i="21"/>
  <c r="BS75" i="21"/>
  <c r="BU75" i="21"/>
  <c r="BQ75" i="21"/>
  <c r="BO75" i="21"/>
  <c r="BM75" i="21"/>
  <c r="BK75" i="21"/>
  <c r="BI75" i="21"/>
  <c r="BG75" i="21"/>
  <c r="BE75" i="21"/>
  <c r="BA75" i="21"/>
  <c r="AY75" i="21"/>
  <c r="AW75" i="21"/>
  <c r="AU75" i="21"/>
  <c r="AS75" i="21"/>
  <c r="AQ75" i="21"/>
  <c r="AO75" i="21"/>
  <c r="AK75" i="21"/>
  <c r="AI75" i="21"/>
  <c r="AG75" i="21"/>
  <c r="AE75" i="21"/>
  <c r="AC75" i="21"/>
  <c r="AA75" i="21"/>
  <c r="Y75" i="21"/>
  <c r="W75" i="21"/>
  <c r="S75" i="21"/>
  <c r="Q75" i="21"/>
  <c r="O75" i="21"/>
  <c r="M75" i="21"/>
  <c r="K75" i="21"/>
  <c r="I75" i="21"/>
  <c r="G75" i="21"/>
  <c r="E75" i="21"/>
  <c r="A75" i="21"/>
  <c r="BR75" i="21"/>
  <c r="BR74" i="21"/>
  <c r="BL74" i="21"/>
  <c r="BJ74" i="21"/>
  <c r="BB74" i="21"/>
  <c r="AV74" i="21"/>
  <c r="AT74" i="21"/>
  <c r="AN74" i="21"/>
  <c r="AF74" i="21"/>
  <c r="AD74" i="21"/>
  <c r="X74" i="21"/>
  <c r="P74" i="21"/>
  <c r="CG74" i="21"/>
  <c r="N74" i="21"/>
  <c r="CE74" i="21"/>
  <c r="H74" i="21"/>
  <c r="BY74" i="21"/>
  <c r="F74" i="21"/>
  <c r="BW74" i="21"/>
  <c r="A74" i="21"/>
  <c r="BN74" i="21"/>
  <c r="FC73" i="21"/>
  <c r="FR73" i="21"/>
  <c r="FA73" i="21"/>
  <c r="FP73" i="21"/>
  <c r="DL73" i="21"/>
  <c r="DJ73" i="21"/>
  <c r="DD73" i="21"/>
  <c r="DB73" i="21"/>
  <c r="BU73" i="21"/>
  <c r="BS73" i="21"/>
  <c r="BQ73" i="21"/>
  <c r="BO73" i="21"/>
  <c r="BM73" i="21"/>
  <c r="BK73" i="21"/>
  <c r="BI73" i="21"/>
  <c r="BG73" i="21"/>
  <c r="BE73" i="21"/>
  <c r="BA73" i="21"/>
  <c r="AY73" i="21"/>
  <c r="AW73" i="21"/>
  <c r="AU73" i="21"/>
  <c r="AS73" i="21"/>
  <c r="AQ73" i="21"/>
  <c r="AO73" i="21"/>
  <c r="AK73" i="21"/>
  <c r="AM73" i="21"/>
  <c r="AI73" i="21"/>
  <c r="AG73" i="21"/>
  <c r="AE73" i="21"/>
  <c r="AC73" i="21"/>
  <c r="AA73" i="21"/>
  <c r="Y73" i="21"/>
  <c r="W73" i="21"/>
  <c r="S73" i="21"/>
  <c r="Q73" i="21"/>
  <c r="CH73" i="21"/>
  <c r="O73" i="21"/>
  <c r="M73" i="21"/>
  <c r="K73" i="21"/>
  <c r="I73" i="21"/>
  <c r="EW73" i="21"/>
  <c r="FL73" i="21"/>
  <c r="G73" i="21"/>
  <c r="BX73" i="21"/>
  <c r="E73" i="21"/>
  <c r="A73" i="21"/>
  <c r="BR73" i="21"/>
  <c r="DN72" i="21"/>
  <c r="DH72" i="21"/>
  <c r="DF72" i="21"/>
  <c r="CZ72" i="21"/>
  <c r="BS72" i="21"/>
  <c r="BQ72" i="21"/>
  <c r="BO72" i="21"/>
  <c r="BM72" i="21"/>
  <c r="BK72" i="21"/>
  <c r="BI72" i="21"/>
  <c r="BG72" i="21"/>
  <c r="BE72" i="21"/>
  <c r="BA72" i="21"/>
  <c r="AY72" i="21"/>
  <c r="AW72" i="21"/>
  <c r="AU72" i="21"/>
  <c r="AS72" i="21"/>
  <c r="AQ72" i="21"/>
  <c r="AO72" i="21"/>
  <c r="AK72" i="21"/>
  <c r="AI72" i="21"/>
  <c r="AG72" i="21"/>
  <c r="AE72" i="21"/>
  <c r="AC72" i="21"/>
  <c r="AA72" i="21"/>
  <c r="Y72" i="21"/>
  <c r="W72" i="21"/>
  <c r="S72" i="21"/>
  <c r="Q72" i="21"/>
  <c r="O72" i="21"/>
  <c r="M72" i="21"/>
  <c r="K72" i="21"/>
  <c r="I72" i="21"/>
  <c r="G72" i="21"/>
  <c r="E72" i="21"/>
  <c r="A72" i="21"/>
  <c r="BP72" i="21"/>
  <c r="DL71" i="21"/>
  <c r="DJ71" i="21"/>
  <c r="DD71" i="21"/>
  <c r="DB71" i="21"/>
  <c r="BU71" i="21"/>
  <c r="BS71" i="21"/>
  <c r="BQ71" i="21"/>
  <c r="BO71" i="21"/>
  <c r="BM71" i="21"/>
  <c r="BK71" i="21"/>
  <c r="BI71" i="21"/>
  <c r="BG71" i="21"/>
  <c r="BE71" i="21"/>
  <c r="BA71" i="21"/>
  <c r="AY71" i="21"/>
  <c r="AW71" i="21"/>
  <c r="AU71" i="21"/>
  <c r="AS71" i="21"/>
  <c r="AQ71" i="21"/>
  <c r="AO71" i="21"/>
  <c r="AK71" i="21"/>
  <c r="AM71" i="21"/>
  <c r="AI71" i="21"/>
  <c r="AG71" i="21"/>
  <c r="AE71" i="21"/>
  <c r="AC71" i="21"/>
  <c r="AA71" i="21"/>
  <c r="Y71" i="21"/>
  <c r="W71" i="21"/>
  <c r="S71" i="21"/>
  <c r="Q71" i="21"/>
  <c r="O71" i="21"/>
  <c r="M71" i="21"/>
  <c r="K71" i="21"/>
  <c r="I71" i="21"/>
  <c r="G71" i="21"/>
  <c r="E71" i="21"/>
  <c r="A71" i="21"/>
  <c r="BR71" i="21"/>
  <c r="DN70" i="21"/>
  <c r="DH70" i="21"/>
  <c r="DF70" i="21"/>
  <c r="CZ70" i="21"/>
  <c r="BS70" i="21"/>
  <c r="BU70" i="21"/>
  <c r="BQ70" i="21"/>
  <c r="BO70" i="21"/>
  <c r="BM70" i="21"/>
  <c r="BK70" i="21"/>
  <c r="BI70" i="21"/>
  <c r="BG70" i="21"/>
  <c r="BE70" i="21"/>
  <c r="BA70" i="21"/>
  <c r="AY70" i="21"/>
  <c r="AW70" i="21"/>
  <c r="AU70" i="21"/>
  <c r="AS70" i="21"/>
  <c r="AQ70" i="21"/>
  <c r="AO70" i="21"/>
  <c r="AM70" i="21"/>
  <c r="AK70" i="21"/>
  <c r="AI70" i="21"/>
  <c r="AG70" i="21"/>
  <c r="AE70" i="21"/>
  <c r="AC70" i="21"/>
  <c r="AA70" i="21"/>
  <c r="Y70" i="21"/>
  <c r="W70" i="21"/>
  <c r="S70" i="21"/>
  <c r="Q70" i="21"/>
  <c r="O70" i="21"/>
  <c r="M70" i="21"/>
  <c r="K70" i="21"/>
  <c r="I70" i="21"/>
  <c r="G70" i="21"/>
  <c r="E70" i="21"/>
  <c r="A70" i="21"/>
  <c r="BP70" i="21"/>
  <c r="DL69" i="21"/>
  <c r="DJ69" i="21"/>
  <c r="DD69" i="21"/>
  <c r="DB69" i="21"/>
  <c r="BU69" i="21"/>
  <c r="BS69" i="21"/>
  <c r="BQ69" i="21"/>
  <c r="BO69" i="21"/>
  <c r="BM69" i="21"/>
  <c r="BK69" i="21"/>
  <c r="BI69" i="21"/>
  <c r="BG69" i="21"/>
  <c r="BE69" i="21"/>
  <c r="BA69" i="21"/>
  <c r="AY69" i="21"/>
  <c r="AW69" i="21"/>
  <c r="AU69" i="21"/>
  <c r="AS69" i="21"/>
  <c r="AQ69" i="21"/>
  <c r="AO69" i="21"/>
  <c r="AK69" i="21"/>
  <c r="AM69" i="21"/>
  <c r="AI69" i="21"/>
  <c r="AG69" i="21"/>
  <c r="AE69" i="21"/>
  <c r="AC69" i="21"/>
  <c r="AA69" i="21"/>
  <c r="Y69" i="21"/>
  <c r="W69" i="21"/>
  <c r="S69" i="21"/>
  <c r="Q69" i="21"/>
  <c r="O69" i="21"/>
  <c r="M69" i="21"/>
  <c r="K69" i="21"/>
  <c r="I69" i="21"/>
  <c r="G69" i="21"/>
  <c r="E69" i="21"/>
  <c r="A69" i="21"/>
  <c r="BR69" i="21"/>
  <c r="BR68" i="21"/>
  <c r="BL68" i="21"/>
  <c r="BJ68" i="21"/>
  <c r="BB68" i="21"/>
  <c r="AV68" i="21"/>
  <c r="AT68" i="21"/>
  <c r="AN68" i="21"/>
  <c r="AF68" i="21"/>
  <c r="AD68" i="21"/>
  <c r="X68" i="21"/>
  <c r="P68" i="21"/>
  <c r="N68" i="21"/>
  <c r="H68" i="21"/>
  <c r="F68" i="21"/>
  <c r="A68" i="21"/>
  <c r="BN68" i="21"/>
  <c r="DI67" i="21"/>
  <c r="DA67" i="21"/>
  <c r="BR67" i="21"/>
  <c r="BN67" i="21"/>
  <c r="BL67" i="21"/>
  <c r="BJ67" i="21"/>
  <c r="BF67" i="21"/>
  <c r="BB67" i="21"/>
  <c r="AX67" i="21"/>
  <c r="AV67" i="21"/>
  <c r="AT67" i="21"/>
  <c r="AP67" i="21"/>
  <c r="AN67" i="21"/>
  <c r="AH67" i="21"/>
  <c r="AF67" i="21"/>
  <c r="AD67" i="21"/>
  <c r="Z67" i="21"/>
  <c r="X67" i="21"/>
  <c r="R67" i="21"/>
  <c r="P67" i="21"/>
  <c r="N67" i="21"/>
  <c r="J67" i="21"/>
  <c r="H67" i="21"/>
  <c r="F67" i="21"/>
  <c r="A67" i="21"/>
  <c r="FE66" i="21"/>
  <c r="FT66" i="21"/>
  <c r="FC66" i="21"/>
  <c r="FR66" i="21"/>
  <c r="EW66" i="21"/>
  <c r="FL66" i="21"/>
  <c r="EU66" i="21"/>
  <c r="FJ66" i="21"/>
  <c r="DL66" i="21"/>
  <c r="DJ66" i="21"/>
  <c r="DD66" i="21"/>
  <c r="DB66" i="21"/>
  <c r="BU66" i="21"/>
  <c r="BS66" i="21"/>
  <c r="BQ66" i="21"/>
  <c r="BO66" i="21"/>
  <c r="BM66" i="21"/>
  <c r="BK66" i="21"/>
  <c r="BI66" i="21"/>
  <c r="BG66" i="21"/>
  <c r="BE66" i="21"/>
  <c r="BA66" i="21"/>
  <c r="AY66" i="21"/>
  <c r="AW66" i="21"/>
  <c r="AU66" i="21"/>
  <c r="AS66" i="21"/>
  <c r="AQ66" i="21"/>
  <c r="AO66" i="21"/>
  <c r="AK66" i="21"/>
  <c r="AM66" i="21"/>
  <c r="AI66" i="21"/>
  <c r="AG66" i="21"/>
  <c r="AE66" i="21"/>
  <c r="AC66" i="21"/>
  <c r="AA66" i="21"/>
  <c r="Y66" i="21"/>
  <c r="W66" i="21"/>
  <c r="S66" i="21"/>
  <c r="Q66" i="21"/>
  <c r="O66" i="21"/>
  <c r="M66" i="21"/>
  <c r="K66" i="21"/>
  <c r="I66" i="21"/>
  <c r="G66" i="21"/>
  <c r="E66" i="21"/>
  <c r="A66" i="21"/>
  <c r="BP66" i="21"/>
  <c r="DM65" i="21"/>
  <c r="BS65" i="21"/>
  <c r="BU65" i="21"/>
  <c r="BR65" i="21"/>
  <c r="BN65" i="21"/>
  <c r="BM65" i="21"/>
  <c r="BI65" i="21"/>
  <c r="BG65" i="21"/>
  <c r="BB65" i="21"/>
  <c r="AX65" i="21"/>
  <c r="AW65" i="21"/>
  <c r="AS65" i="21"/>
  <c r="AQ65" i="21"/>
  <c r="AH65" i="21"/>
  <c r="AG65" i="21"/>
  <c r="AD65" i="21"/>
  <c r="AC65" i="21"/>
  <c r="Z65" i="21"/>
  <c r="Y65" i="21"/>
  <c r="R65" i="21"/>
  <c r="FF65" i="21"/>
  <c r="FU65" i="21"/>
  <c r="Q65" i="21"/>
  <c r="N65" i="21"/>
  <c r="M65" i="21"/>
  <c r="J65" i="21"/>
  <c r="EX65" i="21"/>
  <c r="FM65" i="21"/>
  <c r="I65" i="21"/>
  <c r="F65" i="21"/>
  <c r="DA65" i="21"/>
  <c r="E65" i="21"/>
  <c r="A65" i="21"/>
  <c r="BO65" i="21"/>
  <c r="BS64" i="21"/>
  <c r="BO64" i="21"/>
  <c r="BK64" i="21"/>
  <c r="BG64" i="21"/>
  <c r="AY64" i="21"/>
  <c r="AU64" i="21"/>
  <c r="AQ64" i="21"/>
  <c r="AI64" i="21"/>
  <c r="AE64" i="21"/>
  <c r="AA64" i="21"/>
  <c r="W64" i="21"/>
  <c r="S64" i="21"/>
  <c r="O64" i="21"/>
  <c r="FC64" i="21"/>
  <c r="FR64" i="21"/>
  <c r="K64" i="21"/>
  <c r="EY64" i="21"/>
  <c r="FN64" i="21"/>
  <c r="G64" i="21"/>
  <c r="EU64" i="21"/>
  <c r="FJ64" i="21"/>
  <c r="A64" i="21"/>
  <c r="BR64" i="21"/>
  <c r="A63" i="21"/>
  <c r="BS63" i="21"/>
  <c r="BR62" i="21"/>
  <c r="BQ62" i="21"/>
  <c r="BN62" i="21"/>
  <c r="BM62" i="21"/>
  <c r="BJ62" i="21"/>
  <c r="BI62" i="21"/>
  <c r="BF62" i="21"/>
  <c r="BE62" i="21"/>
  <c r="BB62" i="21"/>
  <c r="BA62" i="21"/>
  <c r="AX62" i="21"/>
  <c r="AW62" i="21"/>
  <c r="AT62" i="21"/>
  <c r="AS62" i="21"/>
  <c r="AP62" i="21"/>
  <c r="AO62" i="21"/>
  <c r="AK62" i="21"/>
  <c r="AH62" i="21"/>
  <c r="AG62" i="21"/>
  <c r="AD62" i="21"/>
  <c r="AC62" i="21"/>
  <c r="Z62" i="21"/>
  <c r="Y62" i="21"/>
  <c r="R62" i="21"/>
  <c r="FF62" i="21"/>
  <c r="FU62" i="21"/>
  <c r="Q62" i="21"/>
  <c r="N62" i="21"/>
  <c r="FB62" i="21"/>
  <c r="FQ62" i="21"/>
  <c r="M62" i="21"/>
  <c r="DH62" i="21"/>
  <c r="J62" i="21"/>
  <c r="EX62" i="21"/>
  <c r="FM62" i="21"/>
  <c r="I62" i="21"/>
  <c r="F62" i="21"/>
  <c r="ET62" i="21"/>
  <c r="FI62" i="21"/>
  <c r="E62" i="21"/>
  <c r="A62" i="21"/>
  <c r="BP62" i="21"/>
  <c r="FT61" i="21"/>
  <c r="FP61" i="21"/>
  <c r="FL61" i="21"/>
  <c r="FE61" i="21"/>
  <c r="FA61" i="21"/>
  <c r="EW61" i="21"/>
  <c r="DM61" i="21"/>
  <c r="BV61" i="21"/>
  <c r="BS61" i="21"/>
  <c r="BU61" i="21"/>
  <c r="BR61" i="21"/>
  <c r="BQ61" i="21"/>
  <c r="BO61" i="21"/>
  <c r="BN61" i="21"/>
  <c r="BM61" i="21"/>
  <c r="BK61" i="21"/>
  <c r="BJ61" i="21"/>
  <c r="BI61" i="21"/>
  <c r="BG61" i="21"/>
  <c r="BF61" i="21"/>
  <c r="BE61" i="21"/>
  <c r="BB61" i="21"/>
  <c r="BD61" i="21"/>
  <c r="BA61" i="21"/>
  <c r="AY61" i="21"/>
  <c r="AX61" i="21"/>
  <c r="AW61" i="21"/>
  <c r="AU61" i="21"/>
  <c r="AT61" i="21"/>
  <c r="AS61" i="21"/>
  <c r="AQ61" i="21"/>
  <c r="AP61" i="21"/>
  <c r="AO61" i="21"/>
  <c r="AK61" i="21"/>
  <c r="AI61" i="21"/>
  <c r="AH61" i="21"/>
  <c r="AG61" i="21"/>
  <c r="AE61" i="21"/>
  <c r="AD61" i="21"/>
  <c r="AC61" i="21"/>
  <c r="AA61" i="21"/>
  <c r="Z61" i="21"/>
  <c r="Y61" i="21"/>
  <c r="W61" i="21"/>
  <c r="V61" i="21"/>
  <c r="S61" i="21"/>
  <c r="FG61" i="21"/>
  <c r="FV61" i="21"/>
  <c r="R61" i="21"/>
  <c r="Q61" i="21"/>
  <c r="DL61" i="21"/>
  <c r="O61" i="21"/>
  <c r="FC61" i="21"/>
  <c r="FR61" i="21"/>
  <c r="N61" i="21"/>
  <c r="DI61" i="21"/>
  <c r="M61" i="21"/>
  <c r="DH61" i="21"/>
  <c r="K61" i="21"/>
  <c r="EY61" i="21"/>
  <c r="FN61" i="21"/>
  <c r="J61" i="21"/>
  <c r="DE61" i="21"/>
  <c r="I61" i="21"/>
  <c r="DD61" i="21"/>
  <c r="G61" i="21"/>
  <c r="EU61" i="21"/>
  <c r="FJ61" i="21"/>
  <c r="F61" i="21"/>
  <c r="E61" i="21"/>
  <c r="CZ61" i="21"/>
  <c r="A61" i="21"/>
  <c r="BP61" i="21"/>
  <c r="BO60" i="21"/>
  <c r="BG60" i="21"/>
  <c r="AY60" i="21"/>
  <c r="AQ60" i="21"/>
  <c r="AI60" i="21"/>
  <c r="AE60" i="21"/>
  <c r="AA60" i="21"/>
  <c r="W60" i="21"/>
  <c r="S60" i="21"/>
  <c r="O60" i="21"/>
  <c r="K60" i="21"/>
  <c r="G60" i="21"/>
  <c r="A60" i="21"/>
  <c r="BL60" i="21"/>
  <c r="FF59" i="21"/>
  <c r="FU59" i="21"/>
  <c r="FB59" i="21"/>
  <c r="FQ59" i="21"/>
  <c r="EX59" i="21"/>
  <c r="FM59" i="21"/>
  <c r="ET59" i="21"/>
  <c r="FI59" i="21"/>
  <c r="BR59" i="21"/>
  <c r="BQ59" i="21"/>
  <c r="BN59" i="21"/>
  <c r="BM59" i="21"/>
  <c r="BJ59" i="21"/>
  <c r="BI59" i="21"/>
  <c r="BF59" i="21"/>
  <c r="BE59" i="21"/>
  <c r="BB59" i="21"/>
  <c r="BA59" i="21"/>
  <c r="AX59" i="21"/>
  <c r="AW59" i="21"/>
  <c r="AT59" i="21"/>
  <c r="AS59" i="21"/>
  <c r="AP59" i="21"/>
  <c r="AO59" i="21"/>
  <c r="AK59" i="21"/>
  <c r="AM59" i="21"/>
  <c r="AH59" i="21"/>
  <c r="AG59" i="21"/>
  <c r="AD59" i="21"/>
  <c r="AC59" i="21"/>
  <c r="Z59" i="21"/>
  <c r="Y59" i="21"/>
  <c r="R59" i="21"/>
  <c r="Q59" i="21"/>
  <c r="N59" i="21"/>
  <c r="DI59" i="21"/>
  <c r="M59" i="21"/>
  <c r="J59" i="21"/>
  <c r="I59" i="21"/>
  <c r="F59" i="21"/>
  <c r="DA59" i="21"/>
  <c r="E59" i="21"/>
  <c r="A59" i="21"/>
  <c r="BP59" i="21"/>
  <c r="AV58" i="21"/>
  <c r="AN58" i="21"/>
  <c r="AF58" i="21"/>
  <c r="X58" i="21"/>
  <c r="P58" i="21"/>
  <c r="DK58" i="21"/>
  <c r="H58" i="21"/>
  <c r="DC58" i="21"/>
  <c r="A58" i="21"/>
  <c r="FC57" i="21"/>
  <c r="FR57" i="21"/>
  <c r="DJ57" i="21"/>
  <c r="DB57" i="21"/>
  <c r="CD57" i="21"/>
  <c r="BZ57" i="21"/>
  <c r="BV57" i="21"/>
  <c r="BS57" i="21"/>
  <c r="BU57" i="21"/>
  <c r="BR57" i="21"/>
  <c r="BQ57" i="21"/>
  <c r="BO57" i="21"/>
  <c r="BN57" i="21"/>
  <c r="BM57" i="21"/>
  <c r="BK57" i="21"/>
  <c r="BJ57" i="21"/>
  <c r="BI57" i="21"/>
  <c r="BG57" i="21"/>
  <c r="BF57" i="21"/>
  <c r="BE57" i="21"/>
  <c r="BB57" i="21"/>
  <c r="BD57" i="21"/>
  <c r="BA57" i="21"/>
  <c r="AY57" i="21"/>
  <c r="AX57" i="21"/>
  <c r="AW57" i="21"/>
  <c r="AU57" i="21"/>
  <c r="AT57" i="21"/>
  <c r="AS57" i="21"/>
  <c r="AQ57" i="21"/>
  <c r="AP57" i="21"/>
  <c r="AO57" i="21"/>
  <c r="AM57" i="21"/>
  <c r="AK57" i="21"/>
  <c r="AI57" i="21"/>
  <c r="AH57" i="21"/>
  <c r="AG57" i="21"/>
  <c r="AE57" i="21"/>
  <c r="AD57" i="21"/>
  <c r="AC57" i="21"/>
  <c r="AA57" i="21"/>
  <c r="Z57" i="21"/>
  <c r="Y57" i="21"/>
  <c r="W57" i="21"/>
  <c r="S57" i="21"/>
  <c r="CJ57" i="21"/>
  <c r="R57" i="21"/>
  <c r="FF57" i="21"/>
  <c r="FU57" i="21"/>
  <c r="Q57" i="21"/>
  <c r="FE57" i="21"/>
  <c r="FT57" i="21"/>
  <c r="O57" i="21"/>
  <c r="N57" i="21"/>
  <c r="DI57" i="21"/>
  <c r="M57" i="21"/>
  <c r="K57" i="21"/>
  <c r="CB57" i="21"/>
  <c r="J57" i="21"/>
  <c r="EX57" i="21"/>
  <c r="FM57" i="21"/>
  <c r="I57" i="21"/>
  <c r="G57" i="21"/>
  <c r="BX57" i="21"/>
  <c r="F57" i="21"/>
  <c r="DA57" i="21"/>
  <c r="E57" i="21"/>
  <c r="A57" i="21"/>
  <c r="BP57" i="21"/>
  <c r="A56" i="21"/>
  <c r="BM56" i="21"/>
  <c r="BR55" i="21"/>
  <c r="BQ55" i="21"/>
  <c r="BN55" i="21"/>
  <c r="BM55" i="21"/>
  <c r="BJ55" i="21"/>
  <c r="BI55" i="21"/>
  <c r="BF55" i="21"/>
  <c r="BE55" i="21"/>
  <c r="BB55" i="21"/>
  <c r="BA55" i="21"/>
  <c r="AX55" i="21"/>
  <c r="AW55" i="21"/>
  <c r="AT55" i="21"/>
  <c r="AS55" i="21"/>
  <c r="AP55" i="21"/>
  <c r="AO55" i="21"/>
  <c r="AK55" i="21"/>
  <c r="AH55" i="21"/>
  <c r="AG55" i="21"/>
  <c r="AD55" i="21"/>
  <c r="AC55" i="21"/>
  <c r="Z55" i="21"/>
  <c r="Y55" i="21"/>
  <c r="R55" i="21"/>
  <c r="Q55" i="21"/>
  <c r="N55" i="21"/>
  <c r="DI55" i="21"/>
  <c r="M55" i="21"/>
  <c r="J55" i="21"/>
  <c r="I55" i="21"/>
  <c r="F55" i="21"/>
  <c r="DA55" i="21"/>
  <c r="E55" i="21"/>
  <c r="A55" i="21"/>
  <c r="BP55" i="21"/>
  <c r="FE54" i="21"/>
  <c r="FT54" i="21"/>
  <c r="EW54" i="21"/>
  <c r="FL54" i="21"/>
  <c r="DN54" i="21"/>
  <c r="DF54" i="21"/>
  <c r="BS54" i="21"/>
  <c r="BU54" i="21"/>
  <c r="BR54" i="21"/>
  <c r="BQ54" i="21"/>
  <c r="BO54" i="21"/>
  <c r="BN54" i="21"/>
  <c r="BM54" i="21"/>
  <c r="BK54" i="21"/>
  <c r="BJ54" i="21"/>
  <c r="BI54" i="21"/>
  <c r="BG54" i="21"/>
  <c r="BF54" i="21"/>
  <c r="BE54" i="21"/>
  <c r="BB54" i="21"/>
  <c r="BA54" i="21"/>
  <c r="AY54" i="21"/>
  <c r="AX54" i="21"/>
  <c r="AW54" i="21"/>
  <c r="AU54" i="21"/>
  <c r="AT54" i="21"/>
  <c r="AS54" i="21"/>
  <c r="AQ54" i="21"/>
  <c r="AP54" i="21"/>
  <c r="AO54" i="21"/>
  <c r="AK54" i="21"/>
  <c r="AI54" i="21"/>
  <c r="AH54" i="21"/>
  <c r="AG54" i="21"/>
  <c r="AE54" i="21"/>
  <c r="AD54" i="21"/>
  <c r="AC54" i="21"/>
  <c r="AA54" i="21"/>
  <c r="Z54" i="21"/>
  <c r="Y54" i="21"/>
  <c r="W54" i="21"/>
  <c r="S54" i="21"/>
  <c r="R54" i="21"/>
  <c r="DM54" i="21"/>
  <c r="Q54" i="21"/>
  <c r="O54" i="21"/>
  <c r="N54" i="21"/>
  <c r="M54" i="21"/>
  <c r="K54" i="21"/>
  <c r="J54" i="21"/>
  <c r="I54" i="21"/>
  <c r="G54" i="21"/>
  <c r="DB54" i="21"/>
  <c r="F54" i="21"/>
  <c r="E54" i="21"/>
  <c r="A54" i="21"/>
  <c r="BP54" i="21"/>
  <c r="DL53" i="21"/>
  <c r="DG53" i="21"/>
  <c r="DB53" i="21"/>
  <c r="BS53" i="21"/>
  <c r="BQ53" i="21"/>
  <c r="BO53" i="21"/>
  <c r="BM53" i="21"/>
  <c r="BL53" i="21"/>
  <c r="BI53" i="21"/>
  <c r="BH53" i="21"/>
  <c r="BG53" i="21"/>
  <c r="BA53" i="21"/>
  <c r="AY53" i="21"/>
  <c r="AW53" i="21"/>
  <c r="AV53" i="21"/>
  <c r="AS53" i="21"/>
  <c r="AR53" i="21"/>
  <c r="AQ53" i="21"/>
  <c r="AN53" i="21"/>
  <c r="AK53" i="21"/>
  <c r="AM53" i="21"/>
  <c r="AI53" i="21"/>
  <c r="AG53" i="21"/>
  <c r="AF53" i="21"/>
  <c r="AC53" i="21"/>
  <c r="AB53" i="21"/>
  <c r="AA53" i="21"/>
  <c r="X53" i="21"/>
  <c r="W53" i="21"/>
  <c r="S53" i="21"/>
  <c r="Q53" i="21"/>
  <c r="FE53" i="21"/>
  <c r="FT53" i="21"/>
  <c r="P53" i="21"/>
  <c r="M53" i="21"/>
  <c r="L53" i="21"/>
  <c r="K53" i="21"/>
  <c r="DF53" i="21"/>
  <c r="H53" i="21"/>
  <c r="DC53" i="21"/>
  <c r="G53" i="21"/>
  <c r="E53" i="21"/>
  <c r="CZ53" i="21"/>
  <c r="A53" i="21"/>
  <c r="FN52" i="21"/>
  <c r="EY52" i="21"/>
  <c r="ET52" i="21"/>
  <c r="FI52" i="21"/>
  <c r="DN52" i="21"/>
  <c r="DL52" i="21"/>
  <c r="DI52" i="21"/>
  <c r="DF52" i="21"/>
  <c r="DD52" i="21"/>
  <c r="DA52" i="21"/>
  <c r="BS52" i="21"/>
  <c r="BU52" i="21"/>
  <c r="BR52" i="21"/>
  <c r="BQ52" i="21"/>
  <c r="BO52" i="21"/>
  <c r="BN52" i="21"/>
  <c r="BM52" i="21"/>
  <c r="BK52" i="21"/>
  <c r="BJ52" i="21"/>
  <c r="BI52" i="21"/>
  <c r="BG52" i="21"/>
  <c r="BF52" i="21"/>
  <c r="BE52" i="21"/>
  <c r="BB52" i="21"/>
  <c r="BA52" i="21"/>
  <c r="AY52" i="21"/>
  <c r="AX52" i="21"/>
  <c r="AW52" i="21"/>
  <c r="AU52" i="21"/>
  <c r="AT52" i="21"/>
  <c r="AS52" i="21"/>
  <c r="AQ52" i="21"/>
  <c r="AP52" i="21"/>
  <c r="AO52" i="21"/>
  <c r="AK52" i="21"/>
  <c r="AI52" i="21"/>
  <c r="AH52" i="21"/>
  <c r="AG52" i="21"/>
  <c r="AE52" i="21"/>
  <c r="AD52" i="21"/>
  <c r="AC52" i="21"/>
  <c r="AA52" i="21"/>
  <c r="Z52" i="21"/>
  <c r="Y52" i="21"/>
  <c r="W52" i="21"/>
  <c r="S52" i="21"/>
  <c r="FG52" i="21"/>
  <c r="FV52" i="21"/>
  <c r="R52" i="21"/>
  <c r="Q52" i="21"/>
  <c r="O52" i="21"/>
  <c r="N52" i="21"/>
  <c r="FB52" i="21"/>
  <c r="FQ52" i="21"/>
  <c r="M52" i="21"/>
  <c r="K52" i="21"/>
  <c r="J52" i="21"/>
  <c r="I52" i="21"/>
  <c r="G52" i="21"/>
  <c r="F52" i="21"/>
  <c r="E52" i="21"/>
  <c r="A52" i="21"/>
  <c r="BP52" i="21"/>
  <c r="A51" i="21"/>
  <c r="BO51" i="21"/>
  <c r="BR50" i="21"/>
  <c r="BO50" i="21"/>
  <c r="BL50" i="21"/>
  <c r="BJ50" i="21"/>
  <c r="BG50" i="21"/>
  <c r="BB50" i="21"/>
  <c r="AY50" i="21"/>
  <c r="AV50" i="21"/>
  <c r="AT50" i="21"/>
  <c r="AQ50" i="21"/>
  <c r="AN50" i="21"/>
  <c r="AI50" i="21"/>
  <c r="AF50" i="21"/>
  <c r="AD50" i="21"/>
  <c r="AA50" i="21"/>
  <c r="X50" i="21"/>
  <c r="S50" i="21"/>
  <c r="P50" i="21"/>
  <c r="N50" i="21"/>
  <c r="FB50" i="21"/>
  <c r="FQ50" i="21"/>
  <c r="K50" i="21"/>
  <c r="DF50" i="21"/>
  <c r="H50" i="21"/>
  <c r="DC50" i="21"/>
  <c r="F50" i="21"/>
  <c r="DA50" i="21"/>
  <c r="A50" i="21"/>
  <c r="BS50" i="21"/>
  <c r="BU50" i="21"/>
  <c r="DL49" i="21"/>
  <c r="DG49" i="21"/>
  <c r="DA49" i="21"/>
  <c r="BR49" i="21"/>
  <c r="BQ49" i="21"/>
  <c r="BN49" i="21"/>
  <c r="BM49" i="21"/>
  <c r="BL49" i="21"/>
  <c r="BI49" i="21"/>
  <c r="BH49" i="21"/>
  <c r="BF49" i="21"/>
  <c r="BB49" i="21"/>
  <c r="BA49" i="21"/>
  <c r="BD49" i="21"/>
  <c r="AX49" i="21"/>
  <c r="AW49" i="21"/>
  <c r="AV49" i="21"/>
  <c r="AS49" i="21"/>
  <c r="AR49" i="21"/>
  <c r="AP49" i="21"/>
  <c r="AN49" i="21"/>
  <c r="AK49" i="21"/>
  <c r="AM49" i="21"/>
  <c r="AH49" i="21"/>
  <c r="AG49" i="21"/>
  <c r="AF49" i="21"/>
  <c r="AC49" i="21"/>
  <c r="AB49" i="21"/>
  <c r="Z49" i="21"/>
  <c r="X49" i="21"/>
  <c r="R49" i="21"/>
  <c r="Q49" i="21"/>
  <c r="P49" i="21"/>
  <c r="DK49" i="21"/>
  <c r="M49" i="21"/>
  <c r="DH49" i="21"/>
  <c r="L49" i="21"/>
  <c r="J49" i="21"/>
  <c r="DE49" i="21"/>
  <c r="H49" i="21"/>
  <c r="F49" i="21"/>
  <c r="ET49" i="21"/>
  <c r="FI49" i="21"/>
  <c r="E49" i="21"/>
  <c r="A49" i="21"/>
  <c r="BS48" i="21"/>
  <c r="BN48" i="21"/>
  <c r="BH48" i="21"/>
  <c r="AX48" i="21"/>
  <c r="AR48" i="21"/>
  <c r="AH48" i="21"/>
  <c r="AB48" i="21"/>
  <c r="W48" i="21"/>
  <c r="R48" i="21"/>
  <c r="DM48" i="21"/>
  <c r="L48" i="21"/>
  <c r="DG48" i="21"/>
  <c r="G48" i="21"/>
  <c r="A48" i="21"/>
  <c r="A47" i="21"/>
  <c r="BN47" i="21"/>
  <c r="EV46" i="21"/>
  <c r="FK46" i="21"/>
  <c r="DM46" i="21"/>
  <c r="DG46" i="21"/>
  <c r="DB46" i="21"/>
  <c r="BS46" i="21"/>
  <c r="BU46" i="21"/>
  <c r="BR46" i="21"/>
  <c r="BO46" i="21"/>
  <c r="BN46" i="21"/>
  <c r="BL46" i="21"/>
  <c r="BJ46" i="21"/>
  <c r="BH46" i="21"/>
  <c r="BG46" i="21"/>
  <c r="BB46" i="21"/>
  <c r="AY46" i="21"/>
  <c r="AX46" i="21"/>
  <c r="AV46" i="21"/>
  <c r="AT46" i="21"/>
  <c r="AR46" i="21"/>
  <c r="AQ46" i="21"/>
  <c r="AN46" i="21"/>
  <c r="AI46" i="21"/>
  <c r="AH46" i="21"/>
  <c r="AF46" i="21"/>
  <c r="AD46" i="21"/>
  <c r="AB46" i="21"/>
  <c r="AA46" i="21"/>
  <c r="X46" i="21"/>
  <c r="W46" i="21"/>
  <c r="V46" i="21"/>
  <c r="S46" i="21"/>
  <c r="DN46" i="21"/>
  <c r="R46" i="21"/>
  <c r="P46" i="21"/>
  <c r="DK46" i="21"/>
  <c r="N46" i="21"/>
  <c r="L46" i="21"/>
  <c r="EZ46" i="21"/>
  <c r="FO46" i="21"/>
  <c r="K46" i="21"/>
  <c r="H46" i="21"/>
  <c r="G46" i="21"/>
  <c r="F46" i="21"/>
  <c r="DA46" i="21"/>
  <c r="A46" i="21"/>
  <c r="FS45" i="21"/>
  <c r="EX45" i="21"/>
  <c r="FM45" i="21"/>
  <c r="BQ45" i="21"/>
  <c r="BN45" i="21"/>
  <c r="BL45" i="21"/>
  <c r="BI45" i="21"/>
  <c r="BF45" i="21"/>
  <c r="BA45" i="21"/>
  <c r="AX45" i="21"/>
  <c r="AV45" i="21"/>
  <c r="AS45" i="21"/>
  <c r="AP45" i="21"/>
  <c r="AN45" i="21"/>
  <c r="AK45" i="21"/>
  <c r="AH45" i="21"/>
  <c r="AF45" i="21"/>
  <c r="AC45" i="21"/>
  <c r="Z45" i="21"/>
  <c r="X45" i="21"/>
  <c r="R45" i="21"/>
  <c r="P45" i="21"/>
  <c r="FD45" i="21"/>
  <c r="M45" i="21"/>
  <c r="J45" i="21"/>
  <c r="H45" i="21"/>
  <c r="EV45" i="21"/>
  <c r="FK45" i="21"/>
  <c r="E45" i="21"/>
  <c r="CZ45" i="21"/>
  <c r="A45" i="21"/>
  <c r="BR45" i="21"/>
  <c r="FE44" i="21"/>
  <c r="FT44" i="21"/>
  <c r="EZ44" i="21"/>
  <c r="FO44" i="21"/>
  <c r="DL44" i="21"/>
  <c r="DG44" i="21"/>
  <c r="DB44" i="21"/>
  <c r="BS44" i="21"/>
  <c r="BQ44" i="21"/>
  <c r="BO44" i="21"/>
  <c r="BM44" i="21"/>
  <c r="BL44" i="21"/>
  <c r="BI44" i="21"/>
  <c r="BH44" i="21"/>
  <c r="BG44" i="21"/>
  <c r="BA44" i="21"/>
  <c r="AY44" i="21"/>
  <c r="AW44" i="21"/>
  <c r="AV44" i="21"/>
  <c r="AS44" i="21"/>
  <c r="AR44" i="21"/>
  <c r="AQ44" i="21"/>
  <c r="AN44" i="21"/>
  <c r="AK44" i="21"/>
  <c r="AI44" i="21"/>
  <c r="AG44" i="21"/>
  <c r="AF44" i="21"/>
  <c r="AC44" i="21"/>
  <c r="AB44" i="21"/>
  <c r="AA44" i="21"/>
  <c r="X44" i="21"/>
  <c r="W44" i="21"/>
  <c r="S44" i="21"/>
  <c r="Q44" i="21"/>
  <c r="P44" i="21"/>
  <c r="M44" i="21"/>
  <c r="L44" i="21"/>
  <c r="K44" i="21"/>
  <c r="H44" i="21"/>
  <c r="EV44" i="21"/>
  <c r="FK44" i="21"/>
  <c r="G44" i="21"/>
  <c r="BX44" i="21"/>
  <c r="E44" i="21"/>
  <c r="BV44" i="21"/>
  <c r="A44" i="21"/>
  <c r="FN43" i="21"/>
  <c r="FC43" i="21"/>
  <c r="FR43" i="21"/>
  <c r="EY43" i="21"/>
  <c r="EX43" i="21"/>
  <c r="FM43" i="21"/>
  <c r="ET43" i="21"/>
  <c r="FI43" i="21"/>
  <c r="DN43" i="21"/>
  <c r="DL43" i="21"/>
  <c r="DI43" i="21"/>
  <c r="DF43" i="21"/>
  <c r="DD43" i="21"/>
  <c r="DA43" i="21"/>
  <c r="BS43" i="21"/>
  <c r="BU43" i="21"/>
  <c r="BR43" i="21"/>
  <c r="BQ43" i="21"/>
  <c r="BO43" i="21"/>
  <c r="BN43" i="21"/>
  <c r="BM43" i="21"/>
  <c r="BK43" i="21"/>
  <c r="BJ43" i="21"/>
  <c r="BI43" i="21"/>
  <c r="BG43" i="21"/>
  <c r="BF43" i="21"/>
  <c r="BE43" i="21"/>
  <c r="BB43" i="21"/>
  <c r="BA43" i="21"/>
  <c r="AY43" i="21"/>
  <c r="AX43" i="21"/>
  <c r="AW43" i="21"/>
  <c r="AU43" i="21"/>
  <c r="AT43" i="21"/>
  <c r="AS43" i="21"/>
  <c r="AQ43" i="21"/>
  <c r="AP43" i="21"/>
  <c r="AO43" i="21"/>
  <c r="AM43" i="21"/>
  <c r="AK43" i="21"/>
  <c r="AI43" i="21"/>
  <c r="AH43" i="21"/>
  <c r="AG43" i="21"/>
  <c r="AE43" i="21"/>
  <c r="AD43" i="21"/>
  <c r="AC43" i="21"/>
  <c r="AA43" i="21"/>
  <c r="Z43" i="21"/>
  <c r="Y43" i="21"/>
  <c r="W43" i="21"/>
  <c r="S43" i="21"/>
  <c r="CJ43" i="21"/>
  <c r="R43" i="21"/>
  <c r="Q43" i="21"/>
  <c r="O43" i="21"/>
  <c r="N43" i="21"/>
  <c r="M43" i="21"/>
  <c r="DH43" i="21"/>
  <c r="K43" i="21"/>
  <c r="J43" i="21"/>
  <c r="DE43" i="21"/>
  <c r="I43" i="21"/>
  <c r="G43" i="21"/>
  <c r="DB43" i="21"/>
  <c r="F43" i="21"/>
  <c r="E43" i="21"/>
  <c r="A43" i="21"/>
  <c r="BP43" i="21"/>
  <c r="A42" i="21"/>
  <c r="BO42" i="21"/>
  <c r="BR41" i="21"/>
  <c r="BM41" i="21"/>
  <c r="BH41" i="21"/>
  <c r="BB41" i="21"/>
  <c r="AW41" i="21"/>
  <c r="AR41" i="21"/>
  <c r="AG41" i="21"/>
  <c r="AB41" i="21"/>
  <c r="Q41" i="21"/>
  <c r="L41" i="21"/>
  <c r="F41" i="21"/>
  <c r="A41" i="21"/>
  <c r="FT40" i="21"/>
  <c r="FQ40" i="21"/>
  <c r="FI40" i="21"/>
  <c r="FG40" i="21"/>
  <c r="FV40" i="21"/>
  <c r="FE40" i="21"/>
  <c r="EY40" i="21"/>
  <c r="FN40" i="21"/>
  <c r="ES40" i="21"/>
  <c r="FH40" i="21"/>
  <c r="DN40" i="21"/>
  <c r="DL40" i="21"/>
  <c r="DI40" i="21"/>
  <c r="DF40" i="21"/>
  <c r="DD40" i="21"/>
  <c r="DA40" i="21"/>
  <c r="BS40" i="21"/>
  <c r="BU40" i="21"/>
  <c r="BR40" i="21"/>
  <c r="BQ40" i="21"/>
  <c r="BO40" i="21"/>
  <c r="BN40" i="21"/>
  <c r="BM40" i="21"/>
  <c r="BK40" i="21"/>
  <c r="BJ40" i="21"/>
  <c r="BI40" i="21"/>
  <c r="BG40" i="21"/>
  <c r="BF40" i="21"/>
  <c r="BE40" i="21"/>
  <c r="BB40" i="21"/>
  <c r="BA40" i="21"/>
  <c r="AY40" i="21"/>
  <c r="AX40" i="21"/>
  <c r="AW40" i="21"/>
  <c r="AU40" i="21"/>
  <c r="AT40" i="21"/>
  <c r="AS40" i="21"/>
  <c r="AQ40" i="21"/>
  <c r="AP40" i="21"/>
  <c r="AO40" i="21"/>
  <c r="AK40" i="21"/>
  <c r="AI40" i="21"/>
  <c r="AH40" i="21"/>
  <c r="AG40" i="21"/>
  <c r="AE40" i="21"/>
  <c r="AD40" i="21"/>
  <c r="AC40" i="21"/>
  <c r="AA40" i="21"/>
  <c r="Z40" i="21"/>
  <c r="Y40" i="21"/>
  <c r="W40" i="21"/>
  <c r="S40" i="21"/>
  <c r="R40" i="21"/>
  <c r="Q40" i="21"/>
  <c r="O40" i="21"/>
  <c r="N40" i="21"/>
  <c r="FB40" i="21"/>
  <c r="M40" i="21"/>
  <c r="K40" i="21"/>
  <c r="J40" i="21"/>
  <c r="EX40" i="21"/>
  <c r="FM40" i="21"/>
  <c r="I40" i="21"/>
  <c r="EW40" i="21"/>
  <c r="FL40" i="21"/>
  <c r="G40" i="21"/>
  <c r="F40" i="21"/>
  <c r="ET40" i="21"/>
  <c r="E40" i="21"/>
  <c r="A40" i="21"/>
  <c r="BP40" i="21"/>
  <c r="DL39" i="21"/>
  <c r="DG39" i="21"/>
  <c r="DB39" i="21"/>
  <c r="BS39" i="21"/>
  <c r="BQ39" i="21"/>
  <c r="BO39" i="21"/>
  <c r="BM39" i="21"/>
  <c r="BL39" i="21"/>
  <c r="BI39" i="21"/>
  <c r="BH39" i="21"/>
  <c r="BG39" i="21"/>
  <c r="BA39" i="21"/>
  <c r="AY39" i="21"/>
  <c r="AW39" i="21"/>
  <c r="AV39" i="21"/>
  <c r="AS39" i="21"/>
  <c r="AR39" i="21"/>
  <c r="AQ39" i="21"/>
  <c r="AN39" i="21"/>
  <c r="AK39" i="21"/>
  <c r="AI39" i="21"/>
  <c r="AG39" i="21"/>
  <c r="AF39" i="21"/>
  <c r="AC39" i="21"/>
  <c r="AB39" i="21"/>
  <c r="AA39" i="21"/>
  <c r="X39" i="21"/>
  <c r="W39" i="21"/>
  <c r="S39" i="21"/>
  <c r="Q39" i="21"/>
  <c r="FE39" i="21"/>
  <c r="FT39" i="21"/>
  <c r="P39" i="21"/>
  <c r="M39" i="21"/>
  <c r="L39" i="21"/>
  <c r="K39" i="21"/>
  <c r="H39" i="21"/>
  <c r="G39" i="21"/>
  <c r="EU39" i="21"/>
  <c r="FJ39" i="21"/>
  <c r="E39" i="21"/>
  <c r="A39" i="21"/>
  <c r="FN38" i="21"/>
  <c r="EY38" i="21"/>
  <c r="EU38" i="21"/>
  <c r="FJ38" i="21"/>
  <c r="ET38" i="21"/>
  <c r="FI38" i="21"/>
  <c r="DN38" i="21"/>
  <c r="DL38" i="21"/>
  <c r="DI38" i="21"/>
  <c r="DF38" i="21"/>
  <c r="DD38" i="21"/>
  <c r="DA38" i="21"/>
  <c r="BS38" i="21"/>
  <c r="BU38" i="21"/>
  <c r="BR38" i="21"/>
  <c r="BQ38" i="21"/>
  <c r="BO38" i="21"/>
  <c r="BN38" i="21"/>
  <c r="BM38" i="21"/>
  <c r="BK38" i="21"/>
  <c r="BJ38" i="21"/>
  <c r="BI38" i="21"/>
  <c r="BG38" i="21"/>
  <c r="BF38" i="21"/>
  <c r="BE38" i="21"/>
  <c r="BB38" i="21"/>
  <c r="BA38" i="21"/>
  <c r="AY38" i="21"/>
  <c r="AX38" i="21"/>
  <c r="AW38" i="21"/>
  <c r="AU38" i="21"/>
  <c r="AT38" i="21"/>
  <c r="AS38" i="21"/>
  <c r="AQ38" i="21"/>
  <c r="AP38" i="21"/>
  <c r="AO38" i="21"/>
  <c r="AK38" i="21"/>
  <c r="AI38" i="21"/>
  <c r="AH38" i="21"/>
  <c r="AG38" i="21"/>
  <c r="AE38" i="21"/>
  <c r="AD38" i="21"/>
  <c r="AC38" i="21"/>
  <c r="AA38" i="21"/>
  <c r="Z38" i="21"/>
  <c r="Y38" i="21"/>
  <c r="W38" i="21"/>
  <c r="S38" i="21"/>
  <c r="FG38" i="21"/>
  <c r="FV38" i="21"/>
  <c r="R38" i="21"/>
  <c r="FF38" i="21"/>
  <c r="FU38" i="21"/>
  <c r="Q38" i="21"/>
  <c r="O38" i="21"/>
  <c r="N38" i="21"/>
  <c r="N180" i="21"/>
  <c r="M38" i="21"/>
  <c r="K38" i="21"/>
  <c r="J38" i="21"/>
  <c r="I38" i="21"/>
  <c r="G38" i="21"/>
  <c r="F38" i="21"/>
  <c r="F180" i="21"/>
  <c r="E38" i="21"/>
  <c r="A38" i="21"/>
  <c r="BP38" i="21"/>
  <c r="BN37" i="21"/>
  <c r="BG37" i="21"/>
  <c r="AZ37" i="21"/>
  <c r="AR37" i="21"/>
  <c r="AE37" i="21"/>
  <c r="W37" i="21"/>
  <c r="P37" i="21"/>
  <c r="DK37" i="21"/>
  <c r="J37" i="21"/>
  <c r="A37" i="21"/>
  <c r="BS37" i="21"/>
  <c r="EY36" i="21"/>
  <c r="FN36" i="21"/>
  <c r="DH36" i="21"/>
  <c r="DB36" i="21"/>
  <c r="BS36" i="21"/>
  <c r="BQ36" i="21"/>
  <c r="BO36" i="21"/>
  <c r="BM36" i="21"/>
  <c r="BL36" i="21"/>
  <c r="BI36" i="21"/>
  <c r="BH36" i="21"/>
  <c r="BG36" i="21"/>
  <c r="BA36" i="21"/>
  <c r="AY36" i="21"/>
  <c r="AW36" i="21"/>
  <c r="AV36" i="21"/>
  <c r="AS36" i="21"/>
  <c r="AR36" i="21"/>
  <c r="AQ36" i="21"/>
  <c r="AN36" i="21"/>
  <c r="AK36" i="21"/>
  <c r="AI36" i="21"/>
  <c r="AG36" i="21"/>
  <c r="AF36" i="21"/>
  <c r="AC36" i="21"/>
  <c r="AB36" i="21"/>
  <c r="AA36" i="21"/>
  <c r="X36" i="21"/>
  <c r="W36" i="21"/>
  <c r="S36" i="21"/>
  <c r="DN36" i="21"/>
  <c r="Q36" i="21"/>
  <c r="P36" i="21"/>
  <c r="M36" i="21"/>
  <c r="L36" i="21"/>
  <c r="DG36" i="21"/>
  <c r="K36" i="21"/>
  <c r="H36" i="21"/>
  <c r="EV36" i="21"/>
  <c r="FK36" i="21"/>
  <c r="G36" i="21"/>
  <c r="E36" i="21"/>
  <c r="A36" i="21"/>
  <c r="BN35" i="21"/>
  <c r="BH35" i="21"/>
  <c r="AZ35" i="21"/>
  <c r="AS35" i="21"/>
  <c r="AD35" i="21"/>
  <c r="X35" i="21"/>
  <c r="Q35" i="21"/>
  <c r="I35" i="21"/>
  <c r="EW35" i="21"/>
  <c r="FL35" i="21"/>
  <c r="A35" i="21"/>
  <c r="BM35" i="21"/>
  <c r="DJ34" i="21"/>
  <c r="BR34" i="21"/>
  <c r="BL34" i="21"/>
  <c r="BK34" i="21"/>
  <c r="BF34" i="21"/>
  <c r="AY34" i="21"/>
  <c r="AV34" i="21"/>
  <c r="AQ34" i="21"/>
  <c r="AP34" i="21"/>
  <c r="AJ34" i="21"/>
  <c r="AI34" i="21"/>
  <c r="AD34" i="21"/>
  <c r="AA34" i="21"/>
  <c r="O34" i="21"/>
  <c r="N34" i="21"/>
  <c r="H34" i="21"/>
  <c r="F34" i="21"/>
  <c r="DA34" i="21"/>
  <c r="A34" i="21"/>
  <c r="DL33" i="21"/>
  <c r="DG33" i="21"/>
  <c r="DA33" i="21"/>
  <c r="BR33" i="21"/>
  <c r="BQ33" i="21"/>
  <c r="BM33" i="21"/>
  <c r="BL33" i="21"/>
  <c r="BH33" i="21"/>
  <c r="BF33" i="21"/>
  <c r="BB33" i="21"/>
  <c r="BD33" i="21"/>
  <c r="BA33" i="21"/>
  <c r="AW33" i="21"/>
  <c r="AV33" i="21"/>
  <c r="AR33" i="21"/>
  <c r="AP33" i="21"/>
  <c r="AK33" i="21"/>
  <c r="AG33" i="21"/>
  <c r="AF33" i="21"/>
  <c r="AB33" i="21"/>
  <c r="Z33" i="21"/>
  <c r="Q33" i="21"/>
  <c r="FE33" i="21"/>
  <c r="FT33" i="21"/>
  <c r="P33" i="21"/>
  <c r="DK33" i="21"/>
  <c r="L33" i="21"/>
  <c r="EZ33" i="21"/>
  <c r="FO33" i="21"/>
  <c r="J33" i="21"/>
  <c r="DE33" i="21"/>
  <c r="F33" i="21"/>
  <c r="E33" i="21"/>
  <c r="CZ33" i="21"/>
  <c r="A33" i="21"/>
  <c r="FS32" i="21"/>
  <c r="FI32" i="21"/>
  <c r="FD32" i="21"/>
  <c r="EY32" i="21"/>
  <c r="FN32" i="21"/>
  <c r="DN32" i="21"/>
  <c r="DI32" i="21"/>
  <c r="DC32" i="21"/>
  <c r="BS32" i="21"/>
  <c r="BU32" i="21"/>
  <c r="BR32" i="21"/>
  <c r="BO32" i="21"/>
  <c r="BN32" i="21"/>
  <c r="BL32" i="21"/>
  <c r="BJ32" i="21"/>
  <c r="BH32" i="21"/>
  <c r="BG32" i="21"/>
  <c r="BB32" i="21"/>
  <c r="AY32" i="21"/>
  <c r="AX32" i="21"/>
  <c r="AV32" i="21"/>
  <c r="AT32" i="21"/>
  <c r="AR32" i="21"/>
  <c r="AQ32" i="21"/>
  <c r="AN32" i="21"/>
  <c r="AI32" i="21"/>
  <c r="AH32" i="21"/>
  <c r="AF32" i="21"/>
  <c r="AD32" i="21"/>
  <c r="AB32" i="21"/>
  <c r="AA32" i="21"/>
  <c r="X32" i="21"/>
  <c r="W32" i="21"/>
  <c r="S32" i="21"/>
  <c r="R32" i="21"/>
  <c r="FF32" i="21"/>
  <c r="FU32" i="21"/>
  <c r="P32" i="21"/>
  <c r="N32" i="21"/>
  <c r="FB32" i="21"/>
  <c r="FQ32" i="21"/>
  <c r="L32" i="21"/>
  <c r="K32" i="21"/>
  <c r="H32" i="21"/>
  <c r="EV32" i="21"/>
  <c r="FK32" i="21"/>
  <c r="G32" i="21"/>
  <c r="EU32" i="21"/>
  <c r="FJ32" i="21"/>
  <c r="F32" i="21"/>
  <c r="ET32" i="21"/>
  <c r="A32" i="21"/>
  <c r="BO31" i="21"/>
  <c r="BI31" i="21"/>
  <c r="AY31" i="21"/>
  <c r="AS31" i="21"/>
  <c r="AN31" i="21"/>
  <c r="AI31" i="21"/>
  <c r="AC31" i="21"/>
  <c r="X31" i="21"/>
  <c r="S31" i="21"/>
  <c r="DN31" i="21"/>
  <c r="M31" i="21"/>
  <c r="DH31" i="21"/>
  <c r="H31" i="21"/>
  <c r="DC31" i="21"/>
  <c r="A31" i="21"/>
  <c r="BS31" i="21"/>
  <c r="A30" i="21"/>
  <c r="BN30" i="21"/>
  <c r="DM29" i="21"/>
  <c r="DG29" i="21"/>
  <c r="DB29" i="21"/>
  <c r="BS29" i="21"/>
  <c r="BR29" i="21"/>
  <c r="BN29" i="21"/>
  <c r="BL29" i="21"/>
  <c r="BH29" i="21"/>
  <c r="BG29" i="21"/>
  <c r="BB29" i="21"/>
  <c r="AX29" i="21"/>
  <c r="AV29" i="21"/>
  <c r="AR29" i="21"/>
  <c r="AQ29" i="21"/>
  <c r="AH29" i="21"/>
  <c r="AF29" i="21"/>
  <c r="AB29" i="21"/>
  <c r="AA29" i="21"/>
  <c r="W29" i="21"/>
  <c r="R29" i="21"/>
  <c r="FF29" i="21"/>
  <c r="FU29" i="21"/>
  <c r="P29" i="21"/>
  <c r="L29" i="21"/>
  <c r="EZ29" i="21"/>
  <c r="FO29" i="21"/>
  <c r="K29" i="21"/>
  <c r="EY29" i="21"/>
  <c r="FN29" i="21"/>
  <c r="G29" i="21"/>
  <c r="F29" i="21"/>
  <c r="ET29" i="21"/>
  <c r="FI29" i="21"/>
  <c r="A29" i="21"/>
  <c r="FS28" i="21"/>
  <c r="FN28" i="21"/>
  <c r="EY28" i="21"/>
  <c r="ES28" i="21"/>
  <c r="FH28" i="21"/>
  <c r="ED28" i="21"/>
  <c r="DN28" i="21"/>
  <c r="DH28" i="21"/>
  <c r="DC28" i="21"/>
  <c r="BS28" i="21"/>
  <c r="BQ28" i="21"/>
  <c r="BO28" i="21"/>
  <c r="BM28" i="21"/>
  <c r="BL28" i="21"/>
  <c r="BI28" i="21"/>
  <c r="BH28" i="21"/>
  <c r="BG28" i="21"/>
  <c r="BA28" i="21"/>
  <c r="AY28" i="21"/>
  <c r="AW28" i="21"/>
  <c r="AV28" i="21"/>
  <c r="AS28" i="21"/>
  <c r="AR28" i="21"/>
  <c r="AQ28" i="21"/>
  <c r="AN28" i="21"/>
  <c r="AK28" i="21"/>
  <c r="AI28" i="21"/>
  <c r="AG28" i="21"/>
  <c r="AF28" i="21"/>
  <c r="AC28" i="21"/>
  <c r="AB28" i="21"/>
  <c r="AA28" i="21"/>
  <c r="X28" i="21"/>
  <c r="W28" i="21"/>
  <c r="S28" i="21"/>
  <c r="FG28" i="21"/>
  <c r="FV28" i="21"/>
  <c r="Q28" i="21"/>
  <c r="DL28" i="21"/>
  <c r="P28" i="21"/>
  <c r="FD28" i="21"/>
  <c r="M28" i="21"/>
  <c r="L28" i="21"/>
  <c r="EZ28" i="21"/>
  <c r="FO28" i="21"/>
  <c r="K28" i="21"/>
  <c r="H28" i="21"/>
  <c r="EV28" i="21"/>
  <c r="FK28" i="21"/>
  <c r="G28" i="21"/>
  <c r="DB28" i="21"/>
  <c r="E28" i="21"/>
  <c r="BV28" i="21"/>
  <c r="A28" i="21"/>
  <c r="BN27" i="21"/>
  <c r="BI27" i="21"/>
  <c r="AX27" i="21"/>
  <c r="AS27" i="21"/>
  <c r="AN27" i="21"/>
  <c r="AH27" i="21"/>
  <c r="AC27" i="21"/>
  <c r="X27" i="21"/>
  <c r="R27" i="21"/>
  <c r="DM27" i="21"/>
  <c r="M27" i="21"/>
  <c r="FA27" i="21"/>
  <c r="FP27" i="21"/>
  <c r="H27" i="21"/>
  <c r="DC27" i="21"/>
  <c r="A27" i="21"/>
  <c r="BR27" i="21"/>
  <c r="FP26" i="21"/>
  <c r="FE26" i="21"/>
  <c r="FT26" i="21"/>
  <c r="FA26" i="21"/>
  <c r="EY26" i="21"/>
  <c r="FN26" i="21"/>
  <c r="EU26" i="21"/>
  <c r="FJ26" i="21"/>
  <c r="DL26" i="21"/>
  <c r="DJ26" i="21"/>
  <c r="DF26" i="21"/>
  <c r="DE26" i="21"/>
  <c r="DA26" i="21"/>
  <c r="CZ26" i="21"/>
  <c r="BU26" i="21"/>
  <c r="BS26" i="21"/>
  <c r="BR26" i="21"/>
  <c r="BQ26" i="21"/>
  <c r="BO26" i="21"/>
  <c r="BN26" i="21"/>
  <c r="BM26" i="21"/>
  <c r="BK26" i="21"/>
  <c r="BJ26" i="21"/>
  <c r="BI26" i="21"/>
  <c r="BG26" i="21"/>
  <c r="BF26" i="21"/>
  <c r="BE26" i="21"/>
  <c r="BB26" i="21"/>
  <c r="BA26" i="21"/>
  <c r="AY26" i="21"/>
  <c r="AX26" i="21"/>
  <c r="AW26" i="21"/>
  <c r="AU26" i="21"/>
  <c r="AT26" i="21"/>
  <c r="AS26" i="21"/>
  <c r="AQ26" i="21"/>
  <c r="AP26" i="21"/>
  <c r="AO26" i="21"/>
  <c r="AK26" i="21"/>
  <c r="AI26" i="21"/>
  <c r="AH26" i="21"/>
  <c r="AG26" i="21"/>
  <c r="AE26" i="21"/>
  <c r="AD26" i="21"/>
  <c r="AC26" i="21"/>
  <c r="AA26" i="21"/>
  <c r="Z26" i="21"/>
  <c r="Y26" i="21"/>
  <c r="W26" i="21"/>
  <c r="S26" i="21"/>
  <c r="DN26" i="21"/>
  <c r="R26" i="21"/>
  <c r="Q26" i="21"/>
  <c r="O26" i="21"/>
  <c r="N26" i="21"/>
  <c r="DI26" i="21"/>
  <c r="M26" i="21"/>
  <c r="K26" i="21"/>
  <c r="J26" i="21"/>
  <c r="I26" i="21"/>
  <c r="DD26" i="21"/>
  <c r="G26" i="21"/>
  <c r="F26" i="21"/>
  <c r="E26" i="21"/>
  <c r="ES26" i="21"/>
  <c r="FH26" i="21"/>
  <c r="A26" i="21"/>
  <c r="BP26" i="21"/>
  <c r="DM25" i="21"/>
  <c r="DG25" i="21"/>
  <c r="DB25" i="21"/>
  <c r="BS25" i="21"/>
  <c r="BR25" i="21"/>
  <c r="BN25" i="21"/>
  <c r="BL25" i="21"/>
  <c r="BH25" i="21"/>
  <c r="BG25" i="21"/>
  <c r="BB25" i="21"/>
  <c r="AX25" i="21"/>
  <c r="AV25" i="21"/>
  <c r="AR25" i="21"/>
  <c r="AQ25" i="21"/>
  <c r="AH25" i="21"/>
  <c r="AF25" i="21"/>
  <c r="AB25" i="21"/>
  <c r="AA25" i="21"/>
  <c r="W25" i="21"/>
  <c r="R25" i="21"/>
  <c r="FF25" i="21"/>
  <c r="FU25" i="21"/>
  <c r="P25" i="21"/>
  <c r="DK25" i="21"/>
  <c r="L25" i="21"/>
  <c r="K25" i="21"/>
  <c r="EY25" i="21"/>
  <c r="FN25" i="21"/>
  <c r="G25" i="21"/>
  <c r="EU25" i="21"/>
  <c r="FJ25" i="21"/>
  <c r="F25" i="21"/>
  <c r="DA25" i="21"/>
  <c r="A25" i="21"/>
  <c r="BN24" i="21"/>
  <c r="BI24" i="21"/>
  <c r="AX24" i="21"/>
  <c r="AS24" i="21"/>
  <c r="AN24" i="21"/>
  <c r="AH24" i="21"/>
  <c r="AC24" i="21"/>
  <c r="X24" i="21"/>
  <c r="R24" i="21"/>
  <c r="DM24" i="21"/>
  <c r="M24" i="21"/>
  <c r="H24" i="21"/>
  <c r="DC24" i="21"/>
  <c r="A24" i="21"/>
  <c r="BR24" i="21"/>
  <c r="FP23" i="21"/>
  <c r="FE23" i="21"/>
  <c r="FT23" i="21"/>
  <c r="FA23" i="21"/>
  <c r="EY23" i="21"/>
  <c r="FN23" i="21"/>
  <c r="EU23" i="21"/>
  <c r="FJ23" i="21"/>
  <c r="DL23" i="21"/>
  <c r="DJ23" i="21"/>
  <c r="DF23" i="21"/>
  <c r="DE23" i="21"/>
  <c r="DA23" i="21"/>
  <c r="CZ23" i="21"/>
  <c r="BU23" i="21"/>
  <c r="BS23" i="21"/>
  <c r="BR23" i="21"/>
  <c r="BQ23" i="21"/>
  <c r="BO23" i="21"/>
  <c r="BN23" i="21"/>
  <c r="BM23" i="21"/>
  <c r="BK23" i="21"/>
  <c r="BJ23" i="21"/>
  <c r="BI23" i="21"/>
  <c r="BG23" i="21"/>
  <c r="BF23" i="21"/>
  <c r="BE23" i="21"/>
  <c r="BB23" i="21"/>
  <c r="BA23" i="21"/>
  <c r="AY23" i="21"/>
  <c r="AX23" i="21"/>
  <c r="AW23" i="21"/>
  <c r="AU23" i="21"/>
  <c r="AT23" i="21"/>
  <c r="AS23" i="21"/>
  <c r="AQ23" i="21"/>
  <c r="AP23" i="21"/>
  <c r="AO23" i="21"/>
  <c r="AK23" i="21"/>
  <c r="AI23" i="21"/>
  <c r="AH23" i="21"/>
  <c r="AG23" i="21"/>
  <c r="AE23" i="21"/>
  <c r="AD23" i="21"/>
  <c r="AC23" i="21"/>
  <c r="AA23" i="21"/>
  <c r="Z23" i="21"/>
  <c r="Y23" i="21"/>
  <c r="W23" i="21"/>
  <c r="S23" i="21"/>
  <c r="DN23" i="21"/>
  <c r="R23" i="21"/>
  <c r="Q23" i="21"/>
  <c r="O23" i="21"/>
  <c r="N23" i="21"/>
  <c r="DI23" i="21"/>
  <c r="M23" i="21"/>
  <c r="K23" i="21"/>
  <c r="J23" i="21"/>
  <c r="I23" i="21"/>
  <c r="DD23" i="21"/>
  <c r="G23" i="21"/>
  <c r="F23" i="21"/>
  <c r="E23" i="21"/>
  <c r="A23" i="21"/>
  <c r="BP23" i="21"/>
  <c r="FH22" i="21"/>
  <c r="FD22" i="21"/>
  <c r="FS22" i="21"/>
  <c r="ES22" i="21"/>
  <c r="DN22" i="21"/>
  <c r="DH22" i="21"/>
  <c r="DC22" i="21"/>
  <c r="BS22" i="21"/>
  <c r="BQ22" i="21"/>
  <c r="BO22" i="21"/>
  <c r="BM22" i="21"/>
  <c r="BL22" i="21"/>
  <c r="BI22" i="21"/>
  <c r="BH22" i="21"/>
  <c r="BG22" i="21"/>
  <c r="BA22" i="21"/>
  <c r="AY22" i="21"/>
  <c r="AW22" i="21"/>
  <c r="AV22" i="21"/>
  <c r="AS22" i="21"/>
  <c r="AR22" i="21"/>
  <c r="AQ22" i="21"/>
  <c r="AN22" i="21"/>
  <c r="AM22" i="21"/>
  <c r="AK22" i="21"/>
  <c r="AI22" i="21"/>
  <c r="AG22" i="21"/>
  <c r="AF22" i="21"/>
  <c r="AC22" i="21"/>
  <c r="AB22" i="21"/>
  <c r="AA22" i="21"/>
  <c r="X22" i="21"/>
  <c r="W22" i="21"/>
  <c r="S22" i="21"/>
  <c r="Q22" i="21"/>
  <c r="DL22" i="21"/>
  <c r="P22" i="21"/>
  <c r="DK22" i="21"/>
  <c r="M22" i="21"/>
  <c r="FA22" i="21"/>
  <c r="FP22" i="21"/>
  <c r="L22" i="21"/>
  <c r="EZ22" i="21"/>
  <c r="FO22" i="21"/>
  <c r="K22" i="21"/>
  <c r="H22" i="21"/>
  <c r="G22" i="21"/>
  <c r="DB22" i="21"/>
  <c r="E22" i="21"/>
  <c r="A22" i="21"/>
  <c r="BN21" i="21"/>
  <c r="BI21" i="21"/>
  <c r="AX21" i="21"/>
  <c r="AS21" i="21"/>
  <c r="AN21" i="21"/>
  <c r="AH21" i="21"/>
  <c r="AC21" i="21"/>
  <c r="X21" i="21"/>
  <c r="R21" i="21"/>
  <c r="DM21" i="21"/>
  <c r="M21" i="21"/>
  <c r="FA21" i="21"/>
  <c r="FP21" i="21"/>
  <c r="H21" i="21"/>
  <c r="DC21" i="21"/>
  <c r="A21" i="21"/>
  <c r="BR21" i="21"/>
  <c r="ED20" i="21"/>
  <c r="DM20" i="21"/>
  <c r="DH20" i="21"/>
  <c r="DC20" i="21"/>
  <c r="BR20" i="21"/>
  <c r="BQ20" i="21"/>
  <c r="BN20" i="21"/>
  <c r="BM20" i="21"/>
  <c r="BL20" i="21"/>
  <c r="BI20" i="21"/>
  <c r="BH20" i="21"/>
  <c r="BF20" i="21"/>
  <c r="BB20" i="21"/>
  <c r="BD20" i="21"/>
  <c r="BA20" i="21"/>
  <c r="AX20" i="21"/>
  <c r="AW20" i="21"/>
  <c r="AV20" i="21"/>
  <c r="AS20" i="21"/>
  <c r="AR20" i="21"/>
  <c r="AP20" i="21"/>
  <c r="AN20" i="21"/>
  <c r="AK20" i="21"/>
  <c r="AM20" i="21"/>
  <c r="AH20" i="21"/>
  <c r="AG20" i="21"/>
  <c r="AF20" i="21"/>
  <c r="AC20" i="21"/>
  <c r="AB20" i="21"/>
  <c r="Z20" i="21"/>
  <c r="X20" i="21"/>
  <c r="R20" i="21"/>
  <c r="Q20" i="21"/>
  <c r="P20" i="21"/>
  <c r="DK20" i="21"/>
  <c r="M20" i="21"/>
  <c r="FA20" i="21"/>
  <c r="FP20" i="21"/>
  <c r="L20" i="21"/>
  <c r="EZ20" i="21"/>
  <c r="FO20" i="21"/>
  <c r="J20" i="21"/>
  <c r="H20" i="21"/>
  <c r="EV20" i="21"/>
  <c r="FK20" i="21"/>
  <c r="F20" i="21"/>
  <c r="DA20" i="21"/>
  <c r="E20" i="21"/>
  <c r="CZ20" i="21"/>
  <c r="A20" i="21"/>
  <c r="A19" i="21"/>
  <c r="BO19" i="21"/>
  <c r="DL18" i="21"/>
  <c r="DG18" i="21"/>
  <c r="DA18" i="21"/>
  <c r="BR18" i="21"/>
  <c r="BQ18" i="21"/>
  <c r="BM18" i="21"/>
  <c r="BL18" i="21"/>
  <c r="BH18" i="21"/>
  <c r="BF18" i="21"/>
  <c r="BB18" i="21"/>
  <c r="BD18" i="21"/>
  <c r="BA18" i="21"/>
  <c r="AW18" i="21"/>
  <c r="AV18" i="21"/>
  <c r="AR18" i="21"/>
  <c r="AP18" i="21"/>
  <c r="AK18" i="21"/>
  <c r="AG18" i="21"/>
  <c r="AF18" i="21"/>
  <c r="AB18" i="21"/>
  <c r="Z18" i="21"/>
  <c r="Q18" i="21"/>
  <c r="FE18" i="21"/>
  <c r="FT18" i="21"/>
  <c r="P18" i="21"/>
  <c r="DK18" i="21"/>
  <c r="L18" i="21"/>
  <c r="EZ18" i="21"/>
  <c r="FO18" i="21"/>
  <c r="J18" i="21"/>
  <c r="DE18" i="21"/>
  <c r="F18" i="21"/>
  <c r="E18" i="21"/>
  <c r="ES18" i="21"/>
  <c r="FH18" i="21"/>
  <c r="A18" i="21"/>
  <c r="FQ17" i="21"/>
  <c r="FM17" i="21"/>
  <c r="FG17" i="21"/>
  <c r="FV17" i="21"/>
  <c r="FC17" i="21"/>
  <c r="FR17" i="21"/>
  <c r="EW17" i="21"/>
  <c r="FL17" i="21"/>
  <c r="DN17" i="21"/>
  <c r="DM17" i="21"/>
  <c r="DI17" i="21"/>
  <c r="DH17" i="21"/>
  <c r="DD17" i="21"/>
  <c r="DB17" i="21"/>
  <c r="BS17" i="21"/>
  <c r="BU17" i="21"/>
  <c r="BR17" i="21"/>
  <c r="BQ17" i="21"/>
  <c r="BO17" i="21"/>
  <c r="BN17" i="21"/>
  <c r="BM17" i="21"/>
  <c r="BK17" i="21"/>
  <c r="BJ17" i="21"/>
  <c r="BI17" i="21"/>
  <c r="BG17" i="21"/>
  <c r="BF17" i="21"/>
  <c r="BE17" i="21"/>
  <c r="BB17" i="21"/>
  <c r="BD17" i="21"/>
  <c r="BA17" i="21"/>
  <c r="AY17" i="21"/>
  <c r="AX17" i="21"/>
  <c r="AW17" i="21"/>
  <c r="AU17" i="21"/>
  <c r="AT17" i="21"/>
  <c r="AS17" i="21"/>
  <c r="AQ17" i="21"/>
  <c r="AP17" i="21"/>
  <c r="AO17" i="21"/>
  <c r="AK17" i="21"/>
  <c r="AI17" i="21"/>
  <c r="AH17" i="21"/>
  <c r="AG17" i="21"/>
  <c r="AE17" i="21"/>
  <c r="AD17" i="21"/>
  <c r="AC17" i="21"/>
  <c r="AA17" i="21"/>
  <c r="Z17" i="21"/>
  <c r="Y17" i="21"/>
  <c r="W17" i="21"/>
  <c r="V17" i="21"/>
  <c r="S17" i="21"/>
  <c r="R17" i="21"/>
  <c r="FF17" i="21"/>
  <c r="FU17" i="21"/>
  <c r="Q17" i="21"/>
  <c r="DL17" i="21"/>
  <c r="O17" i="21"/>
  <c r="N17" i="21"/>
  <c r="FB17" i="21"/>
  <c r="M17" i="21"/>
  <c r="FA17" i="21"/>
  <c r="FP17" i="21"/>
  <c r="K17" i="21"/>
  <c r="DF17" i="21"/>
  <c r="J17" i="21"/>
  <c r="EX17" i="21"/>
  <c r="I17" i="21"/>
  <c r="G17" i="21"/>
  <c r="F17" i="21"/>
  <c r="ET17" i="21"/>
  <c r="FI17" i="21"/>
  <c r="E17" i="21"/>
  <c r="A17" i="21"/>
  <c r="BP17" i="21"/>
  <c r="BO16" i="21"/>
  <c r="BJ16" i="21"/>
  <c r="AY16" i="21"/>
  <c r="AT16" i="21"/>
  <c r="AN16" i="21"/>
  <c r="AI16" i="21"/>
  <c r="AD16" i="21"/>
  <c r="X16" i="21"/>
  <c r="S16" i="21"/>
  <c r="DN16" i="21"/>
  <c r="N16" i="21"/>
  <c r="DI16" i="21"/>
  <c r="H16" i="21"/>
  <c r="DC16" i="21"/>
  <c r="A16" i="21"/>
  <c r="BS16" i="21"/>
  <c r="A15" i="21"/>
  <c r="BO15" i="21"/>
  <c r="DL14" i="21"/>
  <c r="DG14" i="21"/>
  <c r="DA14" i="21"/>
  <c r="BR14" i="21"/>
  <c r="BQ14" i="21"/>
  <c r="BM14" i="21"/>
  <c r="BL14" i="21"/>
  <c r="BH14" i="21"/>
  <c r="BF14" i="21"/>
  <c r="BB14" i="21"/>
  <c r="BD14" i="21"/>
  <c r="BA14" i="21"/>
  <c r="AW14" i="21"/>
  <c r="AV14" i="21"/>
  <c r="AR14" i="21"/>
  <c r="AP14" i="21"/>
  <c r="AK14" i="21"/>
  <c r="AG14" i="21"/>
  <c r="AF14" i="21"/>
  <c r="AB14" i="21"/>
  <c r="Z14" i="21"/>
  <c r="Q14" i="21"/>
  <c r="FE14" i="21"/>
  <c r="FT14" i="21"/>
  <c r="P14" i="21"/>
  <c r="DK14" i="21"/>
  <c r="L14" i="21"/>
  <c r="EZ14" i="21"/>
  <c r="FO14" i="21"/>
  <c r="J14" i="21"/>
  <c r="DE14" i="21"/>
  <c r="F14" i="21"/>
  <c r="E14" i="21"/>
  <c r="ES14" i="21"/>
  <c r="FH14" i="21"/>
  <c r="A14" i="21"/>
  <c r="FC13" i="21"/>
  <c r="FR13" i="21"/>
  <c r="EW13" i="21"/>
  <c r="FL13" i="21"/>
  <c r="DN13" i="21"/>
  <c r="BS13" i="21"/>
  <c r="BU13" i="21"/>
  <c r="BR13" i="21"/>
  <c r="BO13" i="21"/>
  <c r="BN13" i="21"/>
  <c r="BM13" i="21"/>
  <c r="BK13" i="21"/>
  <c r="BJ13" i="21"/>
  <c r="BI13" i="21"/>
  <c r="BG13" i="21"/>
  <c r="BF13" i="21"/>
  <c r="BE13" i="21"/>
  <c r="BB13" i="21"/>
  <c r="BD13" i="21"/>
  <c r="BA13" i="21"/>
  <c r="AY13" i="21"/>
  <c r="AX13" i="21"/>
  <c r="AW13" i="21"/>
  <c r="AU13" i="21"/>
  <c r="AT13" i="21"/>
  <c r="AS13" i="21"/>
  <c r="AQ13" i="21"/>
  <c r="AP13" i="21"/>
  <c r="AO13" i="21"/>
  <c r="AK13" i="21"/>
  <c r="AI13" i="21"/>
  <c r="AH13" i="21"/>
  <c r="AG13" i="21"/>
  <c r="AE13" i="21"/>
  <c r="AD13" i="21"/>
  <c r="AC13" i="21"/>
  <c r="AA13" i="21"/>
  <c r="Z13" i="21"/>
  <c r="Y13" i="21"/>
  <c r="W13" i="21"/>
  <c r="S13" i="21"/>
  <c r="R13" i="21"/>
  <c r="FF13" i="21"/>
  <c r="FU13" i="21"/>
  <c r="Q13" i="21"/>
  <c r="O13" i="21"/>
  <c r="N13" i="21"/>
  <c r="FB13" i="21"/>
  <c r="FQ13" i="21"/>
  <c r="M13" i="21"/>
  <c r="K13" i="21"/>
  <c r="J13" i="21"/>
  <c r="EX13" i="21"/>
  <c r="FM13" i="21"/>
  <c r="I13" i="21"/>
  <c r="G13" i="21"/>
  <c r="EU13" i="21"/>
  <c r="FJ13" i="21"/>
  <c r="F13" i="21"/>
  <c r="ET13" i="21"/>
  <c r="FI13" i="21"/>
  <c r="E13" i="21"/>
  <c r="CZ13" i="21"/>
  <c r="A13" i="21"/>
  <c r="BQ13" i="21"/>
  <c r="BS12" i="21"/>
  <c r="BO12" i="21"/>
  <c r="BK12" i="21"/>
  <c r="BG12" i="21"/>
  <c r="AY12" i="21"/>
  <c r="AU12" i="21"/>
  <c r="AQ12" i="21"/>
  <c r="AI12" i="21"/>
  <c r="AE12" i="21"/>
  <c r="AA12" i="21"/>
  <c r="W12" i="21"/>
  <c r="S12" i="21"/>
  <c r="FG12" i="21"/>
  <c r="FV12" i="21"/>
  <c r="O12" i="21"/>
  <c r="FC12" i="21"/>
  <c r="FR12" i="21"/>
  <c r="K12" i="21"/>
  <c r="EY12" i="21"/>
  <c r="FN12" i="21"/>
  <c r="G12" i="21"/>
  <c r="EU12" i="21"/>
  <c r="FJ12" i="21"/>
  <c r="A12" i="21"/>
  <c r="BQ12" i="21"/>
  <c r="A11" i="21"/>
  <c r="BR11" i="21"/>
  <c r="BR10" i="21"/>
  <c r="BQ10" i="21"/>
  <c r="BN10" i="21"/>
  <c r="BM10" i="21"/>
  <c r="BJ10" i="21"/>
  <c r="BI10" i="21"/>
  <c r="BF10" i="21"/>
  <c r="BE10" i="21"/>
  <c r="BB10" i="21"/>
  <c r="BD10" i="21"/>
  <c r="BA10" i="21"/>
  <c r="AX10" i="21"/>
  <c r="AW10" i="21"/>
  <c r="AT10" i="21"/>
  <c r="AS10" i="21"/>
  <c r="AP10" i="21"/>
  <c r="AO10" i="21"/>
  <c r="AK10" i="21"/>
  <c r="AH10" i="21"/>
  <c r="AG10" i="21"/>
  <c r="AD10" i="21"/>
  <c r="AC10" i="21"/>
  <c r="Z10" i="21"/>
  <c r="Y10" i="21"/>
  <c r="R10" i="21"/>
  <c r="Q10" i="21"/>
  <c r="FE10" i="21"/>
  <c r="FT10" i="21"/>
  <c r="N10" i="21"/>
  <c r="CE10" i="21"/>
  <c r="M10" i="21"/>
  <c r="J10" i="21"/>
  <c r="CA10" i="21"/>
  <c r="I10" i="21"/>
  <c r="F10" i="21"/>
  <c r="BW10" i="21"/>
  <c r="E10" i="21"/>
  <c r="A10" i="21"/>
  <c r="BS10" i="21"/>
  <c r="BU10" i="21"/>
  <c r="FT9" i="21"/>
  <c r="FP9" i="21"/>
  <c r="FL9" i="21"/>
  <c r="FE9" i="21"/>
  <c r="FA9" i="21"/>
  <c r="EW9" i="21"/>
  <c r="BV9" i="21"/>
  <c r="BS9" i="21"/>
  <c r="BU9" i="21"/>
  <c r="BR9" i="21"/>
  <c r="BQ9" i="21"/>
  <c r="BO9" i="21"/>
  <c r="BN9" i="21"/>
  <c r="BM9" i="21"/>
  <c r="BK9" i="21"/>
  <c r="BJ9" i="21"/>
  <c r="BI9" i="21"/>
  <c r="BG9" i="21"/>
  <c r="BF9" i="21"/>
  <c r="BE9" i="21"/>
  <c r="BB9" i="21"/>
  <c r="BD9" i="21"/>
  <c r="BA9" i="21"/>
  <c r="AY9" i="21"/>
  <c r="AX9" i="21"/>
  <c r="AW9" i="21"/>
  <c r="AU9" i="21"/>
  <c r="AT9" i="21"/>
  <c r="AS9" i="21"/>
  <c r="AQ9" i="21"/>
  <c r="AP9" i="21"/>
  <c r="AO9" i="21"/>
  <c r="AK9" i="21"/>
  <c r="AI9" i="21"/>
  <c r="AH9" i="21"/>
  <c r="AG9" i="21"/>
  <c r="AE9" i="21"/>
  <c r="AD9" i="21"/>
  <c r="AC9" i="21"/>
  <c r="AA9" i="21"/>
  <c r="Z9" i="21"/>
  <c r="Y9" i="21"/>
  <c r="W9" i="21"/>
  <c r="S9" i="21"/>
  <c r="R9" i="21"/>
  <c r="FF9" i="21"/>
  <c r="FU9" i="21"/>
  <c r="Q9" i="21"/>
  <c r="O9" i="21"/>
  <c r="N9" i="21"/>
  <c r="FB9" i="21"/>
  <c r="FQ9" i="21"/>
  <c r="M9" i="21"/>
  <c r="K9" i="21"/>
  <c r="J9" i="21"/>
  <c r="EX9" i="21"/>
  <c r="FM9" i="21"/>
  <c r="I9" i="21"/>
  <c r="G9" i="21"/>
  <c r="F9" i="21"/>
  <c r="ET9" i="21"/>
  <c r="FI9" i="21"/>
  <c r="E9" i="21"/>
  <c r="ED9" i="21"/>
  <c r="ES9" i="21"/>
  <c r="FH9" i="21"/>
  <c r="A9" i="21"/>
  <c r="BP9" i="21"/>
  <c r="BR8" i="21"/>
  <c r="BQ8" i="21"/>
  <c r="BN8" i="21"/>
  <c r="BM8" i="21"/>
  <c r="BJ8" i="21"/>
  <c r="BI8" i="21"/>
  <c r="BF8" i="21"/>
  <c r="BE8" i="21"/>
  <c r="BB8" i="21"/>
  <c r="BD8" i="21"/>
  <c r="BA8" i="21"/>
  <c r="AX8" i="21"/>
  <c r="AW8" i="21"/>
  <c r="AT8" i="21"/>
  <c r="AS8" i="21"/>
  <c r="AP8" i="21"/>
  <c r="AO8" i="21"/>
  <c r="AK8" i="21"/>
  <c r="AH8" i="21"/>
  <c r="AG8" i="21"/>
  <c r="AD8" i="21"/>
  <c r="AC8" i="21"/>
  <c r="Z8" i="21"/>
  <c r="Y8" i="21"/>
  <c r="R8" i="21"/>
  <c r="Q8" i="21"/>
  <c r="N8" i="21"/>
  <c r="M8" i="21"/>
  <c r="J8" i="21"/>
  <c r="I8" i="21"/>
  <c r="F8" i="21"/>
  <c r="BW8" i="21"/>
  <c r="E8" i="21"/>
  <c r="BV8" i="21"/>
  <c r="A8" i="21"/>
  <c r="BS8" i="21"/>
  <c r="BU8" i="21"/>
  <c r="BR7" i="21"/>
  <c r="BQ7" i="21"/>
  <c r="BN7" i="21"/>
  <c r="BM7" i="21"/>
  <c r="BJ7" i="21"/>
  <c r="BI7" i="21"/>
  <c r="BF7" i="21"/>
  <c r="BE7" i="21"/>
  <c r="BB7" i="21"/>
  <c r="BD7" i="21"/>
  <c r="BA7" i="21"/>
  <c r="AX7" i="21"/>
  <c r="AW7" i="21"/>
  <c r="AT7" i="21"/>
  <c r="AS7" i="21"/>
  <c r="AP7" i="21"/>
  <c r="AO7" i="21"/>
  <c r="AK7" i="21"/>
  <c r="AM7" i="21"/>
  <c r="AH7" i="21"/>
  <c r="AG7" i="21"/>
  <c r="AD7" i="21"/>
  <c r="AC7" i="21"/>
  <c r="Z7" i="21"/>
  <c r="Y7" i="21"/>
  <c r="R7" i="21"/>
  <c r="FF7" i="21"/>
  <c r="FU7" i="21"/>
  <c r="Q7" i="21"/>
  <c r="FE7" i="21"/>
  <c r="FT7" i="21"/>
  <c r="N7" i="21"/>
  <c r="FB7" i="21"/>
  <c r="FQ7" i="21"/>
  <c r="M7" i="21"/>
  <c r="FA7" i="21"/>
  <c r="FP7" i="21"/>
  <c r="J7" i="21"/>
  <c r="EX7" i="21"/>
  <c r="FM7" i="21"/>
  <c r="I7" i="21"/>
  <c r="EW7" i="21"/>
  <c r="FL7" i="21"/>
  <c r="F7" i="21"/>
  <c r="E7" i="21"/>
  <c r="ES7" i="21"/>
  <c r="FH7" i="21"/>
  <c r="A7" i="21"/>
  <c r="BS7" i="21"/>
  <c r="BU7" i="21"/>
  <c r="BS6" i="21"/>
  <c r="BU6" i="21"/>
  <c r="BO6" i="21"/>
  <c r="BK6" i="21"/>
  <c r="BG6" i="21"/>
  <c r="AY6" i="21"/>
  <c r="AU6" i="21"/>
  <c r="AQ6" i="21"/>
  <c r="AI6" i="21"/>
  <c r="AE6" i="21"/>
  <c r="AA6" i="21"/>
  <c r="W6" i="21"/>
  <c r="S6" i="21"/>
  <c r="CJ6" i="21"/>
  <c r="O6" i="21"/>
  <c r="CF6" i="21"/>
  <c r="K6" i="21"/>
  <c r="CB6" i="21"/>
  <c r="G6" i="21"/>
  <c r="BX6" i="21"/>
  <c r="A6" i="21"/>
  <c r="BQ6" i="21"/>
  <c r="BS5" i="21"/>
  <c r="BO5" i="21"/>
  <c r="BK5" i="21"/>
  <c r="BG5" i="21"/>
  <c r="AY5" i="21"/>
  <c r="AU5" i="21"/>
  <c r="AQ5" i="21"/>
  <c r="AI5" i="21"/>
  <c r="AE5" i="21"/>
  <c r="AA5" i="21"/>
  <c r="W5" i="21"/>
  <c r="S5" i="21"/>
  <c r="O5" i="21"/>
  <c r="FC5" i="21"/>
  <c r="FR5" i="21"/>
  <c r="K5" i="21"/>
  <c r="G5" i="21"/>
  <c r="A5" i="21"/>
  <c r="BQ5" i="21"/>
  <c r="BS4" i="21"/>
  <c r="BU4" i="21"/>
  <c r="BR4" i="21"/>
  <c r="BQ4" i="21"/>
  <c r="BO4" i="21"/>
  <c r="BN4" i="21"/>
  <c r="BM4" i="21"/>
  <c r="BK4" i="21"/>
  <c r="BJ4" i="21"/>
  <c r="BI4" i="21"/>
  <c r="BG4" i="21"/>
  <c r="BF4" i="21"/>
  <c r="BE4" i="21"/>
  <c r="BB4" i="21"/>
  <c r="BD4" i="21"/>
  <c r="BA4" i="21"/>
  <c r="AY4" i="21"/>
  <c r="AX4" i="21"/>
  <c r="AW4" i="21"/>
  <c r="AU4" i="21"/>
  <c r="AT4" i="21"/>
  <c r="AS4" i="21"/>
  <c r="AQ4" i="21"/>
  <c r="AP4" i="21"/>
  <c r="AO4" i="21"/>
  <c r="AK4" i="21"/>
  <c r="AI4" i="21"/>
  <c r="AH4" i="21"/>
  <c r="AG4" i="21"/>
  <c r="AE4" i="21"/>
  <c r="AD4" i="21"/>
  <c r="AC4" i="21"/>
  <c r="AA4" i="21"/>
  <c r="Z4" i="21"/>
  <c r="Y4" i="21"/>
  <c r="W4" i="21"/>
  <c r="S4" i="21"/>
  <c r="R4" i="21"/>
  <c r="FF4" i="21"/>
  <c r="FU4" i="21"/>
  <c r="Q4" i="21"/>
  <c r="O4" i="21"/>
  <c r="N4" i="21"/>
  <c r="M4" i="21"/>
  <c r="K4" i="21"/>
  <c r="EY4" i="21"/>
  <c r="FN4" i="21"/>
  <c r="J4" i="21"/>
  <c r="I4" i="21"/>
  <c r="G4" i="21"/>
  <c r="F4" i="21"/>
  <c r="E4" i="21"/>
  <c r="A4" i="21"/>
  <c r="BP4" i="21"/>
  <c r="E7" i="10"/>
  <c r="D13" i="10"/>
  <c r="D41" i="10"/>
  <c r="C16" i="15"/>
  <c r="D16" i="15"/>
  <c r="C10" i="15"/>
  <c r="D10" i="15"/>
  <c r="J10" i="15"/>
  <c r="C15" i="15"/>
  <c r="D15" i="15"/>
  <c r="C12" i="15"/>
  <c r="D12" i="15"/>
  <c r="C17" i="15"/>
  <c r="D17" i="15"/>
  <c r="C57" i="15"/>
  <c r="D57" i="15"/>
  <c r="C32" i="15"/>
  <c r="D32" i="15"/>
  <c r="J32" i="15"/>
  <c r="C30" i="15"/>
  <c r="D30" i="15"/>
  <c r="J30" i="15"/>
  <c r="C82" i="15"/>
  <c r="D82" i="15"/>
  <c r="J82" i="15"/>
  <c r="C37" i="15"/>
  <c r="D37" i="15"/>
  <c r="J37" i="15"/>
  <c r="C55" i="15"/>
  <c r="D55" i="15"/>
  <c r="C92" i="15"/>
  <c r="D92" i="15"/>
  <c r="J92" i="15"/>
  <c r="C21" i="15"/>
  <c r="D21" i="15"/>
  <c r="C31" i="15"/>
  <c r="D31" i="15"/>
  <c r="C14" i="15"/>
  <c r="D14" i="15"/>
  <c r="C95" i="15"/>
  <c r="D95" i="15"/>
  <c r="J95" i="15"/>
  <c r="C69" i="15"/>
  <c r="D69" i="15"/>
  <c r="J69" i="15"/>
  <c r="C28" i="15"/>
  <c r="D28" i="15"/>
  <c r="C20" i="15"/>
  <c r="D20" i="15"/>
  <c r="C24" i="15"/>
  <c r="D24" i="15"/>
  <c r="C52" i="15"/>
  <c r="D52" i="15"/>
  <c r="C18" i="15"/>
  <c r="D18" i="15"/>
  <c r="J18" i="15"/>
  <c r="C25" i="15"/>
  <c r="D25" i="15"/>
  <c r="J25" i="15"/>
  <c r="C51" i="15"/>
  <c r="D51" i="15"/>
  <c r="G51" i="15"/>
  <c r="C53" i="15"/>
  <c r="D53" i="15"/>
  <c r="C137" i="15"/>
  <c r="D137" i="15"/>
  <c r="C36" i="15"/>
  <c r="D36" i="15"/>
  <c r="C29" i="15"/>
  <c r="D29" i="15"/>
  <c r="H29" i="15"/>
  <c r="C66" i="15"/>
  <c r="D66" i="15"/>
  <c r="J66" i="15"/>
  <c r="C22" i="15"/>
  <c r="D22" i="15"/>
  <c r="C40" i="15"/>
  <c r="D40" i="15"/>
  <c r="J40" i="15"/>
  <c r="C39" i="15"/>
  <c r="D39" i="15"/>
  <c r="J39" i="15"/>
  <c r="C58" i="15"/>
  <c r="D58" i="15"/>
  <c r="J58" i="15"/>
  <c r="C44" i="15"/>
  <c r="D44" i="15"/>
  <c r="C106" i="15"/>
  <c r="D106" i="15"/>
  <c r="J106" i="15"/>
  <c r="C76" i="15"/>
  <c r="D76" i="15"/>
  <c r="C99" i="15"/>
  <c r="D99" i="15"/>
  <c r="J99" i="15"/>
  <c r="C45" i="15"/>
  <c r="D45" i="15"/>
  <c r="J45" i="15"/>
  <c r="C26" i="15"/>
  <c r="D26" i="15"/>
  <c r="C49" i="15"/>
  <c r="D49" i="15"/>
  <c r="J49" i="15"/>
  <c r="C104" i="15"/>
  <c r="D104" i="15"/>
  <c r="J104" i="15"/>
  <c r="C47" i="15"/>
  <c r="D47" i="15"/>
  <c r="C111" i="15"/>
  <c r="D111" i="15"/>
  <c r="J111" i="15"/>
  <c r="C33" i="15"/>
  <c r="D33" i="15"/>
  <c r="C34" i="15"/>
  <c r="D34" i="15"/>
  <c r="C68" i="15"/>
  <c r="D68" i="15"/>
  <c r="J68" i="15"/>
  <c r="C27" i="15"/>
  <c r="D27" i="15"/>
  <c r="J27" i="15"/>
  <c r="C38" i="15"/>
  <c r="D38" i="15"/>
  <c r="J38" i="15"/>
  <c r="C50" i="15"/>
  <c r="D50" i="15"/>
  <c r="J50" i="15"/>
  <c r="C73" i="15"/>
  <c r="D73" i="15"/>
  <c r="J73" i="15"/>
  <c r="C46" i="15"/>
  <c r="D46" i="15"/>
  <c r="C42" i="15"/>
  <c r="D42" i="15"/>
  <c r="J42" i="15"/>
  <c r="C23" i="15"/>
  <c r="D23" i="15"/>
  <c r="J23" i="15"/>
  <c r="C54" i="15"/>
  <c r="D54" i="15"/>
  <c r="J54" i="15"/>
  <c r="C77" i="15"/>
  <c r="D77" i="15"/>
  <c r="J77" i="15"/>
  <c r="C72" i="15"/>
  <c r="D72" i="15"/>
  <c r="J72" i="15"/>
  <c r="C84" i="15"/>
  <c r="D84" i="15"/>
  <c r="J84" i="15"/>
  <c r="C63" i="15"/>
  <c r="D63" i="15"/>
  <c r="J63" i="15"/>
  <c r="C93" i="15"/>
  <c r="D93" i="15"/>
  <c r="J93" i="15"/>
  <c r="C56" i="15"/>
  <c r="D56" i="15"/>
  <c r="J56" i="15"/>
  <c r="C103" i="15"/>
  <c r="D103" i="15"/>
  <c r="J103" i="15"/>
  <c r="C86" i="15"/>
  <c r="D86" i="15"/>
  <c r="J86" i="15"/>
  <c r="C64" i="15"/>
  <c r="D64" i="15"/>
  <c r="J64" i="15"/>
  <c r="C74" i="15"/>
  <c r="D74" i="15"/>
  <c r="J74" i="15"/>
  <c r="C125" i="15"/>
  <c r="D125" i="15"/>
  <c r="J125" i="15"/>
  <c r="C79" i="15"/>
  <c r="D79" i="15"/>
  <c r="J79" i="15"/>
  <c r="C43" i="15"/>
  <c r="D43" i="15"/>
  <c r="J43" i="15"/>
  <c r="C83" i="15"/>
  <c r="D83" i="15"/>
  <c r="J83" i="15"/>
  <c r="C101" i="15"/>
  <c r="D101" i="15"/>
  <c r="J101" i="15"/>
  <c r="C59" i="15"/>
  <c r="D59" i="15"/>
  <c r="J59" i="15"/>
  <c r="C110" i="15"/>
  <c r="D110" i="15"/>
  <c r="J110" i="15"/>
  <c r="C35" i="15"/>
  <c r="D35" i="15"/>
  <c r="J35" i="15"/>
  <c r="C60" i="15"/>
  <c r="D60" i="15"/>
  <c r="J60" i="15"/>
  <c r="C78" i="15"/>
  <c r="D78" i="15"/>
  <c r="J78" i="15"/>
  <c r="C114" i="15"/>
  <c r="D114" i="15"/>
  <c r="J114" i="15"/>
  <c r="C122" i="15"/>
  <c r="D122" i="15"/>
  <c r="J122" i="15"/>
  <c r="C119" i="15"/>
  <c r="D119" i="15"/>
  <c r="J119" i="15"/>
  <c r="C67" i="15"/>
  <c r="D67" i="15"/>
  <c r="J67" i="15"/>
  <c r="C97" i="15"/>
  <c r="D97" i="15"/>
  <c r="J97" i="15"/>
  <c r="C89" i="15"/>
  <c r="D89" i="15"/>
  <c r="J89" i="15"/>
  <c r="C62" i="15"/>
  <c r="D62" i="15"/>
  <c r="J62" i="15"/>
  <c r="C124" i="15"/>
  <c r="D124" i="15"/>
  <c r="J124" i="15"/>
  <c r="C112" i="15"/>
  <c r="D112" i="15"/>
  <c r="J112" i="15"/>
  <c r="C87" i="15"/>
  <c r="D87" i="15"/>
  <c r="J87" i="15"/>
  <c r="C134" i="15"/>
  <c r="D134" i="15"/>
  <c r="J134" i="15"/>
  <c r="C81" i="15"/>
  <c r="D81" i="15"/>
  <c r="J81" i="15"/>
  <c r="C91" i="15"/>
  <c r="D91" i="15"/>
  <c r="J91" i="15"/>
  <c r="C70" i="15"/>
  <c r="D70" i="15"/>
  <c r="J70" i="15"/>
  <c r="C98" i="15"/>
  <c r="D98" i="15"/>
  <c r="J98" i="15"/>
  <c r="C128" i="15"/>
  <c r="D128" i="15"/>
  <c r="C131" i="15"/>
  <c r="D131" i="15"/>
  <c r="J131" i="15"/>
  <c r="C88" i="15"/>
  <c r="D88" i="15"/>
  <c r="J88" i="15"/>
  <c r="C126" i="15"/>
  <c r="D126" i="15"/>
  <c r="J126" i="15"/>
  <c r="C133" i="15"/>
  <c r="D133" i="15"/>
  <c r="J133" i="15"/>
  <c r="C117" i="15"/>
  <c r="D117" i="15"/>
  <c r="J117" i="15"/>
  <c r="C135" i="15"/>
  <c r="D135" i="15"/>
  <c r="J135" i="15"/>
  <c r="C141" i="15"/>
  <c r="D141" i="15"/>
  <c r="J141" i="15"/>
  <c r="C85" i="15"/>
  <c r="D85" i="15"/>
  <c r="J85" i="15"/>
  <c r="C127" i="15"/>
  <c r="D127" i="15"/>
  <c r="J127" i="15"/>
  <c r="C107" i="15"/>
  <c r="D107" i="15"/>
  <c r="J107" i="15"/>
  <c r="C146" i="15"/>
  <c r="D146" i="15"/>
  <c r="C151" i="15"/>
  <c r="D151" i="15"/>
  <c r="J151" i="15"/>
  <c r="C115" i="15"/>
  <c r="D115" i="15"/>
  <c r="J115" i="15"/>
  <c r="C75" i="15"/>
  <c r="D75" i="15"/>
  <c r="J75" i="15"/>
  <c r="C109" i="15"/>
  <c r="D109" i="15"/>
  <c r="J109" i="15"/>
  <c r="C108" i="15"/>
  <c r="D108" i="15"/>
  <c r="C140" i="15"/>
  <c r="D140" i="15"/>
  <c r="J140" i="15"/>
  <c r="C143" i="15"/>
  <c r="D143" i="15"/>
  <c r="J143" i="15"/>
  <c r="C123" i="15"/>
  <c r="D123" i="15"/>
  <c r="J123" i="15"/>
  <c r="C153" i="15"/>
  <c r="D153" i="15"/>
  <c r="J153" i="15"/>
  <c r="C142" i="15"/>
  <c r="D142" i="15"/>
  <c r="J142" i="15"/>
  <c r="C145" i="15"/>
  <c r="D145" i="15"/>
  <c r="J145" i="15"/>
  <c r="C138" i="15"/>
  <c r="D138" i="15"/>
  <c r="J138" i="15"/>
  <c r="C160" i="15"/>
  <c r="D160" i="15"/>
  <c r="J160" i="15"/>
  <c r="C132" i="15"/>
  <c r="D132" i="15"/>
  <c r="J132" i="15"/>
  <c r="C154" i="15"/>
  <c r="D154" i="15"/>
  <c r="J154" i="15"/>
  <c r="C159" i="15"/>
  <c r="D159" i="15"/>
  <c r="C156" i="15"/>
  <c r="D156" i="15"/>
  <c r="J156" i="15"/>
  <c r="C157" i="15"/>
  <c r="D157" i="15"/>
  <c r="J157" i="15"/>
  <c r="C13" i="15"/>
  <c r="D13" i="15"/>
  <c r="C149" i="15"/>
  <c r="D149" i="15"/>
  <c r="J149" i="15"/>
  <c r="C144" i="15"/>
  <c r="D144" i="15"/>
  <c r="C155" i="15"/>
  <c r="D155" i="15"/>
  <c r="J155" i="15"/>
  <c r="C71" i="15"/>
  <c r="D71" i="15"/>
  <c r="J71" i="15"/>
  <c r="C148" i="15"/>
  <c r="D148" i="15"/>
  <c r="J148" i="15"/>
  <c r="C136" i="15"/>
  <c r="D136" i="15"/>
  <c r="J136" i="15"/>
  <c r="C130" i="15"/>
  <c r="D130" i="15"/>
  <c r="J130" i="15"/>
  <c r="C102" i="15"/>
  <c r="D102" i="15"/>
  <c r="J102" i="15"/>
  <c r="C65" i="15"/>
  <c r="D65" i="15"/>
  <c r="J65" i="15"/>
  <c r="C113" i="15"/>
  <c r="D113" i="15"/>
  <c r="J113" i="15"/>
  <c r="C120" i="15"/>
  <c r="D120" i="15"/>
  <c r="J120" i="15"/>
  <c r="C139" i="15"/>
  <c r="D139" i="15"/>
  <c r="J139" i="15"/>
  <c r="C105" i="15"/>
  <c r="D105" i="15"/>
  <c r="C118" i="15"/>
  <c r="D118" i="15"/>
  <c r="J118" i="15"/>
  <c r="C129" i="15"/>
  <c r="D129" i="15"/>
  <c r="J129" i="15"/>
  <c r="C147" i="15"/>
  <c r="D147" i="15"/>
  <c r="J147" i="15"/>
  <c r="C61" i="15"/>
  <c r="D61" i="15"/>
  <c r="J61" i="15"/>
  <c r="C80" i="15"/>
  <c r="D80" i="15"/>
  <c r="C158" i="15"/>
  <c r="D158" i="15"/>
  <c r="J158" i="15"/>
  <c r="C100" i="15"/>
  <c r="D100" i="15"/>
  <c r="J100" i="15"/>
  <c r="C152" i="15"/>
  <c r="D152" i="15"/>
  <c r="J152" i="15"/>
  <c r="C94" i="15"/>
  <c r="D94" i="15"/>
  <c r="J94" i="15"/>
  <c r="C41" i="15"/>
  <c r="D41" i="15"/>
  <c r="J41" i="15"/>
  <c r="C48" i="15"/>
  <c r="D48" i="15"/>
  <c r="J48" i="15"/>
  <c r="C116" i="15"/>
  <c r="D116" i="15"/>
  <c r="J116" i="15"/>
  <c r="C161" i="15"/>
  <c r="D161" i="15"/>
  <c r="J161" i="15"/>
  <c r="C121" i="15"/>
  <c r="D121" i="15"/>
  <c r="J121" i="15"/>
  <c r="C96" i="15"/>
  <c r="D96" i="15"/>
  <c r="J96" i="15"/>
  <c r="C90" i="15"/>
  <c r="D90" i="15"/>
  <c r="C150" i="15"/>
  <c r="D150" i="15"/>
  <c r="J150" i="15"/>
  <c r="C19" i="15"/>
  <c r="D19" i="15"/>
  <c r="J19" i="15"/>
  <c r="C11" i="15"/>
  <c r="D11" i="15"/>
  <c r="J11" i="15"/>
  <c r="F16" i="15"/>
  <c r="I16" i="15"/>
  <c r="K16" i="15"/>
  <c r="G12" i="15"/>
  <c r="H12" i="15"/>
  <c r="K12" i="15"/>
  <c r="L12" i="15"/>
  <c r="K57" i="15"/>
  <c r="G17" i="15"/>
  <c r="H17" i="15"/>
  <c r="K17" i="15"/>
  <c r="L17" i="15"/>
  <c r="F51" i="15"/>
  <c r="H51" i="15"/>
  <c r="I51" i="15"/>
  <c r="K51" i="15"/>
  <c r="K15" i="15"/>
  <c r="G55" i="15"/>
  <c r="H55" i="15"/>
  <c r="K55" i="15"/>
  <c r="L55" i="15"/>
  <c r="F18" i="15"/>
  <c r="G18" i="15"/>
  <c r="H18" i="15"/>
  <c r="I18" i="15"/>
  <c r="K18" i="15"/>
  <c r="L18" i="15"/>
  <c r="F37" i="15"/>
  <c r="G37" i="15"/>
  <c r="H37" i="15"/>
  <c r="I37" i="15"/>
  <c r="K37" i="15"/>
  <c r="L37" i="15"/>
  <c r="F52" i="15"/>
  <c r="I52" i="15"/>
  <c r="K52" i="15"/>
  <c r="H13" i="15"/>
  <c r="K13" i="15"/>
  <c r="H137" i="15"/>
  <c r="I137" i="15"/>
  <c r="K137" i="15"/>
  <c r="F14" i="15"/>
  <c r="G14" i="15"/>
  <c r="K14" i="15"/>
  <c r="L14" i="15"/>
  <c r="H22" i="15"/>
  <c r="I22" i="15"/>
  <c r="K22" i="15"/>
  <c r="G28" i="15"/>
  <c r="K28" i="15"/>
  <c r="I76" i="15"/>
  <c r="K76" i="15"/>
  <c r="F69" i="15"/>
  <c r="G69" i="15"/>
  <c r="H69" i="15"/>
  <c r="I69" i="15"/>
  <c r="K69" i="15"/>
  <c r="L69" i="15"/>
  <c r="H20" i="15"/>
  <c r="I20" i="15"/>
  <c r="K20" i="15"/>
  <c r="F58" i="15"/>
  <c r="G58" i="15"/>
  <c r="H58" i="15"/>
  <c r="I58" i="15"/>
  <c r="K58" i="15"/>
  <c r="L58" i="15"/>
  <c r="F31" i="15"/>
  <c r="H31" i="15"/>
  <c r="I31" i="15"/>
  <c r="K31" i="15"/>
  <c r="F53" i="15"/>
  <c r="G53" i="15"/>
  <c r="H53" i="15"/>
  <c r="K53" i="15"/>
  <c r="L53" i="15"/>
  <c r="F21" i="15"/>
  <c r="H21" i="15"/>
  <c r="I21" i="15"/>
  <c r="K21" i="15"/>
  <c r="F26" i="15"/>
  <c r="G26" i="15"/>
  <c r="H26" i="15"/>
  <c r="K26" i="15"/>
  <c r="L26" i="15"/>
  <c r="F45" i="15"/>
  <c r="G45" i="15"/>
  <c r="H45" i="15"/>
  <c r="I45" i="15"/>
  <c r="K45" i="15"/>
  <c r="L45" i="15"/>
  <c r="F47" i="15"/>
  <c r="G47" i="15"/>
  <c r="H47" i="15"/>
  <c r="K47" i="15"/>
  <c r="L47" i="15"/>
  <c r="F24" i="15"/>
  <c r="H24" i="15"/>
  <c r="I24" i="15"/>
  <c r="K24" i="15"/>
  <c r="F40" i="15"/>
  <c r="G40" i="15"/>
  <c r="H40" i="15"/>
  <c r="I40" i="15"/>
  <c r="K40" i="15"/>
  <c r="L40" i="15"/>
  <c r="F36" i="15"/>
  <c r="H36" i="15"/>
  <c r="I36" i="15"/>
  <c r="K36" i="15"/>
  <c r="F46" i="15"/>
  <c r="K46" i="15"/>
  <c r="L46" i="15"/>
  <c r="F34" i="15"/>
  <c r="H34" i="15"/>
  <c r="I34" i="15"/>
  <c r="K34" i="15"/>
  <c r="F33" i="15"/>
  <c r="G33" i="15"/>
  <c r="H33" i="15"/>
  <c r="K33" i="15"/>
  <c r="L33" i="15"/>
  <c r="I29" i="15"/>
  <c r="K29" i="15"/>
  <c r="F44" i="15"/>
  <c r="G44" i="15"/>
  <c r="H44" i="15"/>
  <c r="K44" i="15"/>
  <c r="L44" i="15"/>
  <c r="F68" i="15"/>
  <c r="G68" i="15"/>
  <c r="H68" i="15"/>
  <c r="I68" i="15"/>
  <c r="K68" i="15"/>
  <c r="L68" i="15"/>
  <c r="F42" i="15"/>
  <c r="G42" i="15"/>
  <c r="H42" i="15"/>
  <c r="I42" i="15"/>
  <c r="K42" i="15"/>
  <c r="L42" i="15"/>
  <c r="G25" i="15"/>
  <c r="K25" i="15"/>
  <c r="L25" i="15"/>
  <c r="F99" i="15"/>
  <c r="G99" i="15"/>
  <c r="H99" i="15"/>
  <c r="I99" i="15"/>
  <c r="K99" i="15"/>
  <c r="L99" i="15"/>
  <c r="F54" i="15"/>
  <c r="G54" i="15"/>
  <c r="H54" i="15"/>
  <c r="I54" i="15"/>
  <c r="K54" i="15"/>
  <c r="L54" i="15"/>
  <c r="I104" i="15"/>
  <c r="K104" i="15"/>
  <c r="F72" i="15"/>
  <c r="G72" i="15"/>
  <c r="H72" i="15"/>
  <c r="I72" i="15"/>
  <c r="K72" i="15"/>
  <c r="L72" i="15"/>
  <c r="F59" i="15"/>
  <c r="G59" i="15"/>
  <c r="H59" i="15"/>
  <c r="I59" i="15"/>
  <c r="K59" i="15"/>
  <c r="L59" i="15"/>
  <c r="F84" i="15"/>
  <c r="G84" i="15"/>
  <c r="H84" i="15"/>
  <c r="I84" i="15"/>
  <c r="K84" i="15"/>
  <c r="L84" i="15"/>
  <c r="F125" i="15"/>
  <c r="G125" i="15"/>
  <c r="H125" i="15"/>
  <c r="I125" i="15"/>
  <c r="K125" i="15"/>
  <c r="L125" i="15"/>
  <c r="F103" i="15"/>
  <c r="G103" i="15"/>
  <c r="H103" i="15"/>
  <c r="I103" i="15"/>
  <c r="K103" i="15"/>
  <c r="L103" i="15"/>
  <c r="F64" i="15"/>
  <c r="G64" i="15"/>
  <c r="H64" i="15"/>
  <c r="I64" i="15"/>
  <c r="K64" i="15"/>
  <c r="L64" i="15"/>
  <c r="F134" i="15"/>
  <c r="G134" i="15"/>
  <c r="H134" i="15"/>
  <c r="I134" i="15"/>
  <c r="K134" i="15"/>
  <c r="L134" i="15"/>
  <c r="F77" i="15"/>
  <c r="G77" i="15"/>
  <c r="H77" i="15"/>
  <c r="I77" i="15"/>
  <c r="K77" i="15"/>
  <c r="L77" i="15"/>
  <c r="F62" i="15"/>
  <c r="G62" i="15"/>
  <c r="H62" i="15"/>
  <c r="I62" i="15"/>
  <c r="K62" i="15"/>
  <c r="L62" i="15"/>
  <c r="F87" i="15"/>
  <c r="G87" i="15"/>
  <c r="H87" i="15"/>
  <c r="I87" i="15"/>
  <c r="K87" i="15"/>
  <c r="L87" i="15"/>
  <c r="F43" i="15"/>
  <c r="G43" i="15"/>
  <c r="H43" i="15"/>
  <c r="I43" i="15"/>
  <c r="K43" i="15"/>
  <c r="L43" i="15"/>
  <c r="F70" i="15"/>
  <c r="G70" i="15"/>
  <c r="H70" i="15"/>
  <c r="I70" i="15"/>
  <c r="K70" i="15"/>
  <c r="L70" i="15"/>
  <c r="G119" i="15"/>
  <c r="K119" i="15"/>
  <c r="L119" i="15"/>
  <c r="F98" i="15"/>
  <c r="G98" i="15"/>
  <c r="H98" i="15"/>
  <c r="I98" i="15"/>
  <c r="K98" i="15"/>
  <c r="L98" i="15"/>
  <c r="G124" i="15"/>
  <c r="K124" i="15"/>
  <c r="L124" i="15"/>
  <c r="I89" i="15"/>
  <c r="K89" i="15"/>
  <c r="F112" i="15"/>
  <c r="G112" i="15"/>
  <c r="H112" i="15"/>
  <c r="I112" i="15"/>
  <c r="K112" i="15"/>
  <c r="L112" i="15"/>
  <c r="F60" i="15"/>
  <c r="G60" i="15"/>
  <c r="H60" i="15"/>
  <c r="I60" i="15"/>
  <c r="K60" i="15"/>
  <c r="L60" i="15"/>
  <c r="K128" i="15"/>
  <c r="F122" i="15"/>
  <c r="G122" i="15"/>
  <c r="H122" i="15"/>
  <c r="I122" i="15"/>
  <c r="K122" i="15"/>
  <c r="L122" i="15"/>
  <c r="F81" i="15"/>
  <c r="G81" i="15"/>
  <c r="H81" i="15"/>
  <c r="I81" i="15"/>
  <c r="K81" i="15"/>
  <c r="L81" i="15"/>
  <c r="F131" i="15"/>
  <c r="G131" i="15"/>
  <c r="H131" i="15"/>
  <c r="I131" i="15"/>
  <c r="K131" i="15"/>
  <c r="L131" i="15"/>
  <c r="F143" i="15"/>
  <c r="G143" i="15"/>
  <c r="H143" i="15"/>
  <c r="I143" i="15"/>
  <c r="K143" i="15"/>
  <c r="L143" i="15"/>
  <c r="I88" i="15"/>
  <c r="K88" i="15"/>
  <c r="G127" i="15"/>
  <c r="K127" i="15"/>
  <c r="L127" i="15"/>
  <c r="F133" i="15"/>
  <c r="G133" i="15"/>
  <c r="H133" i="15"/>
  <c r="I133" i="15"/>
  <c r="K133" i="15"/>
  <c r="L133" i="15"/>
  <c r="G145" i="15"/>
  <c r="K145" i="15"/>
  <c r="L145" i="15"/>
  <c r="K146" i="15"/>
  <c r="G140" i="15"/>
  <c r="K140" i="15"/>
  <c r="L140" i="15"/>
  <c r="F153" i="15"/>
  <c r="G153" i="15"/>
  <c r="H153" i="15"/>
  <c r="I153" i="15"/>
  <c r="K153" i="15"/>
  <c r="L153" i="15"/>
  <c r="F117" i="15"/>
  <c r="G117" i="15"/>
  <c r="H117" i="15"/>
  <c r="I117" i="15"/>
  <c r="K117" i="15"/>
  <c r="L117" i="15"/>
  <c r="K108" i="15"/>
  <c r="F107" i="15"/>
  <c r="G107" i="15"/>
  <c r="H107" i="15"/>
  <c r="I107" i="15"/>
  <c r="K107" i="15"/>
  <c r="L107" i="15"/>
  <c r="F123" i="15"/>
  <c r="G123" i="15"/>
  <c r="H123" i="15"/>
  <c r="I123" i="15"/>
  <c r="K123" i="15"/>
  <c r="L123" i="15"/>
  <c r="F142" i="15"/>
  <c r="G142" i="15"/>
  <c r="H142" i="15"/>
  <c r="I142" i="15"/>
  <c r="K142" i="15"/>
  <c r="L142" i="15"/>
  <c r="F109" i="15"/>
  <c r="G109" i="15"/>
  <c r="H109" i="15"/>
  <c r="I109" i="15"/>
  <c r="K109" i="15"/>
  <c r="L109" i="15"/>
  <c r="F132" i="15"/>
  <c r="G132" i="15"/>
  <c r="H132" i="15"/>
  <c r="I132" i="15"/>
  <c r="K132" i="15"/>
  <c r="L132" i="15"/>
  <c r="F138" i="15"/>
  <c r="G138" i="15"/>
  <c r="H138" i="15"/>
  <c r="I138" i="15"/>
  <c r="K138" i="15"/>
  <c r="L138" i="15"/>
  <c r="F126" i="15"/>
  <c r="G126" i="15"/>
  <c r="H126" i="15"/>
  <c r="I126" i="15"/>
  <c r="K126" i="15"/>
  <c r="L126" i="15"/>
  <c r="F149" i="15"/>
  <c r="G149" i="15"/>
  <c r="H149" i="15"/>
  <c r="I149" i="15"/>
  <c r="K149" i="15"/>
  <c r="L149" i="15"/>
  <c r="K144" i="15"/>
  <c r="F85" i="15"/>
  <c r="G85" i="15"/>
  <c r="H85" i="15"/>
  <c r="I85" i="15"/>
  <c r="K85" i="15"/>
  <c r="L85" i="15"/>
  <c r="F151" i="15"/>
  <c r="G151" i="15"/>
  <c r="H151" i="15"/>
  <c r="I151" i="15"/>
  <c r="K151" i="15"/>
  <c r="L151" i="15"/>
  <c r="F154" i="15"/>
  <c r="G154" i="15"/>
  <c r="H154" i="15"/>
  <c r="I154" i="15"/>
  <c r="K154" i="15"/>
  <c r="L154" i="15"/>
  <c r="F156" i="15"/>
  <c r="G156" i="15"/>
  <c r="H156" i="15"/>
  <c r="I156" i="15"/>
  <c r="K156" i="15"/>
  <c r="L156" i="15"/>
  <c r="I157" i="15"/>
  <c r="K157" i="15"/>
  <c r="F155" i="15"/>
  <c r="G155" i="15"/>
  <c r="H155" i="15"/>
  <c r="I155" i="15"/>
  <c r="K155" i="15"/>
  <c r="L155" i="15"/>
  <c r="I71" i="15"/>
  <c r="K71" i="15"/>
  <c r="F97" i="15"/>
  <c r="G97" i="15"/>
  <c r="H97" i="15"/>
  <c r="I97" i="15"/>
  <c r="K97" i="15"/>
  <c r="L97" i="15"/>
  <c r="F148" i="15"/>
  <c r="G148" i="15"/>
  <c r="H148" i="15"/>
  <c r="I148" i="15"/>
  <c r="K148" i="15"/>
  <c r="L148" i="15"/>
  <c r="G101" i="15"/>
  <c r="K101" i="15"/>
  <c r="L101" i="15"/>
  <c r="F136" i="15"/>
  <c r="G136" i="15"/>
  <c r="H136" i="15"/>
  <c r="I136" i="15"/>
  <c r="K136" i="15"/>
  <c r="L136" i="15"/>
  <c r="F63" i="15"/>
  <c r="G63" i="15"/>
  <c r="H63" i="15"/>
  <c r="I63" i="15"/>
  <c r="K63" i="15"/>
  <c r="L63" i="15"/>
  <c r="F30" i="15"/>
  <c r="G30" i="15"/>
  <c r="H30" i="15"/>
  <c r="I30" i="15"/>
  <c r="K30" i="15"/>
  <c r="L30" i="15"/>
  <c r="F115" i="15"/>
  <c r="G115" i="15"/>
  <c r="H115" i="15"/>
  <c r="I115" i="15"/>
  <c r="K115" i="15"/>
  <c r="L115" i="15"/>
  <c r="F130" i="15"/>
  <c r="G130" i="15"/>
  <c r="H130" i="15"/>
  <c r="I130" i="15"/>
  <c r="K130" i="15"/>
  <c r="L130" i="15"/>
  <c r="F114" i="15"/>
  <c r="G114" i="15"/>
  <c r="H114" i="15"/>
  <c r="I114" i="15"/>
  <c r="K114" i="15"/>
  <c r="L114" i="15"/>
  <c r="K159" i="15"/>
  <c r="F102" i="15"/>
  <c r="G102" i="15"/>
  <c r="H102" i="15"/>
  <c r="I102" i="15"/>
  <c r="K102" i="15"/>
  <c r="L102" i="15"/>
  <c r="I65" i="15"/>
  <c r="K65" i="15"/>
  <c r="F113" i="15"/>
  <c r="G113" i="15"/>
  <c r="H113" i="15"/>
  <c r="I113" i="15"/>
  <c r="K113" i="15"/>
  <c r="L113" i="15"/>
  <c r="I120" i="15"/>
  <c r="K120" i="15"/>
  <c r="F74" i="15"/>
  <c r="G74" i="15"/>
  <c r="H74" i="15"/>
  <c r="I74" i="15"/>
  <c r="K74" i="15"/>
  <c r="L74" i="15"/>
  <c r="F67" i="15"/>
  <c r="G67" i="15"/>
  <c r="H67" i="15"/>
  <c r="I67" i="15"/>
  <c r="K67" i="15"/>
  <c r="L67" i="15"/>
  <c r="F79" i="15"/>
  <c r="G79" i="15"/>
  <c r="H79" i="15"/>
  <c r="I79" i="15"/>
  <c r="K79" i="15"/>
  <c r="L79" i="15"/>
  <c r="I95" i="15"/>
  <c r="K95" i="15"/>
  <c r="F139" i="15"/>
  <c r="G139" i="15"/>
  <c r="H139" i="15"/>
  <c r="I139" i="15"/>
  <c r="K139" i="15"/>
  <c r="L139" i="15"/>
  <c r="K105" i="15"/>
  <c r="F118" i="15"/>
  <c r="G118" i="15"/>
  <c r="H118" i="15"/>
  <c r="I118" i="15"/>
  <c r="K118" i="15"/>
  <c r="L118" i="15"/>
  <c r="F38" i="15"/>
  <c r="G38" i="15"/>
  <c r="H38" i="15"/>
  <c r="I38" i="15"/>
  <c r="K38" i="15"/>
  <c r="L38" i="15"/>
  <c r="F56" i="15"/>
  <c r="G56" i="15"/>
  <c r="H56" i="15"/>
  <c r="I56" i="15"/>
  <c r="K56" i="15"/>
  <c r="L56" i="15"/>
  <c r="F129" i="15"/>
  <c r="G129" i="15"/>
  <c r="H129" i="15"/>
  <c r="I129" i="15"/>
  <c r="K129" i="15"/>
  <c r="L129" i="15"/>
  <c r="G147" i="15"/>
  <c r="K147" i="15"/>
  <c r="L147" i="15"/>
  <c r="I78" i="15"/>
  <c r="K78" i="15"/>
  <c r="F61" i="15"/>
  <c r="G61" i="15"/>
  <c r="H61" i="15"/>
  <c r="I61" i="15"/>
  <c r="K61" i="15"/>
  <c r="L61" i="15"/>
  <c r="I93" i="15"/>
  <c r="K93" i="15"/>
  <c r="K80" i="15"/>
  <c r="F49" i="15"/>
  <c r="G49" i="15"/>
  <c r="H49" i="15"/>
  <c r="I49" i="15"/>
  <c r="K49" i="15"/>
  <c r="L49" i="15"/>
  <c r="F66" i="15"/>
  <c r="G66" i="15"/>
  <c r="H66" i="15"/>
  <c r="I66" i="15"/>
  <c r="K66" i="15"/>
  <c r="L66" i="15"/>
  <c r="F92" i="15"/>
  <c r="G92" i="15"/>
  <c r="H92" i="15"/>
  <c r="I92" i="15"/>
  <c r="K92" i="15"/>
  <c r="L92" i="15"/>
  <c r="G158" i="15"/>
  <c r="K158" i="15"/>
  <c r="L158" i="15"/>
  <c r="I75" i="15"/>
  <c r="K75" i="15"/>
  <c r="F100" i="15"/>
  <c r="G100" i="15"/>
  <c r="H100" i="15"/>
  <c r="I100" i="15"/>
  <c r="K100" i="15"/>
  <c r="L100" i="15"/>
  <c r="F152" i="15"/>
  <c r="G152" i="15"/>
  <c r="H152" i="15"/>
  <c r="I152" i="15"/>
  <c r="K152" i="15"/>
  <c r="L152" i="15"/>
  <c r="F94" i="15"/>
  <c r="G94" i="15"/>
  <c r="H94" i="15"/>
  <c r="I94" i="15"/>
  <c r="K94" i="15"/>
  <c r="L94" i="15"/>
  <c r="I141" i="15"/>
  <c r="K141" i="15"/>
  <c r="F41" i="15"/>
  <c r="G41" i="15"/>
  <c r="H41" i="15"/>
  <c r="I41" i="15"/>
  <c r="K41" i="15"/>
  <c r="L41" i="15"/>
  <c r="F32" i="15"/>
  <c r="G32" i="15"/>
  <c r="H32" i="15"/>
  <c r="I32" i="15"/>
  <c r="K32" i="15"/>
  <c r="L32" i="15"/>
  <c r="G160" i="15"/>
  <c r="K160" i="15"/>
  <c r="L160" i="15"/>
  <c r="F110" i="15"/>
  <c r="G110" i="15"/>
  <c r="H110" i="15"/>
  <c r="I110" i="15"/>
  <c r="K110" i="15"/>
  <c r="L110" i="15"/>
  <c r="G48" i="15"/>
  <c r="K48" i="15"/>
  <c r="L48" i="15"/>
  <c r="F116" i="15"/>
  <c r="G116" i="15"/>
  <c r="H116" i="15"/>
  <c r="I116" i="15"/>
  <c r="K116" i="15"/>
  <c r="L116" i="15"/>
  <c r="F135" i="15"/>
  <c r="G135" i="15"/>
  <c r="H135" i="15"/>
  <c r="I135" i="15"/>
  <c r="K135" i="15"/>
  <c r="L135" i="15"/>
  <c r="F27" i="15"/>
  <c r="G27" i="15"/>
  <c r="H27" i="15"/>
  <c r="I27" i="15"/>
  <c r="K27" i="15"/>
  <c r="L27" i="15"/>
  <c r="G91" i="15"/>
  <c r="K91" i="15"/>
  <c r="L91" i="15"/>
  <c r="I82" i="15"/>
  <c r="K82" i="15"/>
  <c r="F83" i="15"/>
  <c r="G83" i="15"/>
  <c r="H83" i="15"/>
  <c r="I83" i="15"/>
  <c r="K83" i="15"/>
  <c r="L83" i="15"/>
  <c r="I161" i="15"/>
  <c r="K161" i="15"/>
  <c r="F73" i="15"/>
  <c r="G73" i="15"/>
  <c r="H73" i="15"/>
  <c r="I73" i="15"/>
  <c r="K73" i="15"/>
  <c r="L73" i="15"/>
  <c r="F106" i="15"/>
  <c r="G106" i="15"/>
  <c r="H106" i="15"/>
  <c r="I106" i="15"/>
  <c r="K106" i="15"/>
  <c r="L106" i="15"/>
  <c r="F35" i="15"/>
  <c r="G35" i="15"/>
  <c r="H35" i="15"/>
  <c r="I35" i="15"/>
  <c r="K35" i="15"/>
  <c r="L35" i="15"/>
  <c r="F39" i="15"/>
  <c r="G39" i="15"/>
  <c r="H39" i="15"/>
  <c r="I39" i="15"/>
  <c r="K39" i="15"/>
  <c r="L39" i="15"/>
  <c r="F121" i="15"/>
  <c r="G121" i="15"/>
  <c r="H121" i="15"/>
  <c r="I121" i="15"/>
  <c r="K121" i="15"/>
  <c r="L121" i="15"/>
  <c r="F50" i="15"/>
  <c r="G50" i="15"/>
  <c r="H50" i="15"/>
  <c r="I50" i="15"/>
  <c r="K50" i="15"/>
  <c r="L50" i="15"/>
  <c r="F96" i="15"/>
  <c r="G96" i="15"/>
  <c r="H96" i="15"/>
  <c r="I96" i="15"/>
  <c r="K96" i="15"/>
  <c r="L96" i="15"/>
  <c r="K90" i="15"/>
  <c r="F111" i="15"/>
  <c r="G111" i="15"/>
  <c r="H111" i="15"/>
  <c r="I111" i="15"/>
  <c r="K111" i="15"/>
  <c r="L111" i="15"/>
  <c r="F150" i="15"/>
  <c r="G150" i="15"/>
  <c r="H150" i="15"/>
  <c r="I150" i="15"/>
  <c r="K150" i="15"/>
  <c r="L150" i="15"/>
  <c r="F23" i="15"/>
  <c r="G23" i="15"/>
  <c r="H23" i="15"/>
  <c r="I23" i="15"/>
  <c r="K23" i="15"/>
  <c r="L23" i="15"/>
  <c r="I19" i="15"/>
  <c r="K19" i="15"/>
  <c r="F11" i="15"/>
  <c r="G11" i="15"/>
  <c r="H11" i="15"/>
  <c r="I11" i="15"/>
  <c r="K11" i="15"/>
  <c r="L11" i="15"/>
  <c r="I86" i="15"/>
  <c r="K86" i="15"/>
  <c r="L10" i="15"/>
  <c r="K10" i="15"/>
  <c r="I10" i="15"/>
  <c r="H10" i="15"/>
  <c r="G10" i="15"/>
  <c r="F10" i="15"/>
  <c r="C2" i="1"/>
  <c r="E2" i="1"/>
  <c r="C3" i="1"/>
  <c r="E3" i="1"/>
  <c r="C4" i="1"/>
  <c r="E4" i="1"/>
  <c r="C5" i="1"/>
  <c r="E5" i="1"/>
  <c r="C6" i="1"/>
  <c r="E6" i="1"/>
  <c r="C7" i="1"/>
  <c r="E7" i="1"/>
  <c r="C8" i="1"/>
  <c r="E8" i="1"/>
  <c r="C9" i="1"/>
  <c r="E9" i="1"/>
  <c r="C10" i="1"/>
  <c r="E10" i="1"/>
  <c r="C11" i="1"/>
  <c r="E11" i="1"/>
  <c r="C12" i="1"/>
  <c r="E12" i="1"/>
  <c r="C13" i="1"/>
  <c r="E13" i="1"/>
  <c r="C14" i="1"/>
  <c r="E14" i="1"/>
  <c r="C15" i="1"/>
  <c r="E15" i="1"/>
  <c r="C16" i="1"/>
  <c r="E16" i="1"/>
  <c r="C17" i="1"/>
  <c r="E17" i="1"/>
  <c r="C18" i="1"/>
  <c r="E18" i="1"/>
  <c r="C19" i="1"/>
  <c r="E19" i="1"/>
  <c r="C20" i="1"/>
  <c r="E20" i="1"/>
  <c r="C21" i="1"/>
  <c r="E21" i="1"/>
  <c r="C22" i="1"/>
  <c r="E22" i="1"/>
  <c r="C23" i="1"/>
  <c r="E23" i="1"/>
  <c r="C24" i="1"/>
  <c r="E24" i="1"/>
  <c r="C25" i="1"/>
  <c r="E25" i="1"/>
  <c r="C26" i="1"/>
  <c r="E26" i="1"/>
  <c r="C27" i="1"/>
  <c r="E27" i="1"/>
  <c r="C28" i="1"/>
  <c r="E28" i="1"/>
  <c r="C29" i="1"/>
  <c r="E29" i="1"/>
  <c r="C30" i="1"/>
  <c r="E30" i="1"/>
  <c r="C31" i="1"/>
  <c r="E31" i="1"/>
  <c r="C32" i="1"/>
  <c r="E32" i="1"/>
  <c r="C33" i="1"/>
  <c r="E33" i="1"/>
  <c r="C34" i="1"/>
  <c r="E34" i="1"/>
  <c r="C35" i="1"/>
  <c r="E35" i="1"/>
  <c r="C36" i="1"/>
  <c r="E36" i="1"/>
  <c r="C37" i="1"/>
  <c r="E37" i="1"/>
  <c r="C38" i="1"/>
  <c r="E38" i="1"/>
  <c r="C39" i="1"/>
  <c r="E39" i="1"/>
  <c r="C40" i="1"/>
  <c r="E40" i="1"/>
  <c r="C41" i="1"/>
  <c r="E41" i="1"/>
  <c r="C42" i="1"/>
  <c r="E42" i="1"/>
  <c r="C43" i="1"/>
  <c r="E43" i="1"/>
  <c r="C44" i="1"/>
  <c r="E44" i="1"/>
  <c r="C45" i="1"/>
  <c r="E45" i="1"/>
  <c r="C46" i="1"/>
  <c r="E46" i="1"/>
  <c r="C47" i="1"/>
  <c r="E47" i="1"/>
  <c r="C48" i="1"/>
  <c r="E48" i="1"/>
  <c r="C49" i="1"/>
  <c r="E49" i="1"/>
  <c r="C50" i="1"/>
  <c r="E50" i="1"/>
  <c r="C51" i="1"/>
  <c r="E51" i="1"/>
  <c r="C52" i="1"/>
  <c r="E52" i="1"/>
  <c r="C53" i="1"/>
  <c r="E53" i="1"/>
  <c r="C54" i="1"/>
  <c r="E54" i="1"/>
  <c r="C55" i="1"/>
  <c r="E55" i="1"/>
  <c r="C56" i="1"/>
  <c r="E56" i="1"/>
  <c r="C57" i="1"/>
  <c r="E57" i="1"/>
  <c r="C58" i="1"/>
  <c r="E58" i="1"/>
  <c r="C59" i="1"/>
  <c r="E59" i="1"/>
  <c r="C60" i="1"/>
  <c r="E60" i="1"/>
  <c r="C61" i="1"/>
  <c r="E61" i="1"/>
  <c r="C62" i="1"/>
  <c r="E62" i="1"/>
  <c r="C63" i="1"/>
  <c r="E63" i="1"/>
  <c r="C64" i="1"/>
  <c r="E64" i="1"/>
  <c r="C65" i="1"/>
  <c r="E65" i="1"/>
  <c r="C66" i="1"/>
  <c r="E66" i="1"/>
  <c r="C67" i="1"/>
  <c r="E67" i="1"/>
  <c r="C68" i="1"/>
  <c r="E68" i="1"/>
  <c r="C69" i="1"/>
  <c r="E69" i="1"/>
  <c r="C70" i="1"/>
  <c r="E70" i="1"/>
  <c r="C71" i="1"/>
  <c r="E71" i="1"/>
  <c r="C72" i="1"/>
  <c r="E72" i="1"/>
  <c r="C73" i="1"/>
  <c r="E73" i="1"/>
  <c r="C74" i="1"/>
  <c r="E74" i="1"/>
  <c r="C75" i="1"/>
  <c r="E75" i="1"/>
  <c r="C76" i="1"/>
  <c r="E76" i="1"/>
  <c r="C77" i="1"/>
  <c r="E77" i="1"/>
  <c r="C78" i="1"/>
  <c r="E78" i="1"/>
  <c r="C79" i="1"/>
  <c r="E79" i="1"/>
  <c r="C80" i="1"/>
  <c r="E80" i="1"/>
  <c r="C81" i="1"/>
  <c r="E81" i="1"/>
  <c r="C82" i="1"/>
  <c r="E82" i="1"/>
  <c r="C83" i="1"/>
  <c r="E83" i="1"/>
  <c r="C84" i="1"/>
  <c r="E84" i="1"/>
  <c r="C85" i="1"/>
  <c r="E85" i="1"/>
  <c r="C86" i="1"/>
  <c r="E86" i="1"/>
  <c r="C87" i="1"/>
  <c r="E87" i="1"/>
  <c r="C88" i="1"/>
  <c r="E88" i="1"/>
  <c r="C89" i="1"/>
  <c r="E89" i="1"/>
  <c r="C90" i="1"/>
  <c r="E90" i="1"/>
  <c r="C91" i="1"/>
  <c r="E91" i="1"/>
  <c r="C92" i="1"/>
  <c r="E92" i="1"/>
  <c r="C93" i="1"/>
  <c r="E93" i="1"/>
  <c r="C94" i="1"/>
  <c r="E94" i="1"/>
  <c r="C95" i="1"/>
  <c r="E95" i="1"/>
  <c r="C96" i="1"/>
  <c r="E96" i="1"/>
  <c r="C97" i="1"/>
  <c r="E97" i="1"/>
  <c r="C98" i="1"/>
  <c r="E98" i="1"/>
  <c r="C99" i="1"/>
  <c r="E99" i="1"/>
  <c r="C100" i="1"/>
  <c r="E100" i="1"/>
  <c r="C101" i="1"/>
  <c r="E101" i="1"/>
  <c r="C102" i="1"/>
  <c r="E102" i="1"/>
  <c r="C103" i="1"/>
  <c r="E103" i="1"/>
  <c r="C104" i="1"/>
  <c r="E104" i="1"/>
  <c r="C105" i="1"/>
  <c r="E105" i="1"/>
  <c r="C106" i="1"/>
  <c r="E106" i="1"/>
  <c r="C107" i="1"/>
  <c r="E107" i="1"/>
  <c r="C108" i="1"/>
  <c r="E108" i="1"/>
  <c r="C109" i="1"/>
  <c r="E109" i="1"/>
  <c r="C110" i="1"/>
  <c r="E110" i="1"/>
  <c r="C111" i="1"/>
  <c r="E111" i="1"/>
  <c r="C112" i="1"/>
  <c r="E112" i="1"/>
  <c r="C113" i="1"/>
  <c r="E113" i="1"/>
  <c r="C114" i="1"/>
  <c r="E114" i="1"/>
  <c r="C115" i="1"/>
  <c r="E115" i="1"/>
  <c r="C116" i="1"/>
  <c r="E116" i="1"/>
  <c r="C117" i="1"/>
  <c r="E117" i="1"/>
  <c r="C118" i="1"/>
  <c r="E118" i="1"/>
  <c r="C119" i="1"/>
  <c r="E119" i="1"/>
  <c r="C120" i="1"/>
  <c r="E120" i="1"/>
  <c r="C121" i="1"/>
  <c r="E121" i="1"/>
  <c r="C122" i="1"/>
  <c r="E122" i="1"/>
  <c r="C123" i="1"/>
  <c r="E123" i="1"/>
  <c r="C124" i="1"/>
  <c r="E124" i="1"/>
  <c r="C125" i="1"/>
  <c r="E125" i="1"/>
  <c r="C126" i="1"/>
  <c r="E126" i="1"/>
  <c r="C127" i="1"/>
  <c r="E127" i="1"/>
  <c r="C128" i="1"/>
  <c r="E128" i="1"/>
  <c r="C129" i="1"/>
  <c r="E129" i="1"/>
  <c r="C130" i="1"/>
  <c r="E130" i="1"/>
  <c r="C131" i="1"/>
  <c r="E131" i="1"/>
  <c r="C132" i="1"/>
  <c r="E132" i="1"/>
  <c r="C133" i="1"/>
  <c r="E133" i="1"/>
  <c r="C134" i="1"/>
  <c r="E134" i="1"/>
  <c r="C135" i="1"/>
  <c r="E135" i="1"/>
  <c r="C136" i="1"/>
  <c r="E136" i="1"/>
  <c r="C137" i="1"/>
  <c r="E137" i="1"/>
  <c r="C138" i="1"/>
  <c r="E138" i="1"/>
  <c r="C139" i="1"/>
  <c r="E139" i="1"/>
  <c r="C140" i="1"/>
  <c r="E140" i="1"/>
  <c r="C141" i="1"/>
  <c r="E141" i="1"/>
  <c r="C142" i="1"/>
  <c r="E142" i="1"/>
  <c r="C143" i="1"/>
  <c r="E143" i="1"/>
  <c r="C144" i="1"/>
  <c r="E144" i="1"/>
  <c r="C145" i="1"/>
  <c r="E145" i="1"/>
  <c r="C146" i="1"/>
  <c r="E146" i="1"/>
  <c r="C147" i="1"/>
  <c r="E147" i="1"/>
  <c r="C148" i="1"/>
  <c r="E148" i="1"/>
  <c r="C149" i="1"/>
  <c r="E149" i="1"/>
  <c r="C150" i="1"/>
  <c r="E150" i="1"/>
  <c r="C151" i="1"/>
  <c r="E151" i="1"/>
  <c r="C152" i="1"/>
  <c r="E152" i="1"/>
  <c r="C153" i="1"/>
  <c r="E153" i="1"/>
  <c r="C154" i="1"/>
  <c r="E154" i="1"/>
  <c r="C155" i="1"/>
  <c r="E155" i="1"/>
  <c r="C156" i="1"/>
  <c r="E156" i="1"/>
  <c r="C157" i="1"/>
  <c r="E157" i="1"/>
  <c r="C158" i="1"/>
  <c r="E158" i="1"/>
  <c r="C159" i="1"/>
  <c r="E159" i="1"/>
  <c r="C160" i="1"/>
  <c r="E160" i="1"/>
  <c r="C161" i="1"/>
  <c r="E161" i="1"/>
  <c r="C162" i="1"/>
  <c r="E162" i="1"/>
  <c r="C163" i="1"/>
  <c r="E163" i="1"/>
  <c r="C164" i="1"/>
  <c r="E164" i="1"/>
  <c r="C165" i="1"/>
  <c r="E165" i="1"/>
  <c r="C166" i="1"/>
  <c r="E166" i="1"/>
  <c r="C167" i="1"/>
  <c r="E167" i="1"/>
  <c r="C168" i="1"/>
  <c r="E168" i="1"/>
  <c r="C169" i="1"/>
  <c r="E169" i="1"/>
  <c r="C170" i="1"/>
  <c r="E170" i="1"/>
  <c r="C171" i="1"/>
  <c r="E171" i="1"/>
  <c r="C172" i="1"/>
  <c r="E172" i="1"/>
  <c r="C173" i="1"/>
  <c r="E173" i="1"/>
  <c r="C174" i="1"/>
  <c r="E174" i="1"/>
  <c r="C175" i="1"/>
  <c r="E175" i="1"/>
  <c r="C176" i="1"/>
  <c r="E176" i="1"/>
  <c r="C177" i="1"/>
  <c r="E177" i="1"/>
  <c r="C178" i="1"/>
  <c r="E178" i="1"/>
  <c r="C179" i="1"/>
  <c r="E179" i="1"/>
  <c r="C180" i="1"/>
  <c r="E180" i="1"/>
  <c r="C181" i="1"/>
  <c r="E181" i="1"/>
  <c r="C182" i="1"/>
  <c r="E182" i="1"/>
  <c r="C183" i="1"/>
  <c r="E183" i="1"/>
  <c r="C184" i="1"/>
  <c r="E184" i="1"/>
  <c r="C185" i="1"/>
  <c r="E185" i="1"/>
  <c r="C186" i="1"/>
  <c r="E186" i="1"/>
  <c r="C187" i="1"/>
  <c r="E187" i="1"/>
  <c r="C188" i="1"/>
  <c r="E188" i="1"/>
  <c r="C189" i="1"/>
  <c r="E189" i="1"/>
  <c r="C190" i="1"/>
  <c r="E190" i="1"/>
  <c r="C191" i="1"/>
  <c r="E191" i="1"/>
  <c r="C192" i="1"/>
  <c r="E192" i="1"/>
  <c r="C193" i="1"/>
  <c r="E193" i="1"/>
  <c r="C194" i="1"/>
  <c r="E194" i="1"/>
  <c r="C195" i="1"/>
  <c r="E195" i="1"/>
  <c r="C196" i="1"/>
  <c r="E196" i="1"/>
  <c r="C197" i="1"/>
  <c r="E197" i="1"/>
  <c r="C198" i="1"/>
  <c r="E198" i="1"/>
  <c r="C199" i="1"/>
  <c r="E199" i="1"/>
  <c r="C200" i="1"/>
  <c r="E200" i="1"/>
  <c r="C201" i="1"/>
  <c r="E201" i="1"/>
  <c r="C202" i="1"/>
  <c r="E202" i="1"/>
  <c r="C203" i="1"/>
  <c r="E203" i="1"/>
  <c r="C204" i="1"/>
  <c r="E204" i="1"/>
  <c r="C205" i="1"/>
  <c r="E205" i="1"/>
  <c r="C206" i="1"/>
  <c r="E206" i="1"/>
  <c r="C207" i="1"/>
  <c r="E207" i="1"/>
  <c r="C208" i="1"/>
  <c r="E208" i="1"/>
  <c r="C209" i="1"/>
  <c r="E209" i="1"/>
  <c r="C210" i="1"/>
  <c r="E210" i="1"/>
  <c r="C211" i="1"/>
  <c r="E211" i="1"/>
  <c r="C212" i="1"/>
  <c r="E212" i="1"/>
  <c r="C213" i="1"/>
  <c r="E213" i="1"/>
  <c r="C214" i="1"/>
  <c r="E214" i="1"/>
  <c r="C215" i="1"/>
  <c r="E215" i="1"/>
  <c r="C216" i="1"/>
  <c r="E216" i="1"/>
  <c r="C217" i="1"/>
  <c r="E217" i="1"/>
  <c r="C218" i="1"/>
  <c r="E218" i="1"/>
  <c r="C219" i="1"/>
  <c r="E219" i="1"/>
  <c r="C220" i="1"/>
  <c r="E220" i="1"/>
  <c r="C221" i="1"/>
  <c r="E221" i="1"/>
  <c r="C222" i="1"/>
  <c r="E222" i="1"/>
  <c r="C223" i="1"/>
  <c r="E223" i="1"/>
  <c r="C224" i="1"/>
  <c r="E224" i="1"/>
  <c r="C225" i="1"/>
  <c r="E225" i="1"/>
  <c r="C226" i="1"/>
  <c r="E226" i="1"/>
  <c r="C227" i="1"/>
  <c r="E227" i="1"/>
  <c r="C228" i="1"/>
  <c r="E228" i="1"/>
  <c r="C229" i="1"/>
  <c r="E229" i="1"/>
  <c r="C230" i="1"/>
  <c r="E230" i="1"/>
  <c r="C231" i="1"/>
  <c r="E231" i="1"/>
  <c r="C232" i="1"/>
  <c r="E232" i="1"/>
  <c r="C233" i="1"/>
  <c r="E233" i="1"/>
  <c r="C234" i="1"/>
  <c r="E234" i="1"/>
  <c r="C235" i="1"/>
  <c r="E235" i="1"/>
  <c r="C236" i="1"/>
  <c r="E236" i="1"/>
  <c r="C237" i="1"/>
  <c r="E237" i="1"/>
  <c r="C238" i="1"/>
  <c r="E238" i="1"/>
  <c r="C239" i="1"/>
  <c r="E239" i="1"/>
  <c r="C240" i="1"/>
  <c r="E240" i="1"/>
  <c r="C241" i="1"/>
  <c r="E241" i="1"/>
  <c r="C242" i="1"/>
  <c r="E242" i="1"/>
  <c r="C243" i="1"/>
  <c r="E243" i="1"/>
  <c r="C244" i="1"/>
  <c r="E244" i="1"/>
  <c r="C245" i="1"/>
  <c r="E245" i="1"/>
  <c r="C246" i="1"/>
  <c r="E246" i="1"/>
  <c r="C247" i="1"/>
  <c r="E247" i="1"/>
  <c r="C248" i="1"/>
  <c r="E248" i="1"/>
  <c r="C249" i="1"/>
  <c r="E249" i="1"/>
  <c r="C250" i="1"/>
  <c r="E250" i="1"/>
  <c r="C251" i="1"/>
  <c r="E251" i="1"/>
  <c r="C252" i="1"/>
  <c r="E252" i="1"/>
  <c r="C253" i="1"/>
  <c r="E253" i="1"/>
  <c r="C254" i="1"/>
  <c r="E254" i="1"/>
  <c r="C255" i="1"/>
  <c r="E255" i="1"/>
  <c r="C256" i="1"/>
  <c r="E256" i="1"/>
  <c r="C257" i="1"/>
  <c r="E257" i="1"/>
  <c r="C258" i="1"/>
  <c r="E258" i="1"/>
  <c r="C259" i="1"/>
  <c r="E259" i="1"/>
  <c r="C260" i="1"/>
  <c r="E260" i="1"/>
  <c r="C261" i="1"/>
  <c r="E261" i="1"/>
  <c r="C262" i="1"/>
  <c r="E262" i="1"/>
  <c r="C263" i="1"/>
  <c r="E263" i="1"/>
  <c r="C264" i="1"/>
  <c r="E264" i="1"/>
  <c r="C265" i="1"/>
  <c r="E265" i="1"/>
  <c r="C266" i="1"/>
  <c r="E266" i="1"/>
  <c r="C267" i="1"/>
  <c r="E267" i="1"/>
  <c r="C268" i="1"/>
  <c r="E268" i="1"/>
  <c r="C269" i="1"/>
  <c r="E269" i="1"/>
  <c r="C270" i="1"/>
  <c r="E270" i="1"/>
  <c r="C271" i="1"/>
  <c r="E271" i="1"/>
  <c r="C272" i="1"/>
  <c r="E272" i="1"/>
  <c r="C273" i="1"/>
  <c r="E273" i="1"/>
  <c r="C274" i="1"/>
  <c r="E274" i="1"/>
  <c r="C275" i="1"/>
  <c r="E275" i="1"/>
  <c r="C276" i="1"/>
  <c r="E276" i="1"/>
  <c r="C277" i="1"/>
  <c r="E277" i="1"/>
  <c r="C278" i="1"/>
  <c r="E278" i="1"/>
  <c r="C279" i="1"/>
  <c r="E279" i="1"/>
  <c r="C280" i="1"/>
  <c r="E280" i="1"/>
  <c r="C281" i="1"/>
  <c r="E281" i="1"/>
  <c r="C282" i="1"/>
  <c r="E282" i="1"/>
  <c r="C283" i="1"/>
  <c r="E283" i="1"/>
  <c r="C284" i="1"/>
  <c r="E284" i="1"/>
  <c r="C285" i="1"/>
  <c r="E285" i="1"/>
  <c r="C286" i="1"/>
  <c r="E286" i="1"/>
  <c r="C287" i="1"/>
  <c r="E287" i="1"/>
  <c r="C288" i="1"/>
  <c r="E288" i="1"/>
  <c r="C289" i="1"/>
  <c r="E289" i="1"/>
  <c r="C290" i="1"/>
  <c r="E290" i="1"/>
  <c r="C291" i="1"/>
  <c r="E291" i="1"/>
  <c r="C292" i="1"/>
  <c r="E292" i="1"/>
  <c r="C293" i="1"/>
  <c r="E293" i="1"/>
  <c r="C294" i="1"/>
  <c r="E294" i="1"/>
  <c r="C295" i="1"/>
  <c r="E295" i="1"/>
  <c r="C296" i="1"/>
  <c r="E296" i="1"/>
  <c r="C297" i="1"/>
  <c r="E297" i="1"/>
  <c r="C298" i="1"/>
  <c r="E298" i="1"/>
  <c r="C299" i="1"/>
  <c r="E299" i="1"/>
  <c r="C300" i="1"/>
  <c r="E300" i="1"/>
  <c r="C301" i="1"/>
  <c r="E301" i="1"/>
  <c r="C302" i="1"/>
  <c r="E302" i="1"/>
  <c r="C303" i="1"/>
  <c r="E303" i="1"/>
  <c r="C304" i="1"/>
  <c r="E304" i="1"/>
  <c r="C305" i="1"/>
  <c r="E305" i="1"/>
  <c r="C306" i="1"/>
  <c r="E306" i="1"/>
  <c r="C307" i="1"/>
  <c r="E307" i="1"/>
  <c r="C308" i="1"/>
  <c r="E308" i="1"/>
  <c r="C309" i="1"/>
  <c r="E309" i="1"/>
  <c r="C310" i="1"/>
  <c r="E310" i="1"/>
  <c r="C311" i="1"/>
  <c r="E311" i="1"/>
  <c r="C312" i="1"/>
  <c r="E312" i="1"/>
  <c r="C313" i="1"/>
  <c r="E313" i="1"/>
  <c r="C314" i="1"/>
  <c r="E314" i="1"/>
  <c r="C315" i="1"/>
  <c r="E315" i="1"/>
  <c r="C316" i="1"/>
  <c r="E316" i="1"/>
  <c r="C317" i="1"/>
  <c r="E317" i="1"/>
  <c r="C318" i="1"/>
  <c r="E318" i="1"/>
  <c r="C319" i="1"/>
  <c r="E319" i="1"/>
  <c r="C320" i="1"/>
  <c r="E320" i="1"/>
  <c r="C321" i="1"/>
  <c r="E321" i="1"/>
  <c r="C322" i="1"/>
  <c r="E322" i="1"/>
  <c r="C323" i="1"/>
  <c r="E323" i="1"/>
  <c r="C324" i="1"/>
  <c r="E324" i="1"/>
  <c r="C325" i="1"/>
  <c r="E325" i="1"/>
  <c r="C326" i="1"/>
  <c r="E326" i="1"/>
  <c r="C327" i="1"/>
  <c r="E327" i="1"/>
  <c r="C328" i="1"/>
  <c r="E328" i="1"/>
  <c r="C329" i="1"/>
  <c r="E329" i="1"/>
  <c r="C330" i="1"/>
  <c r="E330" i="1"/>
  <c r="C331" i="1"/>
  <c r="E331" i="1"/>
  <c r="C332" i="1"/>
  <c r="E332" i="1"/>
  <c r="C333" i="1"/>
  <c r="E333" i="1"/>
  <c r="C334" i="1"/>
  <c r="E334" i="1"/>
  <c r="C335" i="1"/>
  <c r="E335" i="1"/>
  <c r="C336" i="1"/>
  <c r="E336" i="1"/>
  <c r="C337" i="1"/>
  <c r="E337" i="1"/>
  <c r="C338" i="1"/>
  <c r="E338" i="1"/>
  <c r="C339" i="1"/>
  <c r="E339" i="1"/>
  <c r="C340" i="1"/>
  <c r="E340" i="1"/>
  <c r="C341" i="1"/>
  <c r="E341" i="1"/>
  <c r="C342" i="1"/>
  <c r="E342" i="1"/>
  <c r="C343" i="1"/>
  <c r="E343" i="1"/>
  <c r="C344" i="1"/>
  <c r="E344" i="1"/>
  <c r="C345" i="1"/>
  <c r="E345" i="1"/>
  <c r="C346" i="1"/>
  <c r="E346" i="1"/>
  <c r="C347" i="1"/>
  <c r="E347" i="1"/>
  <c r="C348" i="1"/>
  <c r="E348" i="1"/>
  <c r="C349" i="1"/>
  <c r="E349" i="1"/>
  <c r="C350" i="1"/>
  <c r="E350" i="1"/>
  <c r="C351" i="1"/>
  <c r="E351" i="1"/>
  <c r="C352" i="1"/>
  <c r="E352" i="1"/>
  <c r="C353" i="1"/>
  <c r="E353" i="1"/>
  <c r="C354" i="1"/>
  <c r="E354" i="1"/>
  <c r="C355" i="1"/>
  <c r="E355" i="1"/>
  <c r="C356" i="1"/>
  <c r="E356" i="1"/>
  <c r="C357" i="1"/>
  <c r="E357" i="1"/>
  <c r="C358" i="1"/>
  <c r="E358" i="1"/>
  <c r="C359" i="1"/>
  <c r="E359" i="1"/>
  <c r="C360" i="1"/>
  <c r="E360" i="1"/>
  <c r="C361" i="1"/>
  <c r="E361" i="1"/>
  <c r="C362" i="1"/>
  <c r="E362" i="1"/>
  <c r="C363" i="1"/>
  <c r="E363" i="1"/>
  <c r="C364" i="1"/>
  <c r="E364" i="1"/>
  <c r="C365" i="1"/>
  <c r="E365" i="1"/>
  <c r="C366" i="1"/>
  <c r="E366" i="1"/>
  <c r="C367" i="1"/>
  <c r="E367" i="1"/>
  <c r="C368" i="1"/>
  <c r="E368" i="1"/>
  <c r="C369" i="1"/>
  <c r="E369" i="1"/>
  <c r="C370" i="1"/>
  <c r="E370" i="1"/>
  <c r="C371" i="1"/>
  <c r="E371" i="1"/>
  <c r="C372" i="1"/>
  <c r="E372" i="1"/>
  <c r="C373" i="1"/>
  <c r="E373" i="1"/>
  <c r="C374" i="1"/>
  <c r="E374" i="1"/>
  <c r="C375" i="1"/>
  <c r="E375" i="1"/>
  <c r="C376" i="1"/>
  <c r="E376" i="1"/>
  <c r="C377" i="1"/>
  <c r="E377" i="1"/>
  <c r="C378" i="1"/>
  <c r="E378" i="1"/>
  <c r="C379" i="1"/>
  <c r="E379" i="1"/>
  <c r="C380" i="1"/>
  <c r="E380" i="1"/>
  <c r="C381" i="1"/>
  <c r="E381" i="1"/>
  <c r="C382" i="1"/>
  <c r="E382" i="1"/>
  <c r="C383" i="1"/>
  <c r="E383" i="1"/>
  <c r="C384" i="1"/>
  <c r="E384" i="1"/>
  <c r="C385" i="1"/>
  <c r="E385" i="1"/>
  <c r="C386" i="1"/>
  <c r="E386" i="1"/>
  <c r="C387" i="1"/>
  <c r="E387" i="1"/>
  <c r="C388" i="1"/>
  <c r="E388" i="1"/>
  <c r="C389" i="1"/>
  <c r="E389" i="1"/>
  <c r="C390" i="1"/>
  <c r="E390" i="1"/>
  <c r="C391" i="1"/>
  <c r="E391" i="1"/>
  <c r="C392" i="1"/>
  <c r="E392" i="1"/>
  <c r="C393" i="1"/>
  <c r="E393" i="1"/>
  <c r="C394" i="1"/>
  <c r="E394" i="1"/>
  <c r="C395" i="1"/>
  <c r="E395" i="1"/>
  <c r="C396" i="1"/>
  <c r="E396" i="1"/>
  <c r="C397" i="1"/>
  <c r="E397" i="1"/>
  <c r="C398" i="1"/>
  <c r="E398" i="1"/>
  <c r="C399" i="1"/>
  <c r="E399" i="1"/>
  <c r="C400" i="1"/>
  <c r="E400" i="1"/>
  <c r="C401" i="1"/>
  <c r="E401" i="1"/>
  <c r="C402" i="1"/>
  <c r="E402" i="1"/>
  <c r="C403" i="1"/>
  <c r="E403" i="1"/>
  <c r="C404" i="1"/>
  <c r="E404" i="1"/>
  <c r="C405" i="1"/>
  <c r="E405" i="1"/>
  <c r="C406" i="1"/>
  <c r="E406" i="1"/>
  <c r="C407" i="1"/>
  <c r="E407" i="1"/>
  <c r="C408" i="1"/>
  <c r="E408" i="1"/>
  <c r="C409" i="1"/>
  <c r="E409" i="1"/>
  <c r="C410" i="1"/>
  <c r="E410" i="1"/>
  <c r="C411" i="1"/>
  <c r="E411" i="1"/>
  <c r="C412" i="1"/>
  <c r="E412" i="1"/>
  <c r="C413" i="1"/>
  <c r="E413" i="1"/>
  <c r="C414" i="1"/>
  <c r="E414" i="1"/>
  <c r="C415" i="1"/>
  <c r="E415" i="1"/>
  <c r="C416" i="1"/>
  <c r="E416" i="1"/>
  <c r="C417" i="1"/>
  <c r="E417" i="1"/>
  <c r="C418" i="1"/>
  <c r="E418" i="1"/>
  <c r="C419" i="1"/>
  <c r="E419" i="1"/>
  <c r="C420" i="1"/>
  <c r="E420" i="1"/>
  <c r="C421" i="1"/>
  <c r="E421" i="1"/>
  <c r="C422" i="1"/>
  <c r="E422" i="1"/>
  <c r="C423" i="1"/>
  <c r="E423" i="1"/>
  <c r="C424" i="1"/>
  <c r="E424" i="1"/>
  <c r="C425" i="1"/>
  <c r="E425" i="1"/>
  <c r="C426" i="1"/>
  <c r="E426" i="1"/>
  <c r="C427" i="1"/>
  <c r="E427" i="1"/>
  <c r="C428" i="1"/>
  <c r="E428" i="1"/>
  <c r="C429" i="1"/>
  <c r="E429" i="1"/>
  <c r="C430" i="1"/>
  <c r="E430" i="1"/>
  <c r="C431" i="1"/>
  <c r="E431" i="1"/>
  <c r="C432" i="1"/>
  <c r="E432" i="1"/>
  <c r="C433" i="1"/>
  <c r="E433" i="1"/>
  <c r="C434" i="1"/>
  <c r="E434" i="1"/>
  <c r="C435" i="1"/>
  <c r="E435" i="1"/>
  <c r="C436" i="1"/>
  <c r="E436" i="1"/>
  <c r="C437" i="1"/>
  <c r="E437" i="1"/>
  <c r="C438" i="1"/>
  <c r="E438" i="1"/>
  <c r="C439" i="1"/>
  <c r="E439" i="1"/>
  <c r="C440" i="1"/>
  <c r="E440" i="1"/>
  <c r="C441" i="1"/>
  <c r="E441" i="1"/>
  <c r="C442" i="1"/>
  <c r="E442" i="1"/>
  <c r="C443" i="1"/>
  <c r="E443" i="1"/>
  <c r="C444" i="1"/>
  <c r="E444" i="1"/>
  <c r="C445" i="1"/>
  <c r="E445" i="1"/>
  <c r="C446" i="1"/>
  <c r="E446" i="1"/>
  <c r="C447" i="1"/>
  <c r="E447" i="1"/>
  <c r="C448" i="1"/>
  <c r="E448" i="1"/>
  <c r="C449" i="1"/>
  <c r="E449" i="1"/>
  <c r="C450" i="1"/>
  <c r="E450" i="1"/>
  <c r="C451" i="1"/>
  <c r="E451" i="1"/>
  <c r="C452" i="1"/>
  <c r="E452" i="1"/>
  <c r="C453" i="1"/>
  <c r="E453" i="1"/>
  <c r="C454" i="1"/>
  <c r="E454" i="1"/>
  <c r="C455" i="1"/>
  <c r="E455" i="1"/>
  <c r="C456" i="1"/>
  <c r="E456" i="1"/>
  <c r="C457" i="1"/>
  <c r="E457" i="1"/>
  <c r="C458" i="1"/>
  <c r="E458" i="1"/>
  <c r="C459" i="1"/>
  <c r="E459" i="1"/>
  <c r="C460" i="1"/>
  <c r="E460" i="1"/>
  <c r="C461" i="1"/>
  <c r="E461" i="1"/>
  <c r="C462" i="1"/>
  <c r="E462" i="1"/>
  <c r="C463" i="1"/>
  <c r="E463" i="1"/>
  <c r="C464" i="1"/>
  <c r="E464" i="1"/>
  <c r="C465" i="1"/>
  <c r="E465" i="1"/>
  <c r="C466" i="1"/>
  <c r="E466" i="1"/>
  <c r="C467" i="1"/>
  <c r="E467" i="1"/>
  <c r="C468" i="1"/>
  <c r="E468" i="1"/>
  <c r="C469" i="1"/>
  <c r="E469" i="1"/>
  <c r="C470" i="1"/>
  <c r="E470" i="1"/>
  <c r="C471" i="1"/>
  <c r="E471" i="1"/>
  <c r="C472" i="1"/>
  <c r="E472" i="1"/>
  <c r="C473" i="1"/>
  <c r="E473" i="1"/>
  <c r="C474" i="1"/>
  <c r="E474" i="1"/>
  <c r="C475" i="1"/>
  <c r="E475" i="1"/>
  <c r="C476" i="1"/>
  <c r="E476" i="1"/>
  <c r="C477" i="1"/>
  <c r="E477" i="1"/>
  <c r="C478" i="1"/>
  <c r="E478" i="1"/>
  <c r="C479" i="1"/>
  <c r="E479" i="1"/>
  <c r="C480" i="1"/>
  <c r="E480" i="1"/>
  <c r="C481" i="1"/>
  <c r="E481" i="1"/>
  <c r="C482" i="1"/>
  <c r="E482" i="1"/>
  <c r="C483" i="1"/>
  <c r="E483" i="1"/>
  <c r="C484" i="1"/>
  <c r="E484" i="1"/>
  <c r="C485" i="1"/>
  <c r="E485" i="1"/>
  <c r="C486" i="1"/>
  <c r="E486" i="1"/>
  <c r="C487" i="1"/>
  <c r="E487" i="1"/>
  <c r="C488" i="1"/>
  <c r="E488" i="1"/>
  <c r="C489" i="1"/>
  <c r="E489" i="1"/>
  <c r="C490" i="1"/>
  <c r="E490" i="1"/>
  <c r="C491" i="1"/>
  <c r="E491" i="1"/>
  <c r="C492" i="1"/>
  <c r="E492" i="1"/>
  <c r="C493" i="1"/>
  <c r="E493" i="1"/>
  <c r="C494" i="1"/>
  <c r="E494" i="1"/>
  <c r="C495" i="1"/>
  <c r="E495" i="1"/>
  <c r="C496" i="1"/>
  <c r="E496" i="1"/>
  <c r="C497" i="1"/>
  <c r="E497" i="1"/>
  <c r="C498" i="1"/>
  <c r="E498" i="1"/>
  <c r="C499" i="1"/>
  <c r="E499" i="1"/>
  <c r="C500" i="1"/>
  <c r="E500" i="1"/>
  <c r="C501" i="1"/>
  <c r="E501" i="1"/>
  <c r="C502" i="1"/>
  <c r="E502" i="1"/>
  <c r="C503" i="1"/>
  <c r="E503" i="1"/>
  <c r="C504" i="1"/>
  <c r="E504" i="1"/>
  <c r="C505" i="1"/>
  <c r="E505" i="1"/>
  <c r="C506" i="1"/>
  <c r="E506" i="1"/>
  <c r="C507" i="1"/>
  <c r="E507" i="1"/>
  <c r="C508" i="1"/>
  <c r="E508" i="1"/>
  <c r="C509" i="1"/>
  <c r="E509" i="1"/>
  <c r="C510" i="1"/>
  <c r="E510" i="1"/>
  <c r="C511" i="1"/>
  <c r="E511" i="1"/>
  <c r="C512" i="1"/>
  <c r="E512" i="1"/>
  <c r="C513" i="1"/>
  <c r="E513" i="1"/>
  <c r="C514" i="1"/>
  <c r="E514" i="1"/>
  <c r="C515" i="1"/>
  <c r="E515" i="1"/>
  <c r="C516" i="1"/>
  <c r="E516" i="1"/>
  <c r="C517" i="1"/>
  <c r="E517" i="1"/>
  <c r="C518" i="1"/>
  <c r="E518" i="1"/>
  <c r="C519" i="1"/>
  <c r="E519" i="1"/>
  <c r="C520" i="1"/>
  <c r="E520" i="1"/>
  <c r="C521" i="1"/>
  <c r="E521" i="1"/>
  <c r="C522" i="1"/>
  <c r="E522" i="1"/>
  <c r="C523" i="1"/>
  <c r="E523" i="1"/>
  <c r="C524" i="1"/>
  <c r="E524" i="1"/>
  <c r="C525" i="1"/>
  <c r="E525" i="1"/>
  <c r="C526" i="1"/>
  <c r="E526" i="1"/>
  <c r="C527" i="1"/>
  <c r="E527" i="1"/>
  <c r="C528" i="1"/>
  <c r="E528" i="1"/>
  <c r="C529" i="1"/>
  <c r="E529" i="1"/>
  <c r="C530" i="1"/>
  <c r="E530" i="1"/>
  <c r="C531" i="1"/>
  <c r="E531" i="1"/>
  <c r="C532" i="1"/>
  <c r="E532" i="1"/>
  <c r="C533" i="1"/>
  <c r="E533" i="1"/>
  <c r="C534" i="1"/>
  <c r="E534" i="1"/>
  <c r="C535" i="1"/>
  <c r="E535" i="1"/>
  <c r="C536" i="1"/>
  <c r="E536" i="1"/>
  <c r="C537" i="1"/>
  <c r="E537" i="1"/>
  <c r="C538" i="1"/>
  <c r="E538" i="1"/>
  <c r="C539" i="1"/>
  <c r="E539" i="1"/>
  <c r="C540" i="1"/>
  <c r="E540" i="1"/>
  <c r="C541" i="1"/>
  <c r="E541" i="1"/>
  <c r="C542" i="1"/>
  <c r="E542" i="1"/>
  <c r="C543" i="1"/>
  <c r="E543" i="1"/>
  <c r="C544" i="1"/>
  <c r="E544" i="1"/>
  <c r="C545" i="1"/>
  <c r="E545" i="1"/>
  <c r="C546" i="1"/>
  <c r="E546" i="1"/>
  <c r="C547" i="1"/>
  <c r="E547" i="1"/>
  <c r="C548" i="1"/>
  <c r="E548" i="1"/>
  <c r="C549" i="1"/>
  <c r="E549" i="1"/>
  <c r="C550" i="1"/>
  <c r="E550" i="1"/>
  <c r="C551" i="1"/>
  <c r="E551" i="1"/>
  <c r="C552" i="1"/>
  <c r="E552" i="1"/>
  <c r="C553" i="1"/>
  <c r="E553" i="1"/>
  <c r="C554" i="1"/>
  <c r="E554" i="1"/>
  <c r="C555" i="1"/>
  <c r="E555" i="1"/>
  <c r="C556" i="1"/>
  <c r="E556" i="1"/>
  <c r="C557" i="1"/>
  <c r="E557" i="1"/>
  <c r="C558" i="1"/>
  <c r="E558" i="1"/>
  <c r="C559" i="1"/>
  <c r="E559" i="1"/>
  <c r="C560" i="1"/>
  <c r="E560" i="1"/>
  <c r="C561" i="1"/>
  <c r="E561" i="1"/>
  <c r="C562" i="1"/>
  <c r="E562" i="1"/>
  <c r="C563" i="1"/>
  <c r="E563" i="1"/>
  <c r="C564" i="1"/>
  <c r="E564" i="1"/>
  <c r="C565" i="1"/>
  <c r="E565" i="1"/>
  <c r="C566" i="1"/>
  <c r="E566" i="1"/>
  <c r="C567" i="1"/>
  <c r="E567" i="1"/>
  <c r="C568" i="1"/>
  <c r="E568" i="1"/>
  <c r="C569" i="1"/>
  <c r="E569" i="1"/>
  <c r="C570" i="1"/>
  <c r="E570" i="1"/>
  <c r="C571" i="1"/>
  <c r="E571" i="1"/>
  <c r="C572" i="1"/>
  <c r="E572" i="1"/>
  <c r="C573" i="1"/>
  <c r="E573" i="1"/>
  <c r="C574" i="1"/>
  <c r="E574" i="1"/>
  <c r="C575" i="1"/>
  <c r="E575" i="1"/>
  <c r="C576" i="1"/>
  <c r="E576" i="1"/>
  <c r="C577" i="1"/>
  <c r="E577" i="1"/>
  <c r="C578" i="1"/>
  <c r="E578" i="1"/>
  <c r="C579" i="1"/>
  <c r="E579" i="1"/>
  <c r="C580" i="1"/>
  <c r="E580" i="1"/>
  <c r="C581" i="1"/>
  <c r="E581" i="1"/>
  <c r="C582" i="1"/>
  <c r="E582" i="1"/>
  <c r="C583" i="1"/>
  <c r="E583" i="1"/>
  <c r="C584" i="1"/>
  <c r="E584" i="1"/>
  <c r="C585" i="1"/>
  <c r="E585" i="1"/>
  <c r="C586" i="1"/>
  <c r="E586" i="1"/>
  <c r="C587" i="1"/>
  <c r="E587" i="1"/>
  <c r="C588" i="1"/>
  <c r="E588" i="1"/>
  <c r="C589" i="1"/>
  <c r="E589" i="1"/>
  <c r="C590" i="1"/>
  <c r="E590" i="1"/>
  <c r="C591" i="1"/>
  <c r="E591" i="1"/>
  <c r="C592" i="1"/>
  <c r="E592" i="1"/>
  <c r="C593" i="1"/>
  <c r="E593" i="1"/>
  <c r="C594" i="1"/>
  <c r="E594" i="1"/>
  <c r="C595" i="1"/>
  <c r="E595" i="1"/>
  <c r="C596" i="1"/>
  <c r="E596" i="1"/>
  <c r="C597" i="1"/>
  <c r="E597" i="1"/>
  <c r="C598" i="1"/>
  <c r="E598" i="1"/>
  <c r="C599" i="1"/>
  <c r="E599" i="1"/>
  <c r="C600" i="1"/>
  <c r="E600" i="1"/>
  <c r="C601" i="1"/>
  <c r="E601" i="1"/>
  <c r="C602" i="1"/>
  <c r="E602" i="1"/>
  <c r="C603" i="1"/>
  <c r="E603" i="1"/>
  <c r="C604" i="1"/>
  <c r="E604" i="1"/>
  <c r="C605" i="1"/>
  <c r="E605" i="1"/>
  <c r="C606" i="1"/>
  <c r="E606" i="1"/>
  <c r="C607" i="1"/>
  <c r="E607" i="1"/>
  <c r="C608" i="1"/>
  <c r="E608" i="1"/>
  <c r="C609" i="1"/>
  <c r="E609" i="1"/>
  <c r="C610" i="1"/>
  <c r="E610" i="1"/>
  <c r="C611" i="1"/>
  <c r="E611" i="1"/>
  <c r="C612" i="1"/>
  <c r="E612" i="1"/>
  <c r="C613" i="1"/>
  <c r="E613" i="1"/>
  <c r="C614" i="1"/>
  <c r="E614" i="1"/>
  <c r="C615" i="1"/>
  <c r="E615" i="1"/>
  <c r="C616" i="1"/>
  <c r="E616" i="1"/>
  <c r="C617" i="1"/>
  <c r="E617" i="1"/>
  <c r="C618" i="1"/>
  <c r="E618" i="1"/>
  <c r="C619" i="1"/>
  <c r="E619" i="1"/>
  <c r="C620" i="1"/>
  <c r="E620" i="1"/>
  <c r="C621" i="1"/>
  <c r="E621" i="1"/>
  <c r="C622" i="1"/>
  <c r="E622" i="1"/>
  <c r="C623" i="1"/>
  <c r="E623" i="1"/>
  <c r="C624" i="1"/>
  <c r="E624" i="1"/>
  <c r="C625" i="1"/>
  <c r="E625" i="1"/>
  <c r="C626" i="1"/>
  <c r="E626" i="1"/>
  <c r="C627" i="1"/>
  <c r="E627" i="1"/>
  <c r="C628" i="1"/>
  <c r="E628" i="1"/>
  <c r="C629" i="1"/>
  <c r="E629" i="1"/>
  <c r="C630" i="1"/>
  <c r="E630" i="1"/>
  <c r="C631" i="1"/>
  <c r="E631" i="1"/>
  <c r="C632" i="1"/>
  <c r="E632" i="1"/>
  <c r="C633" i="1"/>
  <c r="E633" i="1"/>
  <c r="C634" i="1"/>
  <c r="E634" i="1"/>
  <c r="C635" i="1"/>
  <c r="E635" i="1"/>
  <c r="C636" i="1"/>
  <c r="E636" i="1"/>
  <c r="C637" i="1"/>
  <c r="E637" i="1"/>
  <c r="C638" i="1"/>
  <c r="E638" i="1"/>
  <c r="C639" i="1"/>
  <c r="E639" i="1"/>
  <c r="C640" i="1"/>
  <c r="E640" i="1"/>
  <c r="C641" i="1"/>
  <c r="E641" i="1"/>
  <c r="C642" i="1"/>
  <c r="E642" i="1"/>
  <c r="C643" i="1"/>
  <c r="E643" i="1"/>
  <c r="C644" i="1"/>
  <c r="E644" i="1"/>
  <c r="C645" i="1"/>
  <c r="E645" i="1"/>
  <c r="C646" i="1"/>
  <c r="E646" i="1"/>
  <c r="C647" i="1"/>
  <c r="E647" i="1"/>
  <c r="C648" i="1"/>
  <c r="E648" i="1"/>
  <c r="C649" i="1"/>
  <c r="E649" i="1"/>
  <c r="C650" i="1"/>
  <c r="E650" i="1"/>
  <c r="C651" i="1"/>
  <c r="E651" i="1"/>
  <c r="C652" i="1"/>
  <c r="E652" i="1"/>
  <c r="C653" i="1"/>
  <c r="E653" i="1"/>
  <c r="C654" i="1"/>
  <c r="E654" i="1"/>
  <c r="C655" i="1"/>
  <c r="E655" i="1"/>
  <c r="C656" i="1"/>
  <c r="E656" i="1"/>
  <c r="C657" i="1"/>
  <c r="E657" i="1"/>
  <c r="C658" i="1"/>
  <c r="E658" i="1"/>
  <c r="C659" i="1"/>
  <c r="E659" i="1"/>
  <c r="C660" i="1"/>
  <c r="E660" i="1"/>
  <c r="C661" i="1"/>
  <c r="E661" i="1"/>
  <c r="C662" i="1"/>
  <c r="E662" i="1"/>
  <c r="C663" i="1"/>
  <c r="E663" i="1"/>
  <c r="C664" i="1"/>
  <c r="E664" i="1"/>
  <c r="C665" i="1"/>
  <c r="E665" i="1"/>
  <c r="C666" i="1"/>
  <c r="E666" i="1"/>
  <c r="C667" i="1"/>
  <c r="E667" i="1"/>
  <c r="C668" i="1"/>
  <c r="E668" i="1"/>
  <c r="C669" i="1"/>
  <c r="E669" i="1"/>
  <c r="C670" i="1"/>
  <c r="E670" i="1"/>
  <c r="C671" i="1"/>
  <c r="E671" i="1"/>
  <c r="C672" i="1"/>
  <c r="E672" i="1"/>
  <c r="C673" i="1"/>
  <c r="E673" i="1"/>
  <c r="C674" i="1"/>
  <c r="E674" i="1"/>
  <c r="C675" i="1"/>
  <c r="E675" i="1"/>
  <c r="C676" i="1"/>
  <c r="E676" i="1"/>
  <c r="C677" i="1"/>
  <c r="E677" i="1"/>
  <c r="C678" i="1"/>
  <c r="E678" i="1"/>
  <c r="C679" i="1"/>
  <c r="E679" i="1"/>
  <c r="C680" i="1"/>
  <c r="E680" i="1"/>
  <c r="C681" i="1"/>
  <c r="E681" i="1"/>
  <c r="C682" i="1"/>
  <c r="E682" i="1"/>
  <c r="C683" i="1"/>
  <c r="E683" i="1"/>
  <c r="C684" i="1"/>
  <c r="E684" i="1"/>
  <c r="C685" i="1"/>
  <c r="E685" i="1"/>
  <c r="C686" i="1"/>
  <c r="E686" i="1"/>
  <c r="C687" i="1"/>
  <c r="E687" i="1"/>
  <c r="C688" i="1"/>
  <c r="E688" i="1"/>
  <c r="C689" i="1"/>
  <c r="E689" i="1"/>
  <c r="C690" i="1"/>
  <c r="E690" i="1"/>
  <c r="C691" i="1"/>
  <c r="E691" i="1"/>
  <c r="C692" i="1"/>
  <c r="E692" i="1"/>
  <c r="C693" i="1"/>
  <c r="E693" i="1"/>
  <c r="C694" i="1"/>
  <c r="E694" i="1"/>
  <c r="C695" i="1"/>
  <c r="E695" i="1"/>
  <c r="C696" i="1"/>
  <c r="E696" i="1"/>
  <c r="C697" i="1"/>
  <c r="E697" i="1"/>
  <c r="C698" i="1"/>
  <c r="E698" i="1"/>
  <c r="C699" i="1"/>
  <c r="E699" i="1"/>
  <c r="C700" i="1"/>
  <c r="E700" i="1"/>
  <c r="C701" i="1"/>
  <c r="E701" i="1"/>
  <c r="C702" i="1"/>
  <c r="E702" i="1"/>
  <c r="C703" i="1"/>
  <c r="E703" i="1"/>
  <c r="C704" i="1"/>
  <c r="E704" i="1"/>
  <c r="C705" i="1"/>
  <c r="E705" i="1"/>
  <c r="C706" i="1"/>
  <c r="E706" i="1"/>
  <c r="C707" i="1"/>
  <c r="E707" i="1"/>
  <c r="C708" i="1"/>
  <c r="E708" i="1"/>
  <c r="C709" i="1"/>
  <c r="E709" i="1"/>
  <c r="C710" i="1"/>
  <c r="E710" i="1"/>
  <c r="C711" i="1"/>
  <c r="E711" i="1"/>
  <c r="C712" i="1"/>
  <c r="E712" i="1"/>
  <c r="C713" i="1"/>
  <c r="E713" i="1"/>
  <c r="C714" i="1"/>
  <c r="E714" i="1"/>
  <c r="C715" i="1"/>
  <c r="E715" i="1"/>
  <c r="C716" i="1"/>
  <c r="E716" i="1"/>
  <c r="C717" i="1"/>
  <c r="E717" i="1"/>
  <c r="C718" i="1"/>
  <c r="E718" i="1"/>
  <c r="C719" i="1"/>
  <c r="E719" i="1"/>
  <c r="C720" i="1"/>
  <c r="E720" i="1"/>
  <c r="C721" i="1"/>
  <c r="E721" i="1"/>
  <c r="C722" i="1"/>
  <c r="E722" i="1"/>
  <c r="C723" i="1"/>
  <c r="E723" i="1"/>
  <c r="C724" i="1"/>
  <c r="E724" i="1"/>
  <c r="C725" i="1"/>
  <c r="E725" i="1"/>
  <c r="C726" i="1"/>
  <c r="E726" i="1"/>
  <c r="C727" i="1"/>
  <c r="E727" i="1"/>
  <c r="C728" i="1"/>
  <c r="E728" i="1"/>
  <c r="C729" i="1"/>
  <c r="E729" i="1"/>
  <c r="C730" i="1"/>
  <c r="E730" i="1"/>
  <c r="C731" i="1"/>
  <c r="E731" i="1"/>
  <c r="C732" i="1"/>
  <c r="E732" i="1"/>
  <c r="C733" i="1"/>
  <c r="E733" i="1"/>
  <c r="C734" i="1"/>
  <c r="E734" i="1"/>
  <c r="C735" i="1"/>
  <c r="E735" i="1"/>
  <c r="C736" i="1"/>
  <c r="E736" i="1"/>
  <c r="C737" i="1"/>
  <c r="E737" i="1"/>
  <c r="C738" i="1"/>
  <c r="E738" i="1"/>
  <c r="C739" i="1"/>
  <c r="E739" i="1"/>
  <c r="C740" i="1"/>
  <c r="E740" i="1"/>
  <c r="C741" i="1"/>
  <c r="E741" i="1"/>
  <c r="C742" i="1"/>
  <c r="E742" i="1"/>
  <c r="C743" i="1"/>
  <c r="E743" i="1"/>
  <c r="C744" i="1"/>
  <c r="E744" i="1"/>
  <c r="C745" i="1"/>
  <c r="E745" i="1"/>
  <c r="C746" i="1"/>
  <c r="E746" i="1"/>
  <c r="C747" i="1"/>
  <c r="E747" i="1"/>
  <c r="C748" i="1"/>
  <c r="E748" i="1"/>
  <c r="C749" i="1"/>
  <c r="E749" i="1"/>
  <c r="C750" i="1"/>
  <c r="E750" i="1"/>
  <c r="C751" i="1"/>
  <c r="E751" i="1"/>
  <c r="C752" i="1"/>
  <c r="E752" i="1"/>
  <c r="C753" i="1"/>
  <c r="E753" i="1"/>
  <c r="C754" i="1"/>
  <c r="E754" i="1"/>
  <c r="C755" i="1"/>
  <c r="E755" i="1"/>
  <c r="C756" i="1"/>
  <c r="E756" i="1"/>
  <c r="C757" i="1"/>
  <c r="E757" i="1"/>
  <c r="C758" i="1"/>
  <c r="E758" i="1"/>
  <c r="C759" i="1"/>
  <c r="E759" i="1"/>
  <c r="C760" i="1"/>
  <c r="E760" i="1"/>
  <c r="C761" i="1"/>
  <c r="E761" i="1"/>
  <c r="C762" i="1"/>
  <c r="E762" i="1"/>
  <c r="C763" i="1"/>
  <c r="E763" i="1"/>
  <c r="C764" i="1"/>
  <c r="E764" i="1"/>
  <c r="C765" i="1"/>
  <c r="E765" i="1"/>
  <c r="C766" i="1"/>
  <c r="E766" i="1"/>
  <c r="C767" i="1"/>
  <c r="E767" i="1"/>
  <c r="C768" i="1"/>
  <c r="E768" i="1"/>
  <c r="C769" i="1"/>
  <c r="E769" i="1"/>
  <c r="C770" i="1"/>
  <c r="E770" i="1"/>
  <c r="C771" i="1"/>
  <c r="E771" i="1"/>
  <c r="C772" i="1"/>
  <c r="E772" i="1"/>
  <c r="C773" i="1"/>
  <c r="E773" i="1"/>
  <c r="C774" i="1"/>
  <c r="E774" i="1"/>
  <c r="C775" i="1"/>
  <c r="E775" i="1"/>
  <c r="C776" i="1"/>
  <c r="E776" i="1"/>
  <c r="C777" i="1"/>
  <c r="E777" i="1"/>
  <c r="C778" i="1"/>
  <c r="E778" i="1"/>
  <c r="C779" i="1"/>
  <c r="E779" i="1"/>
  <c r="C780" i="1"/>
  <c r="E780" i="1"/>
  <c r="C781" i="1"/>
  <c r="E781" i="1"/>
  <c r="C782" i="1"/>
  <c r="E782" i="1"/>
  <c r="C783" i="1"/>
  <c r="E783" i="1"/>
  <c r="C784" i="1"/>
  <c r="E784" i="1"/>
  <c r="C785" i="1"/>
  <c r="E785" i="1"/>
  <c r="C786" i="1"/>
  <c r="E786" i="1"/>
  <c r="C787" i="1"/>
  <c r="E787" i="1"/>
  <c r="C788" i="1"/>
  <c r="E788" i="1"/>
  <c r="C789" i="1"/>
  <c r="E789" i="1"/>
  <c r="C790" i="1"/>
  <c r="E790" i="1"/>
  <c r="C791" i="1"/>
  <c r="E791" i="1"/>
  <c r="C792" i="1"/>
  <c r="E792" i="1"/>
  <c r="C793" i="1"/>
  <c r="E793" i="1"/>
  <c r="C794" i="1"/>
  <c r="E794" i="1"/>
  <c r="C795" i="1"/>
  <c r="E795" i="1"/>
  <c r="C796" i="1"/>
  <c r="E796" i="1"/>
  <c r="C797" i="1"/>
  <c r="E797" i="1"/>
  <c r="C798" i="1"/>
  <c r="E798" i="1"/>
  <c r="C799" i="1"/>
  <c r="E799" i="1"/>
  <c r="C800" i="1"/>
  <c r="E800" i="1"/>
  <c r="C801" i="1"/>
  <c r="E801" i="1"/>
  <c r="C802" i="1"/>
  <c r="E802" i="1"/>
  <c r="C803" i="1"/>
  <c r="E803" i="1"/>
  <c r="C804" i="1"/>
  <c r="E804" i="1"/>
  <c r="C805" i="1"/>
  <c r="E805" i="1"/>
  <c r="C806" i="1"/>
  <c r="E806" i="1"/>
  <c r="C807" i="1"/>
  <c r="E807" i="1"/>
  <c r="C808" i="1"/>
  <c r="E808" i="1"/>
  <c r="C809" i="1"/>
  <c r="E809" i="1"/>
  <c r="C810" i="1"/>
  <c r="E810" i="1"/>
  <c r="C811" i="1"/>
  <c r="E811" i="1"/>
  <c r="C812" i="1"/>
  <c r="E812" i="1"/>
  <c r="C813" i="1"/>
  <c r="E813" i="1"/>
  <c r="C814" i="1"/>
  <c r="E814" i="1"/>
  <c r="C815" i="1"/>
  <c r="E815" i="1"/>
  <c r="C816" i="1"/>
  <c r="E816" i="1"/>
  <c r="C817" i="1"/>
  <c r="E817" i="1"/>
  <c r="C818" i="1"/>
  <c r="E818" i="1"/>
  <c r="C819" i="1"/>
  <c r="E819" i="1"/>
  <c r="C820" i="1"/>
  <c r="E820" i="1"/>
  <c r="C821" i="1"/>
  <c r="E821" i="1"/>
  <c r="C822" i="1"/>
  <c r="E822" i="1"/>
  <c r="C823" i="1"/>
  <c r="E823" i="1"/>
  <c r="C824" i="1"/>
  <c r="E824" i="1"/>
  <c r="C825" i="1"/>
  <c r="E825" i="1"/>
  <c r="C826" i="1"/>
  <c r="E826" i="1"/>
  <c r="C827" i="1"/>
  <c r="E827" i="1"/>
  <c r="C828" i="1"/>
  <c r="E828" i="1"/>
  <c r="C829" i="1"/>
  <c r="E829" i="1"/>
  <c r="C830" i="1"/>
  <c r="E830" i="1"/>
  <c r="C831" i="1"/>
  <c r="E831" i="1"/>
  <c r="C832" i="1"/>
  <c r="E832" i="1"/>
  <c r="C833" i="1"/>
  <c r="E833" i="1"/>
  <c r="C834" i="1"/>
  <c r="E834" i="1"/>
  <c r="C835" i="1"/>
  <c r="E835" i="1"/>
  <c r="C836" i="1"/>
  <c r="E836" i="1"/>
  <c r="C837" i="1"/>
  <c r="E837" i="1"/>
  <c r="C838" i="1"/>
  <c r="E838" i="1"/>
  <c r="C839" i="1"/>
  <c r="E839" i="1"/>
  <c r="C840" i="1"/>
  <c r="E840" i="1"/>
  <c r="C841" i="1"/>
  <c r="E841" i="1"/>
  <c r="C842" i="1"/>
  <c r="E842" i="1"/>
  <c r="C843" i="1"/>
  <c r="E843" i="1"/>
  <c r="C844" i="1"/>
  <c r="E844" i="1"/>
  <c r="C845" i="1"/>
  <c r="E845" i="1"/>
  <c r="C846" i="1"/>
  <c r="E846" i="1"/>
  <c r="C847" i="1"/>
  <c r="E847" i="1"/>
  <c r="C848" i="1"/>
  <c r="E848" i="1"/>
  <c r="C849" i="1"/>
  <c r="E849" i="1"/>
  <c r="C850" i="1"/>
  <c r="E850" i="1"/>
  <c r="C851" i="1"/>
  <c r="E851" i="1"/>
  <c r="C852" i="1"/>
  <c r="E852" i="1"/>
  <c r="C853" i="1"/>
  <c r="E853" i="1"/>
  <c r="C854" i="1"/>
  <c r="E854" i="1"/>
  <c r="C855" i="1"/>
  <c r="E855" i="1"/>
  <c r="C856" i="1"/>
  <c r="E856" i="1"/>
  <c r="C857" i="1"/>
  <c r="E857" i="1"/>
  <c r="C858" i="1"/>
  <c r="E858" i="1"/>
  <c r="C859" i="1"/>
  <c r="E859" i="1"/>
  <c r="C860" i="1"/>
  <c r="E860" i="1"/>
  <c r="C861" i="1"/>
  <c r="E861" i="1"/>
  <c r="C862" i="1"/>
  <c r="E862" i="1"/>
  <c r="C863" i="1"/>
  <c r="E863" i="1"/>
  <c r="C864" i="1"/>
  <c r="E864" i="1"/>
  <c r="C865" i="1"/>
  <c r="E865" i="1"/>
  <c r="C866" i="1"/>
  <c r="E866" i="1"/>
  <c r="C867" i="1"/>
  <c r="E867" i="1"/>
  <c r="C868" i="1"/>
  <c r="E868" i="1"/>
  <c r="C869" i="1"/>
  <c r="E869" i="1"/>
  <c r="C870" i="1"/>
  <c r="E870" i="1"/>
  <c r="C871" i="1"/>
  <c r="E871" i="1"/>
  <c r="C872" i="1"/>
  <c r="E872" i="1"/>
  <c r="C873" i="1"/>
  <c r="E873" i="1"/>
  <c r="C874" i="1"/>
  <c r="E874" i="1"/>
  <c r="C875" i="1"/>
  <c r="E875" i="1"/>
  <c r="C876" i="1"/>
  <c r="E876" i="1"/>
  <c r="C877" i="1"/>
  <c r="E877" i="1"/>
  <c r="C878" i="1"/>
  <c r="E878" i="1"/>
  <c r="C879" i="1"/>
  <c r="E879" i="1"/>
  <c r="C880" i="1"/>
  <c r="E880" i="1"/>
  <c r="C881" i="1"/>
  <c r="E881" i="1"/>
  <c r="C882" i="1"/>
  <c r="E882" i="1"/>
  <c r="C883" i="1"/>
  <c r="E883" i="1"/>
  <c r="C884" i="1"/>
  <c r="E884" i="1"/>
  <c r="C885" i="1"/>
  <c r="E885" i="1"/>
  <c r="C886" i="1"/>
  <c r="E886" i="1"/>
  <c r="C887" i="1"/>
  <c r="E887" i="1"/>
  <c r="C888" i="1"/>
  <c r="E888" i="1"/>
  <c r="C889" i="1"/>
  <c r="E889" i="1"/>
  <c r="C890" i="1"/>
  <c r="E890" i="1"/>
  <c r="C891" i="1"/>
  <c r="E891" i="1"/>
  <c r="C892" i="1"/>
  <c r="E892" i="1"/>
  <c r="C893" i="1"/>
  <c r="E893" i="1"/>
  <c r="C894" i="1"/>
  <c r="E894" i="1"/>
  <c r="C895" i="1"/>
  <c r="E895" i="1"/>
  <c r="C896" i="1"/>
  <c r="E896" i="1"/>
  <c r="C897" i="1"/>
  <c r="E897" i="1"/>
  <c r="C898" i="1"/>
  <c r="E898" i="1"/>
  <c r="C899" i="1"/>
  <c r="E899" i="1"/>
  <c r="C900" i="1"/>
  <c r="E900" i="1"/>
  <c r="C901" i="1"/>
  <c r="E901" i="1"/>
  <c r="C902" i="1"/>
  <c r="E902" i="1"/>
  <c r="C903" i="1"/>
  <c r="E903" i="1"/>
  <c r="C904" i="1"/>
  <c r="E904" i="1"/>
  <c r="C905" i="1"/>
  <c r="E905" i="1"/>
  <c r="C906" i="1"/>
  <c r="E906" i="1"/>
  <c r="C907" i="1"/>
  <c r="E907" i="1"/>
  <c r="C908" i="1"/>
  <c r="E908" i="1"/>
  <c r="C909" i="1"/>
  <c r="E909" i="1"/>
  <c r="C910" i="1"/>
  <c r="E910" i="1"/>
  <c r="C911" i="1"/>
  <c r="E911" i="1"/>
  <c r="C912" i="1"/>
  <c r="E912" i="1"/>
  <c r="C913" i="1"/>
  <c r="E913" i="1"/>
  <c r="C914" i="1"/>
  <c r="E914" i="1"/>
  <c r="C915" i="1"/>
  <c r="E915" i="1"/>
  <c r="C916" i="1"/>
  <c r="E916" i="1"/>
  <c r="C917" i="1"/>
  <c r="E917" i="1"/>
  <c r="C918" i="1"/>
  <c r="E918" i="1"/>
  <c r="C919" i="1"/>
  <c r="E919" i="1"/>
  <c r="C920" i="1"/>
  <c r="E920" i="1"/>
  <c r="C921" i="1"/>
  <c r="E921" i="1"/>
  <c r="C922" i="1"/>
  <c r="E922" i="1"/>
  <c r="C923" i="1"/>
  <c r="E923" i="1"/>
  <c r="C924" i="1"/>
  <c r="E924" i="1"/>
  <c r="C925" i="1"/>
  <c r="E925" i="1"/>
  <c r="C926" i="1"/>
  <c r="E926" i="1"/>
  <c r="C927" i="1"/>
  <c r="E927" i="1"/>
  <c r="C928" i="1"/>
  <c r="E928" i="1"/>
  <c r="C929" i="1"/>
  <c r="E929" i="1"/>
  <c r="C930" i="1"/>
  <c r="E930" i="1"/>
  <c r="C931" i="1"/>
  <c r="E931" i="1"/>
  <c r="C932" i="1"/>
  <c r="E932" i="1"/>
  <c r="C933" i="1"/>
  <c r="E933" i="1"/>
  <c r="C934" i="1"/>
  <c r="E934" i="1"/>
  <c r="C935" i="1"/>
  <c r="E935" i="1"/>
  <c r="C936" i="1"/>
  <c r="E936" i="1"/>
  <c r="C937" i="1"/>
  <c r="E937" i="1"/>
  <c r="C938" i="1"/>
  <c r="E938" i="1"/>
  <c r="C939" i="1"/>
  <c r="E939" i="1"/>
  <c r="C940" i="1"/>
  <c r="E940" i="1"/>
  <c r="C941" i="1"/>
  <c r="E941" i="1"/>
  <c r="C942" i="1"/>
  <c r="E942" i="1"/>
  <c r="C943" i="1"/>
  <c r="E943" i="1"/>
  <c r="C944" i="1"/>
  <c r="E944" i="1"/>
  <c r="C945" i="1"/>
  <c r="E945" i="1"/>
  <c r="C946" i="1"/>
  <c r="E946" i="1"/>
  <c r="C947" i="1"/>
  <c r="E947" i="1"/>
  <c r="C948" i="1"/>
  <c r="E948" i="1"/>
  <c r="C949" i="1"/>
  <c r="E949" i="1"/>
  <c r="C950" i="1"/>
  <c r="E950" i="1"/>
  <c r="C951" i="1"/>
  <c r="E951" i="1"/>
  <c r="C952" i="1"/>
  <c r="E952" i="1"/>
  <c r="C953" i="1"/>
  <c r="E953" i="1"/>
  <c r="C954" i="1"/>
  <c r="E954" i="1"/>
  <c r="C955" i="1"/>
  <c r="E955" i="1"/>
  <c r="C956" i="1"/>
  <c r="E956" i="1"/>
  <c r="C957" i="1"/>
  <c r="E957" i="1"/>
  <c r="C958" i="1"/>
  <c r="E958" i="1"/>
  <c r="C959" i="1"/>
  <c r="E959" i="1"/>
  <c r="C960" i="1"/>
  <c r="E960" i="1"/>
  <c r="C961" i="1"/>
  <c r="E961" i="1"/>
  <c r="C962" i="1"/>
  <c r="E962" i="1"/>
  <c r="C963" i="1"/>
  <c r="E963" i="1"/>
  <c r="C964" i="1"/>
  <c r="E964" i="1"/>
  <c r="C965" i="1"/>
  <c r="E965" i="1"/>
  <c r="C966" i="1"/>
  <c r="E966" i="1"/>
  <c r="C967" i="1"/>
  <c r="E967" i="1"/>
  <c r="C968" i="1"/>
  <c r="E968" i="1"/>
  <c r="C969" i="1"/>
  <c r="E969" i="1"/>
  <c r="C970" i="1"/>
  <c r="E970" i="1"/>
  <c r="C971" i="1"/>
  <c r="E971" i="1"/>
  <c r="C972" i="1"/>
  <c r="E972" i="1"/>
  <c r="C973" i="1"/>
  <c r="E973" i="1"/>
  <c r="C974" i="1"/>
  <c r="E974" i="1"/>
  <c r="C975" i="1"/>
  <c r="E975" i="1"/>
  <c r="C976" i="1"/>
  <c r="E976" i="1"/>
  <c r="C977" i="1"/>
  <c r="E977" i="1"/>
  <c r="C978" i="1"/>
  <c r="E978" i="1"/>
  <c r="C979" i="1"/>
  <c r="E979" i="1"/>
  <c r="C980" i="1"/>
  <c r="E980" i="1"/>
  <c r="C981" i="1"/>
  <c r="E981" i="1"/>
  <c r="C982" i="1"/>
  <c r="E982" i="1"/>
  <c r="C983" i="1"/>
  <c r="E983" i="1"/>
  <c r="C984" i="1"/>
  <c r="E984" i="1"/>
  <c r="C985" i="1"/>
  <c r="E985" i="1"/>
  <c r="C986" i="1"/>
  <c r="E986" i="1"/>
  <c r="C987" i="1"/>
  <c r="E987" i="1"/>
  <c r="C988" i="1"/>
  <c r="E988" i="1"/>
  <c r="C989" i="1"/>
  <c r="E989" i="1"/>
  <c r="C990" i="1"/>
  <c r="E990" i="1"/>
  <c r="C991" i="1"/>
  <c r="E991" i="1"/>
  <c r="C992" i="1"/>
  <c r="E992" i="1"/>
  <c r="C993" i="1"/>
  <c r="E993" i="1"/>
  <c r="C994" i="1"/>
  <c r="E994" i="1"/>
  <c r="C995" i="1"/>
  <c r="E995" i="1"/>
  <c r="C996" i="1"/>
  <c r="E996" i="1"/>
  <c r="C997" i="1"/>
  <c r="E997" i="1"/>
  <c r="C998" i="1"/>
  <c r="E998" i="1"/>
  <c r="C999" i="1"/>
  <c r="E999" i="1"/>
  <c r="C1000" i="1"/>
  <c r="E1000" i="1"/>
  <c r="C1001" i="1"/>
  <c r="E1001" i="1"/>
  <c r="C1002" i="1"/>
  <c r="E1002" i="1"/>
  <c r="C1003" i="1"/>
  <c r="E1003" i="1"/>
  <c r="C1004" i="1"/>
  <c r="E1004" i="1"/>
  <c r="C1005" i="1"/>
  <c r="E1005" i="1"/>
  <c r="C1006" i="1"/>
  <c r="E1006" i="1"/>
  <c r="C1007" i="1"/>
  <c r="E1007" i="1"/>
  <c r="C1008" i="1"/>
  <c r="E1008" i="1"/>
  <c r="C1009" i="1"/>
  <c r="E1009" i="1"/>
  <c r="C1010" i="1"/>
  <c r="E1010" i="1"/>
  <c r="C1011" i="1"/>
  <c r="E1011" i="1"/>
  <c r="C1012" i="1"/>
  <c r="E1012" i="1"/>
  <c r="C1013" i="1"/>
  <c r="E1013" i="1"/>
  <c r="C1014" i="1"/>
  <c r="E1014" i="1"/>
  <c r="C1015" i="1"/>
  <c r="E1015" i="1"/>
  <c r="C1016" i="1"/>
  <c r="E1016" i="1"/>
  <c r="C1017" i="1"/>
  <c r="E1017" i="1"/>
  <c r="C1018" i="1"/>
  <c r="E1018" i="1"/>
  <c r="C1019" i="1"/>
  <c r="E1019" i="1"/>
  <c r="C1020" i="1"/>
  <c r="E1020" i="1"/>
  <c r="C1021" i="1"/>
  <c r="E1021" i="1"/>
  <c r="C1022" i="1"/>
  <c r="E1022" i="1"/>
  <c r="C1023" i="1"/>
  <c r="E1023" i="1"/>
  <c r="C1024" i="1"/>
  <c r="E1024" i="1"/>
  <c r="C1025" i="1"/>
  <c r="E1025" i="1"/>
  <c r="C1026" i="1"/>
  <c r="E1026" i="1"/>
  <c r="C1027" i="1"/>
  <c r="E1027" i="1"/>
  <c r="C1028" i="1"/>
  <c r="E1028" i="1"/>
  <c r="C1029" i="1"/>
  <c r="E1029" i="1"/>
  <c r="C1030" i="1"/>
  <c r="E1030" i="1"/>
  <c r="C1031" i="1"/>
  <c r="E1031" i="1"/>
  <c r="C1032" i="1"/>
  <c r="E1032" i="1"/>
  <c r="C1033" i="1"/>
  <c r="E1033" i="1"/>
  <c r="C1034" i="1"/>
  <c r="E1034" i="1"/>
  <c r="C1035" i="1"/>
  <c r="E1035" i="1"/>
  <c r="C1036" i="1"/>
  <c r="E1036" i="1"/>
  <c r="C1037" i="1"/>
  <c r="E1037" i="1"/>
  <c r="C1038" i="1"/>
  <c r="E1038" i="1"/>
  <c r="C1039" i="1"/>
  <c r="E1039" i="1"/>
  <c r="C1040" i="1"/>
  <c r="E1040" i="1"/>
  <c r="C1041" i="1"/>
  <c r="E1041" i="1"/>
  <c r="C1042" i="1"/>
  <c r="E1042" i="1"/>
  <c r="C1043" i="1"/>
  <c r="E1043" i="1"/>
  <c r="C1044" i="1"/>
  <c r="E1044" i="1"/>
  <c r="C1045" i="1"/>
  <c r="E1045" i="1"/>
  <c r="C1046" i="1"/>
  <c r="E1046" i="1"/>
  <c r="C1047" i="1"/>
  <c r="E1047" i="1"/>
  <c r="C1048" i="1"/>
  <c r="E1048" i="1"/>
  <c r="C1049" i="1"/>
  <c r="E1049" i="1"/>
  <c r="C1050" i="1"/>
  <c r="E1050" i="1"/>
  <c r="C1051" i="1"/>
  <c r="E1051" i="1"/>
  <c r="C1052" i="1"/>
  <c r="E1052" i="1"/>
  <c r="C1053" i="1"/>
  <c r="E1053" i="1"/>
  <c r="C1054" i="1"/>
  <c r="E1054" i="1"/>
  <c r="C1055" i="1"/>
  <c r="E1055" i="1"/>
  <c r="C1056" i="1"/>
  <c r="E1056" i="1"/>
  <c r="C1057" i="1"/>
  <c r="E1057" i="1"/>
  <c r="C1058" i="1"/>
  <c r="E1058" i="1"/>
  <c r="C1059" i="1"/>
  <c r="E1059" i="1"/>
  <c r="C1060" i="1"/>
  <c r="E1060" i="1"/>
  <c r="C1061" i="1"/>
  <c r="E1061" i="1"/>
  <c r="C1062" i="1"/>
  <c r="E1062" i="1"/>
  <c r="C1063" i="1"/>
  <c r="E1063" i="1"/>
  <c r="C1064" i="1"/>
  <c r="E1064" i="1"/>
  <c r="C1065" i="1"/>
  <c r="E1065" i="1"/>
  <c r="C1066" i="1"/>
  <c r="E1066" i="1"/>
  <c r="C1067" i="1"/>
  <c r="E1067" i="1"/>
  <c r="C1068" i="1"/>
  <c r="E1068" i="1"/>
  <c r="C1069" i="1"/>
  <c r="E1069" i="1"/>
  <c r="C1070" i="1"/>
  <c r="E1070" i="1"/>
  <c r="C1071" i="1"/>
  <c r="E1071" i="1"/>
  <c r="C1072" i="1"/>
  <c r="E1072" i="1"/>
  <c r="C1073" i="1"/>
  <c r="E1073" i="1"/>
  <c r="C1074" i="1"/>
  <c r="E1074" i="1"/>
  <c r="C1075" i="1"/>
  <c r="E1075" i="1"/>
  <c r="C1076" i="1"/>
  <c r="E1076" i="1"/>
  <c r="C1077" i="1"/>
  <c r="E1077" i="1"/>
  <c r="C1078" i="1"/>
  <c r="E1078" i="1"/>
  <c r="C1079" i="1"/>
  <c r="E1079" i="1"/>
  <c r="C1080" i="1"/>
  <c r="E1080" i="1"/>
  <c r="C1081" i="1"/>
  <c r="E1081" i="1"/>
  <c r="C1082" i="1"/>
  <c r="E1082" i="1"/>
  <c r="C1083" i="1"/>
  <c r="E1083" i="1"/>
  <c r="C1084" i="1"/>
  <c r="E1084" i="1"/>
  <c r="C1085" i="1"/>
  <c r="E1085" i="1"/>
  <c r="C1086" i="1"/>
  <c r="E1086" i="1"/>
  <c r="C1087" i="1"/>
  <c r="E1087" i="1"/>
  <c r="C1088" i="1"/>
  <c r="E1088" i="1"/>
  <c r="C1089" i="1"/>
  <c r="E1089" i="1"/>
  <c r="C1090" i="1"/>
  <c r="E1090" i="1"/>
  <c r="C1091" i="1"/>
  <c r="E1091" i="1"/>
  <c r="C1092" i="1"/>
  <c r="E1092" i="1"/>
  <c r="C1093" i="1"/>
  <c r="E1093" i="1"/>
  <c r="C1094" i="1"/>
  <c r="E1094" i="1"/>
  <c r="C1095" i="1"/>
  <c r="E1095" i="1"/>
  <c r="C1096" i="1"/>
  <c r="E1096" i="1"/>
  <c r="C1097" i="1"/>
  <c r="E1097" i="1"/>
  <c r="C1098" i="1"/>
  <c r="E1098" i="1"/>
  <c r="C1099" i="1"/>
  <c r="E1099" i="1"/>
  <c r="C1100" i="1"/>
  <c r="E1100" i="1"/>
  <c r="C1101" i="1"/>
  <c r="E1101" i="1"/>
  <c r="C1102" i="1"/>
  <c r="E1102" i="1"/>
  <c r="C1103" i="1"/>
  <c r="E1103" i="1"/>
  <c r="C1104" i="1"/>
  <c r="E1104" i="1"/>
  <c r="C1105" i="1"/>
  <c r="E1105" i="1"/>
  <c r="C1106" i="1"/>
  <c r="E1106" i="1"/>
  <c r="C1107" i="1"/>
  <c r="E1107" i="1"/>
  <c r="C1108" i="1"/>
  <c r="E1108" i="1"/>
  <c r="C1109" i="1"/>
  <c r="E1109" i="1"/>
  <c r="C1110" i="1"/>
  <c r="E1110" i="1"/>
  <c r="C1111" i="1"/>
  <c r="E1111" i="1"/>
  <c r="C1112" i="1"/>
  <c r="E1112" i="1"/>
  <c r="C1113" i="1"/>
  <c r="E1113" i="1"/>
  <c r="C1114" i="1"/>
  <c r="E1114" i="1"/>
  <c r="C1115" i="1"/>
  <c r="E1115" i="1"/>
  <c r="C1116" i="1"/>
  <c r="E1116" i="1"/>
  <c r="C1117" i="1"/>
  <c r="E1117" i="1"/>
  <c r="C1118" i="1"/>
  <c r="E1118" i="1"/>
  <c r="C1119" i="1"/>
  <c r="E1119" i="1"/>
  <c r="C1120" i="1"/>
  <c r="E1120" i="1"/>
  <c r="C1121" i="1"/>
  <c r="E1121" i="1"/>
  <c r="C1122" i="1"/>
  <c r="E1122" i="1"/>
  <c r="C1123" i="1"/>
  <c r="E1123" i="1"/>
  <c r="C1124" i="1"/>
  <c r="E1124" i="1"/>
  <c r="C1125" i="1"/>
  <c r="E1125" i="1"/>
  <c r="C1126" i="1"/>
  <c r="E1126" i="1"/>
  <c r="C1127" i="1"/>
  <c r="E1127" i="1"/>
  <c r="C1128" i="1"/>
  <c r="E1128" i="1"/>
  <c r="C1129" i="1"/>
  <c r="E1129" i="1"/>
  <c r="C1130" i="1"/>
  <c r="E1130" i="1"/>
  <c r="C1131" i="1"/>
  <c r="E1131" i="1"/>
  <c r="C1132" i="1"/>
  <c r="E1132" i="1"/>
  <c r="C1133" i="1"/>
  <c r="E1133" i="1"/>
  <c r="C1134" i="1"/>
  <c r="E1134" i="1"/>
  <c r="C1135" i="1"/>
  <c r="E1135" i="1"/>
  <c r="C1136" i="1"/>
  <c r="E1136" i="1"/>
  <c r="C1137" i="1"/>
  <c r="E1137" i="1"/>
  <c r="C1138" i="1"/>
  <c r="E1138" i="1"/>
  <c r="C1139" i="1"/>
  <c r="E1139" i="1"/>
  <c r="C1140" i="1"/>
  <c r="E1140" i="1"/>
  <c r="C1141" i="1"/>
  <c r="E1141" i="1"/>
  <c r="C1142" i="1"/>
  <c r="E1142" i="1"/>
  <c r="C1143" i="1"/>
  <c r="E1143" i="1"/>
  <c r="C1144" i="1"/>
  <c r="E1144" i="1"/>
  <c r="C1145" i="1"/>
  <c r="E1145" i="1"/>
  <c r="C1146" i="1"/>
  <c r="E1146" i="1"/>
  <c r="C1147" i="1"/>
  <c r="E1147" i="1"/>
  <c r="C1148" i="1"/>
  <c r="E1148" i="1"/>
  <c r="C1149" i="1"/>
  <c r="E1149" i="1"/>
  <c r="C1150" i="1"/>
  <c r="E1150" i="1"/>
  <c r="C1151" i="1"/>
  <c r="E1151" i="1"/>
  <c r="C1152" i="1"/>
  <c r="E1152" i="1"/>
  <c r="C1153" i="1"/>
  <c r="E1153" i="1"/>
  <c r="C1154" i="1"/>
  <c r="E1154" i="1"/>
  <c r="C1155" i="1"/>
  <c r="E1155" i="1"/>
  <c r="C1156" i="1"/>
  <c r="E1156" i="1"/>
  <c r="C1157" i="1"/>
  <c r="E1157" i="1"/>
  <c r="C1158" i="1"/>
  <c r="E1158" i="1"/>
  <c r="C1159" i="1"/>
  <c r="E1159" i="1"/>
  <c r="C1160" i="1"/>
  <c r="E1160" i="1"/>
  <c r="C1161" i="1"/>
  <c r="E1161" i="1"/>
  <c r="C1162" i="1"/>
  <c r="E1162" i="1"/>
  <c r="C1163" i="1"/>
  <c r="E1163" i="1"/>
  <c r="C1164" i="1"/>
  <c r="E1164" i="1"/>
  <c r="C1165" i="1"/>
  <c r="E1165" i="1"/>
  <c r="C1166" i="1"/>
  <c r="E1166" i="1"/>
  <c r="C1167" i="1"/>
  <c r="E1167" i="1"/>
  <c r="C1168" i="1"/>
  <c r="E1168" i="1"/>
  <c r="C1169" i="1"/>
  <c r="E1169" i="1"/>
  <c r="C1170" i="1"/>
  <c r="E1170" i="1"/>
  <c r="C1171" i="1"/>
  <c r="E1171" i="1"/>
  <c r="C1172" i="1"/>
  <c r="E1172" i="1"/>
  <c r="C1173" i="1"/>
  <c r="E1173" i="1"/>
  <c r="C1174" i="1"/>
  <c r="E1174" i="1"/>
  <c r="C1175" i="1"/>
  <c r="E1175" i="1"/>
  <c r="C1176" i="1"/>
  <c r="E1176" i="1"/>
  <c r="C1177" i="1"/>
  <c r="E1177" i="1"/>
  <c r="C1178" i="1"/>
  <c r="E1178" i="1"/>
  <c r="C1179" i="1"/>
  <c r="E1179" i="1"/>
  <c r="C1180" i="1"/>
  <c r="E1180" i="1"/>
  <c r="C1181" i="1"/>
  <c r="E1181" i="1"/>
  <c r="C1182" i="1"/>
  <c r="E1182" i="1"/>
  <c r="C1183" i="1"/>
  <c r="E1183" i="1"/>
  <c r="C1184" i="1"/>
  <c r="E1184" i="1"/>
  <c r="C1185" i="1"/>
  <c r="E1185" i="1"/>
  <c r="C1186" i="1"/>
  <c r="E1186" i="1"/>
  <c r="C1187" i="1"/>
  <c r="E1187" i="1"/>
  <c r="C1188" i="1"/>
  <c r="E1188" i="1"/>
  <c r="C1189" i="1"/>
  <c r="E1189" i="1"/>
  <c r="C1190" i="1"/>
  <c r="E1190" i="1"/>
  <c r="C1191" i="1"/>
  <c r="E1191" i="1"/>
  <c r="C1192" i="1"/>
  <c r="E1192" i="1"/>
  <c r="C1193" i="1"/>
  <c r="E1193" i="1"/>
  <c r="C1194" i="1"/>
  <c r="E1194" i="1"/>
  <c r="C1195" i="1"/>
  <c r="E1195" i="1"/>
  <c r="C1196" i="1"/>
  <c r="E1196" i="1"/>
  <c r="C1197" i="1"/>
  <c r="E1197" i="1"/>
  <c r="C1198" i="1"/>
  <c r="E1198" i="1"/>
  <c r="C1199" i="1"/>
  <c r="E1199" i="1"/>
  <c r="C1200" i="1"/>
  <c r="E1200" i="1"/>
  <c r="C1201" i="1"/>
  <c r="E1201" i="1"/>
  <c r="C1202" i="1"/>
  <c r="E1202" i="1"/>
  <c r="C1203" i="1"/>
  <c r="E1203" i="1"/>
  <c r="C1204" i="1"/>
  <c r="E1204" i="1"/>
  <c r="C1205" i="1"/>
  <c r="E1205" i="1"/>
  <c r="C1206" i="1"/>
  <c r="E1206" i="1"/>
  <c r="C1207" i="1"/>
  <c r="E1207" i="1"/>
  <c r="C1208" i="1"/>
  <c r="E1208" i="1"/>
  <c r="C1209" i="1"/>
  <c r="E1209" i="1"/>
  <c r="C1210" i="1"/>
  <c r="E1210" i="1"/>
  <c r="C1211" i="1"/>
  <c r="E1211" i="1"/>
  <c r="C1212" i="1"/>
  <c r="E1212" i="1"/>
  <c r="C1213" i="1"/>
  <c r="E1213" i="1"/>
  <c r="C1214" i="1"/>
  <c r="E1214" i="1"/>
  <c r="C1215" i="1"/>
  <c r="E1215" i="1"/>
  <c r="C1216" i="1"/>
  <c r="E1216" i="1"/>
  <c r="C1217" i="1"/>
  <c r="E1217" i="1"/>
  <c r="C1218" i="1"/>
  <c r="E1218" i="1"/>
  <c r="C1219" i="1"/>
  <c r="E1219" i="1"/>
  <c r="C1220" i="1"/>
  <c r="E1220" i="1"/>
  <c r="C1221" i="1"/>
  <c r="E1221" i="1"/>
  <c r="C1222" i="1"/>
  <c r="E1222" i="1"/>
  <c r="C1223" i="1"/>
  <c r="E1223" i="1"/>
  <c r="C1224" i="1"/>
  <c r="E1224" i="1"/>
  <c r="C1225" i="1"/>
  <c r="E1225" i="1"/>
  <c r="C1226" i="1"/>
  <c r="E1226" i="1"/>
  <c r="C1227" i="1"/>
  <c r="E1227" i="1"/>
  <c r="C1228" i="1"/>
  <c r="E1228" i="1"/>
  <c r="C1229" i="1"/>
  <c r="E1229" i="1"/>
  <c r="C1230" i="1"/>
  <c r="E1230" i="1"/>
  <c r="C1231" i="1"/>
  <c r="E1231" i="1"/>
  <c r="C1232" i="1"/>
  <c r="E1232" i="1"/>
  <c r="C1233" i="1"/>
  <c r="E1233" i="1"/>
  <c r="C1234" i="1"/>
  <c r="E1234" i="1"/>
  <c r="C1235" i="1"/>
  <c r="E1235" i="1"/>
  <c r="C1236" i="1"/>
  <c r="E1236" i="1"/>
  <c r="C1237" i="1"/>
  <c r="E1237" i="1"/>
  <c r="C1238" i="1"/>
  <c r="E1238" i="1"/>
  <c r="C1239" i="1"/>
  <c r="E1239" i="1"/>
  <c r="C1240" i="1"/>
  <c r="E1240" i="1"/>
  <c r="C1241" i="1"/>
  <c r="E1241" i="1"/>
  <c r="C1242" i="1"/>
  <c r="E1242" i="1"/>
  <c r="C1243" i="1"/>
  <c r="E1243" i="1"/>
  <c r="C1244" i="1"/>
  <c r="E1244" i="1"/>
  <c r="C1245" i="1"/>
  <c r="E1245" i="1"/>
  <c r="C1246" i="1"/>
  <c r="E1246" i="1"/>
  <c r="C1247" i="1"/>
  <c r="E1247" i="1"/>
  <c r="C1248" i="1"/>
  <c r="E1248" i="1"/>
  <c r="C1249" i="1"/>
  <c r="E1249" i="1"/>
  <c r="C1250" i="1"/>
  <c r="E1250" i="1"/>
  <c r="C1251" i="1"/>
  <c r="E1251" i="1"/>
  <c r="C1252" i="1"/>
  <c r="E1252" i="1"/>
  <c r="C1253" i="1"/>
  <c r="E1253" i="1"/>
  <c r="C1254" i="1"/>
  <c r="E1254" i="1"/>
  <c r="C1255" i="1"/>
  <c r="E1255" i="1"/>
  <c r="C1256" i="1"/>
  <c r="E1256" i="1"/>
  <c r="C1257" i="1"/>
  <c r="E1257" i="1"/>
  <c r="C1258" i="1"/>
  <c r="E1258" i="1"/>
  <c r="C1259" i="1"/>
  <c r="E1259" i="1"/>
  <c r="C1260" i="1"/>
  <c r="E1260" i="1"/>
  <c r="C1261" i="1"/>
  <c r="E1261" i="1"/>
  <c r="C1262" i="1"/>
  <c r="E1262" i="1"/>
  <c r="C1263" i="1"/>
  <c r="E1263" i="1"/>
  <c r="C1264" i="1"/>
  <c r="E1264" i="1"/>
  <c r="C1265" i="1"/>
  <c r="E1265" i="1"/>
  <c r="C1266" i="1"/>
  <c r="E1266" i="1"/>
  <c r="C1267" i="1"/>
  <c r="E1267" i="1"/>
  <c r="C1268" i="1"/>
  <c r="E1268" i="1"/>
  <c r="C1269" i="1"/>
  <c r="E1269" i="1"/>
  <c r="C1270" i="1"/>
  <c r="E1270" i="1"/>
  <c r="C1271" i="1"/>
  <c r="E1271" i="1"/>
  <c r="C1272" i="1"/>
  <c r="E1272" i="1"/>
  <c r="C1273" i="1"/>
  <c r="E1273" i="1"/>
  <c r="C1274" i="1"/>
  <c r="E1274" i="1"/>
  <c r="C1275" i="1"/>
  <c r="E1275" i="1"/>
  <c r="C1276" i="1"/>
  <c r="E1276" i="1"/>
  <c r="C1277" i="1"/>
  <c r="E1277" i="1"/>
  <c r="C1278" i="1"/>
  <c r="E1278" i="1"/>
  <c r="C1279" i="1"/>
  <c r="E1279" i="1"/>
  <c r="C1280" i="1"/>
  <c r="E1280" i="1"/>
  <c r="C1281" i="1"/>
  <c r="E1281" i="1"/>
  <c r="C1282" i="1"/>
  <c r="E1282" i="1"/>
  <c r="C1283" i="1"/>
  <c r="E1283" i="1"/>
  <c r="C1284" i="1"/>
  <c r="E1284" i="1"/>
  <c r="C1285" i="1"/>
  <c r="E1285" i="1"/>
  <c r="C1286" i="1"/>
  <c r="E1286" i="1"/>
  <c r="C1287" i="1"/>
  <c r="E1287" i="1"/>
  <c r="C1288" i="1"/>
  <c r="E1288" i="1"/>
  <c r="C1289" i="1"/>
  <c r="E1289" i="1"/>
  <c r="C1290" i="1"/>
  <c r="E1290" i="1"/>
  <c r="C1291" i="1"/>
  <c r="E1291" i="1"/>
  <c r="C1292" i="1"/>
  <c r="E1292" i="1"/>
  <c r="C1293" i="1"/>
  <c r="E1293" i="1"/>
  <c r="C1294" i="1"/>
  <c r="E1294" i="1"/>
  <c r="C1295" i="1"/>
  <c r="E1295" i="1"/>
  <c r="C1296" i="1"/>
  <c r="E1296" i="1"/>
  <c r="C1297" i="1"/>
  <c r="E1297" i="1"/>
  <c r="C1298" i="1"/>
  <c r="E1298" i="1"/>
  <c r="C1299" i="1"/>
  <c r="E1299" i="1"/>
  <c r="C1300" i="1"/>
  <c r="E1300" i="1"/>
  <c r="C1301" i="1"/>
  <c r="E1301" i="1"/>
  <c r="C1302" i="1"/>
  <c r="E1302" i="1"/>
  <c r="C1303" i="1"/>
  <c r="E1303" i="1"/>
  <c r="C1304" i="1"/>
  <c r="E1304" i="1"/>
  <c r="C1305" i="1"/>
  <c r="E1305" i="1"/>
  <c r="C1306" i="1"/>
  <c r="E1306" i="1"/>
  <c r="C1307" i="1"/>
  <c r="E1307" i="1"/>
  <c r="C1308" i="1"/>
  <c r="E1308" i="1"/>
  <c r="C1309" i="1"/>
  <c r="E1309" i="1"/>
  <c r="C1310" i="1"/>
  <c r="E1310" i="1"/>
  <c r="C1311" i="1"/>
  <c r="E1311" i="1"/>
  <c r="C1312" i="1"/>
  <c r="E1312" i="1"/>
  <c r="C1313" i="1"/>
  <c r="E1313" i="1"/>
  <c r="C1314" i="1"/>
  <c r="E1314" i="1"/>
  <c r="C1315" i="1"/>
  <c r="E1315" i="1"/>
  <c r="C1316" i="1"/>
  <c r="E1316" i="1"/>
  <c r="C1317" i="1"/>
  <c r="E1317" i="1"/>
  <c r="C1318" i="1"/>
  <c r="E1318" i="1"/>
  <c r="C1319" i="1"/>
  <c r="E1319" i="1"/>
  <c r="C1320" i="1"/>
  <c r="E1320" i="1"/>
  <c r="C1321" i="1"/>
  <c r="E1321" i="1"/>
  <c r="C1322" i="1"/>
  <c r="E1322" i="1"/>
  <c r="C1323" i="1"/>
  <c r="E1323" i="1"/>
  <c r="C1324" i="1"/>
  <c r="E1324" i="1"/>
  <c r="C1325" i="1"/>
  <c r="E1325" i="1"/>
  <c r="C1326" i="1"/>
  <c r="E1326" i="1"/>
  <c r="C1327" i="1"/>
  <c r="E1327" i="1"/>
  <c r="C1328" i="1"/>
  <c r="E1328" i="1"/>
  <c r="C1329" i="1"/>
  <c r="E1329" i="1"/>
  <c r="C1330" i="1"/>
  <c r="E1330" i="1"/>
  <c r="C1331" i="1"/>
  <c r="E1331" i="1"/>
  <c r="C1332" i="1"/>
  <c r="E1332" i="1"/>
  <c r="C1333" i="1"/>
  <c r="E1333" i="1"/>
  <c r="C1334" i="1"/>
  <c r="E1334" i="1"/>
  <c r="C1335" i="1"/>
  <c r="E1335" i="1"/>
  <c r="C1336" i="1"/>
  <c r="E1336" i="1"/>
  <c r="C1337" i="1"/>
  <c r="E1337" i="1"/>
  <c r="C1338" i="1"/>
  <c r="E1338" i="1"/>
  <c r="C1339" i="1"/>
  <c r="E1339" i="1"/>
  <c r="C1340" i="1"/>
  <c r="E1340" i="1"/>
  <c r="C1341" i="1"/>
  <c r="E1341" i="1"/>
  <c r="C1342" i="1"/>
  <c r="E1342" i="1"/>
  <c r="C1343" i="1"/>
  <c r="E1343" i="1"/>
  <c r="C1344" i="1"/>
  <c r="E1344" i="1"/>
  <c r="C1345" i="1"/>
  <c r="E1345" i="1"/>
  <c r="C1346" i="1"/>
  <c r="E1346" i="1"/>
  <c r="C1347" i="1"/>
  <c r="E1347" i="1"/>
  <c r="C1348" i="1"/>
  <c r="E1348" i="1"/>
  <c r="C1349" i="1"/>
  <c r="E1349" i="1"/>
  <c r="C1350" i="1"/>
  <c r="E1350" i="1"/>
  <c r="C1351" i="1"/>
  <c r="E1351" i="1"/>
  <c r="C1352" i="1"/>
  <c r="E1352" i="1"/>
  <c r="C1353" i="1"/>
  <c r="E1353" i="1"/>
  <c r="C1354" i="1"/>
  <c r="E1354" i="1"/>
  <c r="C1355" i="1"/>
  <c r="E1355" i="1"/>
  <c r="C1356" i="1"/>
  <c r="E1356" i="1"/>
  <c r="C1357" i="1"/>
  <c r="E1357" i="1"/>
  <c r="C1358" i="1"/>
  <c r="E1358" i="1"/>
  <c r="C1359" i="1"/>
  <c r="E1359" i="1"/>
  <c r="C1360" i="1"/>
  <c r="E1360" i="1"/>
  <c r="C1361" i="1"/>
  <c r="E1361" i="1"/>
  <c r="C1362" i="1"/>
  <c r="E1362" i="1"/>
  <c r="C1363" i="1"/>
  <c r="E1363" i="1"/>
  <c r="C1364" i="1"/>
  <c r="E1364" i="1"/>
  <c r="C1365" i="1"/>
  <c r="E1365" i="1"/>
  <c r="C1366" i="1"/>
  <c r="E1366" i="1"/>
  <c r="C1367" i="1"/>
  <c r="E1367" i="1"/>
  <c r="C1368" i="1"/>
  <c r="E1368" i="1"/>
  <c r="C1369" i="1"/>
  <c r="E1369" i="1"/>
  <c r="C1370" i="1"/>
  <c r="E1370" i="1"/>
  <c r="C1371" i="1"/>
  <c r="E1371" i="1"/>
  <c r="C1372" i="1"/>
  <c r="E1372" i="1"/>
  <c r="C1373" i="1"/>
  <c r="E1373" i="1"/>
  <c r="C1374" i="1"/>
  <c r="E1374" i="1"/>
  <c r="C1375" i="1"/>
  <c r="E1375" i="1"/>
  <c r="C1376" i="1"/>
  <c r="E1376" i="1"/>
  <c r="C1377" i="1"/>
  <c r="E1377" i="1"/>
  <c r="C1378" i="1"/>
  <c r="E1378" i="1"/>
  <c r="C1379" i="1"/>
  <c r="E1379" i="1"/>
  <c r="C1380" i="1"/>
  <c r="E1380" i="1"/>
  <c r="C1381" i="1"/>
  <c r="E1381" i="1"/>
  <c r="C1382" i="1"/>
  <c r="E1382" i="1"/>
  <c r="C1383" i="1"/>
  <c r="E1383" i="1"/>
  <c r="C1384" i="1"/>
  <c r="E1384" i="1"/>
  <c r="C1385" i="1"/>
  <c r="E1385" i="1"/>
  <c r="C1386" i="1"/>
  <c r="E1386" i="1"/>
  <c r="C1387" i="1"/>
  <c r="E1387" i="1"/>
  <c r="C1388" i="1"/>
  <c r="E1388" i="1"/>
  <c r="C1389" i="1"/>
  <c r="E1389" i="1"/>
  <c r="C1390" i="1"/>
  <c r="E1390" i="1"/>
  <c r="C1391" i="1"/>
  <c r="E1391" i="1"/>
  <c r="C1392" i="1"/>
  <c r="E1392" i="1"/>
  <c r="C1393" i="1"/>
  <c r="E1393" i="1"/>
  <c r="C1394" i="1"/>
  <c r="E1394" i="1"/>
  <c r="C1395" i="1"/>
  <c r="E1395" i="1"/>
  <c r="C1396" i="1"/>
  <c r="E1396" i="1"/>
  <c r="C1397" i="1"/>
  <c r="E1397" i="1"/>
  <c r="C1398" i="1"/>
  <c r="E1398" i="1"/>
  <c r="C1399" i="1"/>
  <c r="E1399" i="1"/>
  <c r="C1400" i="1"/>
  <c r="E1400" i="1"/>
  <c r="C1401" i="1"/>
  <c r="E1401" i="1"/>
  <c r="C1402" i="1"/>
  <c r="E1402" i="1"/>
  <c r="C1403" i="1"/>
  <c r="E1403" i="1"/>
  <c r="C1404" i="1"/>
  <c r="E1404" i="1"/>
  <c r="C1405" i="1"/>
  <c r="E1405" i="1"/>
  <c r="C1406" i="1"/>
  <c r="E1406" i="1"/>
  <c r="C1407" i="1"/>
  <c r="E1407" i="1"/>
  <c r="C1408" i="1"/>
  <c r="E1408" i="1"/>
  <c r="C1409" i="1"/>
  <c r="E1409" i="1"/>
  <c r="C1410" i="1"/>
  <c r="E1410" i="1"/>
  <c r="C1411" i="1"/>
  <c r="E1411" i="1"/>
  <c r="C1412" i="1"/>
  <c r="E1412" i="1"/>
  <c r="C1413" i="1"/>
  <c r="E1413" i="1"/>
  <c r="C1414" i="1"/>
  <c r="E1414" i="1"/>
  <c r="C1415" i="1"/>
  <c r="E1415" i="1"/>
  <c r="C1416" i="1"/>
  <c r="E1416" i="1"/>
  <c r="C1417" i="1"/>
  <c r="E1417" i="1"/>
  <c r="C1418" i="1"/>
  <c r="E1418" i="1"/>
  <c r="C1419" i="1"/>
  <c r="E1419" i="1"/>
  <c r="C1420" i="1"/>
  <c r="E1420" i="1"/>
  <c r="C1421" i="1"/>
  <c r="E1421" i="1"/>
  <c r="C1422" i="1"/>
  <c r="E1422" i="1"/>
  <c r="C1423" i="1"/>
  <c r="E1423" i="1"/>
  <c r="C1424" i="1"/>
  <c r="E1424" i="1"/>
  <c r="C1425" i="1"/>
  <c r="E1425" i="1"/>
  <c r="C1426" i="1"/>
  <c r="E1426" i="1"/>
  <c r="C1427" i="1"/>
  <c r="E1427" i="1"/>
  <c r="C1428" i="1"/>
  <c r="E1428" i="1"/>
  <c r="C1429" i="1"/>
  <c r="E1429" i="1"/>
  <c r="C1430" i="1"/>
  <c r="E1430" i="1"/>
  <c r="C1431" i="1"/>
  <c r="E1431" i="1"/>
  <c r="C1432" i="1"/>
  <c r="E1432" i="1"/>
  <c r="C1433" i="1"/>
  <c r="E1433" i="1"/>
  <c r="C1434" i="1"/>
  <c r="E1434" i="1"/>
  <c r="C1435" i="1"/>
  <c r="E1435" i="1"/>
  <c r="C1436" i="1"/>
  <c r="E1436" i="1"/>
  <c r="C1437" i="1"/>
  <c r="E1437" i="1"/>
  <c r="C1438" i="1"/>
  <c r="E1438" i="1"/>
  <c r="C1439" i="1"/>
  <c r="E1439" i="1"/>
  <c r="C1440" i="1"/>
  <c r="E1440" i="1"/>
  <c r="C1441" i="1"/>
  <c r="E1441" i="1"/>
  <c r="C1442" i="1"/>
  <c r="E1442" i="1"/>
  <c r="C1443" i="1"/>
  <c r="E1443" i="1"/>
  <c r="C1444" i="1"/>
  <c r="E1444" i="1"/>
  <c r="C1445" i="1"/>
  <c r="E1445" i="1"/>
  <c r="C1446" i="1"/>
  <c r="E1446" i="1"/>
  <c r="C1447" i="1"/>
  <c r="E1447" i="1"/>
  <c r="C1448" i="1"/>
  <c r="E1448" i="1"/>
  <c r="C1449" i="1"/>
  <c r="E1449" i="1"/>
  <c r="C1450" i="1"/>
  <c r="E1450" i="1"/>
  <c r="C1451" i="1"/>
  <c r="E1451" i="1"/>
  <c r="C1452" i="1"/>
  <c r="E1452" i="1"/>
  <c r="C1453" i="1"/>
  <c r="E1453" i="1"/>
  <c r="C1454" i="1"/>
  <c r="E1454" i="1"/>
  <c r="C1455" i="1"/>
  <c r="E1455" i="1"/>
  <c r="C1456" i="1"/>
  <c r="E1456" i="1"/>
  <c r="C1457" i="1"/>
  <c r="E1457" i="1"/>
  <c r="C1458" i="1"/>
  <c r="E1458" i="1"/>
  <c r="C1459" i="1"/>
  <c r="E1459" i="1"/>
  <c r="C1460" i="1"/>
  <c r="E1460" i="1"/>
  <c r="C1461" i="1"/>
  <c r="E1461" i="1"/>
  <c r="C1462" i="1"/>
  <c r="E1462" i="1"/>
  <c r="C1463" i="1"/>
  <c r="E1463" i="1"/>
  <c r="C1464" i="1"/>
  <c r="E1464" i="1"/>
  <c r="C1465" i="1"/>
  <c r="E1465" i="1"/>
  <c r="C1466" i="1"/>
  <c r="E1466" i="1"/>
  <c r="C1467" i="1"/>
  <c r="E1467" i="1"/>
  <c r="C1468" i="1"/>
  <c r="E1468" i="1"/>
  <c r="C1469" i="1"/>
  <c r="E1469" i="1"/>
  <c r="C1470" i="1"/>
  <c r="E1470" i="1"/>
  <c r="C1471" i="1"/>
  <c r="E1471" i="1"/>
  <c r="C1472" i="1"/>
  <c r="E1472" i="1"/>
  <c r="C1473" i="1"/>
  <c r="E1473" i="1"/>
  <c r="C1474" i="1"/>
  <c r="E1474" i="1"/>
  <c r="C1475" i="1"/>
  <c r="E1475" i="1"/>
  <c r="C1476" i="1"/>
  <c r="E1476" i="1"/>
  <c r="C1477" i="1"/>
  <c r="E1477" i="1"/>
  <c r="C1478" i="1"/>
  <c r="E1478" i="1"/>
  <c r="C1479" i="1"/>
  <c r="E1479" i="1"/>
  <c r="C1480" i="1"/>
  <c r="E1480" i="1"/>
  <c r="C1481" i="1"/>
  <c r="E1481" i="1"/>
  <c r="C1482" i="1"/>
  <c r="E1482" i="1"/>
  <c r="C1483" i="1"/>
  <c r="E1483" i="1"/>
  <c r="C1484" i="1"/>
  <c r="E1484" i="1"/>
  <c r="C1485" i="1"/>
  <c r="E1485" i="1"/>
  <c r="C1486" i="1"/>
  <c r="E1486" i="1"/>
  <c r="C1487" i="1"/>
  <c r="E1487" i="1"/>
  <c r="C1488" i="1"/>
  <c r="E1488" i="1"/>
  <c r="C1489" i="1"/>
  <c r="E1489" i="1"/>
  <c r="C1490" i="1"/>
  <c r="E1490" i="1"/>
  <c r="C1491" i="1"/>
  <c r="E1491" i="1"/>
  <c r="C1492" i="1"/>
  <c r="E1492" i="1"/>
  <c r="C1493" i="1"/>
  <c r="E1493" i="1"/>
  <c r="C1494" i="1"/>
  <c r="E1494" i="1"/>
  <c r="C1495" i="1"/>
  <c r="E1495" i="1"/>
  <c r="C1496" i="1"/>
  <c r="E1496" i="1"/>
  <c r="C1497" i="1"/>
  <c r="E1497" i="1"/>
  <c r="C1498" i="1"/>
  <c r="E1498" i="1"/>
  <c r="C1499" i="1"/>
  <c r="E1499" i="1"/>
  <c r="C1500" i="1"/>
  <c r="E1500" i="1"/>
  <c r="C1501" i="1"/>
  <c r="E1501" i="1"/>
  <c r="C1502" i="1"/>
  <c r="E1502" i="1"/>
  <c r="C1503" i="1"/>
  <c r="E1503" i="1"/>
  <c r="C1504" i="1"/>
  <c r="E1504" i="1"/>
  <c r="C1505" i="1"/>
  <c r="E1505" i="1"/>
  <c r="C1506" i="1"/>
  <c r="E1506" i="1"/>
  <c r="C1507" i="1"/>
  <c r="E1507" i="1"/>
  <c r="C1508" i="1"/>
  <c r="E1508" i="1"/>
  <c r="C1509" i="1"/>
  <c r="E1509" i="1"/>
  <c r="C1510" i="1"/>
  <c r="E1510" i="1"/>
  <c r="C1511" i="1"/>
  <c r="E1511" i="1"/>
  <c r="C1512" i="1"/>
  <c r="E1512" i="1"/>
  <c r="C1513" i="1"/>
  <c r="E1513" i="1"/>
  <c r="C1514" i="1"/>
  <c r="E1514" i="1"/>
  <c r="C1515" i="1"/>
  <c r="E1515" i="1"/>
  <c r="C1516" i="1"/>
  <c r="E1516" i="1"/>
  <c r="C1517" i="1"/>
  <c r="E1517" i="1"/>
  <c r="C1518" i="1"/>
  <c r="E1518" i="1"/>
  <c r="C1519" i="1"/>
  <c r="E1519" i="1"/>
  <c r="C1520" i="1"/>
  <c r="E1520" i="1"/>
  <c r="C1521" i="1"/>
  <c r="E1521" i="1"/>
  <c r="C1522" i="1"/>
  <c r="E1522" i="1"/>
  <c r="C1523" i="1"/>
  <c r="E1523" i="1"/>
  <c r="C1524" i="1"/>
  <c r="E1524" i="1"/>
  <c r="C1525" i="1"/>
  <c r="E1525" i="1"/>
  <c r="C1526" i="1"/>
  <c r="E1526" i="1"/>
  <c r="C1527" i="1"/>
  <c r="E1527" i="1"/>
  <c r="C1528" i="1"/>
  <c r="E1528" i="1"/>
  <c r="C1529" i="1"/>
  <c r="E1529" i="1"/>
  <c r="C1530" i="1"/>
  <c r="E1530" i="1"/>
  <c r="C1531" i="1"/>
  <c r="E1531" i="1"/>
  <c r="C1532" i="1"/>
  <c r="E1532" i="1"/>
  <c r="C1533" i="1"/>
  <c r="E1533" i="1"/>
  <c r="C1534" i="1"/>
  <c r="E1534" i="1"/>
  <c r="C1535" i="1"/>
  <c r="E1535" i="1"/>
  <c r="C1536" i="1"/>
  <c r="E1536" i="1"/>
  <c r="C1537" i="1"/>
  <c r="E1537" i="1"/>
  <c r="C1538" i="1"/>
  <c r="E1538" i="1"/>
  <c r="C1539" i="1"/>
  <c r="E1539" i="1"/>
  <c r="C1540" i="1"/>
  <c r="E1540" i="1"/>
  <c r="C1541" i="1"/>
  <c r="E1541" i="1"/>
  <c r="C1542" i="1"/>
  <c r="E1542" i="1"/>
  <c r="C1543" i="1"/>
  <c r="E1543" i="1"/>
  <c r="C1544" i="1"/>
  <c r="E1544" i="1"/>
  <c r="C1545" i="1"/>
  <c r="E1545" i="1"/>
  <c r="C1546" i="1"/>
  <c r="E1546" i="1"/>
  <c r="C1547" i="1"/>
  <c r="E1547" i="1"/>
  <c r="C1548" i="1"/>
  <c r="E1548" i="1"/>
  <c r="C1549" i="1"/>
  <c r="E1549" i="1"/>
  <c r="C1550" i="1"/>
  <c r="E1550" i="1"/>
  <c r="C1551" i="1"/>
  <c r="E1551" i="1"/>
  <c r="C1552" i="1"/>
  <c r="E1552" i="1"/>
  <c r="C1553" i="1"/>
  <c r="E1553" i="1"/>
  <c r="C1554" i="1"/>
  <c r="E1554" i="1"/>
  <c r="C1555" i="1"/>
  <c r="E1555" i="1"/>
  <c r="C1556" i="1"/>
  <c r="E1556" i="1"/>
  <c r="C1557" i="1"/>
  <c r="E1557" i="1"/>
  <c r="C1558" i="1"/>
  <c r="E1558" i="1"/>
  <c r="C1559" i="1"/>
  <c r="E1559" i="1"/>
  <c r="C1560" i="1"/>
  <c r="E1560" i="1"/>
  <c r="C1561" i="1"/>
  <c r="E1561" i="1"/>
  <c r="C1562" i="1"/>
  <c r="E1562" i="1"/>
  <c r="C1563" i="1"/>
  <c r="E1563" i="1"/>
  <c r="C1564" i="1"/>
  <c r="E1564" i="1"/>
  <c r="C1565" i="1"/>
  <c r="E1565" i="1"/>
  <c r="C1566" i="1"/>
  <c r="E1566" i="1"/>
  <c r="C1567" i="1"/>
  <c r="E1567" i="1"/>
  <c r="C1568" i="1"/>
  <c r="E1568" i="1"/>
  <c r="C1569" i="1"/>
  <c r="E1569" i="1"/>
  <c r="C1570" i="1"/>
  <c r="E1570" i="1"/>
  <c r="C1571" i="1"/>
  <c r="E1571" i="1"/>
  <c r="C1572" i="1"/>
  <c r="E1572" i="1"/>
  <c r="C1573" i="1"/>
  <c r="E1573" i="1"/>
  <c r="C1574" i="1"/>
  <c r="E1574" i="1"/>
  <c r="C1575" i="1"/>
  <c r="E1575" i="1"/>
  <c r="C1576" i="1"/>
  <c r="E1576" i="1"/>
  <c r="C1577" i="1"/>
  <c r="E1577" i="1"/>
  <c r="C1578" i="1"/>
  <c r="E1578" i="1"/>
  <c r="C1579" i="1"/>
  <c r="E1579" i="1"/>
  <c r="C1580" i="1"/>
  <c r="E1580" i="1"/>
  <c r="C1581" i="1"/>
  <c r="E1581" i="1"/>
  <c r="C1582" i="1"/>
  <c r="E1582" i="1"/>
  <c r="C1583" i="1"/>
  <c r="E1583" i="1"/>
  <c r="C1584" i="1"/>
  <c r="E1584" i="1"/>
  <c r="C1585" i="1"/>
  <c r="E1585" i="1"/>
  <c r="C1586" i="1"/>
  <c r="E1586" i="1"/>
  <c r="C1587" i="1"/>
  <c r="E1587" i="1"/>
  <c r="C1588" i="1"/>
  <c r="E1588" i="1"/>
  <c r="C1589" i="1"/>
  <c r="E1589" i="1"/>
  <c r="C1590" i="1"/>
  <c r="E1590" i="1"/>
  <c r="C1591" i="1"/>
  <c r="E1591" i="1"/>
  <c r="C1592" i="1"/>
  <c r="E1592" i="1"/>
  <c r="C1593" i="1"/>
  <c r="E1593" i="1"/>
  <c r="C1594" i="1"/>
  <c r="E1594" i="1"/>
  <c r="C1595" i="1"/>
  <c r="E1595" i="1"/>
  <c r="C1596" i="1"/>
  <c r="E1596" i="1"/>
  <c r="C1597" i="1"/>
  <c r="E1597" i="1"/>
  <c r="C1598" i="1"/>
  <c r="E1598" i="1"/>
  <c r="C1599" i="1"/>
  <c r="E1599" i="1"/>
  <c r="C1600" i="1"/>
  <c r="E1600" i="1"/>
  <c r="C1601" i="1"/>
  <c r="E1601" i="1"/>
  <c r="C1602" i="1"/>
  <c r="E1602" i="1"/>
  <c r="C1603" i="1"/>
  <c r="E1603" i="1"/>
  <c r="C1604" i="1"/>
  <c r="E1604" i="1"/>
  <c r="C1605" i="1"/>
  <c r="E1605" i="1"/>
  <c r="C1606" i="1"/>
  <c r="E1606" i="1"/>
  <c r="C1607" i="1"/>
  <c r="E1607" i="1"/>
  <c r="C1608" i="1"/>
  <c r="E1608" i="1"/>
  <c r="C1609" i="1"/>
  <c r="E1609" i="1"/>
  <c r="C1610" i="1"/>
  <c r="E1610" i="1"/>
  <c r="C1611" i="1"/>
  <c r="E1611" i="1"/>
  <c r="C1612" i="1"/>
  <c r="E1612" i="1"/>
  <c r="C1613" i="1"/>
  <c r="E1613" i="1"/>
  <c r="C1614" i="1"/>
  <c r="E1614" i="1"/>
  <c r="C1615" i="1"/>
  <c r="E1615" i="1"/>
  <c r="C1616" i="1"/>
  <c r="E1616" i="1"/>
  <c r="C1617" i="1"/>
  <c r="E1617" i="1"/>
  <c r="C1618" i="1"/>
  <c r="E1618" i="1"/>
  <c r="C1619" i="1"/>
  <c r="E1619" i="1"/>
  <c r="C1620" i="1"/>
  <c r="E1620" i="1"/>
  <c r="C1621" i="1"/>
  <c r="E1621" i="1"/>
  <c r="C1622" i="1"/>
  <c r="E1622" i="1"/>
  <c r="C1623" i="1"/>
  <c r="E1623" i="1"/>
  <c r="C1624" i="1"/>
  <c r="E1624" i="1"/>
  <c r="C1625" i="1"/>
  <c r="E1625" i="1"/>
  <c r="C1626" i="1"/>
  <c r="E1626" i="1"/>
  <c r="C1627" i="1"/>
  <c r="E1627" i="1"/>
  <c r="C1628" i="1"/>
  <c r="E1628" i="1"/>
  <c r="C1629" i="1"/>
  <c r="E1629" i="1"/>
  <c r="C1630" i="1"/>
  <c r="E1630" i="1"/>
  <c r="C1631" i="1"/>
  <c r="E1631" i="1"/>
  <c r="C1632" i="1"/>
  <c r="E1632" i="1"/>
  <c r="C1633" i="1"/>
  <c r="E1633" i="1"/>
  <c r="C1634" i="1"/>
  <c r="E1634" i="1"/>
  <c r="C1635" i="1"/>
  <c r="E1635" i="1"/>
  <c r="C1636" i="1"/>
  <c r="E1636" i="1"/>
  <c r="C1637" i="1"/>
  <c r="E1637" i="1"/>
  <c r="C1638" i="1"/>
  <c r="E1638" i="1"/>
  <c r="C1639" i="1"/>
  <c r="E1639" i="1"/>
  <c r="C1640" i="1"/>
  <c r="E1640" i="1"/>
  <c r="C1641" i="1"/>
  <c r="E1641" i="1"/>
  <c r="C1642" i="1"/>
  <c r="E1642" i="1"/>
  <c r="C1643" i="1"/>
  <c r="E1643" i="1"/>
  <c r="C1644" i="1"/>
  <c r="E1644" i="1"/>
  <c r="C1645" i="1"/>
  <c r="E1645" i="1"/>
  <c r="C1646" i="1"/>
  <c r="E1646" i="1"/>
  <c r="C1647" i="1"/>
  <c r="E1647" i="1"/>
  <c r="C1648" i="1"/>
  <c r="E1648" i="1"/>
  <c r="C1649" i="1"/>
  <c r="E1649" i="1"/>
  <c r="C1650" i="1"/>
  <c r="E1650" i="1"/>
  <c r="C1651" i="1"/>
  <c r="E1651" i="1"/>
  <c r="C1652" i="1"/>
  <c r="E1652" i="1"/>
  <c r="C1653" i="1"/>
  <c r="E1653" i="1"/>
  <c r="C1654" i="1"/>
  <c r="E1654" i="1"/>
  <c r="C1655" i="1"/>
  <c r="E1655" i="1"/>
  <c r="C1656" i="1"/>
  <c r="E1656" i="1"/>
  <c r="C1657" i="1"/>
  <c r="E1657" i="1"/>
  <c r="C1658" i="1"/>
  <c r="E1658" i="1"/>
  <c r="C1659" i="1"/>
  <c r="E1659" i="1"/>
  <c r="C1660" i="1"/>
  <c r="E1660" i="1"/>
  <c r="C1661" i="1"/>
  <c r="E1661" i="1"/>
  <c r="C1662" i="1"/>
  <c r="E1662" i="1"/>
  <c r="C1663" i="1"/>
  <c r="E1663" i="1"/>
  <c r="C1664" i="1"/>
  <c r="E1664" i="1"/>
  <c r="C1665" i="1"/>
  <c r="E1665" i="1"/>
  <c r="C1666" i="1"/>
  <c r="E1666" i="1"/>
  <c r="C1667" i="1"/>
  <c r="E1667" i="1"/>
  <c r="C1668" i="1"/>
  <c r="E1668" i="1"/>
  <c r="C1669" i="1"/>
  <c r="E1669" i="1"/>
  <c r="C1670" i="1"/>
  <c r="E1670" i="1"/>
  <c r="C1671" i="1"/>
  <c r="E1671" i="1"/>
  <c r="C1672" i="1"/>
  <c r="E1672" i="1"/>
  <c r="C1673" i="1"/>
  <c r="E1673" i="1"/>
  <c r="C1674" i="1"/>
  <c r="E1674" i="1"/>
  <c r="C1675" i="1"/>
  <c r="E1675" i="1"/>
  <c r="C1676" i="1"/>
  <c r="E1676" i="1"/>
  <c r="C1677" i="1"/>
  <c r="E1677" i="1"/>
  <c r="C1678" i="1"/>
  <c r="E1678" i="1"/>
  <c r="C1679" i="1"/>
  <c r="E1679" i="1"/>
  <c r="C1680" i="1"/>
  <c r="E1680" i="1"/>
  <c r="C1681" i="1"/>
  <c r="E1681" i="1"/>
  <c r="C1682" i="1"/>
  <c r="E1682" i="1"/>
  <c r="C1683" i="1"/>
  <c r="E1683" i="1"/>
  <c r="C1684" i="1"/>
  <c r="E1684" i="1"/>
  <c r="C1685" i="1"/>
  <c r="E1685" i="1"/>
  <c r="C1686" i="1"/>
  <c r="E1686" i="1"/>
  <c r="C1687" i="1"/>
  <c r="E1687" i="1"/>
  <c r="C1688" i="1"/>
  <c r="E1688" i="1"/>
  <c r="C1689" i="1"/>
  <c r="E1689" i="1"/>
  <c r="C1690" i="1"/>
  <c r="E1690" i="1"/>
  <c r="C1691" i="1"/>
  <c r="E1691" i="1"/>
  <c r="C1692" i="1"/>
  <c r="E1692" i="1"/>
  <c r="C1693" i="1"/>
  <c r="E1693" i="1"/>
  <c r="C1694" i="1"/>
  <c r="E1694" i="1"/>
  <c r="C1695" i="1"/>
  <c r="E1695" i="1"/>
  <c r="C1696" i="1"/>
  <c r="E1696" i="1"/>
  <c r="C1697" i="1"/>
  <c r="E1697" i="1"/>
  <c r="C1698" i="1"/>
  <c r="E1698" i="1"/>
  <c r="C1699" i="1"/>
  <c r="E1699" i="1"/>
  <c r="C1700" i="1"/>
  <c r="E1700" i="1"/>
  <c r="C1701" i="1"/>
  <c r="E1701" i="1"/>
  <c r="C1702" i="1"/>
  <c r="E1702" i="1"/>
  <c r="C1703" i="1"/>
  <c r="E1703" i="1"/>
  <c r="C1704" i="1"/>
  <c r="E1704" i="1"/>
  <c r="C1705" i="1"/>
  <c r="E1705" i="1"/>
  <c r="C1706" i="1"/>
  <c r="E1706" i="1"/>
  <c r="C1707" i="1"/>
  <c r="E1707" i="1"/>
  <c r="C1708" i="1"/>
  <c r="E1708" i="1"/>
  <c r="C1709" i="1"/>
  <c r="E1709" i="1"/>
  <c r="C1710" i="1"/>
  <c r="E1710" i="1"/>
  <c r="C1711" i="1"/>
  <c r="E1711" i="1"/>
  <c r="C1712" i="1"/>
  <c r="E1712" i="1"/>
  <c r="C1713" i="1"/>
  <c r="E1713" i="1"/>
  <c r="C1714" i="1"/>
  <c r="E1714" i="1"/>
  <c r="C1715" i="1"/>
  <c r="E1715" i="1"/>
  <c r="C1716" i="1"/>
  <c r="E1716" i="1"/>
  <c r="C1717" i="1"/>
  <c r="E1717" i="1"/>
  <c r="C1718" i="1"/>
  <c r="E1718" i="1"/>
  <c r="C1719" i="1"/>
  <c r="E1719" i="1"/>
  <c r="C1720" i="1"/>
  <c r="E1720" i="1"/>
  <c r="C1721" i="1"/>
  <c r="E1721" i="1"/>
  <c r="C1722" i="1"/>
  <c r="E1722" i="1"/>
  <c r="C1723" i="1"/>
  <c r="E1723" i="1"/>
  <c r="C1724" i="1"/>
  <c r="E1724" i="1"/>
  <c r="C1725" i="1"/>
  <c r="E1725" i="1"/>
  <c r="C1726" i="1"/>
  <c r="E1726" i="1"/>
  <c r="C1727" i="1"/>
  <c r="E1727" i="1"/>
  <c r="C1728" i="1"/>
  <c r="E1728" i="1"/>
  <c r="C1729" i="1"/>
  <c r="E1729" i="1"/>
  <c r="C1730" i="1"/>
  <c r="E1730" i="1"/>
  <c r="C1731" i="1"/>
  <c r="E1731" i="1"/>
  <c r="C1732" i="1"/>
  <c r="E1732" i="1"/>
  <c r="C1733" i="1"/>
  <c r="E1733" i="1"/>
  <c r="C1734" i="1"/>
  <c r="E1734" i="1"/>
  <c r="C1735" i="1"/>
  <c r="E1735" i="1"/>
  <c r="C1736" i="1"/>
  <c r="E1736" i="1"/>
  <c r="C1737" i="1"/>
  <c r="E1737" i="1"/>
  <c r="C1738" i="1"/>
  <c r="E1738" i="1"/>
  <c r="C1739" i="1"/>
  <c r="E1739" i="1"/>
  <c r="C1740" i="1"/>
  <c r="E1740" i="1"/>
  <c r="C1741" i="1"/>
  <c r="E1741" i="1"/>
  <c r="C1742" i="1"/>
  <c r="E1742" i="1"/>
  <c r="C1743" i="1"/>
  <c r="E1743" i="1"/>
  <c r="C1744" i="1"/>
  <c r="E1744" i="1"/>
  <c r="C1745" i="1"/>
  <c r="E1745" i="1"/>
  <c r="C1746" i="1"/>
  <c r="E1746" i="1"/>
  <c r="C1747" i="1"/>
  <c r="E1747" i="1"/>
  <c r="C1748" i="1"/>
  <c r="E1748" i="1"/>
  <c r="C1749" i="1"/>
  <c r="E1749" i="1"/>
  <c r="C1750" i="1"/>
  <c r="E1750" i="1"/>
  <c r="C1751" i="1"/>
  <c r="E1751" i="1"/>
  <c r="C1752" i="1"/>
  <c r="E1752" i="1"/>
  <c r="C1753" i="1"/>
  <c r="E1753" i="1"/>
  <c r="C1754" i="1"/>
  <c r="E1754" i="1"/>
  <c r="C1755" i="1"/>
  <c r="E1755" i="1"/>
  <c r="C1756" i="1"/>
  <c r="E1756" i="1"/>
  <c r="C1757" i="1"/>
  <c r="E1757" i="1"/>
  <c r="C1758" i="1"/>
  <c r="E1758" i="1"/>
  <c r="C1759" i="1"/>
  <c r="E1759" i="1"/>
  <c r="C1760" i="1"/>
  <c r="E1760" i="1"/>
  <c r="C1761" i="1"/>
  <c r="E1761" i="1"/>
  <c r="C1762" i="1"/>
  <c r="E1762" i="1"/>
  <c r="C1763" i="1"/>
  <c r="E1763" i="1"/>
  <c r="C1764" i="1"/>
  <c r="E1764" i="1"/>
  <c r="C1765" i="1"/>
  <c r="E1765" i="1"/>
  <c r="C1766" i="1"/>
  <c r="E1766" i="1"/>
  <c r="C1767" i="1"/>
  <c r="E1767" i="1"/>
  <c r="C1768" i="1"/>
  <c r="E1768" i="1"/>
  <c r="C1769" i="1"/>
  <c r="E1769" i="1"/>
  <c r="C1770" i="1"/>
  <c r="E1770" i="1"/>
  <c r="C1771" i="1"/>
  <c r="E1771" i="1"/>
  <c r="C1772" i="1"/>
  <c r="E1772" i="1"/>
  <c r="C1773" i="1"/>
  <c r="E1773" i="1"/>
  <c r="C1774" i="1"/>
  <c r="E1774" i="1"/>
  <c r="C1775" i="1"/>
  <c r="E1775" i="1"/>
  <c r="C1776" i="1"/>
  <c r="E1776" i="1"/>
  <c r="C1777" i="1"/>
  <c r="E1777" i="1"/>
  <c r="C1778" i="1"/>
  <c r="E1778" i="1"/>
  <c r="C1779" i="1"/>
  <c r="E1779" i="1"/>
  <c r="C1780" i="1"/>
  <c r="E1780" i="1"/>
  <c r="C1781" i="1"/>
  <c r="E1781" i="1"/>
  <c r="C1782" i="1"/>
  <c r="E1782" i="1"/>
  <c r="C1783" i="1"/>
  <c r="E1783" i="1"/>
  <c r="C1784" i="1"/>
  <c r="E1784" i="1"/>
  <c r="C1785" i="1"/>
  <c r="E1785" i="1"/>
  <c r="C1786" i="1"/>
  <c r="E1786" i="1"/>
  <c r="C1787" i="1"/>
  <c r="E1787" i="1"/>
  <c r="C1788" i="1"/>
  <c r="E1788" i="1"/>
  <c r="C1789" i="1"/>
  <c r="E1789" i="1"/>
  <c r="C1790" i="1"/>
  <c r="E1790" i="1"/>
  <c r="C1791" i="1"/>
  <c r="E1791" i="1"/>
  <c r="C1792" i="1"/>
  <c r="E1792" i="1"/>
  <c r="C1793" i="1"/>
  <c r="E1793" i="1"/>
  <c r="C1794" i="1"/>
  <c r="E1794" i="1"/>
  <c r="C1795" i="1"/>
  <c r="E1795" i="1"/>
  <c r="C1796" i="1"/>
  <c r="E1796" i="1"/>
  <c r="C1797" i="1"/>
  <c r="E1797" i="1"/>
  <c r="C1798" i="1"/>
  <c r="E1798" i="1"/>
  <c r="C1799" i="1"/>
  <c r="E1799" i="1"/>
  <c r="C1800" i="1"/>
  <c r="E1800" i="1"/>
  <c r="C1801" i="1"/>
  <c r="E1801" i="1"/>
  <c r="C1802" i="1"/>
  <c r="E1802" i="1"/>
  <c r="C1803" i="1"/>
  <c r="E1803" i="1"/>
  <c r="C1804" i="1"/>
  <c r="E1804" i="1"/>
  <c r="C1805" i="1"/>
  <c r="E1805" i="1"/>
  <c r="C1806" i="1"/>
  <c r="E1806" i="1"/>
  <c r="C1807" i="1"/>
  <c r="E1807" i="1"/>
  <c r="C1808" i="1"/>
  <c r="E1808" i="1"/>
  <c r="C1809" i="1"/>
  <c r="E1809" i="1"/>
  <c r="C1810" i="1"/>
  <c r="E1810" i="1"/>
  <c r="C1811" i="1"/>
  <c r="E1811" i="1"/>
  <c r="C1812" i="1"/>
  <c r="E1812" i="1"/>
  <c r="C1813" i="1"/>
  <c r="E1813" i="1"/>
  <c r="C1814" i="1"/>
  <c r="E1814" i="1"/>
  <c r="C1815" i="1"/>
  <c r="E1815" i="1"/>
  <c r="C1816" i="1"/>
  <c r="E1816" i="1"/>
  <c r="C1817" i="1"/>
  <c r="E1817" i="1"/>
  <c r="C1818" i="1"/>
  <c r="E1818" i="1"/>
  <c r="C1819" i="1"/>
  <c r="E1819" i="1"/>
  <c r="C1820" i="1"/>
  <c r="E1820" i="1"/>
  <c r="C1821" i="1"/>
  <c r="E1821" i="1"/>
  <c r="C1822" i="1"/>
  <c r="E1822" i="1"/>
  <c r="C1823" i="1"/>
  <c r="E1823" i="1"/>
  <c r="C1824" i="1"/>
  <c r="E1824" i="1"/>
  <c r="C1825" i="1"/>
  <c r="E1825" i="1"/>
  <c r="C1826" i="1"/>
  <c r="E1826" i="1"/>
  <c r="C1827" i="1"/>
  <c r="E1827" i="1"/>
  <c r="C1828" i="1"/>
  <c r="E1828" i="1"/>
  <c r="C1829" i="1"/>
  <c r="E1829" i="1"/>
  <c r="C1830" i="1"/>
  <c r="E1830" i="1"/>
  <c r="C1831" i="1"/>
  <c r="E1831" i="1"/>
  <c r="C1832" i="1"/>
  <c r="E1832" i="1"/>
  <c r="C1833" i="1"/>
  <c r="E1833" i="1"/>
  <c r="C1834" i="1"/>
  <c r="E1834" i="1"/>
  <c r="C1835" i="1"/>
  <c r="E1835" i="1"/>
  <c r="C1836" i="1"/>
  <c r="E1836" i="1"/>
  <c r="C1837" i="1"/>
  <c r="E1837" i="1"/>
  <c r="C1838" i="1"/>
  <c r="E1838" i="1"/>
  <c r="C1839" i="1"/>
  <c r="E1839" i="1"/>
  <c r="C1840" i="1"/>
  <c r="E1840" i="1"/>
  <c r="C1841" i="1"/>
  <c r="E1841" i="1"/>
  <c r="C1842" i="1"/>
  <c r="E1842" i="1"/>
  <c r="C1843" i="1"/>
  <c r="E1843" i="1"/>
  <c r="C1844" i="1"/>
  <c r="E1844" i="1"/>
  <c r="C1845" i="1"/>
  <c r="E1845" i="1"/>
  <c r="C1846" i="1"/>
  <c r="E1846" i="1"/>
  <c r="C1847" i="1"/>
  <c r="E1847" i="1"/>
  <c r="C1848" i="1"/>
  <c r="E1848" i="1"/>
  <c r="C1849" i="1"/>
  <c r="E1849" i="1"/>
  <c r="C1850" i="1"/>
  <c r="E1850" i="1"/>
  <c r="C1851" i="1"/>
  <c r="E1851" i="1"/>
  <c r="C1852" i="1"/>
  <c r="E1852" i="1"/>
  <c r="C1853" i="1"/>
  <c r="E1853" i="1"/>
  <c r="C1854" i="1"/>
  <c r="E1854" i="1"/>
  <c r="C1855" i="1"/>
  <c r="E1855" i="1"/>
  <c r="C1856" i="1"/>
  <c r="E1856" i="1"/>
  <c r="C1857" i="1"/>
  <c r="E1857" i="1"/>
  <c r="C1858" i="1"/>
  <c r="E1858" i="1"/>
  <c r="C1859" i="1"/>
  <c r="E1859" i="1"/>
  <c r="C1860" i="1"/>
  <c r="E1860" i="1"/>
  <c r="C1861" i="1"/>
  <c r="E1861" i="1"/>
  <c r="C1862" i="1"/>
  <c r="E1862" i="1"/>
  <c r="C1863" i="1"/>
  <c r="E1863" i="1"/>
  <c r="C1864" i="1"/>
  <c r="E1864" i="1"/>
  <c r="C1865" i="1"/>
  <c r="E1865" i="1"/>
  <c r="C1866" i="1"/>
  <c r="E1866" i="1"/>
  <c r="C1867" i="1"/>
  <c r="E1867" i="1"/>
  <c r="C1868" i="1"/>
  <c r="E1868" i="1"/>
  <c r="C1869" i="1"/>
  <c r="E1869" i="1"/>
  <c r="C1870" i="1"/>
  <c r="E1870" i="1"/>
  <c r="C1871" i="1"/>
  <c r="E1871" i="1"/>
  <c r="C1872" i="1"/>
  <c r="E1872" i="1"/>
  <c r="C1873" i="1"/>
  <c r="E1873" i="1"/>
  <c r="C1874" i="1"/>
  <c r="E1874" i="1"/>
  <c r="C1875" i="1"/>
  <c r="E1875" i="1"/>
  <c r="C1876" i="1"/>
  <c r="E1876" i="1"/>
  <c r="C1877" i="1"/>
  <c r="E1877" i="1"/>
  <c r="C1878" i="1"/>
  <c r="E1878" i="1"/>
  <c r="C1879" i="1"/>
  <c r="E1879" i="1"/>
  <c r="C1880" i="1"/>
  <c r="E1880" i="1"/>
  <c r="C1881" i="1"/>
  <c r="E1881" i="1"/>
  <c r="C1882" i="1"/>
  <c r="E1882" i="1"/>
  <c r="C1883" i="1"/>
  <c r="E1883" i="1"/>
  <c r="C1884" i="1"/>
  <c r="E1884" i="1"/>
  <c r="C1885" i="1"/>
  <c r="E1885" i="1"/>
  <c r="C1886" i="1"/>
  <c r="E1886" i="1"/>
  <c r="C1887" i="1"/>
  <c r="E1887" i="1"/>
  <c r="C1888" i="1"/>
  <c r="E1888" i="1"/>
  <c r="C1889" i="1"/>
  <c r="E1889" i="1"/>
  <c r="C1890" i="1"/>
  <c r="E1890" i="1"/>
  <c r="C1891" i="1"/>
  <c r="E1891" i="1"/>
  <c r="C1892" i="1"/>
  <c r="E1892" i="1"/>
  <c r="C1893" i="1"/>
  <c r="E1893" i="1"/>
  <c r="C1894" i="1"/>
  <c r="E1894" i="1"/>
  <c r="C1895" i="1"/>
  <c r="E1895" i="1"/>
  <c r="C1896" i="1"/>
  <c r="E1896" i="1"/>
  <c r="C1897" i="1"/>
  <c r="E1897" i="1"/>
  <c r="C1898" i="1"/>
  <c r="E1898" i="1"/>
  <c r="C1899" i="1"/>
  <c r="E1899" i="1"/>
  <c r="C1900" i="1"/>
  <c r="E1900" i="1"/>
  <c r="C1901" i="1"/>
  <c r="E1901" i="1"/>
  <c r="C1902" i="1"/>
  <c r="E1902" i="1"/>
  <c r="C1903" i="1"/>
  <c r="E1903" i="1"/>
  <c r="C1904" i="1"/>
  <c r="E1904" i="1"/>
  <c r="C1905" i="1"/>
  <c r="E1905" i="1"/>
  <c r="C1906" i="1"/>
  <c r="E1906" i="1"/>
  <c r="C1907" i="1"/>
  <c r="E1907" i="1"/>
  <c r="C1908" i="1"/>
  <c r="E1908" i="1"/>
  <c r="C1909" i="1"/>
  <c r="E1909" i="1"/>
  <c r="C1910" i="1"/>
  <c r="E1910" i="1"/>
  <c r="C1911" i="1"/>
  <c r="E1911" i="1"/>
  <c r="C1912" i="1"/>
  <c r="E1912" i="1"/>
  <c r="C1913" i="1"/>
  <c r="E1913" i="1"/>
  <c r="C1914" i="1"/>
  <c r="E1914" i="1"/>
  <c r="C1915" i="1"/>
  <c r="E1915" i="1"/>
  <c r="C1916" i="1"/>
  <c r="E1916" i="1"/>
  <c r="C1917" i="1"/>
  <c r="E1917" i="1"/>
  <c r="C1918" i="1"/>
  <c r="E1918" i="1"/>
  <c r="C1919" i="1"/>
  <c r="E1919" i="1"/>
  <c r="C1920" i="1"/>
  <c r="E1920" i="1"/>
  <c r="C1921" i="1"/>
  <c r="E1921" i="1"/>
  <c r="C1922" i="1"/>
  <c r="E1922" i="1"/>
  <c r="C1923" i="1"/>
  <c r="E1923" i="1"/>
  <c r="C1924" i="1"/>
  <c r="E1924" i="1"/>
  <c r="C1925" i="1"/>
  <c r="E1925" i="1"/>
  <c r="C1926" i="1"/>
  <c r="E1926" i="1"/>
  <c r="C1927" i="1"/>
  <c r="E1927" i="1"/>
  <c r="C1928" i="1"/>
  <c r="E1928" i="1"/>
  <c r="C1929" i="1"/>
  <c r="E1929" i="1"/>
  <c r="C1930" i="1"/>
  <c r="E1930" i="1"/>
  <c r="C1931" i="1"/>
  <c r="E1931" i="1"/>
  <c r="C1932" i="1"/>
  <c r="E1932" i="1"/>
  <c r="C1933" i="1"/>
  <c r="E1933" i="1"/>
  <c r="C1934" i="1"/>
  <c r="E1934" i="1"/>
  <c r="C1935" i="1"/>
  <c r="E1935" i="1"/>
  <c r="C1936" i="1"/>
  <c r="E1936" i="1"/>
  <c r="C1937" i="1"/>
  <c r="E1937" i="1"/>
  <c r="C1938" i="1"/>
  <c r="E1938" i="1"/>
  <c r="C1939" i="1"/>
  <c r="E1939" i="1"/>
  <c r="C1940" i="1"/>
  <c r="E1940" i="1"/>
  <c r="C1941" i="1"/>
  <c r="E1941" i="1"/>
  <c r="C1942" i="1"/>
  <c r="E1942" i="1"/>
  <c r="C1943" i="1"/>
  <c r="E1943" i="1"/>
  <c r="C1944" i="1"/>
  <c r="E1944" i="1"/>
  <c r="C1945" i="1"/>
  <c r="E1945" i="1"/>
  <c r="C1946" i="1"/>
  <c r="E1946" i="1"/>
  <c r="C1947" i="1"/>
  <c r="E1947" i="1"/>
  <c r="C1948" i="1"/>
  <c r="E1948" i="1"/>
  <c r="C1949" i="1"/>
  <c r="E1949" i="1"/>
  <c r="C1950" i="1"/>
  <c r="E1950" i="1"/>
  <c r="C1951" i="1"/>
  <c r="E1951" i="1"/>
  <c r="C1952" i="1"/>
  <c r="E1952" i="1"/>
  <c r="C1953" i="1"/>
  <c r="E1953" i="1"/>
  <c r="C1954" i="1"/>
  <c r="E1954" i="1"/>
  <c r="C1955" i="1"/>
  <c r="E1955" i="1"/>
  <c r="C1956" i="1"/>
  <c r="E1956" i="1"/>
  <c r="C1957" i="1"/>
  <c r="E1957" i="1"/>
  <c r="C1958" i="1"/>
  <c r="E1958" i="1"/>
  <c r="C1959" i="1"/>
  <c r="E1959" i="1"/>
  <c r="C1960" i="1"/>
  <c r="E1960" i="1"/>
  <c r="C1961" i="1"/>
  <c r="E1961" i="1"/>
  <c r="C1962" i="1"/>
  <c r="E1962" i="1"/>
  <c r="C1963" i="1"/>
  <c r="E1963" i="1"/>
  <c r="C1964" i="1"/>
  <c r="E1964" i="1"/>
  <c r="C1965" i="1"/>
  <c r="E1965" i="1"/>
  <c r="C1966" i="1"/>
  <c r="E1966" i="1"/>
  <c r="C1967" i="1"/>
  <c r="E1967" i="1"/>
  <c r="C1968" i="1"/>
  <c r="E1968" i="1"/>
  <c r="C1969" i="1"/>
  <c r="E1969" i="1"/>
  <c r="C1970" i="1"/>
  <c r="E1970" i="1"/>
  <c r="C1971" i="1"/>
  <c r="E1971" i="1"/>
  <c r="C1972" i="1"/>
  <c r="E1972" i="1"/>
  <c r="C1973" i="1"/>
  <c r="E1973" i="1"/>
  <c r="C1974" i="1"/>
  <c r="E1974" i="1"/>
  <c r="C1975" i="1"/>
  <c r="E1975" i="1"/>
  <c r="C1976" i="1"/>
  <c r="E1976" i="1"/>
  <c r="C1977" i="1"/>
  <c r="E1977" i="1"/>
  <c r="C1978" i="1"/>
  <c r="E1978" i="1"/>
  <c r="C1979" i="1"/>
  <c r="E1979" i="1"/>
  <c r="C1980" i="1"/>
  <c r="E1980" i="1"/>
  <c r="C1981" i="1"/>
  <c r="E1981" i="1"/>
  <c r="C1982" i="1"/>
  <c r="E1982" i="1"/>
  <c r="C1983" i="1"/>
  <c r="E1983" i="1"/>
  <c r="C1984" i="1"/>
  <c r="E1984" i="1"/>
  <c r="C1985" i="1"/>
  <c r="E1985" i="1"/>
  <c r="C1986" i="1"/>
  <c r="E1986" i="1"/>
  <c r="C1987" i="1"/>
  <c r="E1987" i="1"/>
  <c r="C1988" i="1"/>
  <c r="E1988" i="1"/>
  <c r="C1989" i="1"/>
  <c r="E1989" i="1"/>
  <c r="C1990" i="1"/>
  <c r="E1990" i="1"/>
  <c r="C1991" i="1"/>
  <c r="E1991" i="1"/>
  <c r="C1992" i="1"/>
  <c r="E1992" i="1"/>
  <c r="C1993" i="1"/>
  <c r="E1993" i="1"/>
  <c r="C1994" i="1"/>
  <c r="E1994" i="1"/>
  <c r="C1995" i="1"/>
  <c r="E1995" i="1"/>
  <c r="C1996" i="1"/>
  <c r="E1996" i="1"/>
  <c r="C1997" i="1"/>
  <c r="E1997" i="1"/>
  <c r="C1998" i="1"/>
  <c r="E1998" i="1"/>
  <c r="C1999" i="1"/>
  <c r="E1999" i="1"/>
  <c r="C2000" i="1"/>
  <c r="E2000" i="1"/>
  <c r="C2001" i="1"/>
  <c r="E2001" i="1"/>
  <c r="C2002" i="1"/>
  <c r="E2002" i="1"/>
  <c r="C2003" i="1"/>
  <c r="E2003" i="1"/>
  <c r="C2004" i="1"/>
  <c r="E2004" i="1"/>
  <c r="C2005" i="1"/>
  <c r="E2005" i="1"/>
  <c r="C2006" i="1"/>
  <c r="E2006" i="1"/>
  <c r="C2007" i="1"/>
  <c r="E2007" i="1"/>
  <c r="C2008" i="1"/>
  <c r="E2008" i="1"/>
  <c r="C2009" i="1"/>
  <c r="E2009" i="1"/>
  <c r="C2010" i="1"/>
  <c r="E2010" i="1"/>
  <c r="C2011" i="1"/>
  <c r="E2011" i="1"/>
  <c r="C2012" i="1"/>
  <c r="E2012" i="1"/>
  <c r="C2013" i="1"/>
  <c r="E2013" i="1"/>
  <c r="C2014" i="1"/>
  <c r="E2014" i="1"/>
  <c r="C2015" i="1"/>
  <c r="E2015" i="1"/>
  <c r="C2016" i="1"/>
  <c r="E2016" i="1"/>
  <c r="C2017" i="1"/>
  <c r="E2017" i="1"/>
  <c r="C2018" i="1"/>
  <c r="E2018" i="1"/>
  <c r="C2019" i="1"/>
  <c r="E2019" i="1"/>
  <c r="C2020" i="1"/>
  <c r="E2020" i="1"/>
  <c r="C2021" i="1"/>
  <c r="E2021" i="1"/>
  <c r="C2022" i="1"/>
  <c r="E2022" i="1"/>
  <c r="C2023" i="1"/>
  <c r="E2023" i="1"/>
  <c r="C2024" i="1"/>
  <c r="E2024" i="1"/>
  <c r="C2025" i="1"/>
  <c r="E2025" i="1"/>
  <c r="C2026" i="1"/>
  <c r="E2026" i="1"/>
  <c r="C2027" i="1"/>
  <c r="E2027" i="1"/>
  <c r="C2028" i="1"/>
  <c r="E2028" i="1"/>
  <c r="C2029" i="1"/>
  <c r="E2029" i="1"/>
  <c r="C2030" i="1"/>
  <c r="E2030" i="1"/>
  <c r="C2031" i="1"/>
  <c r="E2031" i="1"/>
  <c r="C2032" i="1"/>
  <c r="E2032" i="1"/>
  <c r="C2033" i="1"/>
  <c r="E2033" i="1"/>
  <c r="C2034" i="1"/>
  <c r="E2034" i="1"/>
  <c r="C2035" i="1"/>
  <c r="E2035" i="1"/>
  <c r="C2036" i="1"/>
  <c r="E2036" i="1"/>
  <c r="C2037" i="1"/>
  <c r="E2037" i="1"/>
  <c r="C2038" i="1"/>
  <c r="E2038" i="1"/>
  <c r="C2039" i="1"/>
  <c r="E2039" i="1"/>
  <c r="C2040" i="1"/>
  <c r="E2040" i="1"/>
  <c r="C2041" i="1"/>
  <c r="E2041" i="1"/>
  <c r="C2042" i="1"/>
  <c r="E2042" i="1"/>
  <c r="C2043" i="1"/>
  <c r="E2043" i="1"/>
  <c r="C2044" i="1"/>
  <c r="E2044" i="1"/>
  <c r="C2045" i="1"/>
  <c r="E2045" i="1"/>
  <c r="C2046" i="1"/>
  <c r="E2046" i="1"/>
  <c r="C2047" i="1"/>
  <c r="E2047" i="1"/>
  <c r="C2048" i="1"/>
  <c r="E2048" i="1"/>
  <c r="C2049" i="1"/>
  <c r="E2049" i="1"/>
  <c r="C2050" i="1"/>
  <c r="E2050" i="1"/>
  <c r="C2051" i="1"/>
  <c r="E2051" i="1"/>
  <c r="C2052" i="1"/>
  <c r="E2052" i="1"/>
  <c r="C2053" i="1"/>
  <c r="E2053" i="1"/>
  <c r="C2054" i="1"/>
  <c r="E2054" i="1"/>
  <c r="C2055" i="1"/>
  <c r="E2055" i="1"/>
  <c r="C2056" i="1"/>
  <c r="E2056" i="1"/>
  <c r="C2057" i="1"/>
  <c r="E2057" i="1"/>
  <c r="C2058" i="1"/>
  <c r="E2058" i="1"/>
  <c r="C2059" i="1"/>
  <c r="E2059" i="1"/>
  <c r="C2060" i="1"/>
  <c r="E2060" i="1"/>
  <c r="C2061" i="1"/>
  <c r="E2061" i="1"/>
  <c r="C2062" i="1"/>
  <c r="E2062" i="1"/>
  <c r="C2063" i="1"/>
  <c r="E2063" i="1"/>
  <c r="C2064" i="1"/>
  <c r="E2064" i="1"/>
  <c r="C2065" i="1"/>
  <c r="E2065" i="1"/>
  <c r="C2066" i="1"/>
  <c r="E2066" i="1"/>
  <c r="C2067" i="1"/>
  <c r="E2067" i="1"/>
  <c r="C2068" i="1"/>
  <c r="E2068" i="1"/>
  <c r="C2069" i="1"/>
  <c r="E2069" i="1"/>
  <c r="C2070" i="1"/>
  <c r="E2070" i="1"/>
  <c r="C2071" i="1"/>
  <c r="E2071" i="1"/>
  <c r="C2072" i="1"/>
  <c r="E2072" i="1"/>
  <c r="C2073" i="1"/>
  <c r="E2073" i="1"/>
  <c r="C2074" i="1"/>
  <c r="E2074" i="1"/>
  <c r="C2075" i="1"/>
  <c r="E2075" i="1"/>
  <c r="C2076" i="1"/>
  <c r="E2076" i="1"/>
  <c r="C2077" i="1"/>
  <c r="E2077" i="1"/>
  <c r="C2078" i="1"/>
  <c r="E2078" i="1"/>
  <c r="C2079" i="1"/>
  <c r="E2079" i="1"/>
  <c r="C2080" i="1"/>
  <c r="E2080" i="1"/>
  <c r="C2081" i="1"/>
  <c r="E2081" i="1"/>
  <c r="C2082" i="1"/>
  <c r="E2082" i="1"/>
  <c r="C2083" i="1"/>
  <c r="E2083" i="1"/>
  <c r="C2084" i="1"/>
  <c r="E2084" i="1"/>
  <c r="C2085" i="1"/>
  <c r="E2085" i="1"/>
  <c r="C2086" i="1"/>
  <c r="E2086" i="1"/>
  <c r="C2087" i="1"/>
  <c r="E2087" i="1"/>
  <c r="C2088" i="1"/>
  <c r="E2088" i="1"/>
  <c r="C2089" i="1"/>
  <c r="E2089" i="1"/>
  <c r="C2090" i="1"/>
  <c r="E2090" i="1"/>
  <c r="C2091" i="1"/>
  <c r="E2091" i="1"/>
  <c r="C2092" i="1"/>
  <c r="E2092" i="1"/>
  <c r="C2093" i="1"/>
  <c r="E2093" i="1"/>
  <c r="C2094" i="1"/>
  <c r="E2094" i="1"/>
  <c r="C2095" i="1"/>
  <c r="E2095" i="1"/>
  <c r="C2096" i="1"/>
  <c r="E2096" i="1"/>
  <c r="C2097" i="1"/>
  <c r="E2097" i="1"/>
  <c r="C2098" i="1"/>
  <c r="E2098" i="1"/>
  <c r="C2099" i="1"/>
  <c r="E2099" i="1"/>
  <c r="C2100" i="1"/>
  <c r="E2100" i="1"/>
  <c r="C2101" i="1"/>
  <c r="E2101" i="1"/>
  <c r="C2102" i="1"/>
  <c r="E2102" i="1"/>
  <c r="C2103" i="1"/>
  <c r="E2103" i="1"/>
  <c r="C2104" i="1"/>
  <c r="E2104" i="1"/>
  <c r="C2105" i="1"/>
  <c r="E2105" i="1"/>
  <c r="C2106" i="1"/>
  <c r="E2106" i="1"/>
  <c r="C2107" i="1"/>
  <c r="E2107" i="1"/>
  <c r="C2108" i="1"/>
  <c r="E2108" i="1"/>
  <c r="C2109" i="1"/>
  <c r="E2109" i="1"/>
  <c r="C2110" i="1"/>
  <c r="E2110" i="1"/>
  <c r="C2111" i="1"/>
  <c r="E2111" i="1"/>
  <c r="C2112" i="1"/>
  <c r="E2112" i="1"/>
  <c r="C2113" i="1"/>
  <c r="E2113" i="1"/>
  <c r="C2114" i="1"/>
  <c r="E2114" i="1"/>
  <c r="C2115" i="1"/>
  <c r="E2115" i="1"/>
  <c r="C2116" i="1"/>
  <c r="E2116" i="1"/>
  <c r="C2117" i="1"/>
  <c r="E2117" i="1"/>
  <c r="C2118" i="1"/>
  <c r="E2118" i="1"/>
  <c r="C2119" i="1"/>
  <c r="E2119" i="1"/>
  <c r="C2120" i="1"/>
  <c r="E2120" i="1"/>
  <c r="C2121" i="1"/>
  <c r="E2121" i="1"/>
  <c r="C2122" i="1"/>
  <c r="E2122" i="1"/>
  <c r="C2123" i="1"/>
  <c r="E2123" i="1"/>
  <c r="C2124" i="1"/>
  <c r="E2124" i="1"/>
  <c r="C2125" i="1"/>
  <c r="E2125" i="1"/>
  <c r="C2126" i="1"/>
  <c r="E2126" i="1"/>
  <c r="C2127" i="1"/>
  <c r="E2127" i="1"/>
  <c r="C2128" i="1"/>
  <c r="E2128" i="1"/>
  <c r="C2129" i="1"/>
  <c r="E2129" i="1"/>
  <c r="C2130" i="1"/>
  <c r="E2130" i="1"/>
  <c r="C2131" i="1"/>
  <c r="E2131" i="1"/>
  <c r="C2132" i="1"/>
  <c r="E2132" i="1"/>
  <c r="C2133" i="1"/>
  <c r="E2133" i="1"/>
  <c r="C2134" i="1"/>
  <c r="E2134" i="1"/>
  <c r="C2135" i="1"/>
  <c r="E2135" i="1"/>
  <c r="C2136" i="1"/>
  <c r="E2136" i="1"/>
  <c r="C2137" i="1"/>
  <c r="E2137" i="1"/>
  <c r="C2138" i="1"/>
  <c r="E2138" i="1"/>
  <c r="C2139" i="1"/>
  <c r="E2139" i="1"/>
  <c r="C2140" i="1"/>
  <c r="E2140" i="1"/>
  <c r="C2141" i="1"/>
  <c r="E2141" i="1"/>
  <c r="C2142" i="1"/>
  <c r="E2142" i="1"/>
  <c r="C2143" i="1"/>
  <c r="E2143" i="1"/>
  <c r="C2144" i="1"/>
  <c r="E2144" i="1"/>
  <c r="C2145" i="1"/>
  <c r="E2145" i="1"/>
  <c r="C2146" i="1"/>
  <c r="E2146" i="1"/>
  <c r="C2147" i="1"/>
  <c r="E2147" i="1"/>
  <c r="C2148" i="1"/>
  <c r="E2148" i="1"/>
  <c r="C2149" i="1"/>
  <c r="E2149" i="1"/>
  <c r="C2150" i="1"/>
  <c r="E2150" i="1"/>
  <c r="C2151" i="1"/>
  <c r="E2151" i="1"/>
  <c r="C2152" i="1"/>
  <c r="E2152" i="1"/>
  <c r="C2153" i="1"/>
  <c r="E2153" i="1"/>
  <c r="C2154" i="1"/>
  <c r="E2154" i="1"/>
  <c r="C2155" i="1"/>
  <c r="E2155" i="1"/>
  <c r="C2156" i="1"/>
  <c r="E2156" i="1"/>
  <c r="C2157" i="1"/>
  <c r="E2157" i="1"/>
  <c r="C2158" i="1"/>
  <c r="E2158" i="1"/>
  <c r="C2159" i="1"/>
  <c r="E2159" i="1"/>
  <c r="C2160" i="1"/>
  <c r="E2160" i="1"/>
  <c r="C2161" i="1"/>
  <c r="E2161" i="1"/>
  <c r="C2162" i="1"/>
  <c r="E2162" i="1"/>
  <c r="C2163" i="1"/>
  <c r="E2163" i="1"/>
  <c r="C2164" i="1"/>
  <c r="E2164" i="1"/>
  <c r="C2165" i="1"/>
  <c r="E2165" i="1"/>
  <c r="C2166" i="1"/>
  <c r="E2166" i="1"/>
  <c r="C2167" i="1"/>
  <c r="E2167" i="1"/>
  <c r="C2168" i="1"/>
  <c r="E2168" i="1"/>
  <c r="C2169" i="1"/>
  <c r="E2169" i="1"/>
  <c r="C2170" i="1"/>
  <c r="E2170" i="1"/>
  <c r="C2171" i="1"/>
  <c r="E2171" i="1"/>
  <c r="C2172" i="1"/>
  <c r="E2172" i="1"/>
  <c r="C2173" i="1"/>
  <c r="E2173" i="1"/>
  <c r="C2174" i="1"/>
  <c r="E2174" i="1"/>
  <c r="C2175" i="1"/>
  <c r="E2175" i="1"/>
  <c r="C2176" i="1"/>
  <c r="E2176" i="1"/>
  <c r="C2177" i="1"/>
  <c r="E2177" i="1"/>
  <c r="C2178" i="1"/>
  <c r="E2178" i="1"/>
  <c r="C2179" i="1"/>
  <c r="E2179" i="1"/>
  <c r="C2180" i="1"/>
  <c r="E2180" i="1"/>
  <c r="C2181" i="1"/>
  <c r="E2181" i="1"/>
  <c r="C2182" i="1"/>
  <c r="E2182" i="1"/>
  <c r="C2183" i="1"/>
  <c r="E2183" i="1"/>
  <c r="C2184" i="1"/>
  <c r="E2184" i="1"/>
  <c r="C2185" i="1"/>
  <c r="E2185" i="1"/>
  <c r="C2186" i="1"/>
  <c r="E2186" i="1"/>
  <c r="C2187" i="1"/>
  <c r="E2187" i="1"/>
  <c r="C2188" i="1"/>
  <c r="E2188" i="1"/>
  <c r="C2189" i="1"/>
  <c r="E2189" i="1"/>
  <c r="C2190" i="1"/>
  <c r="E2190" i="1"/>
  <c r="C2191" i="1"/>
  <c r="E2191" i="1"/>
  <c r="C2192" i="1"/>
  <c r="E2192" i="1"/>
  <c r="C2193" i="1"/>
  <c r="E2193" i="1"/>
  <c r="C2194" i="1"/>
  <c r="E2194" i="1"/>
  <c r="C2195" i="1"/>
  <c r="E2195" i="1"/>
  <c r="C2196" i="1"/>
  <c r="E2196" i="1"/>
  <c r="C2197" i="1"/>
  <c r="E2197" i="1"/>
  <c r="C2198" i="1"/>
  <c r="E2198" i="1"/>
  <c r="C2199" i="1"/>
  <c r="E2199" i="1"/>
  <c r="C2200" i="1"/>
  <c r="E2200" i="1"/>
  <c r="C2201" i="1"/>
  <c r="E2201" i="1"/>
  <c r="C2202" i="1"/>
  <c r="E2202" i="1"/>
  <c r="C2203" i="1"/>
  <c r="E2203" i="1"/>
  <c r="C2204" i="1"/>
  <c r="E2204" i="1"/>
  <c r="C2205" i="1"/>
  <c r="E2205" i="1"/>
  <c r="C2206" i="1"/>
  <c r="E2206" i="1"/>
  <c r="C2207" i="1"/>
  <c r="E2207" i="1"/>
  <c r="C2208" i="1"/>
  <c r="E2208" i="1"/>
  <c r="C2209" i="1"/>
  <c r="E2209" i="1"/>
  <c r="C2210" i="1"/>
  <c r="E2210" i="1"/>
  <c r="C2211" i="1"/>
  <c r="E2211" i="1"/>
  <c r="C2212" i="1"/>
  <c r="E2212" i="1"/>
  <c r="C2213" i="1"/>
  <c r="E2213" i="1"/>
  <c r="C2214" i="1"/>
  <c r="E2214" i="1"/>
  <c r="C2215" i="1"/>
  <c r="E2215" i="1"/>
  <c r="C2216" i="1"/>
  <c r="E2216" i="1"/>
  <c r="C2217" i="1"/>
  <c r="E2217" i="1"/>
  <c r="C2218" i="1"/>
  <c r="E2218" i="1"/>
  <c r="C2219" i="1"/>
  <c r="E2219" i="1"/>
  <c r="C2220" i="1"/>
  <c r="E2220" i="1"/>
  <c r="C2221" i="1"/>
  <c r="E2221" i="1"/>
  <c r="C2222" i="1"/>
  <c r="E2222" i="1"/>
  <c r="C2223" i="1"/>
  <c r="E2223" i="1"/>
  <c r="C2224" i="1"/>
  <c r="E2224" i="1"/>
  <c r="C2225" i="1"/>
  <c r="E2225" i="1"/>
  <c r="C2226" i="1"/>
  <c r="E2226" i="1"/>
  <c r="C2227" i="1"/>
  <c r="E2227" i="1"/>
  <c r="C2228" i="1"/>
  <c r="E2228" i="1"/>
  <c r="C2229" i="1"/>
  <c r="E2229" i="1"/>
  <c r="C2230" i="1"/>
  <c r="E2230" i="1"/>
  <c r="C2231" i="1"/>
  <c r="E2231" i="1"/>
  <c r="C2232" i="1"/>
  <c r="E2232" i="1"/>
  <c r="C2233" i="1"/>
  <c r="E2233" i="1"/>
  <c r="C2234" i="1"/>
  <c r="E2234" i="1"/>
  <c r="C2235" i="1"/>
  <c r="E2235" i="1"/>
  <c r="C2236" i="1"/>
  <c r="E2236" i="1"/>
  <c r="C2237" i="1"/>
  <c r="E2237" i="1"/>
  <c r="C2238" i="1"/>
  <c r="E2238" i="1"/>
  <c r="C2239" i="1"/>
  <c r="E2239" i="1"/>
  <c r="C2240" i="1"/>
  <c r="E2240" i="1"/>
  <c r="C2241" i="1"/>
  <c r="E2241" i="1"/>
  <c r="C2242" i="1"/>
  <c r="E2242" i="1"/>
  <c r="C2243" i="1"/>
  <c r="E2243" i="1"/>
  <c r="C2244" i="1"/>
  <c r="E2244" i="1"/>
  <c r="C2245" i="1"/>
  <c r="E2245" i="1"/>
  <c r="C2246" i="1"/>
  <c r="E2246" i="1"/>
  <c r="C2247" i="1"/>
  <c r="E2247" i="1"/>
  <c r="C2248" i="1"/>
  <c r="E2248" i="1"/>
  <c r="C2249" i="1"/>
  <c r="E2249" i="1"/>
  <c r="C2250" i="1"/>
  <c r="E2250" i="1"/>
  <c r="C2251" i="1"/>
  <c r="E2251" i="1"/>
  <c r="C2252" i="1"/>
  <c r="E2252" i="1"/>
  <c r="C2253" i="1"/>
  <c r="E2253" i="1"/>
  <c r="C2254" i="1"/>
  <c r="E2254" i="1"/>
  <c r="C2255" i="1"/>
  <c r="E2255" i="1"/>
  <c r="C2256" i="1"/>
  <c r="E2256" i="1"/>
  <c r="C2257" i="1"/>
  <c r="E2257" i="1"/>
  <c r="C2258" i="1"/>
  <c r="E2258" i="1"/>
  <c r="C2259" i="1"/>
  <c r="E2259" i="1"/>
  <c r="C2260" i="1"/>
  <c r="E2260" i="1"/>
  <c r="C2261" i="1"/>
  <c r="E2261" i="1"/>
  <c r="C2262" i="1"/>
  <c r="E2262" i="1"/>
  <c r="C2263" i="1"/>
  <c r="E2263" i="1"/>
  <c r="C2264" i="1"/>
  <c r="E2264" i="1"/>
  <c r="C2265" i="1"/>
  <c r="E2265" i="1"/>
  <c r="C2266" i="1"/>
  <c r="E2266" i="1"/>
  <c r="C2267" i="1"/>
  <c r="E2267" i="1"/>
  <c r="C2268" i="1"/>
  <c r="E2268" i="1"/>
  <c r="C2269" i="1"/>
  <c r="E2269" i="1"/>
  <c r="C2270" i="1"/>
  <c r="E2270" i="1"/>
  <c r="C2271" i="1"/>
  <c r="E2271" i="1"/>
  <c r="C2272" i="1"/>
  <c r="E2272" i="1"/>
  <c r="C2273" i="1"/>
  <c r="E2273" i="1"/>
  <c r="C2274" i="1"/>
  <c r="E2274" i="1"/>
  <c r="C2275" i="1"/>
  <c r="E2275" i="1"/>
  <c r="C2276" i="1"/>
  <c r="E2276" i="1"/>
  <c r="C2277" i="1"/>
  <c r="E2277" i="1"/>
  <c r="C2278" i="1"/>
  <c r="E2278" i="1"/>
  <c r="C2279" i="1"/>
  <c r="E2279" i="1"/>
  <c r="C2280" i="1"/>
  <c r="E2280" i="1"/>
  <c r="C2281" i="1"/>
  <c r="E2281" i="1"/>
  <c r="F6" i="12"/>
  <c r="L150" i="1"/>
  <c r="L148" i="1"/>
  <c r="L149" i="1"/>
  <c r="L146" i="1"/>
  <c r="L142" i="1"/>
  <c r="L136" i="1"/>
  <c r="L137" i="1"/>
  <c r="L133" i="1"/>
  <c r="L122" i="1"/>
  <c r="L81" i="1"/>
  <c r="L124" i="1"/>
  <c r="L125" i="1"/>
  <c r="L123" i="1"/>
  <c r="L120" i="1"/>
  <c r="L118" i="1"/>
  <c r="L117" i="1"/>
  <c r="L111" i="1"/>
  <c r="L115" i="1"/>
  <c r="L110" i="1"/>
  <c r="L116" i="1"/>
  <c r="L109" i="1"/>
  <c r="L102" i="1"/>
  <c r="L104" i="1"/>
  <c r="L107" i="1"/>
  <c r="L101" i="1"/>
  <c r="L96" i="1"/>
  <c r="L95" i="1"/>
  <c r="L97" i="1"/>
  <c r="L91" i="1"/>
  <c r="L100" i="1"/>
  <c r="L99" i="1"/>
  <c r="L88" i="1"/>
  <c r="L84" i="1"/>
  <c r="L80" i="1"/>
  <c r="L79" i="1"/>
  <c r="L82" i="1"/>
  <c r="L78" i="1"/>
  <c r="L77" i="1"/>
  <c r="L76" i="1"/>
  <c r="L68" i="1"/>
  <c r="L60" i="1"/>
  <c r="L55" i="1"/>
  <c r="L56" i="1"/>
  <c r="L58" i="1"/>
  <c r="L52" i="1"/>
  <c r="L54" i="1"/>
  <c r="L48" i="1"/>
  <c r="L131" i="1"/>
  <c r="L34" i="1"/>
  <c r="L30" i="1"/>
  <c r="L31" i="1"/>
  <c r="L33" i="1"/>
  <c r="L132" i="1"/>
  <c r="L23" i="1"/>
  <c r="L74" i="1"/>
  <c r="L10" i="1"/>
  <c r="L13" i="1"/>
  <c r="L22" i="1"/>
  <c r="L21" i="1"/>
  <c r="L18" i="1"/>
  <c r="L9" i="1"/>
  <c r="L6" i="1"/>
  <c r="L40" i="1"/>
  <c r="L2" i="1"/>
  <c r="L153" i="1"/>
  <c r="L16" i="1"/>
  <c r="L151" i="1"/>
  <c r="L119" i="1"/>
  <c r="L4" i="1"/>
  <c r="L85" i="1"/>
  <c r="L83" i="1"/>
  <c r="L12" i="1"/>
  <c r="L141" i="1"/>
  <c r="L71" i="1"/>
  <c r="L44" i="1"/>
  <c r="L145" i="1"/>
  <c r="L28" i="1"/>
  <c r="L93" i="1"/>
  <c r="L75" i="1"/>
  <c r="L69" i="1"/>
  <c r="L103" i="1"/>
  <c r="L139" i="1"/>
  <c r="L24" i="1"/>
  <c r="L121" i="1"/>
  <c r="L63" i="1"/>
  <c r="L29" i="1"/>
  <c r="L51" i="1"/>
  <c r="L92" i="1"/>
  <c r="L15" i="1"/>
  <c r="L61" i="1"/>
  <c r="L19" i="1"/>
  <c r="L94" i="1"/>
  <c r="L7" i="1"/>
  <c r="L90" i="1"/>
  <c r="L143" i="1"/>
  <c r="L42" i="1"/>
  <c r="L113" i="1"/>
  <c r="L64" i="1"/>
  <c r="L140" i="1"/>
  <c r="L152" i="1"/>
  <c r="L72" i="1"/>
  <c r="L17" i="1"/>
  <c r="L45" i="1"/>
  <c r="L27" i="1"/>
  <c r="L59" i="1"/>
  <c r="L50" i="1"/>
  <c r="L114" i="1"/>
  <c r="L147" i="1"/>
  <c r="L26" i="1"/>
  <c r="L138" i="1"/>
  <c r="L38" i="1"/>
  <c r="L11" i="1"/>
  <c r="L36" i="1"/>
  <c r="L129" i="1"/>
  <c r="L5" i="1"/>
  <c r="L39" i="1"/>
  <c r="L112" i="1"/>
  <c r="L8" i="1"/>
  <c r="L86" i="1"/>
  <c r="L128" i="1"/>
  <c r="L66" i="1"/>
  <c r="L70" i="1"/>
  <c r="L126" i="1"/>
  <c r="L130" i="1"/>
  <c r="L53" i="1"/>
  <c r="L87" i="1"/>
  <c r="L106" i="1"/>
  <c r="L20" i="1"/>
  <c r="L89" i="1"/>
  <c r="L98" i="1"/>
  <c r="L62" i="1"/>
  <c r="L57" i="1"/>
  <c r="L67" i="1"/>
  <c r="L35" i="1"/>
  <c r="L65" i="1"/>
  <c r="L134" i="1"/>
  <c r="L127" i="1"/>
  <c r="L47" i="1"/>
  <c r="L46" i="1"/>
  <c r="L3" i="1"/>
  <c r="L43" i="1"/>
  <c r="L135" i="1"/>
  <c r="L41" i="1"/>
  <c r="L49" i="1"/>
  <c r="L32" i="1"/>
  <c r="L14" i="1"/>
  <c r="L37" i="1"/>
  <c r="L105" i="1"/>
  <c r="L144" i="1"/>
  <c r="L73" i="1"/>
  <c r="L108" i="1"/>
  <c r="L25" i="1"/>
  <c r="L300" i="1"/>
  <c r="L182" i="1"/>
  <c r="L283" i="1"/>
  <c r="L193" i="1"/>
  <c r="L260" i="1"/>
  <c r="L220" i="1"/>
  <c r="L206" i="1"/>
  <c r="L209" i="1"/>
  <c r="L298" i="1"/>
  <c r="L252" i="1"/>
  <c r="L263" i="1"/>
  <c r="L195" i="1"/>
  <c r="L296" i="1"/>
  <c r="L262" i="1"/>
  <c r="L253" i="1"/>
  <c r="L285" i="1"/>
  <c r="L251" i="1"/>
  <c r="L192" i="1"/>
  <c r="L158" i="1"/>
  <c r="L171" i="1"/>
  <c r="L163" i="1"/>
  <c r="L242" i="1"/>
  <c r="L299" i="1"/>
  <c r="L226" i="1"/>
  <c r="L272" i="1"/>
  <c r="L250" i="1"/>
  <c r="L287" i="1"/>
  <c r="L203" i="1"/>
  <c r="L279" i="1"/>
  <c r="L200" i="1"/>
  <c r="L241" i="1"/>
  <c r="L199" i="1"/>
  <c r="L271" i="1"/>
  <c r="L217" i="1"/>
  <c r="L155" i="1"/>
  <c r="L243" i="1"/>
  <c r="L257" i="1"/>
  <c r="L246" i="1"/>
  <c r="L219" i="1"/>
  <c r="L282" i="1"/>
  <c r="L259" i="1"/>
  <c r="L157" i="1"/>
  <c r="L214" i="1"/>
  <c r="L189" i="1"/>
  <c r="L301" i="1"/>
  <c r="L205" i="1"/>
  <c r="L302" i="1"/>
  <c r="L218" i="1"/>
  <c r="L161" i="1"/>
  <c r="L175" i="1"/>
  <c r="L212" i="1"/>
  <c r="L276" i="1"/>
  <c r="L169" i="1"/>
  <c r="L261" i="1"/>
  <c r="L184" i="1"/>
  <c r="L221" i="1"/>
  <c r="L190" i="1"/>
  <c r="L160" i="1"/>
  <c r="L280" i="1"/>
  <c r="L275" i="1"/>
  <c r="L156" i="1"/>
  <c r="L265" i="1"/>
  <c r="L267" i="1"/>
  <c r="L188" i="1"/>
  <c r="L231" i="1"/>
  <c r="L180" i="1"/>
  <c r="L274" i="1"/>
  <c r="L211" i="1"/>
  <c r="L191" i="1"/>
  <c r="L216" i="1"/>
  <c r="L224" i="1"/>
  <c r="L258" i="1"/>
  <c r="L264" i="1"/>
  <c r="L168" i="1"/>
  <c r="L293" i="1"/>
  <c r="L303" i="1"/>
  <c r="L202" i="1"/>
  <c r="L247" i="1"/>
  <c r="L235" i="1"/>
  <c r="L290" i="1"/>
  <c r="L256" i="1"/>
  <c r="L222" i="1"/>
  <c r="L215" i="1"/>
  <c r="L239" i="1"/>
  <c r="L194" i="1"/>
  <c r="L284" i="1"/>
  <c r="L159" i="1"/>
  <c r="L164" i="1"/>
  <c r="L227" i="1"/>
  <c r="L232" i="1"/>
  <c r="L165" i="1"/>
  <c r="L183" i="1"/>
  <c r="L181" i="1"/>
  <c r="L237" i="1"/>
  <c r="L198" i="1"/>
  <c r="L270" i="1"/>
  <c r="L173" i="1"/>
  <c r="L166" i="1"/>
  <c r="L254" i="1"/>
  <c r="L245" i="1"/>
  <c r="L291" i="1"/>
  <c r="L294" i="1"/>
  <c r="L185" i="1"/>
  <c r="L177" i="1"/>
  <c r="L172" i="1"/>
  <c r="L248" i="1"/>
  <c r="L176" i="1"/>
  <c r="L201" i="1"/>
  <c r="L278" i="1"/>
  <c r="L187" i="1"/>
  <c r="L281" i="1"/>
  <c r="L204" i="1"/>
  <c r="L238" i="1"/>
  <c r="L269" i="1"/>
  <c r="L229" i="1"/>
  <c r="L236" i="1"/>
  <c r="L223" i="1"/>
  <c r="L208" i="1"/>
  <c r="L207" i="1"/>
  <c r="L174" i="1"/>
  <c r="L297" i="1"/>
  <c r="L288" i="1"/>
  <c r="L286" i="1"/>
  <c r="L233" i="1"/>
  <c r="L249" i="1"/>
  <c r="L167" i="1"/>
  <c r="L213" i="1"/>
  <c r="L277" i="1"/>
  <c r="L197" i="1"/>
  <c r="L268" i="1"/>
  <c r="L240" i="1"/>
  <c r="L196" i="1"/>
  <c r="L304" i="1"/>
  <c r="L295" i="1"/>
  <c r="L228" i="1"/>
  <c r="L255" i="1"/>
  <c r="L210" i="1"/>
  <c r="L162" i="1"/>
  <c r="L225" i="1"/>
  <c r="L292" i="1"/>
  <c r="L170" i="1"/>
  <c r="L234" i="1"/>
  <c r="L289" i="1"/>
  <c r="L179" i="1"/>
  <c r="L154" i="1"/>
  <c r="L273" i="1"/>
  <c r="L305" i="1"/>
  <c r="L230" i="1"/>
  <c r="L178" i="1"/>
  <c r="L244" i="1"/>
  <c r="L266"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186" i="1"/>
  <c r="A2117" i="1"/>
  <c r="A454" i="1"/>
  <c r="A607" i="1"/>
  <c r="A456" i="1"/>
  <c r="A605" i="1"/>
  <c r="A2101" i="1"/>
  <c r="A1366" i="1"/>
  <c r="A2102" i="1"/>
  <c r="A2114" i="1"/>
  <c r="A909" i="1"/>
  <c r="A1662" i="1"/>
  <c r="A1367" i="1"/>
  <c r="A2120" i="1"/>
  <c r="A906" i="1"/>
  <c r="A2126" i="1"/>
  <c r="A2277" i="1"/>
  <c r="A2112" i="1"/>
  <c r="A2264" i="1"/>
  <c r="A2259" i="1"/>
  <c r="A1361" i="1"/>
  <c r="A2122" i="1"/>
  <c r="A1056" i="1"/>
  <c r="A910" i="1"/>
  <c r="A2229" i="1"/>
  <c r="A1369" i="1"/>
  <c r="A1816" i="1"/>
  <c r="A904" i="1"/>
  <c r="A1061" i="1"/>
  <c r="A902" i="1"/>
  <c r="A903" i="1"/>
  <c r="A911" i="1"/>
  <c r="A912" i="1"/>
  <c r="A1954" i="1"/>
  <c r="A1669" i="1"/>
  <c r="A1812" i="1"/>
  <c r="A1359" i="1"/>
  <c r="A2272" i="1"/>
  <c r="A457" i="1"/>
  <c r="A455" i="1"/>
  <c r="A452" i="1"/>
  <c r="A608" i="1"/>
  <c r="A60" i="1"/>
  <c r="A609" i="1"/>
  <c r="A2278" i="1"/>
  <c r="A453" i="1"/>
  <c r="A341" i="1"/>
  <c r="A592" i="1"/>
  <c r="A160" i="1"/>
  <c r="A466" i="1"/>
  <c r="A331" i="1"/>
  <c r="A590" i="1"/>
  <c r="A1273" i="1"/>
  <c r="A1244" i="1"/>
  <c r="A252" i="1"/>
  <c r="A413" i="1"/>
  <c r="A663" i="1"/>
  <c r="A953" i="1"/>
  <c r="A1360" i="1"/>
  <c r="A1342" i="1"/>
  <c r="A1468" i="1"/>
  <c r="A948" i="1"/>
  <c r="A1464" i="1"/>
  <c r="A1282" i="1"/>
  <c r="A737" i="1"/>
  <c r="A1323" i="1"/>
  <c r="A1284" i="1"/>
  <c r="A1236" i="1"/>
  <c r="A1278" i="1"/>
  <c r="A1279" i="1"/>
  <c r="A1321" i="1"/>
  <c r="A1287" i="1"/>
  <c r="A1227" i="1"/>
  <c r="A1276" i="1"/>
  <c r="A1358" i="1"/>
  <c r="A1297" i="1"/>
  <c r="A1231" i="1"/>
  <c r="A1264" i="1"/>
  <c r="A1283" i="1"/>
  <c r="A1256" i="1"/>
  <c r="A1348" i="1"/>
  <c r="A1230" i="1"/>
  <c r="A1326" i="1"/>
  <c r="A1249" i="1"/>
  <c r="A1253" i="1"/>
  <c r="A1329" i="1"/>
  <c r="A1292" i="1"/>
  <c r="A1312" i="1"/>
  <c r="A1247" i="1"/>
  <c r="A1270" i="1"/>
  <c r="A1315" i="1"/>
  <c r="A1350" i="1"/>
  <c r="A1222" i="1"/>
  <c r="A1250" i="1"/>
  <c r="A1345" i="1"/>
  <c r="A1267" i="1"/>
  <c r="A1221" i="1"/>
  <c r="A1248" i="1"/>
  <c r="A1355" i="1"/>
  <c r="A1324" i="1"/>
  <c r="A1263" i="1"/>
  <c r="A1313" i="1"/>
  <c r="A1317" i="1"/>
  <c r="A1344" i="1"/>
  <c r="A1340" i="1"/>
  <c r="A1280" i="1"/>
  <c r="A1233" i="1"/>
  <c r="A1252" i="1"/>
  <c r="A1357" i="1"/>
  <c r="A315" i="1"/>
  <c r="A275" i="1"/>
  <c r="A648" i="1"/>
  <c r="A1099" i="1"/>
  <c r="A1486" i="1"/>
  <c r="A1833" i="1"/>
  <c r="A2172" i="1"/>
  <c r="A2273" i="1"/>
  <c r="A200" i="1"/>
  <c r="A442" i="1"/>
  <c r="A946" i="1"/>
  <c r="A1075" i="1"/>
  <c r="A1203" i="1"/>
  <c r="A1336" i="1"/>
  <c r="A1461" i="1"/>
  <c r="A1584" i="1"/>
  <c r="A1320" i="1"/>
  <c r="A1006" i="1"/>
  <c r="A1666" i="1"/>
  <c r="A295" i="1"/>
  <c r="A791" i="1"/>
  <c r="A1173" i="1"/>
  <c r="A1839" i="1"/>
  <c r="A889" i="1"/>
  <c r="A2110" i="1"/>
  <c r="A2088" i="1"/>
  <c r="A2185" i="1"/>
  <c r="A1335" i="1"/>
  <c r="A429" i="1"/>
  <c r="A165" i="1"/>
  <c r="A369" i="1"/>
  <c r="A496" i="1"/>
  <c r="A620" i="1"/>
  <c r="A747" i="1"/>
  <c r="A880" i="1"/>
  <c r="A1008" i="1"/>
  <c r="A1135" i="1"/>
  <c r="A1261" i="1"/>
  <c r="A1394" i="1"/>
  <c r="A1657" i="1"/>
  <c r="A1638" i="1"/>
  <c r="A1029" i="1"/>
  <c r="A1533" i="1"/>
  <c r="A1235" i="1"/>
  <c r="A401" i="1"/>
  <c r="A646" i="1"/>
  <c r="A1064" i="1"/>
  <c r="A1403" i="1"/>
  <c r="A317" i="1"/>
  <c r="A2020" i="1"/>
  <c r="A2216" i="1"/>
  <c r="A2131" i="1"/>
  <c r="A289" i="1"/>
  <c r="A1847" i="1"/>
  <c r="A658" i="1"/>
  <c r="A1890" i="1"/>
  <c r="A2058" i="1"/>
  <c r="A2151" i="1"/>
  <c r="A1319" i="1"/>
  <c r="A1365" i="1"/>
  <c r="A417" i="1"/>
  <c r="A668" i="1"/>
  <c r="A1208" i="1"/>
  <c r="A1377" i="1"/>
  <c r="A1078" i="1"/>
  <c r="A282" i="1"/>
  <c r="A318" i="1"/>
  <c r="A445" i="1"/>
  <c r="A375" i="1"/>
  <c r="A327" i="1"/>
  <c r="A311" i="1"/>
  <c r="A356" i="1"/>
  <c r="A355" i="1"/>
  <c r="A389" i="1"/>
  <c r="A424" i="1"/>
  <c r="A432" i="1"/>
  <c r="A314" i="1"/>
  <c r="A382" i="1"/>
  <c r="A346" i="1"/>
  <c r="A405" i="1"/>
  <c r="A399" i="1"/>
  <c r="A330" i="1"/>
  <c r="A309" i="1"/>
  <c r="A326" i="1"/>
  <c r="A396" i="1"/>
  <c r="A415" i="1"/>
  <c r="A379" i="1"/>
  <c r="A359" i="1"/>
  <c r="A374" i="1"/>
  <c r="A395" i="1"/>
  <c r="A321" i="1"/>
  <c r="A425" i="1"/>
  <c r="A407" i="1"/>
  <c r="A441" i="1"/>
  <c r="A334" i="1"/>
  <c r="A392" i="1"/>
  <c r="A431" i="1"/>
  <c r="A363" i="1"/>
  <c r="A343" i="1"/>
  <c r="A394" i="1"/>
  <c r="A371" i="1"/>
  <c r="A439" i="1"/>
  <c r="A423" i="1"/>
  <c r="A362" i="1"/>
  <c r="A348" i="1"/>
  <c r="A336" i="1"/>
  <c r="A376" i="1"/>
  <c r="A340" i="1"/>
  <c r="A409" i="1"/>
  <c r="A440" i="1"/>
  <c r="A312" i="1"/>
  <c r="A332" i="1"/>
  <c r="A388" i="1"/>
  <c r="A694" i="1"/>
  <c r="A985" i="1"/>
  <c r="A1112" i="1"/>
  <c r="A1241" i="1"/>
  <c r="A1372" i="1"/>
  <c r="A1500" i="1"/>
  <c r="A1072" i="1"/>
  <c r="A1410" i="1"/>
  <c r="A154" i="1"/>
  <c r="A933" i="1"/>
  <c r="A1448" i="1"/>
  <c r="A1955" i="1"/>
  <c r="A664" i="1"/>
  <c r="A1897" i="1"/>
  <c r="A2059" i="1"/>
  <c r="A2158" i="1"/>
  <c r="A1395" i="1"/>
  <c r="A1091" i="1"/>
  <c r="A2201" i="1"/>
  <c r="A994" i="1"/>
  <c r="A2160" i="1"/>
  <c r="A1862" i="1"/>
  <c r="A377" i="1"/>
  <c r="A631" i="1"/>
  <c r="A1088" i="1"/>
  <c r="A1414" i="1"/>
  <c r="A1425" i="1"/>
  <c r="A287" i="1"/>
  <c r="A677" i="1"/>
  <c r="A1134" i="1"/>
  <c r="A1392" i="1"/>
  <c r="A1807" i="1"/>
  <c r="A1147" i="1"/>
  <c r="A1482" i="1"/>
  <c r="A641" i="1"/>
  <c r="A1869" i="1"/>
  <c r="A2254" i="1"/>
  <c r="A2205" i="1"/>
  <c r="A1169" i="1"/>
  <c r="A644" i="1"/>
  <c r="A2199" i="1"/>
  <c r="A2217" i="1"/>
  <c r="A1407" i="1"/>
  <c r="A1493" i="1"/>
  <c r="A224" i="1"/>
  <c r="A342" i="1"/>
  <c r="A474" i="1"/>
  <c r="A602" i="1"/>
  <c r="A727" i="1"/>
  <c r="A850" i="1"/>
  <c r="A974" i="1"/>
  <c r="A1104" i="1"/>
  <c r="A1245" i="1"/>
  <c r="A1513" i="1"/>
  <c r="A1495" i="1"/>
  <c r="A1614" i="1"/>
  <c r="A929" i="1"/>
  <c r="A1442" i="1"/>
  <c r="A1132" i="1"/>
  <c r="A1642" i="1"/>
  <c r="A352" i="1"/>
  <c r="A760" i="1"/>
  <c r="A854" i="1"/>
  <c r="A1306" i="1"/>
  <c r="A1867" i="1"/>
  <c r="A1373" i="1"/>
  <c r="A1987" i="1"/>
  <c r="A2245" i="1"/>
  <c r="A354" i="1"/>
  <c r="A721" i="1"/>
  <c r="A1905" i="1"/>
  <c r="A2065" i="1"/>
  <c r="A2159" i="1"/>
  <c r="A680" i="1"/>
  <c r="A1892" i="1"/>
  <c r="A306" i="1"/>
  <c r="A684" i="1"/>
  <c r="A950" i="1"/>
  <c r="A1225" i="1"/>
  <c r="A1822" i="1"/>
  <c r="A1176" i="1"/>
  <c r="A175" i="1"/>
  <c r="A325" i="1"/>
  <c r="A761" i="1"/>
  <c r="A735" i="1"/>
  <c r="A992" i="1"/>
  <c r="A1119" i="1"/>
  <c r="A1251" i="1"/>
  <c r="A1381" i="1"/>
  <c r="A1508" i="1"/>
  <c r="A981" i="1"/>
  <c r="A1496" i="1"/>
  <c r="A1314" i="1"/>
  <c r="A173" i="1"/>
  <c r="A622" i="1"/>
  <c r="A1353" i="1"/>
  <c r="A726" i="1"/>
  <c r="A2226" i="1"/>
  <c r="A2196" i="1"/>
  <c r="A1009" i="1"/>
  <c r="A2234" i="1"/>
  <c r="A2204" i="1"/>
  <c r="A1829" i="1"/>
  <c r="A2175" i="1"/>
  <c r="A1903" i="1"/>
  <c r="A1163" i="1"/>
  <c r="A1485" i="1"/>
  <c r="A245" i="1"/>
  <c r="A659" i="1"/>
  <c r="A1171" i="1"/>
  <c r="A1431" i="1"/>
  <c r="A1124" i="1"/>
  <c r="A258" i="1"/>
  <c r="A1423" i="1"/>
  <c r="A1886" i="1"/>
  <c r="A2149" i="1"/>
  <c r="A1196" i="1"/>
  <c r="A235" i="1"/>
  <c r="A350" i="1"/>
  <c r="A482" i="1"/>
  <c r="A757" i="1"/>
  <c r="A729" i="1"/>
  <c r="A858" i="1"/>
  <c r="A988" i="1"/>
  <c r="A1118" i="1"/>
  <c r="A1246" i="1"/>
  <c r="A1376" i="1"/>
  <c r="A1504" i="1"/>
  <c r="A1623" i="1"/>
  <c r="A966" i="1"/>
  <c r="A1480" i="1"/>
  <c r="A1166" i="1"/>
  <c r="A1821" i="1"/>
  <c r="A367" i="1"/>
  <c r="A615" i="1"/>
  <c r="A866" i="1"/>
  <c r="A1337" i="1"/>
  <c r="A157" i="1"/>
  <c r="A1501" i="1"/>
  <c r="A1995" i="1"/>
  <c r="A2228" i="1"/>
  <c r="A296" i="1"/>
  <c r="A1463" i="1"/>
  <c r="A304" i="1"/>
  <c r="A1836" i="1"/>
  <c r="A2041" i="1"/>
  <c r="A2137" i="1"/>
  <c r="A491" i="1"/>
  <c r="A1952" i="1"/>
  <c r="A278" i="1"/>
  <c r="A634" i="1"/>
  <c r="A1093" i="1"/>
  <c r="A1419" i="1"/>
  <c r="A221" i="1"/>
  <c r="A337" i="1"/>
  <c r="A711" i="1"/>
  <c r="A969" i="1"/>
  <c r="A1098" i="1"/>
  <c r="A1226" i="1"/>
  <c r="A1356" i="1"/>
  <c r="A1489" i="1"/>
  <c r="A1011" i="1"/>
  <c r="A958" i="1"/>
  <c r="A1475" i="1"/>
  <c r="A323" i="1"/>
  <c r="A703" i="1"/>
  <c r="A1385" i="1"/>
  <c r="A1830" i="1"/>
  <c r="A2230" i="1"/>
  <c r="A177" i="1"/>
  <c r="A1919" i="1"/>
  <c r="A2232" i="1"/>
  <c r="A328" i="1"/>
  <c r="A1859" i="1"/>
  <c r="A2191" i="1"/>
  <c r="A228" i="1"/>
  <c r="A660" i="1"/>
  <c r="A918" i="1"/>
  <c r="A1183" i="1"/>
  <c r="A281" i="1"/>
  <c r="A384" i="1"/>
  <c r="A698" i="1"/>
  <c r="A1109" i="1"/>
  <c r="A1472" i="1"/>
  <c r="A1476" i="1"/>
  <c r="A1080" i="1"/>
  <c r="A1471" i="1"/>
  <c r="A1416" i="1"/>
  <c r="A230" i="1"/>
  <c r="A610" i="1"/>
  <c r="A1936" i="1"/>
  <c r="A650" i="1"/>
  <c r="A811" i="1"/>
  <c r="A297" i="1"/>
  <c r="A528" i="1"/>
  <c r="A653" i="1"/>
  <c r="A776" i="1"/>
  <c r="A1055" i="1"/>
  <c r="A1039" i="1"/>
  <c r="A1159" i="1"/>
  <c r="A1303" i="1"/>
  <c r="A1424" i="1"/>
  <c r="A1541" i="1"/>
  <c r="A1818" i="1"/>
  <c r="A1155" i="1"/>
  <c r="A1808" i="1"/>
  <c r="A1512" i="1"/>
  <c r="A580" i="1"/>
  <c r="A1868" i="1"/>
  <c r="A2144" i="1"/>
  <c r="A548" i="1"/>
  <c r="A1928" i="1"/>
  <c r="A1062" i="1"/>
  <c r="A2116" i="1"/>
  <c r="A2089" i="1"/>
  <c r="A2184" i="1"/>
  <c r="A1143" i="1"/>
  <c r="A168" i="1"/>
  <c r="A728" i="1"/>
  <c r="A1140" i="1"/>
  <c r="A1405" i="1"/>
  <c r="A1202" i="1"/>
  <c r="A1817" i="1"/>
  <c r="A357" i="1"/>
  <c r="A755" i="1"/>
  <c r="A1206" i="1"/>
  <c r="A1850" i="1"/>
  <c r="A921" i="1"/>
  <c r="A2127" i="1"/>
  <c r="A2092" i="1"/>
  <c r="A2186" i="1"/>
  <c r="A1953" i="1"/>
  <c r="A280" i="1"/>
  <c r="A1509" i="1"/>
  <c r="A2215" i="1"/>
  <c r="A219" i="1"/>
  <c r="A443" i="1"/>
  <c r="A693" i="1"/>
  <c r="A1144" i="1"/>
  <c r="A1499" i="1"/>
  <c r="A190" i="1"/>
  <c r="A715" i="1"/>
  <c r="A1162" i="1"/>
  <c r="A1421" i="1"/>
  <c r="A1096" i="1"/>
  <c r="A261" i="1"/>
  <c r="A710" i="1"/>
  <c r="A1390" i="1"/>
  <c r="A2265" i="1"/>
  <c r="A167" i="1"/>
  <c r="A1838" i="1"/>
  <c r="A1426" i="1"/>
  <c r="A1145" i="1"/>
  <c r="A1102" i="1"/>
  <c r="A2210" i="1"/>
  <c r="A305" i="1"/>
  <c r="A270" i="1"/>
  <c r="A370" i="1"/>
  <c r="A506" i="1"/>
  <c r="A626" i="1"/>
  <c r="A908" i="1"/>
  <c r="A884" i="1"/>
  <c r="A1013" i="1"/>
  <c r="A1139" i="1"/>
  <c r="A1277" i="1"/>
  <c r="A1399" i="1"/>
  <c r="A1673" i="1"/>
  <c r="A1647" i="1"/>
  <c r="A1213" i="1"/>
  <c r="A1564" i="1"/>
  <c r="A1265" i="1"/>
  <c r="A298" i="1"/>
  <c r="A412" i="1"/>
  <c r="A661" i="1"/>
  <c r="A919" i="1"/>
  <c r="A1432" i="1"/>
  <c r="A381" i="1"/>
  <c r="A2026" i="1"/>
  <c r="A2266" i="1"/>
  <c r="A752" i="1"/>
  <c r="A1881" i="1"/>
  <c r="A1032" i="1"/>
  <c r="A2107" i="1"/>
  <c r="A2223" i="1"/>
  <c r="A2193" i="1"/>
  <c r="A928" i="1"/>
  <c r="A2115" i="1"/>
  <c r="A368" i="1"/>
  <c r="A749" i="1"/>
  <c r="A1020" i="1"/>
  <c r="A1307" i="1"/>
  <c r="A937" i="1"/>
  <c r="A1498" i="1"/>
  <c r="A247" i="1"/>
  <c r="A358" i="1"/>
  <c r="A637" i="1"/>
  <c r="A1025" i="1"/>
  <c r="A1152" i="1"/>
  <c r="A1285" i="1"/>
  <c r="A1417" i="1"/>
  <c r="A1805" i="1"/>
  <c r="A1110" i="1"/>
  <c r="A930" i="1"/>
  <c r="A1444" i="1"/>
  <c r="A307" i="1"/>
  <c r="A686" i="1"/>
  <c r="A963" i="1"/>
  <c r="A1479" i="1"/>
  <c r="A1967" i="1"/>
  <c r="A1050" i="1"/>
  <c r="A2225" i="1"/>
  <c r="A205" i="1"/>
  <c r="A1966" i="1"/>
  <c r="A2236" i="1"/>
  <c r="A223" i="1"/>
  <c r="A1917" i="1"/>
  <c r="A220" i="1"/>
  <c r="A212" i="1"/>
  <c r="A643" i="1"/>
  <c r="A1429" i="1"/>
  <c r="A193" i="1"/>
  <c r="A240" i="1"/>
  <c r="A688" i="1"/>
  <c r="A1071" i="1"/>
  <c r="A1201" i="1"/>
  <c r="A1458" i="1"/>
  <c r="A1178" i="1"/>
  <c r="A268" i="1"/>
  <c r="A657" i="1"/>
  <c r="A1969" i="1"/>
  <c r="A616" i="1"/>
  <c r="A1946" i="1"/>
  <c r="A2182" i="1"/>
  <c r="A203" i="1"/>
  <c r="A1379" i="1"/>
  <c r="A1470" i="1"/>
  <c r="A1085" i="1"/>
  <c r="A176" i="1"/>
  <c r="A385" i="1"/>
  <c r="A516" i="1"/>
  <c r="A636" i="1"/>
  <c r="A763" i="1"/>
  <c r="A891" i="1"/>
  <c r="A1014" i="1"/>
  <c r="A1148" i="1"/>
  <c r="A1281" i="1"/>
  <c r="A1411" i="1"/>
  <c r="A1527" i="1"/>
  <c r="A1813" i="1"/>
  <c r="A1090" i="1"/>
  <c r="A1602" i="1"/>
  <c r="A1296" i="1"/>
  <c r="A226" i="1"/>
  <c r="A428" i="1"/>
  <c r="A674" i="1"/>
  <c r="A951" i="1"/>
  <c r="A1469" i="1"/>
  <c r="A446" i="1"/>
  <c r="A1964" i="1"/>
  <c r="A2032" i="1"/>
  <c r="A2242" i="1"/>
  <c r="A421" i="1"/>
  <c r="A535" i="1"/>
  <c r="A1918" i="1"/>
  <c r="A2072" i="1"/>
  <c r="A2169" i="1"/>
  <c r="A740" i="1"/>
  <c r="A1908" i="1"/>
  <c r="A324" i="1"/>
  <c r="A702" i="1"/>
  <c r="A1174" i="1"/>
  <c r="A1195" i="1"/>
  <c r="A1275" i="1"/>
  <c r="A232" i="1"/>
  <c r="A366" i="1"/>
  <c r="A614" i="1"/>
  <c r="A743" i="1"/>
  <c r="A1000" i="1"/>
  <c r="A1125" i="1"/>
  <c r="A1258" i="1"/>
  <c r="A1388" i="1"/>
  <c r="A1819" i="1"/>
  <c r="A1141" i="1"/>
  <c r="A1084" i="1"/>
  <c r="A390" i="1"/>
  <c r="A998" i="1"/>
  <c r="A1861" i="1"/>
  <c r="A1851" i="1"/>
  <c r="A2140" i="1"/>
  <c r="A373" i="1"/>
  <c r="A1882" i="1"/>
  <c r="A2148" i="1"/>
  <c r="A1932" i="1"/>
  <c r="A255" i="1"/>
  <c r="A1921" i="1"/>
  <c r="A344" i="1"/>
  <c r="A725" i="1"/>
  <c r="A993" i="1"/>
  <c r="A300" i="1"/>
  <c r="A225" i="1"/>
  <c r="A418" i="1"/>
  <c r="A756" i="1"/>
  <c r="A732" i="1"/>
  <c r="A1149" i="1"/>
  <c r="A1374" i="1"/>
  <c r="A1502" i="1"/>
  <c r="A1810" i="1"/>
  <c r="A672" i="1"/>
  <c r="A1453" i="1"/>
  <c r="A1968" i="1"/>
  <c r="A1467" i="1"/>
  <c r="A2258" i="1"/>
  <c r="A2243" i="1"/>
  <c r="A206" i="1"/>
  <c r="A1167" i="1"/>
  <c r="A700" i="1"/>
  <c r="A1842" i="1"/>
  <c r="A753" i="1"/>
  <c r="A1855" i="1"/>
  <c r="A1937" i="1"/>
  <c r="A2188" i="1"/>
  <c r="A1179" i="1"/>
  <c r="A2218" i="1"/>
  <c r="A1086" i="1"/>
  <c r="A276" i="1"/>
  <c r="A329" i="1"/>
  <c r="A461" i="1"/>
  <c r="A585" i="1"/>
  <c r="A706" i="1"/>
  <c r="A837" i="1"/>
  <c r="A965" i="1"/>
  <c r="A1094" i="1"/>
  <c r="A1224" i="1"/>
  <c r="A1351" i="1"/>
  <c r="A1481" i="1"/>
  <c r="A1601" i="1"/>
  <c r="A1383" i="1"/>
  <c r="A1070" i="1"/>
  <c r="A1579" i="1"/>
  <c r="A316" i="1"/>
  <c r="A570" i="1"/>
  <c r="A822" i="1"/>
  <c r="A1243" i="1"/>
  <c r="A1860" i="1"/>
  <c r="A1113" i="1"/>
  <c r="A2109" i="1"/>
  <c r="A2271" i="1"/>
  <c r="A2202" i="1"/>
  <c r="A1074" i="1"/>
  <c r="A2096" i="1"/>
  <c r="A2035" i="1"/>
  <c r="A2002" i="1"/>
  <c r="A2021" i="1"/>
  <c r="A2095" i="1"/>
  <c r="A2080" i="1"/>
  <c r="A2054" i="1"/>
  <c r="A1983" i="1"/>
  <c r="A2025" i="1"/>
  <c r="A2062" i="1"/>
  <c r="A1988" i="1"/>
  <c r="A2049" i="1"/>
  <c r="A2083" i="1"/>
  <c r="A2074" i="1"/>
  <c r="A2031" i="1"/>
  <c r="A2069" i="1"/>
  <c r="A2006" i="1"/>
  <c r="A1979" i="1"/>
  <c r="A1990" i="1"/>
  <c r="A1996" i="1"/>
  <c r="A1986" i="1"/>
  <c r="A2014" i="1"/>
  <c r="A1978" i="1"/>
  <c r="A1981" i="1"/>
  <c r="A2003" i="1"/>
  <c r="A1992" i="1"/>
  <c r="A2087" i="1"/>
  <c r="A2011" i="1"/>
  <c r="A2024" i="1"/>
  <c r="A2015" i="1"/>
  <c r="A2070" i="1"/>
  <c r="A2005" i="1"/>
  <c r="A2023" i="1"/>
  <c r="A2039" i="1"/>
  <c r="A2017" i="1"/>
  <c r="A2233" i="1"/>
  <c r="A244" i="1"/>
  <c r="A1925" i="1"/>
  <c r="A408" i="1"/>
  <c r="A1115" i="1"/>
  <c r="A1438" i="1"/>
  <c r="A1092" i="1"/>
  <c r="A291" i="1"/>
  <c r="A372" i="1"/>
  <c r="A685" i="1"/>
  <c r="A1058" i="1"/>
  <c r="A1041" i="1"/>
  <c r="A1160" i="1"/>
  <c r="A1302" i="1"/>
  <c r="A1434" i="1"/>
  <c r="A714" i="1"/>
  <c r="A842" i="1"/>
  <c r="A973" i="1"/>
  <c r="A1097" i="1"/>
  <c r="A1232" i="1"/>
  <c r="A1518" i="1"/>
  <c r="A1487" i="1"/>
  <c r="A1610" i="1"/>
  <c r="A1413" i="1"/>
  <c r="A1100" i="1"/>
  <c r="A1607" i="1"/>
  <c r="A403" i="1"/>
  <c r="A2022" i="1"/>
  <c r="A2224" i="1"/>
  <c r="A612" i="1"/>
  <c r="A1941" i="1"/>
  <c r="A210" i="1"/>
  <c r="A1079" i="1"/>
  <c r="A2029" i="1"/>
  <c r="A638" i="1"/>
  <c r="A2164" i="1"/>
  <c r="A712" i="1"/>
  <c r="A1900" i="1"/>
  <c r="A2221" i="1"/>
  <c r="A213" i="1"/>
  <c r="A1363" i="1"/>
  <c r="A400" i="1"/>
  <c r="A184" i="1"/>
  <c r="A460" i="1"/>
  <c r="A707" i="1"/>
  <c r="A1015" i="1"/>
  <c r="A1659" i="1"/>
  <c r="A1947" i="1"/>
  <c r="A2048" i="1"/>
  <c r="A290" i="1"/>
  <c r="A731" i="1"/>
  <c r="A1465" i="1"/>
  <c r="A1435" i="1"/>
  <c r="A347" i="1"/>
  <c r="A759" i="1"/>
  <c r="A1012" i="1"/>
  <c r="A1274" i="1"/>
  <c r="A1023" i="1"/>
  <c r="A166" i="1"/>
  <c r="A2238" i="1"/>
  <c r="A279" i="1"/>
  <c r="A437" i="1"/>
  <c r="A563" i="1"/>
  <c r="A683" i="1"/>
  <c r="A810" i="1"/>
  <c r="A944" i="1"/>
  <c r="A1067" i="1"/>
  <c r="A1194" i="1"/>
  <c r="A1325" i="1"/>
  <c r="A1457" i="1"/>
  <c r="A1577" i="1"/>
  <c r="A1286" i="1"/>
  <c r="A975" i="1"/>
  <c r="A1492" i="1"/>
  <c r="A207" i="1"/>
  <c r="A530" i="1"/>
  <c r="A774" i="1"/>
  <c r="A1138" i="1"/>
  <c r="A1649" i="1"/>
  <c r="A1834" i="1"/>
  <c r="A824" i="1"/>
  <c r="A1935" i="1"/>
  <c r="A2078" i="1"/>
  <c r="A2179" i="1"/>
  <c r="A1200" i="1"/>
  <c r="A283" i="1"/>
  <c r="A1422" i="1"/>
  <c r="A1994" i="1"/>
  <c r="A2252" i="1"/>
  <c r="A361" i="1"/>
  <c r="A1878" i="1"/>
  <c r="A234" i="1"/>
  <c r="A926" i="1"/>
  <c r="A1218" i="1"/>
  <c r="A1368" i="1"/>
  <c r="A269" i="1"/>
  <c r="A380" i="1"/>
  <c r="A628" i="1"/>
  <c r="A920" i="1"/>
  <c r="A1048" i="1"/>
  <c r="A1172" i="1"/>
  <c r="A1305" i="1"/>
  <c r="A1437" i="1"/>
  <c r="A1334" i="1"/>
  <c r="A1150" i="1"/>
  <c r="A253" i="1"/>
  <c r="A422" i="1"/>
  <c r="A671" i="1"/>
  <c r="A1188" i="1"/>
  <c r="A263" i="1"/>
  <c r="A1440" i="1"/>
  <c r="A2000" i="1"/>
  <c r="A2219" i="1"/>
  <c r="A386" i="1"/>
  <c r="A1885" i="1"/>
  <c r="A1910" i="1"/>
  <c r="A2133" i="1"/>
  <c r="A1971" i="1"/>
  <c r="A185" i="1"/>
  <c r="A159" i="1"/>
  <c r="A618" i="1"/>
  <c r="A745" i="1"/>
  <c r="A1214" i="1"/>
  <c r="A1192" i="1"/>
  <c r="A1455" i="1"/>
  <c r="A1408" i="1"/>
  <c r="A236" i="1"/>
  <c r="A1128" i="1"/>
  <c r="A1963" i="1"/>
  <c r="A1854" i="1"/>
  <c r="A2142" i="1"/>
  <c r="A1924" i="1"/>
  <c r="A1389" i="1"/>
  <c r="A2239" i="1"/>
  <c r="A1520" i="1"/>
  <c r="A1445" i="1"/>
  <c r="A156" i="1"/>
  <c r="A209" i="1"/>
  <c r="A196" i="1"/>
  <c r="A411" i="1"/>
  <c r="A539" i="1"/>
  <c r="A656" i="1"/>
  <c r="A786" i="1"/>
  <c r="A916" i="1"/>
  <c r="A1042" i="1"/>
  <c r="A1170" i="1"/>
  <c r="A1298" i="1"/>
  <c r="A1430" i="1"/>
  <c r="A1552" i="1"/>
  <c r="A1186" i="1"/>
  <c r="A1397" i="1"/>
  <c r="A303" i="1"/>
  <c r="A477" i="1"/>
  <c r="A723" i="1"/>
  <c r="A1044" i="1"/>
  <c r="A1550" i="1"/>
  <c r="A1950" i="1"/>
  <c r="A632" i="1"/>
  <c r="A1889" i="1"/>
  <c r="A2051" i="1"/>
  <c r="A2153" i="1"/>
  <c r="A1942" i="1"/>
  <c r="A1542" i="1"/>
  <c r="A2001" i="1"/>
  <c r="A2237" i="1"/>
  <c r="A242" i="1"/>
  <c r="A1443" i="1"/>
  <c r="A155" i="1"/>
  <c r="A433" i="1"/>
  <c r="A1076" i="1"/>
  <c r="A1393" i="1"/>
  <c r="A1299" i="1"/>
  <c r="A189" i="1"/>
  <c r="A204" i="1"/>
  <c r="A387" i="1"/>
  <c r="A669" i="1"/>
  <c r="A927" i="1"/>
  <c r="A1210" i="1"/>
  <c r="A1182" i="1"/>
  <c r="A1316" i="1"/>
  <c r="A1446" i="1"/>
  <c r="A1238" i="1"/>
  <c r="A1216" i="1"/>
  <c r="A378" i="1"/>
  <c r="A1095" i="1"/>
  <c r="A1853" i="1"/>
  <c r="A1956" i="1"/>
  <c r="A2132" i="1"/>
  <c r="A450" i="1"/>
  <c r="A1904" i="1"/>
  <c r="A1849" i="1"/>
  <c r="A2143" i="1"/>
  <c r="A2220" i="1"/>
  <c r="A174" i="1"/>
  <c r="A709" i="1"/>
  <c r="A243" i="1"/>
  <c r="A724" i="1"/>
  <c r="A1101" i="1"/>
  <c r="A1516" i="1"/>
  <c r="A1494" i="1"/>
  <c r="A1386" i="1"/>
  <c r="A720" i="1"/>
  <c r="A1161" i="1"/>
  <c r="A1841" i="1"/>
  <c r="A2235" i="1"/>
  <c r="A2214" i="1"/>
  <c r="A218" i="1"/>
  <c r="A2251" i="1"/>
  <c r="A1459" i="1"/>
  <c r="A288" i="1"/>
  <c r="A262" i="1"/>
  <c r="A170" i="1"/>
  <c r="A414" i="1"/>
  <c r="A543" i="1"/>
  <c r="A673" i="1"/>
  <c r="A797" i="1"/>
  <c r="A924" i="1"/>
  <c r="A1052" i="1"/>
  <c r="A1180" i="1"/>
  <c r="A1309" i="1"/>
  <c r="A1441" i="1"/>
  <c r="A1556" i="1"/>
  <c r="A1223" i="1"/>
  <c r="A1428" i="1"/>
  <c r="A164" i="1"/>
  <c r="A493" i="1"/>
  <c r="A549" i="1"/>
  <c r="A511" i="1"/>
  <c r="A479" i="1"/>
  <c r="A744" i="1"/>
  <c r="A1077" i="1"/>
  <c r="A1580" i="1"/>
  <c r="A1951" i="1"/>
  <c r="A696" i="1"/>
  <c r="A1902" i="1"/>
  <c r="A2064" i="1"/>
  <c r="A2162" i="1"/>
  <c r="A665" i="1"/>
  <c r="A1895" i="1"/>
  <c r="A1164" i="1"/>
  <c r="A2124" i="1"/>
  <c r="A2247" i="1"/>
  <c r="A2197" i="1"/>
  <c r="A1207" i="1"/>
  <c r="A2105" i="1"/>
  <c r="A391" i="1"/>
  <c r="A964" i="1"/>
  <c r="A1240" i="1"/>
  <c r="A1002" i="1"/>
  <c r="A191" i="1"/>
  <c r="A286" i="1"/>
  <c r="A397" i="1"/>
  <c r="A647" i="1"/>
  <c r="A1063" i="1"/>
  <c r="A1030" i="1"/>
  <c r="A1165" i="1"/>
  <c r="A1290" i="1"/>
  <c r="A1420" i="1"/>
  <c r="A1272" i="1"/>
  <c r="A1219" i="1"/>
  <c r="A161" i="1"/>
  <c r="A1127" i="1"/>
  <c r="A162" i="1"/>
  <c r="A1926" i="1"/>
  <c r="A2173" i="1"/>
  <c r="A1131" i="1"/>
  <c r="A624" i="1"/>
  <c r="A1944" i="1"/>
  <c r="A2181" i="1"/>
  <c r="A2275" i="1"/>
  <c r="A662" i="1"/>
  <c r="A1047" i="1"/>
  <c r="A834" i="1"/>
  <c r="A1872" i="1"/>
  <c r="A1984" i="1"/>
  <c r="A2253" i="1"/>
  <c r="A2207" i="1"/>
  <c r="A353" i="1"/>
  <c r="A997" i="1"/>
  <c r="A1291" i="1"/>
  <c r="A1193" i="1"/>
  <c r="A222" i="1"/>
  <c r="A416" i="1"/>
  <c r="A2248" i="1"/>
  <c r="A1066" i="1"/>
  <c r="A1929" i="1"/>
  <c r="A2165" i="1"/>
  <c r="A1126" i="1"/>
  <c r="A217" i="1"/>
  <c r="A313" i="1"/>
  <c r="A569" i="1"/>
  <c r="A691" i="1"/>
  <c r="A817" i="1"/>
  <c r="A545" i="1"/>
  <c r="A216" i="1"/>
  <c r="A1973" i="1"/>
  <c r="A2037" i="1"/>
  <c r="A2274" i="1"/>
  <c r="A227" i="1"/>
  <c r="A613" i="1"/>
  <c r="A1157" i="1"/>
  <c r="A1484" i="1"/>
  <c r="A1806" i="1"/>
  <c r="A158" i="1"/>
  <c r="A179" i="1"/>
  <c r="A419" i="1"/>
  <c r="A704" i="1"/>
  <c r="A960" i="1"/>
  <c r="A1089" i="1"/>
  <c r="A1220" i="1"/>
  <c r="A1349" i="1"/>
  <c r="A1477" i="1"/>
  <c r="A1521" i="1"/>
  <c r="A1181" i="1"/>
  <c r="A241" i="1"/>
  <c r="A435" i="1"/>
  <c r="A1228" i="1"/>
  <c r="A293" i="1"/>
  <c r="A1913" i="1"/>
  <c r="A2163" i="1"/>
  <c r="A699" i="1"/>
  <c r="A310" i="1"/>
  <c r="A1930" i="1"/>
  <c r="A2174" i="1"/>
  <c r="A1122" i="1"/>
  <c r="A2280" i="1"/>
  <c r="A1107" i="1"/>
  <c r="A1133" i="1"/>
  <c r="A180" i="1"/>
  <c r="A625" i="1"/>
  <c r="A1130" i="1"/>
  <c r="A1400" i="1"/>
  <c r="A1439" i="1"/>
  <c r="A260" i="1"/>
  <c r="A1874" i="1"/>
  <c r="A2268" i="1"/>
  <c r="A701" i="1"/>
  <c r="A2183" i="1"/>
  <c r="A635" i="1"/>
  <c r="A181" i="1"/>
  <c r="A301" i="1"/>
  <c r="A320" i="1"/>
  <c r="A449" i="1"/>
  <c r="A575" i="1"/>
  <c r="A695" i="1"/>
  <c r="A831" i="1"/>
  <c r="A954" i="1"/>
  <c r="A1083" i="1"/>
  <c r="A1362" i="1"/>
  <c r="A1343" i="1"/>
  <c r="A1473" i="1"/>
  <c r="A1590" i="1"/>
  <c r="A1352" i="1"/>
  <c r="A1037" i="1"/>
  <c r="A1547" i="1"/>
  <c r="A555" i="1"/>
  <c r="A805" i="1"/>
  <c r="A1204" i="1"/>
  <c r="A1848" i="1"/>
  <c r="A982" i="1"/>
  <c r="A2104" i="1"/>
  <c r="A2279" i="1"/>
  <c r="A2192" i="1"/>
  <c r="A947" i="1"/>
  <c r="A2113" i="1"/>
  <c r="A1814" i="1"/>
  <c r="A2008" i="1"/>
  <c r="A2250" i="1"/>
  <c r="A284" i="1"/>
  <c r="A1565" i="1"/>
  <c r="A302" i="1"/>
  <c r="A451" i="1"/>
  <c r="A1028" i="1"/>
  <c r="A1328" i="1"/>
  <c r="A1391" i="1"/>
  <c r="A250" i="1"/>
  <c r="A427" i="1"/>
  <c r="A682" i="1"/>
  <c r="A936" i="1"/>
  <c r="A1217" i="1"/>
  <c r="A1191" i="1"/>
  <c r="A1327" i="1"/>
  <c r="A1454" i="1"/>
  <c r="A1398" i="1"/>
  <c r="A1346" i="1"/>
  <c r="A229" i="1"/>
  <c r="A639" i="1"/>
  <c r="A1262" i="1"/>
  <c r="A1958" i="1"/>
  <c r="A1175" i="1"/>
  <c r="A2244" i="1"/>
  <c r="A2206" i="1"/>
  <c r="A1832" i="1"/>
  <c r="A2249" i="1"/>
  <c r="A2213" i="1"/>
  <c r="A2134" i="1"/>
  <c r="A1151" i="1"/>
  <c r="A211" i="1"/>
  <c r="A750" i="1"/>
  <c r="A1111" i="1"/>
  <c r="A1452" i="1"/>
  <c r="A1402" i="1"/>
  <c r="A264" i="1"/>
  <c r="A349" i="1"/>
  <c r="A666" i="1"/>
  <c r="A1082" i="1"/>
  <c r="A1436" i="1"/>
  <c r="A194" i="1"/>
  <c r="A1197" i="1"/>
  <c r="A272" i="1"/>
  <c r="A1899" i="1"/>
  <c r="A2190" i="1"/>
  <c r="A652" i="1"/>
  <c r="A187" i="1"/>
  <c r="A1828" i="1"/>
  <c r="A722" i="1"/>
  <c r="A1370" i="1"/>
  <c r="A198" i="1"/>
  <c r="A1959" i="1"/>
  <c r="A2146" i="1"/>
  <c r="A249" i="1"/>
  <c r="A1835" i="1"/>
  <c r="A2161" i="1"/>
  <c r="A208" i="1"/>
  <c r="A393" i="1"/>
  <c r="A523" i="1"/>
  <c r="A642" i="1"/>
  <c r="A772" i="1"/>
  <c r="A898" i="1"/>
  <c r="A1026" i="1"/>
  <c r="A1154" i="1"/>
  <c r="A1289" i="1"/>
  <c r="A1418" i="1"/>
  <c r="A1536" i="1"/>
  <c r="A1820" i="1"/>
  <c r="A1120" i="1"/>
  <c r="A1631" i="1"/>
  <c r="A1332" i="1"/>
  <c r="A257" i="1"/>
  <c r="A1045" i="1"/>
  <c r="A1254" i="1"/>
  <c r="A186" i="1"/>
  <c r="A406" i="1"/>
  <c r="A654" i="1"/>
  <c r="A1065" i="1"/>
  <c r="A1415" i="1"/>
  <c r="A351" i="1"/>
  <c r="A2222" i="1"/>
  <c r="A1938" i="1"/>
  <c r="A2157" i="1"/>
  <c r="A2262" i="1"/>
  <c r="A237" i="1"/>
  <c r="A741" i="1"/>
  <c r="A1129" i="1"/>
  <c r="A1142" i="1"/>
  <c r="A169" i="1"/>
  <c r="A705" i="1"/>
  <c r="A1087" i="1"/>
  <c r="A1478" i="1"/>
  <c r="A1211" i="1"/>
  <c r="A1514" i="1"/>
  <c r="A188" i="1"/>
  <c r="A1116" i="1"/>
  <c r="A1406" i="1"/>
  <c r="A256" i="1"/>
  <c r="A29" i="1"/>
  <c r="A64" i="1"/>
  <c r="A106" i="1"/>
  <c r="A136" i="1"/>
  <c r="A9" i="1"/>
  <c r="A7" i="1"/>
  <c r="A31" i="1"/>
  <c r="A100" i="1"/>
  <c r="A30" i="1"/>
  <c r="A57" i="1"/>
  <c r="A5" i="1"/>
  <c r="A120" i="1"/>
  <c r="A53" i="1"/>
  <c r="A61" i="1"/>
  <c r="A43" i="1"/>
  <c r="A97" i="1"/>
  <c r="A142" i="1"/>
  <c r="A141" i="1"/>
  <c r="A560" i="1"/>
  <c r="A551" i="1"/>
  <c r="A2033" i="1"/>
  <c r="A1982" i="1"/>
  <c r="A1024" i="1"/>
  <c r="A1338" i="1"/>
  <c r="A942" i="1"/>
  <c r="A922" i="1"/>
  <c r="A1038" i="1"/>
  <c r="A1901" i="1"/>
  <c r="A713" i="1"/>
  <c r="A2156" i="1"/>
  <c r="A12" i="1"/>
  <c r="A96" i="1"/>
  <c r="A146" i="1"/>
  <c r="A151" i="1"/>
  <c r="A73" i="1"/>
  <c r="A84" i="1"/>
  <c r="A131" i="1"/>
  <c r="A124" i="1"/>
  <c r="A69" i="1"/>
  <c r="A37" i="1"/>
  <c r="A2013" i="1"/>
  <c r="A2027" i="1"/>
  <c r="A952" i="1"/>
  <c r="A956" i="1"/>
  <c r="A45" i="1"/>
  <c r="A70" i="1"/>
  <c r="A149" i="1"/>
  <c r="A85" i="1"/>
  <c r="A126" i="1"/>
  <c r="A22" i="1"/>
  <c r="A87" i="1"/>
  <c r="A132" i="1"/>
  <c r="A130" i="1"/>
  <c r="A24" i="1"/>
  <c r="A534" i="1"/>
  <c r="A2053" i="1"/>
  <c r="A438" i="1"/>
  <c r="A2028" i="1"/>
  <c r="A2047" i="1"/>
  <c r="A1300" i="1"/>
  <c r="A962" i="1"/>
  <c r="A934" i="1"/>
  <c r="A1957" i="1"/>
  <c r="A1914" i="1"/>
  <c r="A2167" i="1"/>
  <c r="A1965" i="1"/>
  <c r="A2141" i="1"/>
  <c r="A2170" i="1"/>
  <c r="A2180" i="1"/>
  <c r="A2209" i="1"/>
  <c r="A2276" i="1"/>
  <c r="A2194" i="1"/>
  <c r="A1640" i="1"/>
  <c r="A1581" i="1"/>
  <c r="A1534" i="1"/>
  <c r="A1532" i="1"/>
  <c r="A1615" i="1"/>
  <c r="A1655" i="1"/>
  <c r="A1815" i="1"/>
  <c r="A1583" i="1"/>
  <c r="A1603" i="1"/>
  <c r="A1591" i="1"/>
  <c r="A1811" i="1"/>
  <c r="A1611" i="1"/>
  <c r="A1582" i="1"/>
  <c r="A1660" i="1"/>
  <c r="A1033" i="1"/>
  <c r="A1894" i="1"/>
  <c r="A2154" i="1"/>
  <c r="A1909" i="1"/>
  <c r="A679" i="1"/>
  <c r="A1843" i="1"/>
  <c r="A939" i="1"/>
  <c r="A987" i="1"/>
  <c r="A959" i="1"/>
  <c r="A1898" i="1"/>
  <c r="A1535" i="1"/>
  <c r="A1587" i="1"/>
  <c r="A1574" i="1"/>
  <c r="A1596" i="1"/>
  <c r="A1624" i="1"/>
  <c r="A1553" i="1"/>
  <c r="A1612" i="1"/>
  <c r="A1525" i="1"/>
  <c r="A1653" i="1"/>
  <c r="A1633" i="1"/>
  <c r="A871" i="1"/>
  <c r="A789" i="1"/>
  <c r="A782" i="1"/>
  <c r="A777" i="1"/>
  <c r="A463" i="1"/>
  <c r="A589" i="1"/>
  <c r="A2063" i="1"/>
  <c r="A2007" i="1"/>
  <c r="A2056" i="1"/>
  <c r="A2097" i="1"/>
  <c r="A2121" i="1"/>
  <c r="A893" i="1"/>
  <c r="A794" i="1"/>
  <c r="A481" i="1"/>
  <c r="A459" i="1"/>
  <c r="A498" i="1"/>
  <c r="A472" i="1"/>
  <c r="A2018" i="1"/>
  <c r="A2073" i="1"/>
  <c r="A2016" i="1"/>
  <c r="A2067" i="1"/>
  <c r="A514" i="1"/>
  <c r="A587" i="1"/>
  <c r="A512" i="1"/>
  <c r="A505" i="1"/>
  <c r="A848" i="1"/>
  <c r="A420" i="1"/>
  <c r="A1511" i="1"/>
  <c r="A1506" i="1"/>
  <c r="A1322" i="1"/>
  <c r="A1293" i="1"/>
  <c r="A1295" i="1"/>
  <c r="A1364" i="1"/>
  <c r="A398" i="1"/>
  <c r="A603" i="1"/>
  <c r="A577" i="1"/>
  <c r="A458" i="1"/>
  <c r="A508" i="1"/>
  <c r="A821" i="1"/>
  <c r="A961" i="1"/>
  <c r="A464" i="1"/>
  <c r="A600" i="1"/>
  <c r="A925" i="1"/>
  <c r="A814" i="1"/>
  <c r="A767" i="1"/>
  <c r="A832" i="1"/>
  <c r="A894" i="1"/>
  <c r="A813" i="1"/>
  <c r="A818" i="1"/>
  <c r="A839" i="1"/>
  <c r="A890" i="1"/>
  <c r="A480" i="1"/>
  <c r="A547" i="1"/>
  <c r="A488" i="1"/>
  <c r="A853" i="1"/>
  <c r="A792" i="1"/>
  <c r="A857" i="1"/>
  <c r="A489" i="1"/>
  <c r="A862" i="1"/>
  <c r="A500" i="1"/>
  <c r="A529" i="1"/>
  <c r="A796" i="1"/>
  <c r="A497" i="1"/>
  <c r="A517" i="1"/>
  <c r="A1628" i="1"/>
  <c r="A1622" i="1"/>
  <c r="A881" i="1"/>
  <c r="A1609" i="1"/>
  <c r="A1589" i="1"/>
  <c r="A762" i="1"/>
  <c r="A775" i="1"/>
  <c r="A863" i="1"/>
  <c r="A816" i="1"/>
  <c r="A896" i="1"/>
  <c r="A629" i="1"/>
  <c r="A847" i="1"/>
  <c r="A1616" i="1"/>
  <c r="A815" i="1"/>
  <c r="A877" i="1"/>
  <c r="A1549" i="1"/>
  <c r="A1608" i="1"/>
  <c r="A1548" i="1"/>
  <c r="A469" i="1"/>
  <c r="A833" i="1"/>
  <c r="A801" i="1"/>
  <c r="A1561" i="1"/>
  <c r="A1639" i="1"/>
  <c r="A829" i="1"/>
  <c r="A1594" i="1"/>
  <c r="A513" i="1"/>
  <c r="A565" i="1"/>
  <c r="A531" i="1"/>
  <c r="A285" i="1"/>
  <c r="A410" i="1"/>
  <c r="A1054" i="1"/>
  <c r="A1515" i="1"/>
  <c r="A1105" i="1"/>
  <c r="A214" i="1"/>
  <c r="A319" i="1"/>
  <c r="A447" i="1"/>
  <c r="A633" i="1"/>
  <c r="A1177" i="1"/>
  <c r="A1404" i="1"/>
  <c r="A1158" i="1"/>
  <c r="A251" i="1"/>
  <c r="A736" i="1"/>
  <c r="A1068" i="1"/>
  <c r="A1846" i="1"/>
  <c r="A2155" i="1"/>
  <c r="A1891" i="1"/>
  <c r="A1136" i="1"/>
  <c r="A2208" i="1"/>
  <c r="A1371" i="1"/>
  <c r="A1505" i="1"/>
  <c r="A2138" i="1"/>
  <c r="A1876" i="1"/>
  <c r="A1146" i="1"/>
  <c r="A2177" i="1"/>
  <c r="A292" i="1"/>
  <c r="A2187" i="1"/>
  <c r="A2195" i="1"/>
  <c r="A708" i="1"/>
  <c r="A239" i="1"/>
  <c r="A365" i="1"/>
  <c r="A490" i="1"/>
  <c r="A611" i="1"/>
  <c r="A739" i="1"/>
  <c r="A864" i="1"/>
  <c r="A991" i="1"/>
  <c r="A1123" i="1"/>
  <c r="A1259" i="1"/>
  <c r="A1384" i="1"/>
  <c r="A1661" i="1"/>
  <c r="A1630" i="1"/>
  <c r="A996" i="1"/>
  <c r="A1672" i="1"/>
  <c r="A1198" i="1"/>
  <c r="A383" i="1"/>
  <c r="A630" i="1"/>
  <c r="A885" i="1"/>
  <c r="A1519" i="1"/>
  <c r="A172" i="1"/>
  <c r="A1617" i="1"/>
  <c r="A2012" i="1"/>
  <c r="A2255" i="1"/>
  <c r="A202" i="1"/>
  <c r="A1586" i="1"/>
  <c r="A345" i="1"/>
  <c r="A1865" i="1"/>
  <c r="A2045" i="1"/>
  <c r="A2147" i="1"/>
  <c r="A1187" i="1"/>
  <c r="A265" i="1"/>
  <c r="A649" i="1"/>
  <c r="A1060" i="1"/>
  <c r="A1190" i="1"/>
  <c r="A1460" i="1"/>
  <c r="A182" i="1"/>
  <c r="A197" i="1"/>
  <c r="A402" i="1"/>
  <c r="A717" i="1"/>
  <c r="A943" i="1"/>
  <c r="A1073" i="1"/>
  <c r="A1199" i="1"/>
  <c r="A1331" i="1"/>
  <c r="A1462" i="1"/>
  <c r="A1168" i="1"/>
  <c r="A1378" i="1"/>
  <c r="A231" i="1"/>
  <c r="A719" i="1"/>
  <c r="A1035" i="1"/>
  <c r="A1960" i="1"/>
  <c r="A754" i="1"/>
  <c r="A1879" i="1"/>
  <c r="A2150" i="1"/>
  <c r="A271" i="1"/>
  <c r="A1896" i="1"/>
  <c r="A2189" i="1"/>
  <c r="A1380" i="1"/>
  <c r="A2152" i="1"/>
  <c r="A1409" i="1"/>
  <c r="A266" i="1"/>
  <c r="A1205" i="1"/>
  <c r="A1466" i="1"/>
  <c r="A215" i="1"/>
  <c r="A758" i="1"/>
  <c r="A738" i="1"/>
  <c r="A1121" i="1"/>
  <c r="A1382" i="1"/>
  <c r="A1510" i="1"/>
  <c r="A1375" i="1"/>
  <c r="A1189" i="1"/>
  <c r="A1108" i="1"/>
  <c r="A1491" i="1"/>
  <c r="A183" i="1"/>
  <c r="A1401" i="1"/>
  <c r="A201" i="1"/>
  <c r="A163" i="1"/>
  <c r="A294" i="1"/>
  <c r="A93" i="1"/>
  <c r="A115" i="1"/>
  <c r="A88" i="1"/>
  <c r="A144" i="1"/>
  <c r="A46" i="1"/>
  <c r="A72" i="1"/>
  <c r="A137" i="1"/>
  <c r="A111" i="1"/>
  <c r="A101" i="1"/>
  <c r="A10" i="1"/>
  <c r="A28" i="1"/>
  <c r="A6" i="1"/>
  <c r="A55" i="1"/>
  <c r="A20" i="1"/>
  <c r="A4" i="1"/>
  <c r="A42" i="1"/>
  <c r="A67" i="1"/>
  <c r="A63" i="1"/>
  <c r="A145" i="1"/>
  <c r="A606" i="1"/>
  <c r="A584" i="1"/>
  <c r="A2068" i="1"/>
  <c r="A2010" i="1"/>
  <c r="A976" i="1"/>
  <c r="A1017" i="1"/>
  <c r="A977" i="1"/>
  <c r="A1051" i="1"/>
  <c r="A1875" i="1"/>
  <c r="A2227" i="1"/>
  <c r="A1962" i="1"/>
  <c r="A733" i="1"/>
  <c r="A139" i="1"/>
  <c r="A114" i="1"/>
  <c r="A35" i="1"/>
  <c r="A117" i="1"/>
  <c r="A32" i="1"/>
  <c r="A62" i="1"/>
  <c r="A27" i="1"/>
  <c r="A25" i="1"/>
  <c r="A119" i="1"/>
  <c r="A519" i="1"/>
  <c r="A2044" i="1"/>
  <c r="A2052" i="1"/>
  <c r="A986" i="1"/>
  <c r="A1031" i="1"/>
  <c r="A75" i="1"/>
  <c r="A19" i="1"/>
  <c r="A134" i="1"/>
  <c r="A152" i="1"/>
  <c r="A123" i="1"/>
  <c r="A95" i="1"/>
  <c r="A138" i="1"/>
  <c r="A86" i="1"/>
  <c r="A140" i="1"/>
  <c r="A52" i="1"/>
  <c r="A586" i="1"/>
  <c r="A2084" i="1"/>
  <c r="A968" i="1"/>
  <c r="A2061" i="1"/>
  <c r="A2119" i="1"/>
  <c r="A972" i="1"/>
  <c r="A995" i="1"/>
  <c r="A627" i="1"/>
  <c r="A1857" i="1"/>
  <c r="A2263" i="1"/>
  <c r="A2200" i="1"/>
  <c r="A1907" i="1"/>
  <c r="A1888" i="1"/>
  <c r="A748" i="1"/>
  <c r="A1927" i="1"/>
  <c r="A2269" i="1"/>
  <c r="A2231" i="1"/>
  <c r="A2240" i="1"/>
  <c r="A1575" i="1"/>
  <c r="A1619" i="1"/>
  <c r="A1570" i="1"/>
  <c r="A1558" i="1"/>
  <c r="A1566" i="1"/>
  <c r="A1629" i="1"/>
  <c r="A1663" i="1"/>
  <c r="A1635" i="1"/>
  <c r="A1671" i="1"/>
  <c r="A1823" i="1"/>
  <c r="A1620" i="1"/>
  <c r="A1613" i="1"/>
  <c r="A1636" i="1"/>
  <c r="A1021" i="1"/>
  <c r="A1053" i="1"/>
  <c r="A619" i="1"/>
  <c r="A2166" i="1"/>
  <c r="A957" i="1"/>
  <c r="A2139" i="1"/>
  <c r="A1018" i="1"/>
  <c r="A938" i="1"/>
  <c r="A1911" i="1"/>
  <c r="A2171" i="1"/>
  <c r="A1634" i="1"/>
  <c r="A1554" i="1"/>
  <c r="A1606" i="1"/>
  <c r="A1670" i="1"/>
  <c r="A1524" i="1"/>
  <c r="A1648" i="1"/>
  <c r="A1528" i="1"/>
  <c r="A1559" i="1"/>
  <c r="A1592" i="1"/>
  <c r="A1576" i="1"/>
  <c r="A798" i="1"/>
  <c r="A823" i="1"/>
  <c r="A765" i="1"/>
  <c r="A808" i="1"/>
  <c r="A494" i="1"/>
  <c r="A2118" i="1"/>
  <c r="A2094" i="1"/>
  <c r="A2036" i="1"/>
  <c r="A2081" i="1"/>
  <c r="A2091" i="1"/>
  <c r="A2066" i="1"/>
  <c r="A766" i="1"/>
  <c r="A764" i="1"/>
  <c r="A566" i="1"/>
  <c r="A518" i="1"/>
  <c r="A532" i="1"/>
  <c r="A538" i="1"/>
  <c r="A2060" i="1"/>
  <c r="A2106" i="1"/>
  <c r="A536" i="1"/>
  <c r="A2050" i="1"/>
  <c r="A2038" i="1"/>
  <c r="A581" i="1"/>
  <c r="A476" i="1"/>
  <c r="A546" i="1"/>
  <c r="A537" i="1"/>
  <c r="A879" i="1"/>
  <c r="A434" i="1"/>
  <c r="A2076" i="1"/>
  <c r="A1242" i="1"/>
  <c r="A1333" i="1"/>
  <c r="A1341" i="1"/>
  <c r="A430" i="1"/>
  <c r="A478" i="1"/>
  <c r="A486" i="1"/>
  <c r="A507" i="1"/>
  <c r="A475" i="1"/>
  <c r="A578" i="1"/>
  <c r="A501" i="1"/>
  <c r="A779" i="1"/>
  <c r="A841" i="1"/>
  <c r="A970" i="1"/>
  <c r="A1034" i="1"/>
  <c r="A1016" i="1"/>
  <c r="A967" i="1"/>
  <c r="A524" i="1"/>
  <c r="A819" i="1"/>
  <c r="A882" i="1"/>
  <c r="A790" i="1"/>
  <c r="A844" i="1"/>
  <c r="A465" i="1"/>
  <c r="A770" i="1"/>
  <c r="A899" i="1"/>
  <c r="A617" i="1"/>
  <c r="A554" i="1"/>
  <c r="A573" i="1"/>
  <c r="A778" i="1"/>
  <c r="A812" i="1"/>
  <c r="A800" i="1"/>
  <c r="A588" i="1"/>
  <c r="A843" i="1"/>
  <c r="A533" i="1"/>
  <c r="A845" i="1"/>
  <c r="A856" i="1"/>
  <c r="A487" i="1"/>
  <c r="A799" i="1"/>
  <c r="A868" i="1"/>
  <c r="A1598" i="1"/>
  <c r="A1572" i="1"/>
  <c r="A567" i="1"/>
  <c r="A591" i="1"/>
  <c r="A444" i="1"/>
  <c r="A697" i="1"/>
  <c r="A983" i="1"/>
  <c r="A1497" i="1"/>
  <c r="A509" i="1"/>
  <c r="A1831" i="1"/>
  <c r="A2040" i="1"/>
  <c r="A2136" i="1"/>
  <c r="A483" i="1"/>
  <c r="A1961" i="1"/>
  <c r="A598" i="1"/>
  <c r="A1934" i="1"/>
  <c r="A2082" i="1"/>
  <c r="A2176" i="1"/>
  <c r="A233" i="1"/>
  <c r="A718" i="1"/>
  <c r="A980" i="1"/>
  <c r="A1266" i="1"/>
  <c r="A984" i="1"/>
  <c r="A246" i="1"/>
  <c r="A308" i="1"/>
  <c r="A436" i="1"/>
  <c r="A621" i="1"/>
  <c r="A978" i="1"/>
  <c r="A1103" i="1"/>
  <c r="A1237" i="1"/>
  <c r="A1517" i="1"/>
  <c r="A1490" i="1"/>
  <c r="A1304" i="1"/>
  <c r="A990" i="1"/>
  <c r="A277" i="1"/>
  <c r="A1153" i="1"/>
  <c r="A1809" i="1"/>
  <c r="A1840" i="1"/>
  <c r="A1943" i="1"/>
  <c r="A2178" i="1"/>
  <c r="A690" i="1"/>
  <c r="A2267" i="1"/>
  <c r="A2198" i="1"/>
  <c r="A1837" i="1"/>
  <c r="A623" i="1"/>
  <c r="A1387" i="1"/>
  <c r="A195" i="1"/>
  <c r="A238" i="1"/>
  <c r="A640" i="1"/>
  <c r="A1156" i="1"/>
  <c r="A1412" i="1"/>
  <c r="A1503" i="1"/>
  <c r="A259" i="1"/>
  <c r="A1507" i="1"/>
  <c r="A1447" i="1"/>
  <c r="A133" i="1"/>
  <c r="A59" i="1"/>
  <c r="A41" i="1"/>
  <c r="A122" i="1"/>
  <c r="A47" i="1"/>
  <c r="A33" i="1"/>
  <c r="A127" i="1"/>
  <c r="A2" i="1"/>
  <c r="A116" i="1"/>
  <c r="A125" i="1"/>
  <c r="A15" i="1"/>
  <c r="A26" i="1"/>
  <c r="A81" i="1"/>
  <c r="A82" i="1"/>
  <c r="A79" i="1"/>
  <c r="A56" i="1"/>
  <c r="A91" i="1"/>
  <c r="A50" i="1"/>
  <c r="A51" i="1"/>
  <c r="A471" i="1"/>
  <c r="A485" i="1"/>
  <c r="A2099" i="1"/>
  <c r="A2100" i="1"/>
  <c r="A2042" i="1"/>
  <c r="A1036" i="1"/>
  <c r="A1308" i="1"/>
  <c r="A1010" i="1"/>
  <c r="A999" i="1"/>
  <c r="A1939" i="1"/>
  <c r="A2270" i="1"/>
  <c r="A2145" i="1"/>
  <c r="A651" i="1"/>
  <c r="A150" i="1"/>
  <c r="A65" i="1"/>
  <c r="A77" i="1"/>
  <c r="A148" i="1"/>
  <c r="A38" i="1"/>
  <c r="A105" i="1"/>
  <c r="A99" i="1"/>
  <c r="A89" i="1"/>
  <c r="A44" i="1"/>
  <c r="A574" i="1"/>
  <c r="A2079" i="1"/>
  <c r="A2085" i="1"/>
  <c r="A1019" i="1"/>
  <c r="A941" i="1"/>
  <c r="A13" i="1"/>
  <c r="A8" i="1"/>
  <c r="A118" i="1"/>
  <c r="A34" i="1"/>
  <c r="A108" i="1"/>
  <c r="A74" i="1"/>
  <c r="A18" i="1"/>
  <c r="A112" i="1"/>
  <c r="A153" i="1"/>
  <c r="A556" i="1"/>
  <c r="A1989" i="1"/>
  <c r="A322" i="1"/>
  <c r="A2098" i="1"/>
  <c r="A2093" i="1"/>
  <c r="A935" i="1"/>
  <c r="A1330" i="1"/>
  <c r="A1027" i="1"/>
  <c r="A689" i="1"/>
  <c r="A742" i="1"/>
  <c r="A2241" i="1"/>
  <c r="A716" i="1"/>
  <c r="A1858" i="1"/>
  <c r="A1827" i="1"/>
  <c r="A1915" i="1"/>
  <c r="A1866" i="1"/>
  <c r="A751" i="1"/>
  <c r="A1852" i="1"/>
  <c r="A2203" i="1"/>
  <c r="A1523" i="1"/>
  <c r="A1651" i="1"/>
  <c r="A1604" i="1"/>
  <c r="A1600" i="1"/>
  <c r="A1593" i="1"/>
  <c r="A1668" i="1"/>
  <c r="A1539" i="1"/>
  <c r="A1665" i="1"/>
  <c r="A1632" i="1"/>
  <c r="A1654" i="1"/>
  <c r="A1645" i="1"/>
  <c r="A1545" i="1"/>
  <c r="A1871" i="1"/>
  <c r="A1970" i="1"/>
  <c r="A1883" i="1"/>
  <c r="A692" i="1"/>
  <c r="A1948" i="1"/>
  <c r="A1923" i="1"/>
  <c r="A979" i="1"/>
  <c r="A1844" i="1"/>
  <c r="A1949" i="1"/>
  <c r="A1974" i="1"/>
  <c r="A1540" i="1"/>
  <c r="A1656" i="1"/>
  <c r="A1637" i="1"/>
  <c r="A1641" i="1"/>
  <c r="A1597" i="1"/>
  <c r="A1667" i="1"/>
  <c r="A1568" i="1"/>
  <c r="A1588" i="1"/>
  <c r="A1538" i="1"/>
  <c r="A1605" i="1"/>
  <c r="A860" i="1"/>
  <c r="A855" i="1"/>
  <c r="A827" i="1"/>
  <c r="A838" i="1"/>
  <c r="A527" i="1"/>
  <c r="A1997" i="1"/>
  <c r="A2111" i="1"/>
  <c r="A2077" i="1"/>
  <c r="A2125" i="1"/>
  <c r="A2128" i="1"/>
  <c r="A795" i="1"/>
  <c r="A826" i="1"/>
  <c r="A503" i="1"/>
  <c r="A525" i="1"/>
  <c r="A594" i="1"/>
  <c r="A571" i="1"/>
  <c r="A601" i="1"/>
  <c r="A2086" i="1"/>
  <c r="A1999" i="1"/>
  <c r="A2108" i="1"/>
  <c r="A2057" i="1"/>
  <c r="A2046" i="1"/>
  <c r="A544" i="1"/>
  <c r="A540" i="1"/>
  <c r="A576" i="1"/>
  <c r="A568" i="1"/>
  <c r="A807" i="1"/>
  <c r="A404" i="1"/>
  <c r="A1239" i="1"/>
  <c r="A1311" i="1"/>
  <c r="A1301" i="1"/>
  <c r="A333" i="1"/>
  <c r="A851" i="1"/>
  <c r="A886" i="1"/>
  <c r="A1022" i="1"/>
  <c r="A521" i="1"/>
  <c r="A557" i="1"/>
  <c r="A667" i="1"/>
  <c r="A861" i="1"/>
  <c r="A876" i="1"/>
  <c r="A802" i="1"/>
  <c r="A865" i="1"/>
  <c r="A878" i="1"/>
  <c r="A771" i="1"/>
  <c r="A773" i="1"/>
  <c r="A901" i="1"/>
  <c r="A872" i="1"/>
  <c r="A593" i="1"/>
  <c r="A462" i="1"/>
  <c r="A572" i="1"/>
  <c r="A830" i="1"/>
  <c r="A787" i="1"/>
  <c r="A828" i="1"/>
  <c r="A888" i="1"/>
  <c r="A804" i="1"/>
  <c r="A520" i="1"/>
  <c r="A883" i="1"/>
  <c r="A875" i="1"/>
  <c r="A1560" i="1"/>
  <c r="A820" i="1"/>
  <c r="A467" i="1"/>
  <c r="A1522" i="1"/>
  <c r="A1626" i="1"/>
  <c r="A1880" i="1"/>
  <c r="A781" i="1"/>
  <c r="A1650" i="1"/>
  <c r="A784" i="1"/>
  <c r="A849" i="1"/>
  <c r="A1578" i="1"/>
  <c r="A1643" i="1"/>
  <c r="A1625" i="1"/>
  <c r="A599" i="1"/>
  <c r="A788" i="1"/>
  <c r="A492" i="1"/>
  <c r="A869" i="1"/>
  <c r="A552" i="1"/>
  <c r="A495" i="1"/>
  <c r="A859" i="1"/>
  <c r="A1567" i="1"/>
  <c r="A676" i="1"/>
  <c r="A2256" i="1"/>
  <c r="A1427" i="1"/>
  <c r="A1920" i="1"/>
  <c r="A1975" i="1"/>
  <c r="A1483" i="1"/>
  <c r="A1972" i="1"/>
  <c r="A1931" i="1"/>
  <c r="A1209" i="1"/>
  <c r="A746" i="1"/>
  <c r="A687" i="1"/>
  <c r="A171" i="1"/>
  <c r="A178" i="1"/>
  <c r="A426" i="1"/>
  <c r="A553" i="1"/>
  <c r="A670" i="1"/>
  <c r="A809" i="1"/>
  <c r="A932" i="1"/>
  <c r="A1212" i="1"/>
  <c r="A1185" i="1"/>
  <c r="A1318" i="1"/>
  <c r="A1449" i="1"/>
  <c r="A1563" i="1"/>
  <c r="A1257" i="1"/>
  <c r="A945" i="1"/>
  <c r="A1456" i="1"/>
  <c r="A248" i="1"/>
  <c r="A510" i="1"/>
  <c r="A907" i="1"/>
  <c r="A1106" i="1"/>
  <c r="A1618" i="1"/>
  <c r="A1826" i="1"/>
  <c r="A905" i="1"/>
  <c r="A1922" i="1"/>
  <c r="A2071" i="1"/>
  <c r="A2168" i="1"/>
  <c r="A730" i="1"/>
  <c r="A1912" i="1"/>
  <c r="A1294" i="1"/>
  <c r="A1985" i="1"/>
  <c r="A2260" i="1"/>
  <c r="A2211" i="1"/>
  <c r="A1845" i="1"/>
  <c r="A338" i="1"/>
  <c r="A1046" i="1"/>
  <c r="A1354" i="1"/>
  <c r="A1339" i="1"/>
  <c r="A267" i="1"/>
  <c r="A339" i="1"/>
  <c r="A655" i="1"/>
  <c r="A1007" i="1"/>
  <c r="A1137" i="1"/>
  <c r="A1268" i="1"/>
  <c r="A1396" i="1"/>
  <c r="A1433" i="1"/>
  <c r="A1117" i="1"/>
  <c r="A335" i="1"/>
  <c r="A1288" i="1"/>
  <c r="A1863" i="1"/>
  <c r="A1310" i="1"/>
  <c r="A2246" i="1"/>
  <c r="A2212" i="1"/>
  <c r="A1870" i="1"/>
  <c r="A1488" i="1"/>
  <c r="A2261" i="1"/>
  <c r="A645" i="1"/>
  <c r="A1887" i="1"/>
  <c r="A299" i="1"/>
  <c r="A678" i="1"/>
  <c r="A1069" i="1"/>
  <c r="A1474" i="1"/>
  <c r="A192" i="1"/>
  <c r="A273" i="1"/>
  <c r="A681" i="1"/>
  <c r="A1215" i="1"/>
  <c r="A1184" i="1"/>
  <c r="A1451" i="1"/>
  <c r="A1114" i="1"/>
  <c r="A1450" i="1"/>
  <c r="A254" i="1"/>
  <c r="A1081" i="1"/>
  <c r="A274" i="1"/>
  <c r="A199" i="1"/>
  <c r="A11" i="1"/>
  <c r="A129" i="1"/>
  <c r="A104" i="1"/>
  <c r="A78" i="1"/>
  <c r="A135" i="1"/>
  <c r="A83" i="1"/>
  <c r="A17" i="1"/>
  <c r="A110" i="1"/>
  <c r="A90" i="1"/>
  <c r="A121" i="1"/>
  <c r="A48" i="1"/>
  <c r="A3" i="1"/>
  <c r="A80" i="1"/>
  <c r="A98" i="1"/>
  <c r="A66" i="1"/>
  <c r="A49" i="1"/>
  <c r="A71" i="1"/>
  <c r="A39" i="1"/>
  <c r="A23" i="1"/>
  <c r="A502" i="1"/>
  <c r="A522" i="1"/>
  <c r="A2004" i="1"/>
  <c r="A1229" i="1"/>
  <c r="A2075" i="1"/>
  <c r="A1260" i="1"/>
  <c r="A914" i="1"/>
  <c r="A1043" i="1"/>
  <c r="A915" i="1"/>
  <c r="A1976" i="1"/>
  <c r="A1945" i="1"/>
  <c r="A675" i="1"/>
  <c r="A102" i="1"/>
  <c r="A128" i="1"/>
  <c r="A40" i="1"/>
  <c r="A58" i="1"/>
  <c r="A54" i="1"/>
  <c r="A76" i="1"/>
  <c r="A147" i="1"/>
  <c r="A103" i="1"/>
  <c r="A68" i="1"/>
  <c r="A94" i="1"/>
  <c r="A1980" i="1"/>
  <c r="A1993" i="1"/>
  <c r="A923" i="1"/>
  <c r="A1049" i="1"/>
  <c r="A955" i="1"/>
  <c r="A109" i="1"/>
  <c r="A113" i="1"/>
  <c r="A143" i="1"/>
  <c r="A36" i="1"/>
  <c r="A92" i="1"/>
  <c r="A14" i="1"/>
  <c r="A21" i="1"/>
  <c r="A107" i="1"/>
  <c r="A16" i="1"/>
  <c r="A468" i="1"/>
  <c r="A2019" i="1"/>
  <c r="A1269" i="1"/>
  <c r="A1998" i="1"/>
  <c r="A2123" i="1"/>
  <c r="A1004" i="1"/>
  <c r="A931" i="1"/>
  <c r="A989" i="1"/>
  <c r="A971" i="1"/>
  <c r="A1977" i="1"/>
  <c r="A2135" i="1"/>
  <c r="A1040" i="1"/>
  <c r="A1933" i="1"/>
  <c r="A1916" i="1"/>
  <c r="A1940" i="1"/>
  <c r="A2281" i="1"/>
  <c r="A1873" i="1"/>
  <c r="A2257" i="1"/>
  <c r="A1544" i="1"/>
  <c r="A1555" i="1"/>
  <c r="A1585" i="1"/>
  <c r="A1571" i="1"/>
  <c r="A1627" i="1"/>
  <c r="A1557" i="1"/>
  <c r="A1825" i="1"/>
  <c r="A1595" i="1"/>
  <c r="A1569" i="1"/>
  <c r="A1646" i="1"/>
  <c r="A1644" i="1"/>
  <c r="A1658" i="1"/>
  <c r="A1551" i="1"/>
  <c r="A1562" i="1"/>
  <c r="A1001" i="1"/>
  <c r="A1856" i="1"/>
  <c r="A1884" i="1"/>
  <c r="A734" i="1"/>
  <c r="A1893" i="1"/>
  <c r="A2130" i="1"/>
  <c r="A917" i="1"/>
  <c r="A1057" i="1"/>
  <c r="A1059" i="1"/>
  <c r="A1906" i="1"/>
  <c r="A949" i="1"/>
  <c r="A1531" i="1"/>
  <c r="A1543" i="1"/>
  <c r="A1526" i="1"/>
  <c r="A1529" i="1"/>
  <c r="A1664" i="1"/>
  <c r="A1652" i="1"/>
  <c r="A1599" i="1"/>
  <c r="A1621" i="1"/>
  <c r="A1573" i="1"/>
  <c r="A793" i="1"/>
  <c r="A913" i="1"/>
  <c r="A887" i="1"/>
  <c r="A895" i="1"/>
  <c r="A870" i="1"/>
  <c r="A559" i="1"/>
  <c r="A2030" i="1"/>
  <c r="A2129" i="1"/>
  <c r="A2043" i="1"/>
  <c r="A2090" i="1"/>
  <c r="A2103" i="1"/>
  <c r="A867" i="1"/>
  <c r="A892" i="1"/>
  <c r="A562" i="1"/>
  <c r="A604" i="1"/>
  <c r="A473" i="1"/>
  <c r="A597" i="1"/>
  <c r="A1991" i="1"/>
  <c r="A595" i="1"/>
  <c r="A2034" i="1"/>
  <c r="A2009" i="1"/>
  <c r="A2055" i="1"/>
  <c r="A515" i="1"/>
  <c r="A484" i="1"/>
  <c r="A470" i="1"/>
  <c r="A596" i="1"/>
  <c r="A360" i="1"/>
  <c r="A448" i="1"/>
  <c r="A1234" i="1"/>
  <c r="A1271" i="1"/>
  <c r="A1255" i="1"/>
  <c r="A1347" i="1"/>
  <c r="A364" i="1"/>
  <c r="A550" i="1"/>
  <c r="A542" i="1"/>
  <c r="A558" i="1"/>
  <c r="A806" i="1"/>
  <c r="A874" i="1"/>
  <c r="A940" i="1"/>
  <c r="A1005" i="1"/>
  <c r="A825" i="1"/>
  <c r="A1864" i="1"/>
  <c r="A785" i="1"/>
  <c r="A852" i="1"/>
  <c r="A846" i="1"/>
  <c r="A564" i="1"/>
  <c r="A836" i="1"/>
  <c r="A1003" i="1"/>
  <c r="A803" i="1"/>
  <c r="A780" i="1"/>
  <c r="A873" i="1"/>
  <c r="A504" i="1"/>
  <c r="A768" i="1"/>
  <c r="A526" i="1"/>
  <c r="A840" i="1"/>
  <c r="A541" i="1"/>
  <c r="A499" i="1"/>
  <c r="A582" i="1"/>
  <c r="A1877" i="1"/>
  <c r="A783" i="1"/>
  <c r="A1537" i="1"/>
  <c r="A579" i="1"/>
  <c r="A900" i="1"/>
  <c r="A561" i="1"/>
  <c r="A769" i="1"/>
  <c r="A835" i="1"/>
  <c r="A897" i="1"/>
  <c r="A1530" i="1"/>
  <c r="A1546" i="1"/>
  <c r="A583" i="1"/>
  <c r="A1792" i="1"/>
  <c r="A1691" i="1"/>
  <c r="A1793" i="1"/>
  <c r="A1775" i="1"/>
  <c r="A1687" i="1"/>
  <c r="A1770" i="1"/>
  <c r="A1803" i="1"/>
  <c r="A1737" i="1"/>
  <c r="A1711" i="1"/>
  <c r="A1693" i="1"/>
  <c r="A1719" i="1"/>
  <c r="A1685" i="1"/>
  <c r="A1769" i="1"/>
  <c r="A1741" i="1"/>
  <c r="A1746" i="1"/>
  <c r="A1692" i="1"/>
  <c r="A1690" i="1"/>
  <c r="A1678" i="1"/>
  <c r="A1731" i="1"/>
  <c r="A1762" i="1"/>
  <c r="A1717" i="1"/>
  <c r="A1748" i="1"/>
  <c r="A1787" i="1"/>
  <c r="A1796" i="1"/>
  <c r="A1697" i="1"/>
  <c r="A1706" i="1"/>
  <c r="A1740" i="1"/>
  <c r="A1824" i="1"/>
  <c r="A1725" i="1"/>
  <c r="A1799" i="1"/>
  <c r="A1742" i="1"/>
  <c r="A1730" i="1"/>
  <c r="A1689" i="1"/>
  <c r="A1772" i="1"/>
  <c r="A1785" i="1"/>
  <c r="A1733" i="1"/>
  <c r="A1676" i="1"/>
  <c r="A1674" i="1"/>
  <c r="A1723" i="1"/>
  <c r="A1767" i="1"/>
  <c r="A1754" i="1"/>
  <c r="A1768" i="1"/>
  <c r="A1780" i="1"/>
  <c r="A1743" i="1"/>
  <c r="A1797" i="1"/>
  <c r="A1710" i="1"/>
  <c r="A1766" i="1"/>
  <c r="A1688" i="1"/>
  <c r="A1703" i="1"/>
  <c r="A1783" i="1"/>
  <c r="A1745" i="1"/>
  <c r="A1701" i="1"/>
  <c r="A1729" i="1"/>
  <c r="A1683" i="1"/>
  <c r="A1791" i="1"/>
  <c r="A1753" i="1"/>
  <c r="A1802" i="1"/>
  <c r="A1760" i="1"/>
  <c r="A1686" i="1"/>
  <c r="A1771" i="1"/>
  <c r="A1680" i="1"/>
  <c r="A1702" i="1"/>
  <c r="A1774" i="1"/>
  <c r="A1715" i="1"/>
  <c r="A1784" i="1"/>
  <c r="A1759" i="1"/>
  <c r="A1739" i="1"/>
  <c r="A1728" i="1"/>
  <c r="A1713" i="1"/>
  <c r="A1677" i="1"/>
  <c r="A1708" i="1"/>
  <c r="A1776" i="1"/>
  <c r="A1724" i="1"/>
  <c r="A1684" i="1"/>
  <c r="A1694" i="1"/>
  <c r="A1722" i="1"/>
  <c r="A1734" i="1"/>
  <c r="A1714" i="1"/>
  <c r="A1744" i="1"/>
  <c r="A1794" i="1"/>
  <c r="A1732" i="1"/>
  <c r="A1788" i="1"/>
  <c r="A1779" i="1"/>
  <c r="A1696" i="1"/>
  <c r="A1757" i="1"/>
  <c r="A1782" i="1"/>
  <c r="A1765" i="1"/>
  <c r="A1735" i="1"/>
  <c r="A1756" i="1"/>
  <c r="A1709" i="1"/>
  <c r="A1751" i="1"/>
  <c r="A1789" i="1"/>
  <c r="A1675" i="1"/>
  <c r="A1738" i="1"/>
  <c r="A1695" i="1"/>
  <c r="A1758" i="1"/>
  <c r="A1736" i="1"/>
  <c r="A1749" i="1"/>
  <c r="A1804" i="1"/>
  <c r="A1747" i="1"/>
  <c r="A1798" i="1"/>
  <c r="A1786" i="1"/>
  <c r="A1698" i="1"/>
  <c r="A1755" i="1"/>
  <c r="A1778" i="1"/>
  <c r="A1707" i="1"/>
  <c r="A1801" i="1"/>
  <c r="A1705" i="1"/>
  <c r="A1699" i="1"/>
  <c r="A1790" i="1"/>
  <c r="A1773" i="1"/>
  <c r="A1764" i="1"/>
  <c r="A1712" i="1"/>
  <c r="A1750" i="1"/>
  <c r="A1720" i="1"/>
  <c r="A1679" i="1"/>
  <c r="A1795" i="1"/>
  <c r="A1700" i="1"/>
  <c r="A1704" i="1"/>
  <c r="A1727" i="1"/>
  <c r="A1682" i="1"/>
  <c r="A1726" i="1"/>
  <c r="A1721" i="1"/>
  <c r="A1681" i="1"/>
  <c r="A1777" i="1"/>
  <c r="A1718" i="1"/>
  <c r="A1763" i="1"/>
  <c r="A1800" i="1"/>
  <c r="A1761" i="1"/>
  <c r="A1752" i="1"/>
  <c r="A1781" i="1"/>
  <c r="A1716" i="1"/>
  <c r="E11" i="10"/>
  <c r="E22" i="10"/>
  <c r="E50" i="10"/>
  <c r="E18" i="10"/>
  <c r="E46" i="10"/>
  <c r="E14" i="10"/>
  <c r="E42" i="10"/>
  <c r="F25" i="10"/>
  <c r="F53" i="10"/>
  <c r="F14" i="10"/>
  <c r="F24" i="10"/>
  <c r="F22" i="10"/>
  <c r="F20" i="10"/>
  <c r="F18" i="10"/>
  <c r="F16" i="10"/>
  <c r="C25" i="10"/>
  <c r="C53" i="10"/>
  <c r="C21" i="10"/>
  <c r="C49" i="10"/>
  <c r="C17" i="10"/>
  <c r="C45" i="10"/>
  <c r="C13" i="10"/>
  <c r="C41" i="10"/>
  <c r="D24" i="10"/>
  <c r="D52" i="10"/>
  <c r="D20" i="10"/>
  <c r="D48" i="10"/>
  <c r="D16" i="10"/>
  <c r="D44" i="10"/>
  <c r="D12" i="10"/>
  <c r="D40" i="10"/>
  <c r="E25" i="10"/>
  <c r="E53" i="10"/>
  <c r="E21" i="10"/>
  <c r="E49" i="10"/>
  <c r="E17" i="10"/>
  <c r="E45" i="10"/>
  <c r="E13" i="10"/>
  <c r="E41" i="10"/>
  <c r="C24" i="10"/>
  <c r="C52" i="10"/>
  <c r="C20" i="10"/>
  <c r="C48" i="10"/>
  <c r="C16" i="10"/>
  <c r="C44" i="10"/>
  <c r="C11" i="10"/>
  <c r="D23" i="10"/>
  <c r="D51" i="10"/>
  <c r="D19" i="10"/>
  <c r="D47" i="10"/>
  <c r="D15" i="10"/>
  <c r="D43" i="10"/>
  <c r="D11" i="10"/>
  <c r="E24" i="10"/>
  <c r="E52" i="10"/>
  <c r="E20" i="10"/>
  <c r="E48" i="10"/>
  <c r="E16" i="10"/>
  <c r="E44" i="10"/>
  <c r="E12" i="10"/>
  <c r="E40" i="10"/>
  <c r="F12" i="10"/>
  <c r="F13" i="10"/>
  <c r="F23" i="10"/>
  <c r="F21" i="10"/>
  <c r="F19" i="10"/>
  <c r="F17" i="10"/>
  <c r="F15" i="10"/>
  <c r="C23" i="10"/>
  <c r="C51" i="10"/>
  <c r="C19" i="10"/>
  <c r="C47" i="10"/>
  <c r="C15" i="10"/>
  <c r="C43" i="10"/>
  <c r="C12" i="10"/>
  <c r="C40" i="10"/>
  <c r="D22" i="10"/>
  <c r="D50" i="10"/>
  <c r="D18" i="10"/>
  <c r="D46" i="10"/>
  <c r="D14" i="10"/>
  <c r="D42" i="10"/>
  <c r="E23" i="10"/>
  <c r="E51" i="10"/>
  <c r="E19" i="10"/>
  <c r="E47" i="10"/>
  <c r="E15" i="10"/>
  <c r="E43" i="10"/>
  <c r="F11" i="10"/>
  <c r="C22" i="10"/>
  <c r="C50" i="10"/>
  <c r="C18" i="10"/>
  <c r="C46" i="10"/>
  <c r="C14" i="10"/>
  <c r="C42" i="10"/>
  <c r="D25" i="10"/>
  <c r="D53" i="10"/>
  <c r="D21" i="10"/>
  <c r="D49" i="10"/>
  <c r="D17" i="10"/>
  <c r="D45" i="10"/>
  <c r="J105" i="15"/>
  <c r="F105" i="15"/>
  <c r="G105" i="15"/>
  <c r="L105" i="15"/>
  <c r="H105" i="15"/>
  <c r="I105" i="15"/>
  <c r="J144" i="15"/>
  <c r="H144" i="15"/>
  <c r="I144" i="15"/>
  <c r="G144" i="15"/>
  <c r="L144" i="15"/>
  <c r="F144" i="15"/>
  <c r="J146" i="15"/>
  <c r="F146" i="15"/>
  <c r="G146" i="15"/>
  <c r="L146" i="15"/>
  <c r="I146" i="15"/>
  <c r="H146" i="15"/>
  <c r="J128" i="15"/>
  <c r="H128" i="15"/>
  <c r="G128" i="15"/>
  <c r="I128" i="15"/>
  <c r="L128" i="15"/>
  <c r="F128" i="15"/>
  <c r="J159" i="15"/>
  <c r="F159" i="15"/>
  <c r="G159" i="15"/>
  <c r="L159" i="15"/>
  <c r="H159" i="15"/>
  <c r="I159" i="15"/>
  <c r="J108" i="15"/>
  <c r="F108" i="15"/>
  <c r="I108" i="15"/>
  <c r="G108" i="15"/>
  <c r="L108" i="15"/>
  <c r="H108" i="15"/>
  <c r="J90" i="15"/>
  <c r="F90" i="15"/>
  <c r="G90" i="15"/>
  <c r="L90" i="15"/>
  <c r="I90" i="15"/>
  <c r="H90" i="15"/>
  <c r="J80" i="15"/>
  <c r="H80" i="15"/>
  <c r="I80" i="15"/>
  <c r="L80" i="15"/>
  <c r="F80" i="15"/>
  <c r="G80" i="15"/>
  <c r="J46" i="15"/>
  <c r="I46" i="15"/>
  <c r="J76" i="15"/>
  <c r="F76" i="15"/>
  <c r="G76" i="15"/>
  <c r="L76" i="15"/>
  <c r="J28" i="15"/>
  <c r="H28" i="15"/>
  <c r="I28" i="15"/>
  <c r="J57" i="15"/>
  <c r="G57" i="15"/>
  <c r="L57" i="15"/>
  <c r="H57" i="15"/>
  <c r="G15" i="15"/>
  <c r="L15" i="15"/>
  <c r="H15" i="15"/>
  <c r="J15" i="15"/>
  <c r="H86" i="15"/>
  <c r="H19" i="15"/>
  <c r="H161" i="15"/>
  <c r="H82" i="15"/>
  <c r="F91" i="15"/>
  <c r="F48" i="15"/>
  <c r="F160" i="15"/>
  <c r="H141" i="15"/>
  <c r="H75" i="15"/>
  <c r="F158" i="15"/>
  <c r="H93" i="15"/>
  <c r="H78" i="15"/>
  <c r="F147" i="15"/>
  <c r="H95" i="15"/>
  <c r="H120" i="15"/>
  <c r="H65" i="15"/>
  <c r="F101" i="15"/>
  <c r="H71" i="15"/>
  <c r="H157" i="15"/>
  <c r="F140" i="15"/>
  <c r="F145" i="15"/>
  <c r="F127" i="15"/>
  <c r="H88" i="15"/>
  <c r="H89" i="15"/>
  <c r="F124" i="15"/>
  <c r="F119" i="15"/>
  <c r="H104" i="15"/>
  <c r="F25" i="15"/>
  <c r="H76" i="15"/>
  <c r="F28" i="15"/>
  <c r="I57" i="15"/>
  <c r="J53" i="15"/>
  <c r="I53" i="15"/>
  <c r="J24" i="15"/>
  <c r="G24" i="15"/>
  <c r="L24" i="15"/>
  <c r="J21" i="15"/>
  <c r="G21" i="15"/>
  <c r="L21" i="15"/>
  <c r="J55" i="15"/>
  <c r="I55" i="15"/>
  <c r="F55" i="15"/>
  <c r="J17" i="15"/>
  <c r="I17" i="15"/>
  <c r="F17" i="15"/>
  <c r="J29" i="15"/>
  <c r="G29" i="15"/>
  <c r="L29" i="15"/>
  <c r="L19" i="15"/>
  <c r="G19" i="15"/>
  <c r="L161" i="15"/>
  <c r="G161" i="15"/>
  <c r="I48" i="15"/>
  <c r="I160" i="15"/>
  <c r="L141" i="15"/>
  <c r="G141" i="15"/>
  <c r="L75" i="15"/>
  <c r="G75" i="15"/>
  <c r="I158" i="15"/>
  <c r="L93" i="15"/>
  <c r="G93" i="15"/>
  <c r="L78" i="15"/>
  <c r="G78" i="15"/>
  <c r="I147" i="15"/>
  <c r="L95" i="15"/>
  <c r="G95" i="15"/>
  <c r="L120" i="15"/>
  <c r="G120" i="15"/>
  <c r="L65" i="15"/>
  <c r="G65" i="15"/>
  <c r="I101" i="15"/>
  <c r="L71" i="15"/>
  <c r="G71" i="15"/>
  <c r="L157" i="15"/>
  <c r="G157" i="15"/>
  <c r="I140" i="15"/>
  <c r="I145" i="15"/>
  <c r="I127" i="15"/>
  <c r="L88" i="15"/>
  <c r="G88" i="15"/>
  <c r="L89" i="15"/>
  <c r="G89" i="15"/>
  <c r="I124" i="15"/>
  <c r="I119" i="15"/>
  <c r="L104" i="15"/>
  <c r="G104" i="15"/>
  <c r="I25" i="15"/>
  <c r="F29" i="15"/>
  <c r="H46" i="15"/>
  <c r="L28" i="15"/>
  <c r="I15" i="15"/>
  <c r="F57" i="15"/>
  <c r="G13" i="15"/>
  <c r="F13" i="15"/>
  <c r="G34" i="15"/>
  <c r="L34" i="15"/>
  <c r="J34" i="15"/>
  <c r="J47" i="15"/>
  <c r="I47" i="15"/>
  <c r="J22" i="15"/>
  <c r="F22" i="15"/>
  <c r="G22" i="15"/>
  <c r="L22" i="15"/>
  <c r="J36" i="15"/>
  <c r="G36" i="15"/>
  <c r="L36" i="15"/>
  <c r="J20" i="15"/>
  <c r="F20" i="15"/>
  <c r="G20" i="15"/>
  <c r="L20" i="15"/>
  <c r="J14" i="15"/>
  <c r="H14" i="15"/>
  <c r="I14" i="15"/>
  <c r="L86" i="15"/>
  <c r="G86" i="15"/>
  <c r="L82" i="15"/>
  <c r="G82" i="15"/>
  <c r="I91" i="15"/>
  <c r="F86" i="15"/>
  <c r="F19" i="15"/>
  <c r="F161" i="15"/>
  <c r="F82" i="15"/>
  <c r="H91" i="15"/>
  <c r="H48" i="15"/>
  <c r="H160" i="15"/>
  <c r="F141" i="15"/>
  <c r="F75" i="15"/>
  <c r="H158" i="15"/>
  <c r="F93" i="15"/>
  <c r="F78" i="15"/>
  <c r="H147" i="15"/>
  <c r="F95" i="15"/>
  <c r="F120" i="15"/>
  <c r="F65" i="15"/>
  <c r="H101" i="15"/>
  <c r="F71" i="15"/>
  <c r="F157" i="15"/>
  <c r="H140" i="15"/>
  <c r="H145" i="15"/>
  <c r="H127" i="15"/>
  <c r="F88" i="15"/>
  <c r="F89" i="15"/>
  <c r="H124" i="15"/>
  <c r="H119" i="15"/>
  <c r="F104" i="15"/>
  <c r="H25" i="15"/>
  <c r="G46" i="15"/>
  <c r="F15" i="15"/>
  <c r="J33" i="15"/>
  <c r="I33" i="15"/>
  <c r="J26" i="15"/>
  <c r="I26" i="15"/>
  <c r="J44" i="15"/>
  <c r="I44" i="15"/>
  <c r="J137" i="15"/>
  <c r="F137" i="15"/>
  <c r="G137" i="15"/>
  <c r="L137" i="15"/>
  <c r="J52" i="15"/>
  <c r="G52" i="15"/>
  <c r="L52" i="15"/>
  <c r="H52" i="15"/>
  <c r="J31" i="15"/>
  <c r="G31" i="15"/>
  <c r="L31" i="15"/>
  <c r="I12" i="15"/>
  <c r="J12" i="15"/>
  <c r="F12" i="15"/>
  <c r="J16" i="15"/>
  <c r="G16" i="15"/>
  <c r="L16" i="15"/>
  <c r="H16" i="15"/>
  <c r="I13" i="15"/>
  <c r="J13" i="15"/>
  <c r="J51" i="15"/>
  <c r="A13" i="15"/>
  <c r="L13" i="15"/>
  <c r="L51" i="15"/>
  <c r="DE4" i="21"/>
  <c r="CZ4" i="21"/>
  <c r="DD4" i="21"/>
  <c r="DH4" i="21"/>
  <c r="DL4" i="21"/>
  <c r="ES4" i="21"/>
  <c r="FH4" i="21"/>
  <c r="EW4" i="21"/>
  <c r="FL4" i="21"/>
  <c r="FA4" i="21"/>
  <c r="FP4" i="21"/>
  <c r="FE4" i="21"/>
  <c r="FT4" i="21"/>
  <c r="F5" i="21"/>
  <c r="J5" i="21"/>
  <c r="N5" i="21"/>
  <c r="R5" i="21"/>
  <c r="CI10" i="21"/>
  <c r="V5" i="21"/>
  <c r="Z5" i="21"/>
  <c r="AD5" i="21"/>
  <c r="AH5" i="21"/>
  <c r="AP5" i="21"/>
  <c r="AT5" i="21"/>
  <c r="AX5" i="21"/>
  <c r="BB5" i="21"/>
  <c r="BF5" i="21"/>
  <c r="BJ5" i="21"/>
  <c r="BN5" i="21"/>
  <c r="BR5" i="21"/>
  <c r="BU5" i="21"/>
  <c r="F6" i="21"/>
  <c r="J6" i="21"/>
  <c r="N6" i="21"/>
  <c r="R6" i="21"/>
  <c r="V6" i="21"/>
  <c r="Z6" i="21"/>
  <c r="AD6" i="21"/>
  <c r="AH6" i="21"/>
  <c r="AP6" i="21"/>
  <c r="AT6" i="21"/>
  <c r="AX6" i="21"/>
  <c r="BB6" i="21"/>
  <c r="BF6" i="21"/>
  <c r="BJ6" i="21"/>
  <c r="BN6" i="21"/>
  <c r="BR6" i="21"/>
  <c r="H7" i="21"/>
  <c r="L7" i="21"/>
  <c r="P7" i="21"/>
  <c r="X7" i="21"/>
  <c r="AB7" i="21"/>
  <c r="AF7" i="21"/>
  <c r="AJ7" i="21"/>
  <c r="AN7" i="21"/>
  <c r="AR7" i="21"/>
  <c r="AV7" i="21"/>
  <c r="AZ7" i="21"/>
  <c r="BH7" i="21"/>
  <c r="BL7" i="21"/>
  <c r="BP7" i="21"/>
  <c r="ED7" i="21"/>
  <c r="H8" i="21"/>
  <c r="L8" i="21"/>
  <c r="P8" i="21"/>
  <c r="X8" i="21"/>
  <c r="AB8" i="21"/>
  <c r="AF8" i="21"/>
  <c r="AJ8" i="21"/>
  <c r="AM8" i="21"/>
  <c r="AN8" i="21"/>
  <c r="AR8" i="21"/>
  <c r="AV8" i="21"/>
  <c r="AZ8" i="21"/>
  <c r="BH8" i="21"/>
  <c r="BL8" i="21"/>
  <c r="BP8" i="21"/>
  <c r="ED8" i="21"/>
  <c r="CZ9" i="21"/>
  <c r="DD9" i="21"/>
  <c r="DH9" i="21"/>
  <c r="DL9" i="21"/>
  <c r="EU9" i="21"/>
  <c r="FJ9" i="21"/>
  <c r="EY9" i="21"/>
  <c r="FN9" i="21"/>
  <c r="FC9" i="21"/>
  <c r="FR9" i="21"/>
  <c r="FG9" i="21"/>
  <c r="FV9" i="21"/>
  <c r="H10" i="21"/>
  <c r="L10" i="21"/>
  <c r="P10" i="21"/>
  <c r="X10" i="21"/>
  <c r="AB10" i="21"/>
  <c r="AF10" i="21"/>
  <c r="AJ10" i="21"/>
  <c r="AM10" i="21"/>
  <c r="AN10" i="21"/>
  <c r="AR10" i="21"/>
  <c r="AV10" i="21"/>
  <c r="AZ10" i="21"/>
  <c r="BH10" i="21"/>
  <c r="BL10" i="21"/>
  <c r="BP10" i="21"/>
  <c r="ED10" i="21"/>
  <c r="ES10" i="21"/>
  <c r="FH10" i="21"/>
  <c r="FF10" i="21"/>
  <c r="FU10" i="21"/>
  <c r="G11" i="21"/>
  <c r="K11" i="21"/>
  <c r="O11" i="21"/>
  <c r="S11" i="21"/>
  <c r="W11" i="21"/>
  <c r="AA11" i="21"/>
  <c r="AE11" i="21"/>
  <c r="AI11" i="21"/>
  <c r="AQ11" i="21"/>
  <c r="AU11" i="21"/>
  <c r="AY11" i="21"/>
  <c r="BG11" i="21"/>
  <c r="BK11" i="21"/>
  <c r="BO11" i="21"/>
  <c r="BS11" i="21"/>
  <c r="BU11" i="21"/>
  <c r="F12" i="21"/>
  <c r="J12" i="21"/>
  <c r="N12" i="21"/>
  <c r="R12" i="21"/>
  <c r="V12" i="21"/>
  <c r="Z12" i="21"/>
  <c r="AD12" i="21"/>
  <c r="AH12" i="21"/>
  <c r="AP12" i="21"/>
  <c r="AT12" i="21"/>
  <c r="AX12" i="21"/>
  <c r="BB12" i="21"/>
  <c r="BF12" i="21"/>
  <c r="BJ12" i="21"/>
  <c r="BN12" i="21"/>
  <c r="BR12" i="21"/>
  <c r="BU12" i="21"/>
  <c r="DD13" i="21"/>
  <c r="DH13" i="21"/>
  <c r="DL13" i="21"/>
  <c r="DB13" i="21"/>
  <c r="DM13" i="21"/>
  <c r="FA13" i="21"/>
  <c r="FP13" i="21"/>
  <c r="FG13" i="21"/>
  <c r="FV13" i="21"/>
  <c r="BS14" i="21"/>
  <c r="BU14" i="21"/>
  <c r="BO14" i="21"/>
  <c r="BK14" i="21"/>
  <c r="BG14" i="21"/>
  <c r="AY14" i="21"/>
  <c r="AU14" i="21"/>
  <c r="AQ14" i="21"/>
  <c r="AI14" i="21"/>
  <c r="AE14" i="21"/>
  <c r="AA14" i="21"/>
  <c r="W14" i="21"/>
  <c r="S14" i="21"/>
  <c r="O14" i="21"/>
  <c r="K14" i="21"/>
  <c r="G14" i="21"/>
  <c r="I14" i="21"/>
  <c r="N14" i="21"/>
  <c r="Y14" i="21"/>
  <c r="AD14" i="21"/>
  <c r="AJ14" i="21"/>
  <c r="AO14" i="21"/>
  <c r="AT14" i="21"/>
  <c r="AZ14" i="21"/>
  <c r="BE14" i="21"/>
  <c r="BJ14" i="21"/>
  <c r="BP14" i="21"/>
  <c r="CZ14" i="21"/>
  <c r="H15" i="21"/>
  <c r="M15" i="21"/>
  <c r="S15" i="21"/>
  <c r="X15" i="21"/>
  <c r="AC15" i="21"/>
  <c r="AI15" i="21"/>
  <c r="AN15" i="21"/>
  <c r="AS15" i="21"/>
  <c r="AY15" i="21"/>
  <c r="BI15" i="21"/>
  <c r="G16" i="21"/>
  <c r="L16" i="21"/>
  <c r="R16" i="21"/>
  <c r="W16" i="21"/>
  <c r="AB16" i="21"/>
  <c r="AH16" i="21"/>
  <c r="AR16" i="21"/>
  <c r="AX16" i="21"/>
  <c r="BH16" i="21"/>
  <c r="BN16" i="21"/>
  <c r="ED17" i="21"/>
  <c r="ES17" i="21"/>
  <c r="FH17" i="21"/>
  <c r="BV17" i="21"/>
  <c r="DA17" i="21"/>
  <c r="BS18" i="21"/>
  <c r="BU18" i="21"/>
  <c r="BO18" i="21"/>
  <c r="BK18" i="21"/>
  <c r="BG18" i="21"/>
  <c r="AY18" i="21"/>
  <c r="AU18" i="21"/>
  <c r="AQ18" i="21"/>
  <c r="AI18" i="21"/>
  <c r="AE18" i="21"/>
  <c r="AA18" i="21"/>
  <c r="W18" i="21"/>
  <c r="S18" i="21"/>
  <c r="O18" i="21"/>
  <c r="K18" i="21"/>
  <c r="G18" i="21"/>
  <c r="I18" i="21"/>
  <c r="N18" i="21"/>
  <c r="Y18" i="21"/>
  <c r="AD18" i="21"/>
  <c r="AJ18" i="21"/>
  <c r="AO18" i="21"/>
  <c r="AT18" i="21"/>
  <c r="AZ18" i="21"/>
  <c r="BE18" i="21"/>
  <c r="BJ18" i="21"/>
  <c r="BP18" i="21"/>
  <c r="CZ18" i="21"/>
  <c r="H19" i="21"/>
  <c r="M19" i="21"/>
  <c r="S19" i="21"/>
  <c r="X19" i="21"/>
  <c r="AC19" i="21"/>
  <c r="AI19" i="21"/>
  <c r="AN19" i="21"/>
  <c r="AS19" i="21"/>
  <c r="AY19" i="21"/>
  <c r="BI19" i="21"/>
  <c r="EX20" i="21"/>
  <c r="FM20" i="21"/>
  <c r="BV20" i="21"/>
  <c r="CG20" i="21"/>
  <c r="DG20" i="21"/>
  <c r="DL20" i="21"/>
  <c r="ES20" i="21"/>
  <c r="FH20" i="21"/>
  <c r="F21" i="21"/>
  <c r="L21" i="21"/>
  <c r="Q21" i="21"/>
  <c r="AB21" i="21"/>
  <c r="AG21" i="21"/>
  <c r="AR21" i="21"/>
  <c r="AW21" i="21"/>
  <c r="BB21" i="21"/>
  <c r="BH21" i="21"/>
  <c r="BM21" i="21"/>
  <c r="DH21" i="21"/>
  <c r="EY22" i="21"/>
  <c r="FN22" i="21"/>
  <c r="DG22" i="21"/>
  <c r="EV22" i="21"/>
  <c r="FK22" i="21"/>
  <c r="G184" i="21"/>
  <c r="M184" i="21"/>
  <c r="R184" i="21"/>
  <c r="FF23" i="21"/>
  <c r="FU23" i="21"/>
  <c r="F24" i="21"/>
  <c r="L24" i="21"/>
  <c r="Q24" i="21"/>
  <c r="AB24" i="21"/>
  <c r="AG24" i="21"/>
  <c r="AR24" i="21"/>
  <c r="AW24" i="21"/>
  <c r="BB24" i="21"/>
  <c r="BH24" i="21"/>
  <c r="BM24" i="21"/>
  <c r="DH24" i="21"/>
  <c r="BQ25" i="21"/>
  <c r="BM25" i="21"/>
  <c r="BI25" i="21"/>
  <c r="BE25" i="21"/>
  <c r="BA25" i="21"/>
  <c r="BD25" i="21"/>
  <c r="AW25" i="21"/>
  <c r="AS25" i="21"/>
  <c r="AO25" i="21"/>
  <c r="AK25" i="21"/>
  <c r="AG25" i="21"/>
  <c r="AC25" i="21"/>
  <c r="Y25" i="21"/>
  <c r="Q25" i="21"/>
  <c r="M25" i="21"/>
  <c r="I25" i="21"/>
  <c r="E25" i="21"/>
  <c r="J25" i="21"/>
  <c r="O25" i="21"/>
  <c r="Z25" i="21"/>
  <c r="AE25" i="21"/>
  <c r="AJ25" i="21"/>
  <c r="AP25" i="21"/>
  <c r="AU25" i="21"/>
  <c r="AZ25" i="21"/>
  <c r="BF25" i="21"/>
  <c r="BK25" i="21"/>
  <c r="BP25" i="21"/>
  <c r="DF25" i="21"/>
  <c r="G183" i="21"/>
  <c r="M183" i="21"/>
  <c r="R183" i="21"/>
  <c r="FF26" i="21"/>
  <c r="FU26" i="21"/>
  <c r="F27" i="21"/>
  <c r="L27" i="21"/>
  <c r="Q27" i="21"/>
  <c r="AB27" i="21"/>
  <c r="AG27" i="21"/>
  <c r="AR27" i="21"/>
  <c r="AW27" i="21"/>
  <c r="BB27" i="21"/>
  <c r="BH27" i="21"/>
  <c r="BM27" i="21"/>
  <c r="DH27" i="21"/>
  <c r="DG28" i="21"/>
  <c r="BQ29" i="21"/>
  <c r="BM29" i="21"/>
  <c r="BI29" i="21"/>
  <c r="BE29" i="21"/>
  <c r="BA29" i="21"/>
  <c r="BD29" i="21"/>
  <c r="AW29" i="21"/>
  <c r="AS29" i="21"/>
  <c r="AO29" i="21"/>
  <c r="AK29" i="21"/>
  <c r="AG29" i="21"/>
  <c r="AC29" i="21"/>
  <c r="Y29" i="21"/>
  <c r="Q29" i="21"/>
  <c r="M29" i="21"/>
  <c r="I29" i="21"/>
  <c r="E29" i="21"/>
  <c r="J29" i="21"/>
  <c r="O29" i="21"/>
  <c r="Z29" i="21"/>
  <c r="AE29" i="21"/>
  <c r="AJ29" i="21"/>
  <c r="AP29" i="21"/>
  <c r="AU29" i="21"/>
  <c r="AZ29" i="21"/>
  <c r="BF29" i="21"/>
  <c r="BK29" i="21"/>
  <c r="BP29" i="21"/>
  <c r="DA29" i="21"/>
  <c r="DF29" i="21"/>
  <c r="DK29" i="21"/>
  <c r="EU29" i="21"/>
  <c r="FJ29" i="21"/>
  <c r="H30" i="21"/>
  <c r="M30" i="21"/>
  <c r="R30" i="21"/>
  <c r="X30" i="21"/>
  <c r="AC30" i="21"/>
  <c r="AH30" i="21"/>
  <c r="AN30" i="21"/>
  <c r="AS30" i="21"/>
  <c r="AX30" i="21"/>
  <c r="BI30" i="21"/>
  <c r="G31" i="21"/>
  <c r="L31" i="21"/>
  <c r="Q31" i="21"/>
  <c r="W31" i="21"/>
  <c r="AB31" i="21"/>
  <c r="AG31" i="21"/>
  <c r="AR31" i="21"/>
  <c r="AW31" i="21"/>
  <c r="BH31" i="21"/>
  <c r="BM31" i="21"/>
  <c r="V32" i="21"/>
  <c r="DB32" i="21"/>
  <c r="DG32" i="21"/>
  <c r="DM32" i="21"/>
  <c r="FG32" i="21"/>
  <c r="FV32" i="21"/>
  <c r="BS33" i="21"/>
  <c r="BU33" i="21"/>
  <c r="BO33" i="21"/>
  <c r="BK33" i="21"/>
  <c r="BG33" i="21"/>
  <c r="AY33" i="21"/>
  <c r="AU33" i="21"/>
  <c r="AQ33" i="21"/>
  <c r="AI33" i="21"/>
  <c r="AE33" i="21"/>
  <c r="AA33" i="21"/>
  <c r="W33" i="21"/>
  <c r="S33" i="21"/>
  <c r="O33" i="21"/>
  <c r="K33" i="21"/>
  <c r="G33" i="21"/>
  <c r="I33" i="21"/>
  <c r="N33" i="21"/>
  <c r="Y33" i="21"/>
  <c r="AD33" i="21"/>
  <c r="AJ33" i="21"/>
  <c r="AO33" i="21"/>
  <c r="AT33" i="21"/>
  <c r="AZ33" i="21"/>
  <c r="BE33" i="21"/>
  <c r="BJ33" i="21"/>
  <c r="BP33" i="21"/>
  <c r="BQ34" i="21"/>
  <c r="BM34" i="21"/>
  <c r="BI34" i="21"/>
  <c r="BE34" i="21"/>
  <c r="BA34" i="21"/>
  <c r="AW34" i="21"/>
  <c r="AS34" i="21"/>
  <c r="AO34" i="21"/>
  <c r="AK34" i="21"/>
  <c r="AM34" i="21"/>
  <c r="AG34" i="21"/>
  <c r="AC34" i="21"/>
  <c r="Y34" i="21"/>
  <c r="Q34" i="21"/>
  <c r="M34" i="21"/>
  <c r="I34" i="21"/>
  <c r="E34" i="21"/>
  <c r="BS34" i="21"/>
  <c r="BU34" i="21"/>
  <c r="BN34" i="21"/>
  <c r="BH34" i="21"/>
  <c r="AX34" i="21"/>
  <c r="AR34" i="21"/>
  <c r="AH34" i="21"/>
  <c r="AB34" i="21"/>
  <c r="W34" i="21"/>
  <c r="R34" i="21"/>
  <c r="L34" i="21"/>
  <c r="G34" i="21"/>
  <c r="K34" i="21"/>
  <c r="S34" i="21"/>
  <c r="Z34" i="21"/>
  <c r="AF34" i="21"/>
  <c r="AN34" i="21"/>
  <c r="AU34" i="21"/>
  <c r="BB34" i="21"/>
  <c r="BD34" i="21"/>
  <c r="BJ34" i="21"/>
  <c r="BP34" i="21"/>
  <c r="H35" i="21"/>
  <c r="N35" i="21"/>
  <c r="AC35" i="21"/>
  <c r="AJ35" i="21"/>
  <c r="AR35" i="21"/>
  <c r="AX35" i="21"/>
  <c r="BE35" i="21"/>
  <c r="DD35" i="21"/>
  <c r="DF36" i="21"/>
  <c r="FE36" i="21"/>
  <c r="FT36" i="21"/>
  <c r="G37" i="21"/>
  <c r="O37" i="21"/>
  <c r="AB37" i="21"/>
  <c r="AJ37" i="21"/>
  <c r="AQ37" i="21"/>
  <c r="AX37" i="21"/>
  <c r="BF37" i="21"/>
  <c r="BL37" i="21"/>
  <c r="DC39" i="21"/>
  <c r="DK39" i="21"/>
  <c r="FD39" i="21"/>
  <c r="FS39" i="21"/>
  <c r="DA41" i="21"/>
  <c r="ET41" i="21"/>
  <c r="FI41" i="21"/>
  <c r="DA4" i="21"/>
  <c r="DM4" i="21"/>
  <c r="EX4" i="21"/>
  <c r="FM4" i="21"/>
  <c r="FB4" i="21"/>
  <c r="FQ4" i="21"/>
  <c r="DB5" i="21"/>
  <c r="DJ5" i="21"/>
  <c r="DB6" i="21"/>
  <c r="DD8" i="21"/>
  <c r="FA8" i="21"/>
  <c r="FP8" i="21"/>
  <c r="DE9" i="21"/>
  <c r="DI9" i="21"/>
  <c r="DM9" i="21"/>
  <c r="CZ10" i="21"/>
  <c r="DD10" i="21"/>
  <c r="DH10" i="21"/>
  <c r="DL10" i="21"/>
  <c r="H11" i="21"/>
  <c r="L11" i="21"/>
  <c r="P11" i="21"/>
  <c r="X11" i="21"/>
  <c r="AB11" i="21"/>
  <c r="AF11" i="21"/>
  <c r="AJ11" i="21"/>
  <c r="AN11" i="21"/>
  <c r="AR11" i="21"/>
  <c r="AV11" i="21"/>
  <c r="AZ11" i="21"/>
  <c r="BH11" i="21"/>
  <c r="BL11" i="21"/>
  <c r="BP11" i="21"/>
  <c r="DB12" i="21"/>
  <c r="DF12" i="21"/>
  <c r="DJ12" i="21"/>
  <c r="DN12" i="21"/>
  <c r="V13" i="21"/>
  <c r="DI13" i="21"/>
  <c r="AM14" i="21"/>
  <c r="BR15" i="21"/>
  <c r="BN15" i="21"/>
  <c r="BJ15" i="21"/>
  <c r="BF15" i="21"/>
  <c r="BB15" i="21"/>
  <c r="AX15" i="21"/>
  <c r="AT15" i="21"/>
  <c r="AP15" i="21"/>
  <c r="AH15" i="21"/>
  <c r="AD15" i="21"/>
  <c r="Z15" i="21"/>
  <c r="R15" i="21"/>
  <c r="N15" i="21"/>
  <c r="J15" i="21"/>
  <c r="F15" i="21"/>
  <c r="I15" i="21"/>
  <c r="O15" i="21"/>
  <c r="Y15" i="21"/>
  <c r="AE15" i="21"/>
  <c r="AJ15" i="21"/>
  <c r="AO15" i="21"/>
  <c r="AU15" i="21"/>
  <c r="AZ15" i="21"/>
  <c r="BE15" i="21"/>
  <c r="BK15" i="21"/>
  <c r="BP15" i="21"/>
  <c r="H189" i="21"/>
  <c r="H179" i="21"/>
  <c r="N189" i="21"/>
  <c r="N179" i="21"/>
  <c r="S179" i="21"/>
  <c r="S189" i="21"/>
  <c r="FG16" i="21"/>
  <c r="FV16" i="21"/>
  <c r="AM18" i="21"/>
  <c r="BR19" i="21"/>
  <c r="BN19" i="21"/>
  <c r="BJ19" i="21"/>
  <c r="BF19" i="21"/>
  <c r="BB19" i="21"/>
  <c r="AX19" i="21"/>
  <c r="AT19" i="21"/>
  <c r="AP19" i="21"/>
  <c r="AH19" i="21"/>
  <c r="AD19" i="21"/>
  <c r="Z19" i="21"/>
  <c r="R19" i="21"/>
  <c r="N19" i="21"/>
  <c r="J19" i="21"/>
  <c r="F19" i="21"/>
  <c r="I19" i="21"/>
  <c r="O19" i="21"/>
  <c r="Y19" i="21"/>
  <c r="AE19" i="21"/>
  <c r="AJ19" i="21"/>
  <c r="AO19" i="21"/>
  <c r="AU19" i="21"/>
  <c r="AZ19" i="21"/>
  <c r="BE19" i="21"/>
  <c r="BK19" i="21"/>
  <c r="BP19" i="21"/>
  <c r="BW20" i="21"/>
  <c r="CH20" i="21"/>
  <c r="EU22" i="21"/>
  <c r="FJ22" i="21"/>
  <c r="I184" i="21"/>
  <c r="N184" i="21"/>
  <c r="FB23" i="21"/>
  <c r="FQ23" i="21"/>
  <c r="S184" i="21"/>
  <c r="BY24" i="21"/>
  <c r="CD24" i="21"/>
  <c r="I183" i="21"/>
  <c r="N183" i="21"/>
  <c r="FB26" i="21"/>
  <c r="FQ26" i="21"/>
  <c r="S183" i="21"/>
  <c r="BS30" i="21"/>
  <c r="BO30" i="21"/>
  <c r="BK30" i="21"/>
  <c r="BG30" i="21"/>
  <c r="AY30" i="21"/>
  <c r="AU30" i="21"/>
  <c r="AQ30" i="21"/>
  <c r="AI30" i="21"/>
  <c r="AE30" i="21"/>
  <c r="AA30" i="21"/>
  <c r="W30" i="21"/>
  <c r="S30" i="21"/>
  <c r="O30" i="21"/>
  <c r="K30" i="21"/>
  <c r="G30" i="21"/>
  <c r="I30" i="21"/>
  <c r="N30" i="21"/>
  <c r="Y30" i="21"/>
  <c r="AD30" i="21"/>
  <c r="AJ30" i="21"/>
  <c r="AO30" i="21"/>
  <c r="AT30" i="21"/>
  <c r="AZ30" i="21"/>
  <c r="BE30" i="21"/>
  <c r="BJ30" i="21"/>
  <c r="BP30" i="21"/>
  <c r="H182" i="21"/>
  <c r="EV31" i="21"/>
  <c r="FK31" i="21"/>
  <c r="M182" i="21"/>
  <c r="S182" i="21"/>
  <c r="FD33" i="21"/>
  <c r="FS33" i="21"/>
  <c r="AM33" i="21"/>
  <c r="ET34" i="21"/>
  <c r="FI34" i="21"/>
  <c r="FB34" i="21"/>
  <c r="FQ34" i="21"/>
  <c r="DI34" i="21"/>
  <c r="FE35" i="21"/>
  <c r="FT35" i="21"/>
  <c r="DL35" i="21"/>
  <c r="CZ36" i="21"/>
  <c r="EZ36" i="21"/>
  <c r="FO36" i="21"/>
  <c r="ES36" i="21"/>
  <c r="FH36" i="21"/>
  <c r="FG36" i="21"/>
  <c r="FV36" i="21"/>
  <c r="DE37" i="21"/>
  <c r="FD37" i="21"/>
  <c r="FS37" i="21"/>
  <c r="CZ38" i="21"/>
  <c r="J180" i="21"/>
  <c r="DE38" i="21"/>
  <c r="O180" i="21"/>
  <c r="DJ38" i="21"/>
  <c r="FC38" i="21"/>
  <c r="FR38" i="21"/>
  <c r="EY39" i="21"/>
  <c r="FN39" i="21"/>
  <c r="DF39" i="21"/>
  <c r="EV39" i="21"/>
  <c r="FK39" i="21"/>
  <c r="EU40" i="21"/>
  <c r="FJ40" i="21"/>
  <c r="DB40" i="21"/>
  <c r="DH40" i="21"/>
  <c r="FA40" i="21"/>
  <c r="FP40" i="21"/>
  <c r="FF40" i="21"/>
  <c r="FU40" i="21"/>
  <c r="DM40" i="21"/>
  <c r="EZ41" i="21"/>
  <c r="FO41" i="21"/>
  <c r="DG41" i="21"/>
  <c r="DI4" i="21"/>
  <c r="DF5" i="21"/>
  <c r="DN5" i="21"/>
  <c r="DF6" i="21"/>
  <c r="DN6" i="21"/>
  <c r="CZ7" i="21"/>
  <c r="DD7" i="21"/>
  <c r="DH7" i="21"/>
  <c r="DL7" i="21"/>
  <c r="DH8" i="21"/>
  <c r="EW8" i="21"/>
  <c r="FL8" i="21"/>
  <c r="FE8" i="21"/>
  <c r="FT8" i="21"/>
  <c r="V9" i="21"/>
  <c r="DA9" i="21"/>
  <c r="BW4" i="21"/>
  <c r="DB4" i="21"/>
  <c r="DF4" i="21"/>
  <c r="DJ4" i="21"/>
  <c r="DN4" i="21"/>
  <c r="FC4" i="21"/>
  <c r="FR4" i="21"/>
  <c r="FG4" i="21"/>
  <c r="FV4" i="21"/>
  <c r="AB5" i="21"/>
  <c r="AF5" i="21"/>
  <c r="AN5" i="21"/>
  <c r="AR5" i="21"/>
  <c r="AZ5" i="21"/>
  <c r="BH5" i="21"/>
  <c r="BL5" i="21"/>
  <c r="BP5" i="21"/>
  <c r="BX5" i="21"/>
  <c r="CJ5" i="21"/>
  <c r="EY5" i="21"/>
  <c r="FN5" i="21"/>
  <c r="AB6" i="21"/>
  <c r="AJ6" i="21"/>
  <c r="AN6" i="21"/>
  <c r="AV6" i="21"/>
  <c r="AZ6" i="21"/>
  <c r="BH6" i="21"/>
  <c r="BL6" i="21"/>
  <c r="BP6" i="21"/>
  <c r="DA7" i="21"/>
  <c r="DE7" i="21"/>
  <c r="DI7" i="21"/>
  <c r="DM7" i="21"/>
  <c r="DA8" i="21"/>
  <c r="DI8" i="21"/>
  <c r="FB8" i="21"/>
  <c r="FQ8" i="21"/>
  <c r="DB9" i="21"/>
  <c r="DF9" i="21"/>
  <c r="DJ9" i="21"/>
  <c r="DN9" i="21"/>
  <c r="BV10" i="21"/>
  <c r="BZ10" i="21"/>
  <c r="CD10" i="21"/>
  <c r="DA10" i="21"/>
  <c r="DE10" i="21"/>
  <c r="DI10" i="21"/>
  <c r="DM10" i="21"/>
  <c r="E11" i="21"/>
  <c r="I11" i="21"/>
  <c r="M11" i="21"/>
  <c r="Q11" i="21"/>
  <c r="Y11" i="21"/>
  <c r="AC11" i="21"/>
  <c r="AG11" i="21"/>
  <c r="AK11" i="21"/>
  <c r="AM11" i="21"/>
  <c r="AO11" i="21"/>
  <c r="AS11" i="21"/>
  <c r="AW11" i="21"/>
  <c r="BA11" i="21"/>
  <c r="BE11" i="21"/>
  <c r="BI11" i="21"/>
  <c r="BM11" i="21"/>
  <c r="BQ11" i="21"/>
  <c r="H12" i="21"/>
  <c r="L12" i="21"/>
  <c r="P12" i="21"/>
  <c r="X12" i="21"/>
  <c r="AL12" i="21"/>
  <c r="AB12" i="21"/>
  <c r="AF12" i="21"/>
  <c r="AJ12" i="21"/>
  <c r="AN12" i="21"/>
  <c r="AR12" i="21"/>
  <c r="AV12" i="21"/>
  <c r="AZ12" i="21"/>
  <c r="BH12" i="21"/>
  <c r="BL12" i="21"/>
  <c r="BP12" i="21"/>
  <c r="DE13" i="21"/>
  <c r="DJ13" i="21"/>
  <c r="EY13" i="21"/>
  <c r="FN13" i="21"/>
  <c r="EX14" i="21"/>
  <c r="FM14" i="21"/>
  <c r="E15" i="21"/>
  <c r="K15" i="21"/>
  <c r="P15" i="21"/>
  <c r="AA15" i="21"/>
  <c r="AF15" i="21"/>
  <c r="AK15" i="21"/>
  <c r="AM15" i="21"/>
  <c r="AQ15" i="21"/>
  <c r="AV15" i="21"/>
  <c r="BA15" i="21"/>
  <c r="BG15" i="21"/>
  <c r="BL15" i="21"/>
  <c r="BQ15" i="21"/>
  <c r="BQ16" i="21"/>
  <c r="BM16" i="21"/>
  <c r="BI16" i="21"/>
  <c r="BE16" i="21"/>
  <c r="BA16" i="21"/>
  <c r="AW16" i="21"/>
  <c r="AS16" i="21"/>
  <c r="AO16" i="21"/>
  <c r="BC16" i="21"/>
  <c r="AK16" i="21"/>
  <c r="AG16" i="21"/>
  <c r="AC16" i="21"/>
  <c r="Y16" i="21"/>
  <c r="Q16" i="21"/>
  <c r="M16" i="21"/>
  <c r="I16" i="21"/>
  <c r="E16" i="21"/>
  <c r="J16" i="21"/>
  <c r="O16" i="21"/>
  <c r="Z16" i="21"/>
  <c r="AE16" i="21"/>
  <c r="AJ16" i="21"/>
  <c r="AP16" i="21"/>
  <c r="AU16" i="21"/>
  <c r="AZ16" i="21"/>
  <c r="BF16" i="21"/>
  <c r="BK16" i="21"/>
  <c r="BP16" i="21"/>
  <c r="EV16" i="21"/>
  <c r="FK16" i="21"/>
  <c r="EY17" i="21"/>
  <c r="FN17" i="21"/>
  <c r="EX18" i="21"/>
  <c r="FM18" i="21"/>
  <c r="E19" i="21"/>
  <c r="K19" i="21"/>
  <c r="P19" i="21"/>
  <c r="AA19" i="21"/>
  <c r="AF19" i="21"/>
  <c r="AK19" i="21"/>
  <c r="AM19" i="21"/>
  <c r="AQ19" i="21"/>
  <c r="AV19" i="21"/>
  <c r="BA19" i="21"/>
  <c r="BG19" i="21"/>
  <c r="BL19" i="21"/>
  <c r="BQ19" i="21"/>
  <c r="FF20" i="21"/>
  <c r="FU20" i="21"/>
  <c r="BS21" i="21"/>
  <c r="BU21" i="21"/>
  <c r="BO21" i="21"/>
  <c r="BK21" i="21"/>
  <c r="BG21" i="21"/>
  <c r="AY21" i="21"/>
  <c r="AU21" i="21"/>
  <c r="AQ21" i="21"/>
  <c r="AI21" i="21"/>
  <c r="AE21" i="21"/>
  <c r="AA21" i="21"/>
  <c r="W21" i="21"/>
  <c r="S21" i="21"/>
  <c r="O21" i="21"/>
  <c r="K21" i="21"/>
  <c r="G21" i="21"/>
  <c r="I21" i="21"/>
  <c r="N21" i="21"/>
  <c r="Y21" i="21"/>
  <c r="AD21" i="21"/>
  <c r="AJ21" i="21"/>
  <c r="AO21" i="21"/>
  <c r="BC21" i="21"/>
  <c r="AT21" i="21"/>
  <c r="AZ21" i="21"/>
  <c r="BE21" i="21"/>
  <c r="BJ21" i="21"/>
  <c r="BP21" i="21"/>
  <c r="FF21" i="21"/>
  <c r="FU21" i="21"/>
  <c r="V22" i="21"/>
  <c r="CJ22" i="21"/>
  <c r="ED23" i="21"/>
  <c r="ES23" i="21"/>
  <c r="FH23" i="21"/>
  <c r="J184" i="21"/>
  <c r="EX23" i="21"/>
  <c r="FM23" i="21"/>
  <c r="O184" i="21"/>
  <c r="BV23" i="21"/>
  <c r="BV184" i="21"/>
  <c r="FG23" i="21"/>
  <c r="FV23" i="21"/>
  <c r="BS24" i="21"/>
  <c r="BU24" i="21"/>
  <c r="BO24" i="21"/>
  <c r="BK24" i="21"/>
  <c r="BG24" i="21"/>
  <c r="AY24" i="21"/>
  <c r="AU24" i="21"/>
  <c r="AQ24" i="21"/>
  <c r="AI24" i="21"/>
  <c r="AE24" i="21"/>
  <c r="AA24" i="21"/>
  <c r="W24" i="21"/>
  <c r="S24" i="21"/>
  <c r="O24" i="21"/>
  <c r="K24" i="21"/>
  <c r="G24" i="21"/>
  <c r="I24" i="21"/>
  <c r="N24" i="21"/>
  <c r="Y24" i="21"/>
  <c r="AD24" i="21"/>
  <c r="AJ24" i="21"/>
  <c r="AO24" i="21"/>
  <c r="BC24" i="21"/>
  <c r="AT24" i="21"/>
  <c r="AZ24" i="21"/>
  <c r="BE24" i="21"/>
  <c r="BJ24" i="21"/>
  <c r="BP24" i="21"/>
  <c r="BU25" i="21"/>
  <c r="FD25" i="21"/>
  <c r="FS25" i="21"/>
  <c r="E183" i="21"/>
  <c r="ED26" i="21"/>
  <c r="J183" i="21"/>
  <c r="EX26" i="21"/>
  <c r="FM26" i="21"/>
  <c r="O183" i="21"/>
  <c r="FG26" i="21"/>
  <c r="FV26" i="21"/>
  <c r="BS27" i="21"/>
  <c r="BU27" i="21"/>
  <c r="BO27" i="21"/>
  <c r="BK27" i="21"/>
  <c r="BG27" i="21"/>
  <c r="AY27" i="21"/>
  <c r="AU27" i="21"/>
  <c r="AQ27" i="21"/>
  <c r="AI27" i="21"/>
  <c r="AE27" i="21"/>
  <c r="AA27" i="21"/>
  <c r="W27" i="21"/>
  <c r="S27" i="21"/>
  <c r="O27" i="21"/>
  <c r="K27" i="21"/>
  <c r="G27" i="21"/>
  <c r="I27" i="21"/>
  <c r="N27" i="21"/>
  <c r="Y27" i="21"/>
  <c r="AD27" i="21"/>
  <c r="AJ27" i="21"/>
  <c r="AO27" i="21"/>
  <c r="BC27" i="21"/>
  <c r="AT27" i="21"/>
  <c r="AZ27" i="21"/>
  <c r="BE27" i="21"/>
  <c r="BJ27" i="21"/>
  <c r="BP27" i="21"/>
  <c r="FF27" i="21"/>
  <c r="FU27" i="21"/>
  <c r="FE28" i="21"/>
  <c r="FT28" i="21"/>
  <c r="BU29" i="21"/>
  <c r="E30" i="21"/>
  <c r="J30" i="21"/>
  <c r="P30" i="21"/>
  <c r="Z30" i="21"/>
  <c r="AF30" i="21"/>
  <c r="AK30" i="21"/>
  <c r="AM30" i="21"/>
  <c r="AP30" i="21"/>
  <c r="AV30" i="21"/>
  <c r="BA30" i="21"/>
  <c r="BF30" i="21"/>
  <c r="BL30" i="21"/>
  <c r="BQ30" i="21"/>
  <c r="BR31" i="21"/>
  <c r="BU31" i="21"/>
  <c r="BN31" i="21"/>
  <c r="BJ31" i="21"/>
  <c r="BF31" i="21"/>
  <c r="BB31" i="21"/>
  <c r="AX31" i="21"/>
  <c r="AT31" i="21"/>
  <c r="AP31" i="21"/>
  <c r="AH31" i="21"/>
  <c r="AD31" i="21"/>
  <c r="Z31" i="21"/>
  <c r="R31" i="21"/>
  <c r="N31" i="21"/>
  <c r="J31" i="21"/>
  <c r="F31" i="21"/>
  <c r="I31" i="21"/>
  <c r="O31" i="21"/>
  <c r="Y31" i="21"/>
  <c r="AE31" i="21"/>
  <c r="AJ31" i="21"/>
  <c r="AO31" i="21"/>
  <c r="BC31" i="21"/>
  <c r="AU31" i="21"/>
  <c r="AZ31" i="21"/>
  <c r="BE31" i="21"/>
  <c r="BK31" i="21"/>
  <c r="BP31" i="21"/>
  <c r="FA31" i="21"/>
  <c r="FP31" i="21"/>
  <c r="ET33" i="21"/>
  <c r="FI33" i="21"/>
  <c r="EX33" i="21"/>
  <c r="FM33" i="21"/>
  <c r="DC34" i="21"/>
  <c r="FC34" i="21"/>
  <c r="FR34" i="21"/>
  <c r="BS35" i="21"/>
  <c r="BO35" i="21"/>
  <c r="BK35" i="21"/>
  <c r="BG35" i="21"/>
  <c r="AY35" i="21"/>
  <c r="AU35" i="21"/>
  <c r="AQ35" i="21"/>
  <c r="AI35" i="21"/>
  <c r="AE35" i="21"/>
  <c r="AA35" i="21"/>
  <c r="W35" i="21"/>
  <c r="S35" i="21"/>
  <c r="O35" i="21"/>
  <c r="K35" i="21"/>
  <c r="G35" i="21"/>
  <c r="BQ35" i="21"/>
  <c r="BL35" i="21"/>
  <c r="BF35" i="21"/>
  <c r="BA35" i="21"/>
  <c r="AV35" i="21"/>
  <c r="AP35" i="21"/>
  <c r="AK35" i="21"/>
  <c r="AM35" i="21"/>
  <c r="AF35" i="21"/>
  <c r="Z35" i="21"/>
  <c r="P35" i="21"/>
  <c r="J35" i="21"/>
  <c r="E35" i="21"/>
  <c r="L35" i="21"/>
  <c r="R35" i="21"/>
  <c r="Y35" i="21"/>
  <c r="AG35" i="21"/>
  <c r="AN35" i="21"/>
  <c r="AT35" i="21"/>
  <c r="BB35" i="21"/>
  <c r="BD35" i="21"/>
  <c r="BI35" i="21"/>
  <c r="BP35" i="21"/>
  <c r="EU36" i="21"/>
  <c r="FJ36" i="21"/>
  <c r="FA36" i="21"/>
  <c r="FP36" i="21"/>
  <c r="DC36" i="21"/>
  <c r="BQ37" i="21"/>
  <c r="BM37" i="21"/>
  <c r="BI37" i="21"/>
  <c r="BE37" i="21"/>
  <c r="BA37" i="21"/>
  <c r="AW37" i="21"/>
  <c r="AS37" i="21"/>
  <c r="AO37" i="21"/>
  <c r="AK37" i="21"/>
  <c r="AM37" i="21"/>
  <c r="AG37" i="21"/>
  <c r="AC37" i="21"/>
  <c r="Y37" i="21"/>
  <c r="Q37" i="21"/>
  <c r="M37" i="21"/>
  <c r="I37" i="21"/>
  <c r="E37" i="21"/>
  <c r="BO37" i="21"/>
  <c r="BJ37" i="21"/>
  <c r="AY37" i="21"/>
  <c r="AT37" i="21"/>
  <c r="AN37" i="21"/>
  <c r="AI37" i="21"/>
  <c r="AD37" i="21"/>
  <c r="X37" i="21"/>
  <c r="AL37" i="21"/>
  <c r="S37" i="21"/>
  <c r="N37" i="21"/>
  <c r="H37" i="21"/>
  <c r="K37" i="21"/>
  <c r="R37" i="21"/>
  <c r="Z37" i="21"/>
  <c r="AF37" i="21"/>
  <c r="AU37" i="21"/>
  <c r="BB37" i="21"/>
  <c r="BD37" i="21"/>
  <c r="BH37" i="21"/>
  <c r="BP37" i="21"/>
  <c r="EX37" i="21"/>
  <c r="FM37" i="21"/>
  <c r="BV38" i="21"/>
  <c r="BV180" i="21"/>
  <c r="EX38" i="21"/>
  <c r="FM38" i="21"/>
  <c r="BV39" i="21"/>
  <c r="CZ39" i="21"/>
  <c r="FG39" i="21"/>
  <c r="FV39" i="21"/>
  <c r="DN39" i="21"/>
  <c r="DL41" i="21"/>
  <c r="FE41" i="21"/>
  <c r="FT41" i="21"/>
  <c r="V4" i="21"/>
  <c r="DJ6" i="21"/>
  <c r="CZ8" i="21"/>
  <c r="DL8" i="21"/>
  <c r="ES8" i="21"/>
  <c r="FH8" i="21"/>
  <c r="H5" i="21"/>
  <c r="L5" i="21"/>
  <c r="P5" i="21"/>
  <c r="X5" i="21"/>
  <c r="AL5" i="21"/>
  <c r="AJ5" i="21"/>
  <c r="AV5" i="21"/>
  <c r="H6" i="21"/>
  <c r="L6" i="21"/>
  <c r="P6" i="21"/>
  <c r="X6" i="21"/>
  <c r="AL6" i="21"/>
  <c r="AF6" i="21"/>
  <c r="AR6" i="21"/>
  <c r="DE8" i="21"/>
  <c r="DM8" i="21"/>
  <c r="EX8" i="21"/>
  <c r="FM8" i="21"/>
  <c r="FF8" i="21"/>
  <c r="FU8" i="21"/>
  <c r="H4" i="21"/>
  <c r="BY16" i="21"/>
  <c r="BY179" i="21"/>
  <c r="L4" i="21"/>
  <c r="CC18" i="21"/>
  <c r="P4" i="21"/>
  <c r="CG18" i="21"/>
  <c r="X4" i="21"/>
  <c r="AB4" i="21"/>
  <c r="AF4" i="21"/>
  <c r="AJ4" i="21"/>
  <c r="AM4" i="21"/>
  <c r="AN4" i="21"/>
  <c r="AR4" i="21"/>
  <c r="AV4" i="21"/>
  <c r="AZ4" i="21"/>
  <c r="BH4" i="21"/>
  <c r="BT4" i="21"/>
  <c r="BL4" i="21"/>
  <c r="BX4" i="21"/>
  <c r="ED4" i="21"/>
  <c r="E5" i="21"/>
  <c r="BV123" i="21"/>
  <c r="I5" i="21"/>
  <c r="BZ121" i="21"/>
  <c r="M5" i="21"/>
  <c r="CD40" i="21"/>
  <c r="Q5" i="21"/>
  <c r="Y5" i="21"/>
  <c r="AC5" i="21"/>
  <c r="AG5" i="21"/>
  <c r="AK5" i="21"/>
  <c r="AM5" i="21"/>
  <c r="AO5" i="21"/>
  <c r="AS5" i="21"/>
  <c r="AW5" i="21"/>
  <c r="BA5" i="21"/>
  <c r="BE5" i="21"/>
  <c r="BI5" i="21"/>
  <c r="BM5" i="21"/>
  <c r="E6" i="21"/>
  <c r="I6" i="21"/>
  <c r="M6" i="21"/>
  <c r="Q6" i="21"/>
  <c r="Y6" i="21"/>
  <c r="AC6" i="21"/>
  <c r="AG6" i="21"/>
  <c r="AK6" i="21"/>
  <c r="AM6" i="21"/>
  <c r="AO6" i="21"/>
  <c r="AS6" i="21"/>
  <c r="AW6" i="21"/>
  <c r="BA6" i="21"/>
  <c r="BE6" i="21"/>
  <c r="BT6" i="21"/>
  <c r="BI6" i="21"/>
  <c r="BM6" i="21"/>
  <c r="G7" i="21"/>
  <c r="BX29" i="21"/>
  <c r="K7" i="21"/>
  <c r="O7" i="21"/>
  <c r="CF9" i="21"/>
  <c r="S7" i="21"/>
  <c r="CJ39" i="21"/>
  <c r="W7" i="21"/>
  <c r="AL7" i="21"/>
  <c r="AA7" i="21"/>
  <c r="AE7" i="21"/>
  <c r="AI7" i="21"/>
  <c r="AQ7" i="21"/>
  <c r="AU7" i="21"/>
  <c r="AY7" i="21"/>
  <c r="BG7" i="21"/>
  <c r="BT7" i="21"/>
  <c r="BK7" i="21"/>
  <c r="BO7" i="21"/>
  <c r="BW7" i="21"/>
  <c r="G8" i="21"/>
  <c r="K8" i="21"/>
  <c r="O8" i="21"/>
  <c r="S8" i="21"/>
  <c r="W8" i="21"/>
  <c r="AA8" i="21"/>
  <c r="AE8" i="21"/>
  <c r="AI8" i="21"/>
  <c r="AQ8" i="21"/>
  <c r="AU8" i="21"/>
  <c r="AY8" i="21"/>
  <c r="BG8" i="21"/>
  <c r="BT8" i="21"/>
  <c r="BK8" i="21"/>
  <c r="BO8" i="21"/>
  <c r="H9" i="21"/>
  <c r="U9" i="21"/>
  <c r="L9" i="21"/>
  <c r="P9" i="21"/>
  <c r="T9" i="21"/>
  <c r="X9" i="21"/>
  <c r="AB9" i="21"/>
  <c r="AF9" i="21"/>
  <c r="AJ9" i="21"/>
  <c r="AM9" i="21"/>
  <c r="AN9" i="21"/>
  <c r="AR9" i="21"/>
  <c r="AV9" i="21"/>
  <c r="AZ9" i="21"/>
  <c r="BH9" i="21"/>
  <c r="BT9" i="21"/>
  <c r="BL9" i="21"/>
  <c r="G10" i="21"/>
  <c r="K10" i="21"/>
  <c r="O10" i="21"/>
  <c r="S10" i="21"/>
  <c r="W10" i="21"/>
  <c r="AL10" i="21"/>
  <c r="AA10" i="21"/>
  <c r="AE10" i="21"/>
  <c r="AI10" i="21"/>
  <c r="AQ10" i="21"/>
  <c r="AU10" i="21"/>
  <c r="AY10" i="21"/>
  <c r="BG10" i="21"/>
  <c r="BT10" i="21"/>
  <c r="BK10" i="21"/>
  <c r="BO10" i="21"/>
  <c r="F11" i="21"/>
  <c r="BW34" i="21"/>
  <c r="J11" i="21"/>
  <c r="CA18" i="21"/>
  <c r="N11" i="21"/>
  <c r="CE26" i="21"/>
  <c r="CE183" i="21"/>
  <c r="R11" i="21"/>
  <c r="Z11" i="21"/>
  <c r="AD11" i="21"/>
  <c r="AH11" i="21"/>
  <c r="AP11" i="21"/>
  <c r="AT11" i="21"/>
  <c r="AX11" i="21"/>
  <c r="BB11" i="21"/>
  <c r="BD11" i="21"/>
  <c r="BF11" i="21"/>
  <c r="BJ11" i="21"/>
  <c r="BN11" i="21"/>
  <c r="E12" i="21"/>
  <c r="I12" i="21"/>
  <c r="M12" i="21"/>
  <c r="Q12" i="21"/>
  <c r="Y12" i="21"/>
  <c r="AC12" i="21"/>
  <c r="AG12" i="21"/>
  <c r="AK12" i="21"/>
  <c r="AM12" i="21"/>
  <c r="AO12" i="21"/>
  <c r="AS12" i="21"/>
  <c r="AW12" i="21"/>
  <c r="BA12" i="21"/>
  <c r="BE12" i="21"/>
  <c r="BT12" i="21"/>
  <c r="BI12" i="21"/>
  <c r="BM12" i="21"/>
  <c r="H13" i="21"/>
  <c r="L13" i="21"/>
  <c r="P13" i="21"/>
  <c r="X13" i="21"/>
  <c r="AB13" i="21"/>
  <c r="AF13" i="21"/>
  <c r="AJ13" i="21"/>
  <c r="AM13" i="21"/>
  <c r="AN13" i="21"/>
  <c r="AR13" i="21"/>
  <c r="AV13" i="21"/>
  <c r="AZ13" i="21"/>
  <c r="BH13" i="21"/>
  <c r="BT13" i="21"/>
  <c r="BL13" i="21"/>
  <c r="BP13" i="21"/>
  <c r="BV13" i="21"/>
  <c r="DA13" i="21"/>
  <c r="DF13" i="21"/>
  <c r="FE13" i="21"/>
  <c r="FT13" i="21"/>
  <c r="H14" i="21"/>
  <c r="M14" i="21"/>
  <c r="R14" i="21"/>
  <c r="X14" i="21"/>
  <c r="AC14" i="21"/>
  <c r="AH14" i="21"/>
  <c r="AN14" i="21"/>
  <c r="AS14" i="21"/>
  <c r="AX14" i="21"/>
  <c r="BI14" i="21"/>
  <c r="BN14" i="21"/>
  <c r="ED14" i="21"/>
  <c r="ET14" i="21"/>
  <c r="FI14" i="21"/>
  <c r="FD14" i="21"/>
  <c r="FS14" i="21"/>
  <c r="G15" i="21"/>
  <c r="L15" i="21"/>
  <c r="Q15" i="21"/>
  <c r="W15" i="21"/>
  <c r="AB15" i="21"/>
  <c r="AG15" i="21"/>
  <c r="AR15" i="21"/>
  <c r="AW15" i="21"/>
  <c r="BH15" i="21"/>
  <c r="BM15" i="21"/>
  <c r="BS15" i="21"/>
  <c r="BU15" i="21"/>
  <c r="F16" i="21"/>
  <c r="K16" i="21"/>
  <c r="P16" i="21"/>
  <c r="V16" i="21"/>
  <c r="AA16" i="21"/>
  <c r="AF16" i="21"/>
  <c r="AQ16" i="21"/>
  <c r="AV16" i="21"/>
  <c r="BB16" i="21"/>
  <c r="BD16" i="21"/>
  <c r="BG16" i="21"/>
  <c r="BL16" i="21"/>
  <c r="BR16" i="21"/>
  <c r="BU16" i="21"/>
  <c r="FB16" i="21"/>
  <c r="FQ16" i="21"/>
  <c r="CZ17" i="21"/>
  <c r="DE17" i="21"/>
  <c r="DJ17" i="21"/>
  <c r="EU17" i="21"/>
  <c r="FJ17" i="21"/>
  <c r="FE17" i="21"/>
  <c r="FT17" i="21"/>
  <c r="H18" i="21"/>
  <c r="M18" i="21"/>
  <c r="R18" i="21"/>
  <c r="X18" i="21"/>
  <c r="AC18" i="21"/>
  <c r="AH18" i="21"/>
  <c r="AN18" i="21"/>
  <c r="AS18" i="21"/>
  <c r="AX18" i="21"/>
  <c r="BI18" i="21"/>
  <c r="BN18" i="21"/>
  <c r="ED18" i="21"/>
  <c r="ET18" i="21"/>
  <c r="FI18" i="21"/>
  <c r="FD18" i="21"/>
  <c r="FS18" i="21"/>
  <c r="G19" i="21"/>
  <c r="L19" i="21"/>
  <c r="Q19" i="21"/>
  <c r="W19" i="21"/>
  <c r="AB19" i="21"/>
  <c r="AG19" i="21"/>
  <c r="AR19" i="21"/>
  <c r="AW19" i="21"/>
  <c r="BH19" i="21"/>
  <c r="BM19" i="21"/>
  <c r="BS19" i="21"/>
  <c r="BU19" i="21"/>
  <c r="BS20" i="21"/>
  <c r="BU20" i="21"/>
  <c r="BO20" i="21"/>
  <c r="BK20" i="21"/>
  <c r="BG20" i="21"/>
  <c r="AY20" i="21"/>
  <c r="AU20" i="21"/>
  <c r="AQ20" i="21"/>
  <c r="AI20" i="21"/>
  <c r="AE20" i="21"/>
  <c r="AA20" i="21"/>
  <c r="W20" i="21"/>
  <c r="S20" i="21"/>
  <c r="O20" i="21"/>
  <c r="K20" i="21"/>
  <c r="G20" i="21"/>
  <c r="I20" i="21"/>
  <c r="N20" i="21"/>
  <c r="T20" i="21"/>
  <c r="Y20" i="21"/>
  <c r="AD20" i="21"/>
  <c r="AJ20" i="21"/>
  <c r="AO20" i="21"/>
  <c r="BC20" i="21"/>
  <c r="AT20" i="21"/>
  <c r="AZ20" i="21"/>
  <c r="BE20" i="21"/>
  <c r="BJ20" i="21"/>
  <c r="BP20" i="21"/>
  <c r="DE20" i="21"/>
  <c r="E21" i="21"/>
  <c r="J21" i="21"/>
  <c r="P21" i="21"/>
  <c r="Z21" i="21"/>
  <c r="AF21" i="21"/>
  <c r="AK21" i="21"/>
  <c r="AM21" i="21"/>
  <c r="AP21" i="21"/>
  <c r="AV21" i="21"/>
  <c r="BA21" i="21"/>
  <c r="BF21" i="21"/>
  <c r="BL21" i="21"/>
  <c r="BQ21" i="21"/>
  <c r="EV21" i="21"/>
  <c r="FK21" i="21"/>
  <c r="BR22" i="21"/>
  <c r="BU22" i="21"/>
  <c r="BN22" i="21"/>
  <c r="BJ22" i="21"/>
  <c r="BF22" i="21"/>
  <c r="BB22" i="21"/>
  <c r="BD22" i="21"/>
  <c r="AX22" i="21"/>
  <c r="AT22" i="21"/>
  <c r="AP22" i="21"/>
  <c r="AH22" i="21"/>
  <c r="AD22" i="21"/>
  <c r="Z22" i="21"/>
  <c r="R22" i="21"/>
  <c r="N22" i="21"/>
  <c r="CE17" i="21"/>
  <c r="J22" i="21"/>
  <c r="F22" i="21"/>
  <c r="U22" i="21"/>
  <c r="I22" i="21"/>
  <c r="O22" i="21"/>
  <c r="Y22" i="21"/>
  <c r="AL22" i="21"/>
  <c r="AE22" i="21"/>
  <c r="AJ22" i="21"/>
  <c r="AO22" i="21"/>
  <c r="AU22" i="21"/>
  <c r="AZ22" i="21"/>
  <c r="BE22" i="21"/>
  <c r="BK22" i="21"/>
  <c r="BP22" i="21"/>
  <c r="CZ22" i="21"/>
  <c r="DF22" i="21"/>
  <c r="FE22" i="21"/>
  <c r="FT22" i="21"/>
  <c r="F184" i="21"/>
  <c r="ET23" i="21"/>
  <c r="FI23" i="21"/>
  <c r="K184" i="21"/>
  <c r="Q184" i="21"/>
  <c r="V23" i="21"/>
  <c r="BD23" i="21"/>
  <c r="DB23" i="21"/>
  <c r="DH23" i="21"/>
  <c r="DM23" i="21"/>
  <c r="EW23" i="21"/>
  <c r="FL23" i="21"/>
  <c r="FC23" i="21"/>
  <c r="FR23" i="21"/>
  <c r="E24" i="21"/>
  <c r="J24" i="21"/>
  <c r="P24" i="21"/>
  <c r="Z24" i="21"/>
  <c r="AF24" i="21"/>
  <c r="AK24" i="21"/>
  <c r="AM24" i="21"/>
  <c r="AP24" i="21"/>
  <c r="AV24" i="21"/>
  <c r="BA24" i="21"/>
  <c r="BF24" i="21"/>
  <c r="BL24" i="21"/>
  <c r="BQ24" i="21"/>
  <c r="FF24" i="21"/>
  <c r="FU24" i="21"/>
  <c r="H25" i="21"/>
  <c r="N25" i="21"/>
  <c r="S25" i="21"/>
  <c r="X25" i="21"/>
  <c r="AL25" i="21"/>
  <c r="AD25" i="21"/>
  <c r="AI25" i="21"/>
  <c r="AN25" i="21"/>
  <c r="AT25" i="21"/>
  <c r="AY25" i="21"/>
  <c r="BJ25" i="21"/>
  <c r="BO25" i="21"/>
  <c r="ET25" i="21"/>
  <c r="FI25" i="21"/>
  <c r="EZ25" i="21"/>
  <c r="FO25" i="21"/>
  <c r="F183" i="21"/>
  <c r="ET26" i="21"/>
  <c r="FI26" i="21"/>
  <c r="K183" i="21"/>
  <c r="Q183" i="21"/>
  <c r="V26" i="21"/>
  <c r="BD26" i="21"/>
  <c r="DB26" i="21"/>
  <c r="DH26" i="21"/>
  <c r="DM26" i="21"/>
  <c r="EW26" i="21"/>
  <c r="FL26" i="21"/>
  <c r="FC26" i="21"/>
  <c r="FR26" i="21"/>
  <c r="E27" i="21"/>
  <c r="J27" i="21"/>
  <c r="P27" i="21"/>
  <c r="Z27" i="21"/>
  <c r="AF27" i="21"/>
  <c r="AK27" i="21"/>
  <c r="AM27" i="21"/>
  <c r="AP27" i="21"/>
  <c r="AV27" i="21"/>
  <c r="BA27" i="21"/>
  <c r="BF27" i="21"/>
  <c r="BL27" i="21"/>
  <c r="BQ27" i="21"/>
  <c r="EV27" i="21"/>
  <c r="FK27" i="21"/>
  <c r="BR28" i="21"/>
  <c r="BU28" i="21"/>
  <c r="BN28" i="21"/>
  <c r="BJ28" i="21"/>
  <c r="BF28" i="21"/>
  <c r="BB28" i="21"/>
  <c r="BD28" i="21"/>
  <c r="AX28" i="21"/>
  <c r="AT28" i="21"/>
  <c r="AP28" i="21"/>
  <c r="AH28" i="21"/>
  <c r="AD28" i="21"/>
  <c r="Z28" i="21"/>
  <c r="R28" i="21"/>
  <c r="V28" i="21"/>
  <c r="N28" i="21"/>
  <c r="T28" i="21"/>
  <c r="J28" i="21"/>
  <c r="F28" i="21"/>
  <c r="U28" i="21"/>
  <c r="I28" i="21"/>
  <c r="O28" i="21"/>
  <c r="Y28" i="21"/>
  <c r="AL28" i="21"/>
  <c r="AE28" i="21"/>
  <c r="AJ28" i="21"/>
  <c r="AM28" i="21"/>
  <c r="AO28" i="21"/>
  <c r="BC28" i="21"/>
  <c r="AU28" i="21"/>
  <c r="AZ28" i="21"/>
  <c r="BE28" i="21"/>
  <c r="BT28" i="21"/>
  <c r="BK28" i="21"/>
  <c r="BP28" i="21"/>
  <c r="CZ28" i="21"/>
  <c r="DF28" i="21"/>
  <c r="DK28" i="21"/>
  <c r="EU28" i="21"/>
  <c r="FJ28" i="21"/>
  <c r="FA28" i="21"/>
  <c r="FP28" i="21"/>
  <c r="H29" i="21"/>
  <c r="N29" i="21"/>
  <c r="S29" i="21"/>
  <c r="X29" i="21"/>
  <c r="AL29" i="21"/>
  <c r="AD29" i="21"/>
  <c r="AI29" i="21"/>
  <c r="AN29" i="21"/>
  <c r="BC29" i="21"/>
  <c r="AT29" i="21"/>
  <c r="AY29" i="21"/>
  <c r="BJ29" i="21"/>
  <c r="BO29" i="21"/>
  <c r="FD29" i="21"/>
  <c r="FS29" i="21"/>
  <c r="F30" i="21"/>
  <c r="L30" i="21"/>
  <c r="Q30" i="21"/>
  <c r="CH26" i="21"/>
  <c r="CH183" i="21"/>
  <c r="AB30" i="21"/>
  <c r="AG30" i="21"/>
  <c r="AR30" i="21"/>
  <c r="AW30" i="21"/>
  <c r="BB30" i="21"/>
  <c r="BD30" i="21"/>
  <c r="BH30" i="21"/>
  <c r="BM30" i="21"/>
  <c r="BR30" i="21"/>
  <c r="E31" i="21"/>
  <c r="K31" i="21"/>
  <c r="CB23" i="21"/>
  <c r="CB184" i="21"/>
  <c r="P31" i="21"/>
  <c r="AA31" i="21"/>
  <c r="AF31" i="21"/>
  <c r="AK31" i="21"/>
  <c r="AM31" i="21"/>
  <c r="AQ31" i="21"/>
  <c r="AV31" i="21"/>
  <c r="BA31" i="21"/>
  <c r="BG31" i="21"/>
  <c r="BL31" i="21"/>
  <c r="BQ31" i="21"/>
  <c r="FG31" i="21"/>
  <c r="FV31" i="21"/>
  <c r="BQ32" i="21"/>
  <c r="BM32" i="21"/>
  <c r="BI32" i="21"/>
  <c r="BE32" i="21"/>
  <c r="BA32" i="21"/>
  <c r="BD32" i="21"/>
  <c r="AW32" i="21"/>
  <c r="AS32" i="21"/>
  <c r="AO32" i="21"/>
  <c r="AK32" i="21"/>
  <c r="AG32" i="21"/>
  <c r="AC32" i="21"/>
  <c r="Y32" i="21"/>
  <c r="AL32" i="21"/>
  <c r="Q32" i="21"/>
  <c r="M32" i="21"/>
  <c r="I32" i="21"/>
  <c r="E32" i="21"/>
  <c r="J32" i="21"/>
  <c r="O32" i="21"/>
  <c r="Z32" i="21"/>
  <c r="AE32" i="21"/>
  <c r="AJ32" i="21"/>
  <c r="AP32" i="21"/>
  <c r="AU32" i="21"/>
  <c r="AZ32" i="21"/>
  <c r="BF32" i="21"/>
  <c r="BK32" i="21"/>
  <c r="BP32" i="21"/>
  <c r="DA32" i="21"/>
  <c r="DF32" i="21"/>
  <c r="DK32" i="21"/>
  <c r="EZ32" i="21"/>
  <c r="FO32" i="21"/>
  <c r="H33" i="21"/>
  <c r="M33" i="21"/>
  <c r="R33" i="21"/>
  <c r="X33" i="21"/>
  <c r="AC33" i="21"/>
  <c r="AH33" i="21"/>
  <c r="AN33" i="21"/>
  <c r="AS33" i="21"/>
  <c r="AX33" i="21"/>
  <c r="BI33" i="21"/>
  <c r="BN33" i="21"/>
  <c r="ES33" i="21"/>
  <c r="FH33" i="21"/>
  <c r="J34" i="21"/>
  <c r="P34" i="21"/>
  <c r="X34" i="21"/>
  <c r="AE34" i="21"/>
  <c r="AT34" i="21"/>
  <c r="AZ34" i="21"/>
  <c r="BG34" i="21"/>
  <c r="BO34" i="21"/>
  <c r="EV34" i="21"/>
  <c r="FK34" i="21"/>
  <c r="F35" i="21"/>
  <c r="M35" i="21"/>
  <c r="CD39" i="21"/>
  <c r="AB35" i="21"/>
  <c r="AH35" i="21"/>
  <c r="AO35" i="21"/>
  <c r="AW35" i="21"/>
  <c r="BJ35" i="21"/>
  <c r="BR35" i="21"/>
  <c r="FD36" i="21"/>
  <c r="FS36" i="21"/>
  <c r="DK36" i="21"/>
  <c r="DL36" i="21"/>
  <c r="F37" i="21"/>
  <c r="L37" i="21"/>
  <c r="AA37" i="21"/>
  <c r="AH37" i="21"/>
  <c r="AP37" i="21"/>
  <c r="AV37" i="21"/>
  <c r="BK37" i="21"/>
  <c r="BR37" i="21"/>
  <c r="BU37" i="21"/>
  <c r="G180" i="21"/>
  <c r="DB38" i="21"/>
  <c r="M180" i="21"/>
  <c r="FA38" i="21"/>
  <c r="FP38" i="21"/>
  <c r="DH38" i="21"/>
  <c r="R180" i="21"/>
  <c r="DM38" i="21"/>
  <c r="DH39" i="21"/>
  <c r="FA39" i="21"/>
  <c r="FP39" i="21"/>
  <c r="ED40" i="21"/>
  <c r="BS41" i="21"/>
  <c r="BU41" i="21"/>
  <c r="BO41" i="21"/>
  <c r="BK41" i="21"/>
  <c r="BG41" i="21"/>
  <c r="AY41" i="21"/>
  <c r="AU41" i="21"/>
  <c r="AQ41" i="21"/>
  <c r="AI41" i="21"/>
  <c r="AE41" i="21"/>
  <c r="AA41" i="21"/>
  <c r="W41" i="21"/>
  <c r="S41" i="21"/>
  <c r="O41" i="21"/>
  <c r="K41" i="21"/>
  <c r="G41" i="21"/>
  <c r="I41" i="21"/>
  <c r="N41" i="21"/>
  <c r="Y41" i="21"/>
  <c r="AD41" i="21"/>
  <c r="AJ41" i="21"/>
  <c r="AO41" i="21"/>
  <c r="AT41" i="21"/>
  <c r="AZ41" i="21"/>
  <c r="BE41" i="21"/>
  <c r="BJ41" i="21"/>
  <c r="BP41" i="21"/>
  <c r="G42" i="21"/>
  <c r="L42" i="21"/>
  <c r="R42" i="21"/>
  <c r="W42" i="21"/>
  <c r="AB42" i="21"/>
  <c r="AH42" i="21"/>
  <c r="AR42" i="21"/>
  <c r="AX42" i="21"/>
  <c r="BH42" i="21"/>
  <c r="BN42" i="21"/>
  <c r="BS42" i="21"/>
  <c r="ES43" i="21"/>
  <c r="FH43" i="21"/>
  <c r="ED43" i="21"/>
  <c r="EU43" i="21"/>
  <c r="FJ43" i="21"/>
  <c r="FF43" i="21"/>
  <c r="FU43" i="21"/>
  <c r="ED44" i="21"/>
  <c r="BV45" i="21"/>
  <c r="FA45" i="21"/>
  <c r="FP45" i="21"/>
  <c r="FF45" i="21"/>
  <c r="FU45" i="21"/>
  <c r="FB46" i="21"/>
  <c r="FQ46" i="21"/>
  <c r="CJ46" i="21"/>
  <c r="EY46" i="21"/>
  <c r="FN46" i="21"/>
  <c r="FD46" i="21"/>
  <c r="FS46" i="21"/>
  <c r="F47" i="21"/>
  <c r="L47" i="21"/>
  <c r="Q47" i="21"/>
  <c r="AB47" i="21"/>
  <c r="AG47" i="21"/>
  <c r="AR47" i="21"/>
  <c r="AW47" i="21"/>
  <c r="BB47" i="21"/>
  <c r="BH47" i="21"/>
  <c r="BM47" i="21"/>
  <c r="BR47" i="21"/>
  <c r="BQ48" i="21"/>
  <c r="BM48" i="21"/>
  <c r="BI48" i="21"/>
  <c r="BE48" i="21"/>
  <c r="BA48" i="21"/>
  <c r="AW48" i="21"/>
  <c r="AS48" i="21"/>
  <c r="AO48" i="21"/>
  <c r="AK48" i="21"/>
  <c r="AG48" i="21"/>
  <c r="AC48" i="21"/>
  <c r="Y48" i="21"/>
  <c r="Q48" i="21"/>
  <c r="M48" i="21"/>
  <c r="I48" i="21"/>
  <c r="E48" i="21"/>
  <c r="J48" i="21"/>
  <c r="O48" i="21"/>
  <c r="Z48" i="21"/>
  <c r="AE48" i="21"/>
  <c r="AJ48" i="21"/>
  <c r="AP48" i="21"/>
  <c r="AU48" i="21"/>
  <c r="AZ48" i="21"/>
  <c r="BF48" i="21"/>
  <c r="BK48" i="21"/>
  <c r="BP48" i="21"/>
  <c r="EU48" i="21"/>
  <c r="FJ48" i="21"/>
  <c r="EZ48" i="21"/>
  <c r="FO48" i="21"/>
  <c r="EV49" i="21"/>
  <c r="FK49" i="21"/>
  <c r="ES49" i="21"/>
  <c r="FH49" i="21"/>
  <c r="EX49" i="21"/>
  <c r="FM49" i="21"/>
  <c r="FD50" i="21"/>
  <c r="FS50" i="21"/>
  <c r="V50" i="21"/>
  <c r="BW50" i="21"/>
  <c r="EY50" i="21"/>
  <c r="FN50" i="21"/>
  <c r="G51" i="21"/>
  <c r="L51" i="21"/>
  <c r="R51" i="21"/>
  <c r="W51" i="21"/>
  <c r="AB51" i="21"/>
  <c r="AH51" i="21"/>
  <c r="AR51" i="21"/>
  <c r="AX51" i="21"/>
  <c r="BH51" i="21"/>
  <c r="BN51" i="21"/>
  <c r="BS51" i="21"/>
  <c r="J191" i="21"/>
  <c r="J185" i="21"/>
  <c r="O191" i="21"/>
  <c r="O185" i="21"/>
  <c r="BV52" i="21"/>
  <c r="BV185" i="21"/>
  <c r="EU52" i="21"/>
  <c r="FJ52" i="21"/>
  <c r="FF52" i="21"/>
  <c r="FU52" i="21"/>
  <c r="V53" i="21"/>
  <c r="CJ53" i="21"/>
  <c r="ES53" i="21"/>
  <c r="FH53" i="21"/>
  <c r="FD53" i="21"/>
  <c r="FS53" i="21"/>
  <c r="CZ54" i="21"/>
  <c r="EX54" i="21"/>
  <c r="FM54" i="21"/>
  <c r="FC54" i="21"/>
  <c r="FR54" i="21"/>
  <c r="DJ54" i="21"/>
  <c r="EW55" i="21"/>
  <c r="FL55" i="21"/>
  <c r="FE55" i="21"/>
  <c r="FT55" i="21"/>
  <c r="CZ55" i="21"/>
  <c r="DH55" i="21"/>
  <c r="H56" i="21"/>
  <c r="P56" i="21"/>
  <c r="X56" i="21"/>
  <c r="AF56" i="21"/>
  <c r="AN56" i="21"/>
  <c r="AV56" i="21"/>
  <c r="BL56" i="21"/>
  <c r="BW57" i="21"/>
  <c r="CE57" i="21"/>
  <c r="BR58" i="21"/>
  <c r="BN58" i="21"/>
  <c r="BJ58" i="21"/>
  <c r="BF58" i="21"/>
  <c r="BB58" i="21"/>
  <c r="BD58" i="21"/>
  <c r="AX58" i="21"/>
  <c r="AT58" i="21"/>
  <c r="AP58" i="21"/>
  <c r="AH58" i="21"/>
  <c r="AD58" i="21"/>
  <c r="Z58" i="21"/>
  <c r="R58" i="21"/>
  <c r="N58" i="21"/>
  <c r="J58" i="21"/>
  <c r="F58" i="21"/>
  <c r="BQ58" i="21"/>
  <c r="BM58" i="21"/>
  <c r="BI58" i="21"/>
  <c r="BE58" i="21"/>
  <c r="BA58" i="21"/>
  <c r="AW58" i="21"/>
  <c r="AS58" i="21"/>
  <c r="AO58" i="21"/>
  <c r="BC58" i="21"/>
  <c r="AK58" i="21"/>
  <c r="AM58" i="21"/>
  <c r="AG58" i="21"/>
  <c r="AC58" i="21"/>
  <c r="Y58" i="21"/>
  <c r="Q58" i="21"/>
  <c r="M58" i="21"/>
  <c r="I58" i="21"/>
  <c r="E58" i="21"/>
  <c r="L58" i="21"/>
  <c r="AB58" i="21"/>
  <c r="AJ58" i="21"/>
  <c r="AR58" i="21"/>
  <c r="AZ58" i="21"/>
  <c r="BH58" i="21"/>
  <c r="BP58" i="21"/>
  <c r="EW59" i="21"/>
  <c r="FL59" i="21"/>
  <c r="FE59" i="21"/>
  <c r="FT59" i="21"/>
  <c r="CZ59" i="21"/>
  <c r="DH59" i="21"/>
  <c r="EU60" i="21"/>
  <c r="FJ60" i="21"/>
  <c r="FC60" i="21"/>
  <c r="FR60" i="21"/>
  <c r="AU60" i="21"/>
  <c r="BK60" i="21"/>
  <c r="BS60" i="21"/>
  <c r="DF60" i="21"/>
  <c r="DN60" i="21"/>
  <c r="ET61" i="21"/>
  <c r="FI61" i="21"/>
  <c r="EW62" i="21"/>
  <c r="FL62" i="21"/>
  <c r="FE62" i="21"/>
  <c r="FT62" i="21"/>
  <c r="H17" i="21"/>
  <c r="T17" i="21"/>
  <c r="L17" i="21"/>
  <c r="P17" i="21"/>
  <c r="CG39" i="21"/>
  <c r="X17" i="21"/>
  <c r="AB17" i="21"/>
  <c r="AF17" i="21"/>
  <c r="AJ17" i="21"/>
  <c r="AM17" i="21"/>
  <c r="AN17" i="21"/>
  <c r="BC17" i="21"/>
  <c r="AR17" i="21"/>
  <c r="AV17" i="21"/>
  <c r="AZ17" i="21"/>
  <c r="BH17" i="21"/>
  <c r="BT17" i="21"/>
  <c r="BL17" i="21"/>
  <c r="H23" i="21"/>
  <c r="U23" i="21"/>
  <c r="L23" i="21"/>
  <c r="P23" i="21"/>
  <c r="X23" i="21"/>
  <c r="AL23" i="21"/>
  <c r="AB23" i="21"/>
  <c r="AF23" i="21"/>
  <c r="AJ23" i="21"/>
  <c r="AM23" i="21"/>
  <c r="AN23" i="21"/>
  <c r="AR23" i="21"/>
  <c r="AV23" i="21"/>
  <c r="AZ23" i="21"/>
  <c r="BH23" i="21"/>
  <c r="BT23" i="21"/>
  <c r="BL23" i="21"/>
  <c r="H26" i="21"/>
  <c r="L26" i="21"/>
  <c r="P26" i="21"/>
  <c r="X26" i="21"/>
  <c r="AL26" i="21"/>
  <c r="AB26" i="21"/>
  <c r="AF26" i="21"/>
  <c r="AJ26" i="21"/>
  <c r="AM26" i="21"/>
  <c r="AN26" i="21"/>
  <c r="AR26" i="21"/>
  <c r="AV26" i="21"/>
  <c r="AZ26" i="21"/>
  <c r="BH26" i="21"/>
  <c r="BT26" i="21"/>
  <c r="BL26" i="21"/>
  <c r="BR36" i="21"/>
  <c r="BU36" i="21"/>
  <c r="BN36" i="21"/>
  <c r="BJ36" i="21"/>
  <c r="BF36" i="21"/>
  <c r="BB36" i="21"/>
  <c r="BD36" i="21"/>
  <c r="AX36" i="21"/>
  <c r="AT36" i="21"/>
  <c r="AP36" i="21"/>
  <c r="AH36" i="21"/>
  <c r="AD36" i="21"/>
  <c r="Z36" i="21"/>
  <c r="R36" i="21"/>
  <c r="N36" i="21"/>
  <c r="J36" i="21"/>
  <c r="CA52" i="21"/>
  <c r="CA185" i="21"/>
  <c r="F36" i="21"/>
  <c r="T36" i="21"/>
  <c r="I36" i="21"/>
  <c r="BZ54" i="21"/>
  <c r="O36" i="21"/>
  <c r="Y36" i="21"/>
  <c r="AL36" i="21"/>
  <c r="AE36" i="21"/>
  <c r="AJ36" i="21"/>
  <c r="AM36" i="21"/>
  <c r="AO36" i="21"/>
  <c r="BC36" i="21"/>
  <c r="AU36" i="21"/>
  <c r="AZ36" i="21"/>
  <c r="BE36" i="21"/>
  <c r="BK36" i="21"/>
  <c r="BP36" i="21"/>
  <c r="K180" i="21"/>
  <c r="Q180" i="21"/>
  <c r="FE38" i="21"/>
  <c r="FT38" i="21"/>
  <c r="V38" i="21"/>
  <c r="BD38" i="21"/>
  <c r="FB38" i="21"/>
  <c r="FQ38" i="21"/>
  <c r="BR39" i="21"/>
  <c r="BU39" i="21"/>
  <c r="BN39" i="21"/>
  <c r="BJ39" i="21"/>
  <c r="BF39" i="21"/>
  <c r="BB39" i="21"/>
  <c r="BD39" i="21"/>
  <c r="AX39" i="21"/>
  <c r="AT39" i="21"/>
  <c r="AP39" i="21"/>
  <c r="AH39" i="21"/>
  <c r="AD39" i="21"/>
  <c r="Z39" i="21"/>
  <c r="R39" i="21"/>
  <c r="V39" i="21"/>
  <c r="N39" i="21"/>
  <c r="J39" i="21"/>
  <c r="F39" i="21"/>
  <c r="BW40" i="21"/>
  <c r="I39" i="21"/>
  <c r="O39" i="21"/>
  <c r="Y39" i="21"/>
  <c r="AE39" i="21"/>
  <c r="AJ39" i="21"/>
  <c r="AM39" i="21"/>
  <c r="AO39" i="21"/>
  <c r="BC39" i="21"/>
  <c r="AU39" i="21"/>
  <c r="AZ39" i="21"/>
  <c r="BE39" i="21"/>
  <c r="BK39" i="21"/>
  <c r="BP39" i="21"/>
  <c r="EZ39" i="21"/>
  <c r="FO39" i="21"/>
  <c r="V40" i="21"/>
  <c r="BD40" i="21"/>
  <c r="FC40" i="21"/>
  <c r="FR40" i="21"/>
  <c r="E41" i="21"/>
  <c r="BV40" i="21"/>
  <c r="J41" i="21"/>
  <c r="P41" i="21"/>
  <c r="Z41" i="21"/>
  <c r="AF41" i="21"/>
  <c r="AK41" i="21"/>
  <c r="AM41" i="21"/>
  <c r="AP41" i="21"/>
  <c r="AV41" i="21"/>
  <c r="BA41" i="21"/>
  <c r="BD41" i="21"/>
  <c r="BF41" i="21"/>
  <c r="BL41" i="21"/>
  <c r="BQ41" i="21"/>
  <c r="H42" i="21"/>
  <c r="N42" i="21"/>
  <c r="S42" i="21"/>
  <c r="X42" i="21"/>
  <c r="AD42" i="21"/>
  <c r="AI42" i="21"/>
  <c r="AN42" i="21"/>
  <c r="AT42" i="21"/>
  <c r="AY42" i="21"/>
  <c r="BJ42" i="21"/>
  <c r="FE43" i="21"/>
  <c r="FT43" i="21"/>
  <c r="V43" i="21"/>
  <c r="BD43" i="21"/>
  <c r="DM43" i="21"/>
  <c r="FB43" i="21"/>
  <c r="FQ43" i="21"/>
  <c r="BR44" i="21"/>
  <c r="BU44" i="21"/>
  <c r="BN44" i="21"/>
  <c r="BJ44" i="21"/>
  <c r="BF44" i="21"/>
  <c r="BB44" i="21"/>
  <c r="BD44" i="21"/>
  <c r="AX44" i="21"/>
  <c r="AT44" i="21"/>
  <c r="AP44" i="21"/>
  <c r="AH44" i="21"/>
  <c r="AD44" i="21"/>
  <c r="Z44" i="21"/>
  <c r="R44" i="21"/>
  <c r="V44" i="21"/>
  <c r="N44" i="21"/>
  <c r="J44" i="21"/>
  <c r="F44" i="21"/>
  <c r="I44" i="21"/>
  <c r="O44" i="21"/>
  <c r="Y44" i="21"/>
  <c r="AE44" i="21"/>
  <c r="AJ44" i="21"/>
  <c r="AM44" i="21"/>
  <c r="AO44" i="21"/>
  <c r="BC44" i="21"/>
  <c r="AU44" i="21"/>
  <c r="AZ44" i="21"/>
  <c r="BE44" i="21"/>
  <c r="BK44" i="21"/>
  <c r="BP44" i="21"/>
  <c r="CZ44" i="21"/>
  <c r="DF44" i="21"/>
  <c r="DK44" i="21"/>
  <c r="ES44" i="21"/>
  <c r="FH44" i="21"/>
  <c r="EY44" i="21"/>
  <c r="FN44" i="21"/>
  <c r="FD44" i="21"/>
  <c r="FS44" i="21"/>
  <c r="F45" i="21"/>
  <c r="L45" i="21"/>
  <c r="Q45" i="21"/>
  <c r="AB45" i="21"/>
  <c r="AG45" i="21"/>
  <c r="AR45" i="21"/>
  <c r="AW45" i="21"/>
  <c r="BB45" i="21"/>
  <c r="BD45" i="21"/>
  <c r="BH45" i="21"/>
  <c r="BM45" i="21"/>
  <c r="DC45" i="21"/>
  <c r="DH45" i="21"/>
  <c r="DM45" i="21"/>
  <c r="BQ46" i="21"/>
  <c r="BM46" i="21"/>
  <c r="BI46" i="21"/>
  <c r="BE46" i="21"/>
  <c r="BA46" i="21"/>
  <c r="BD46" i="21"/>
  <c r="AW46" i="21"/>
  <c r="AS46" i="21"/>
  <c r="AO46" i="21"/>
  <c r="BC46" i="21"/>
  <c r="AK46" i="21"/>
  <c r="AM46" i="21"/>
  <c r="AG46" i="21"/>
  <c r="AC46" i="21"/>
  <c r="Y46" i="21"/>
  <c r="Q46" i="21"/>
  <c r="M46" i="21"/>
  <c r="I46" i="21"/>
  <c r="E46" i="21"/>
  <c r="J46" i="21"/>
  <c r="O46" i="21"/>
  <c r="Z46" i="21"/>
  <c r="AE46" i="21"/>
  <c r="AJ46" i="21"/>
  <c r="AP46" i="21"/>
  <c r="AU46" i="21"/>
  <c r="AZ46" i="21"/>
  <c r="BF46" i="21"/>
  <c r="BK46" i="21"/>
  <c r="BP46" i="21"/>
  <c r="DF46" i="21"/>
  <c r="EU46" i="21"/>
  <c r="FJ46" i="21"/>
  <c r="H47" i="21"/>
  <c r="M47" i="21"/>
  <c r="R47" i="21"/>
  <c r="X47" i="21"/>
  <c r="AC47" i="21"/>
  <c r="AH47" i="21"/>
  <c r="AN47" i="21"/>
  <c r="AS47" i="21"/>
  <c r="AX47" i="21"/>
  <c r="BI47" i="21"/>
  <c r="F48" i="21"/>
  <c r="K48" i="21"/>
  <c r="P48" i="21"/>
  <c r="AA48" i="21"/>
  <c r="AF48" i="21"/>
  <c r="AQ48" i="21"/>
  <c r="AV48" i="21"/>
  <c r="BB48" i="21"/>
  <c r="BD48" i="21"/>
  <c r="BG48" i="21"/>
  <c r="BL48" i="21"/>
  <c r="BR48" i="21"/>
  <c r="DB48" i="21"/>
  <c r="BS49" i="21"/>
  <c r="BU49" i="21"/>
  <c r="BO49" i="21"/>
  <c r="BK49" i="21"/>
  <c r="BG49" i="21"/>
  <c r="AY49" i="21"/>
  <c r="AU49" i="21"/>
  <c r="AQ49" i="21"/>
  <c r="AI49" i="21"/>
  <c r="AE49" i="21"/>
  <c r="AA49" i="21"/>
  <c r="W49" i="21"/>
  <c r="S49" i="21"/>
  <c r="O49" i="21"/>
  <c r="K49" i="21"/>
  <c r="G49" i="21"/>
  <c r="I49" i="21"/>
  <c r="N49" i="21"/>
  <c r="T49" i="21"/>
  <c r="Y49" i="21"/>
  <c r="AD49" i="21"/>
  <c r="AJ49" i="21"/>
  <c r="AO49" i="21"/>
  <c r="BC49" i="21"/>
  <c r="AT49" i="21"/>
  <c r="AZ49" i="21"/>
  <c r="BE49" i="21"/>
  <c r="BJ49" i="21"/>
  <c r="BP49" i="21"/>
  <c r="CZ49" i="21"/>
  <c r="FE49" i="21"/>
  <c r="FT49" i="21"/>
  <c r="G50" i="21"/>
  <c r="L50" i="21"/>
  <c r="R50" i="21"/>
  <c r="W50" i="21"/>
  <c r="AB50" i="21"/>
  <c r="AH50" i="21"/>
  <c r="AR50" i="21"/>
  <c r="AX50" i="21"/>
  <c r="BH50" i="21"/>
  <c r="BN50" i="21"/>
  <c r="DI50" i="21"/>
  <c r="DN50" i="21"/>
  <c r="H51" i="21"/>
  <c r="N51" i="21"/>
  <c r="S51" i="21"/>
  <c r="X51" i="21"/>
  <c r="AD51" i="21"/>
  <c r="AI51" i="21"/>
  <c r="AN51" i="21"/>
  <c r="AT51" i="21"/>
  <c r="AY51" i="21"/>
  <c r="BJ51" i="21"/>
  <c r="F191" i="21"/>
  <c r="F185" i="21"/>
  <c r="K191" i="21"/>
  <c r="K185" i="21"/>
  <c r="Q191" i="21"/>
  <c r="Q185" i="21"/>
  <c r="FE52" i="21"/>
  <c r="FT52" i="21"/>
  <c r="V52" i="21"/>
  <c r="BD52" i="21"/>
  <c r="DB52" i="21"/>
  <c r="DH52" i="21"/>
  <c r="DM52" i="21"/>
  <c r="BR53" i="21"/>
  <c r="BU53" i="21"/>
  <c r="BN53" i="21"/>
  <c r="BJ53" i="21"/>
  <c r="BF53" i="21"/>
  <c r="BB53" i="21"/>
  <c r="BD53" i="21"/>
  <c r="AX53" i="21"/>
  <c r="AT53" i="21"/>
  <c r="AP53" i="21"/>
  <c r="AH53" i="21"/>
  <c r="AD53" i="21"/>
  <c r="Z53" i="21"/>
  <c r="R53" i="21"/>
  <c r="N53" i="21"/>
  <c r="J53" i="21"/>
  <c r="F53" i="21"/>
  <c r="I53" i="21"/>
  <c r="O53" i="21"/>
  <c r="T53" i="21"/>
  <c r="Y53" i="21"/>
  <c r="AE53" i="21"/>
  <c r="AJ53" i="21"/>
  <c r="AO53" i="21"/>
  <c r="BC53" i="21"/>
  <c r="AU53" i="21"/>
  <c r="AZ53" i="21"/>
  <c r="BE53" i="21"/>
  <c r="BK53" i="21"/>
  <c r="BP53" i="21"/>
  <c r="DK53" i="21"/>
  <c r="EZ53" i="21"/>
  <c r="FO53" i="21"/>
  <c r="ET54" i="21"/>
  <c r="FI54" i="21"/>
  <c r="EY54" i="21"/>
  <c r="FN54" i="21"/>
  <c r="DL54" i="21"/>
  <c r="V54" i="21"/>
  <c r="BD54" i="21"/>
  <c r="DE54" i="21"/>
  <c r="EX55" i="21"/>
  <c r="FM55" i="21"/>
  <c r="FF55" i="21"/>
  <c r="FU55" i="21"/>
  <c r="I56" i="21"/>
  <c r="Q56" i="21"/>
  <c r="Y56" i="21"/>
  <c r="AG56" i="21"/>
  <c r="AO56" i="21"/>
  <c r="AW56" i="21"/>
  <c r="BE56" i="21"/>
  <c r="V57" i="21"/>
  <c r="DE57" i="21"/>
  <c r="DM57" i="21"/>
  <c r="G58" i="21"/>
  <c r="O58" i="21"/>
  <c r="W58" i="21"/>
  <c r="AE58" i="21"/>
  <c r="AU58" i="21"/>
  <c r="BK58" i="21"/>
  <c r="BS58" i="21"/>
  <c r="BU58" i="21"/>
  <c r="H60" i="21"/>
  <c r="P60" i="21"/>
  <c r="X60" i="21"/>
  <c r="AL60" i="21"/>
  <c r="AF60" i="21"/>
  <c r="AN60" i="21"/>
  <c r="AV60" i="21"/>
  <c r="FF61" i="21"/>
  <c r="FU61" i="21"/>
  <c r="BD62" i="21"/>
  <c r="DL62" i="21"/>
  <c r="BU64" i="21"/>
  <c r="BQ42" i="21"/>
  <c r="BM42" i="21"/>
  <c r="BI42" i="21"/>
  <c r="BE42" i="21"/>
  <c r="BA42" i="21"/>
  <c r="AW42" i="21"/>
  <c r="AS42" i="21"/>
  <c r="AO42" i="21"/>
  <c r="AK42" i="21"/>
  <c r="AG42" i="21"/>
  <c r="AC42" i="21"/>
  <c r="Y42" i="21"/>
  <c r="Q42" i="21"/>
  <c r="CH40" i="21"/>
  <c r="M42" i="21"/>
  <c r="I42" i="21"/>
  <c r="E42" i="21"/>
  <c r="J42" i="21"/>
  <c r="O42" i="21"/>
  <c r="Z42" i="21"/>
  <c r="AE42" i="21"/>
  <c r="AJ42" i="21"/>
  <c r="AP42" i="21"/>
  <c r="AU42" i="21"/>
  <c r="AZ42" i="21"/>
  <c r="BF42" i="21"/>
  <c r="BK42" i="21"/>
  <c r="BP42" i="21"/>
  <c r="FA43" i="21"/>
  <c r="FP43" i="21"/>
  <c r="U44" i="21"/>
  <c r="ET46" i="21"/>
  <c r="FI46" i="21"/>
  <c r="BS47" i="21"/>
  <c r="BU47" i="21"/>
  <c r="BO47" i="21"/>
  <c r="BK47" i="21"/>
  <c r="BG47" i="21"/>
  <c r="AY47" i="21"/>
  <c r="AU47" i="21"/>
  <c r="AQ47" i="21"/>
  <c r="AI47" i="21"/>
  <c r="AE47" i="21"/>
  <c r="AA47" i="21"/>
  <c r="W47" i="21"/>
  <c r="S47" i="21"/>
  <c r="O47" i="21"/>
  <c r="K47" i="21"/>
  <c r="G47" i="21"/>
  <c r="I47" i="21"/>
  <c r="N47" i="21"/>
  <c r="Y47" i="21"/>
  <c r="AD47" i="21"/>
  <c r="AJ47" i="21"/>
  <c r="AO47" i="21"/>
  <c r="AT47" i="21"/>
  <c r="AZ47" i="21"/>
  <c r="BE47" i="21"/>
  <c r="BJ47" i="21"/>
  <c r="BP47" i="21"/>
  <c r="FF48" i="21"/>
  <c r="FU48" i="21"/>
  <c r="BU48" i="21"/>
  <c r="FD49" i="21"/>
  <c r="FS49" i="21"/>
  <c r="FA49" i="21"/>
  <c r="FP49" i="21"/>
  <c r="FF49" i="21"/>
  <c r="FU49" i="21"/>
  <c r="EV50" i="21"/>
  <c r="FK50" i="21"/>
  <c r="CJ50" i="21"/>
  <c r="BQ51" i="21"/>
  <c r="BM51" i="21"/>
  <c r="BI51" i="21"/>
  <c r="BE51" i="21"/>
  <c r="BA51" i="21"/>
  <c r="AW51" i="21"/>
  <c r="AS51" i="21"/>
  <c r="AO51" i="21"/>
  <c r="AK51" i="21"/>
  <c r="AG51" i="21"/>
  <c r="AC51" i="21"/>
  <c r="Y51" i="21"/>
  <c r="Q51" i="21"/>
  <c r="M51" i="21"/>
  <c r="I51" i="21"/>
  <c r="E51" i="21"/>
  <c r="J51" i="21"/>
  <c r="O51" i="21"/>
  <c r="Z51" i="21"/>
  <c r="AE51" i="21"/>
  <c r="AJ51" i="21"/>
  <c r="AP51" i="21"/>
  <c r="AU51" i="21"/>
  <c r="AZ51" i="21"/>
  <c r="BF51" i="21"/>
  <c r="BK51" i="21"/>
  <c r="BP51" i="21"/>
  <c r="G191" i="21"/>
  <c r="G185" i="21"/>
  <c r="M191" i="21"/>
  <c r="M185" i="21"/>
  <c r="FA52" i="21"/>
  <c r="FP52" i="21"/>
  <c r="R191" i="21"/>
  <c r="R185" i="21"/>
  <c r="EX52" i="21"/>
  <c r="FM52" i="21"/>
  <c r="FC52" i="21"/>
  <c r="FR52" i="21"/>
  <c r="EY53" i="21"/>
  <c r="FN53" i="21"/>
  <c r="U53" i="21"/>
  <c r="EV53" i="21"/>
  <c r="FK53" i="21"/>
  <c r="FA53" i="21"/>
  <c r="FP53" i="21"/>
  <c r="EU54" i="21"/>
  <c r="FJ54" i="21"/>
  <c r="DH54" i="21"/>
  <c r="FF54" i="21"/>
  <c r="FU54" i="21"/>
  <c r="ES54" i="21"/>
  <c r="FH54" i="21"/>
  <c r="FA54" i="21"/>
  <c r="FP54" i="21"/>
  <c r="ES55" i="21"/>
  <c r="FH55" i="21"/>
  <c r="FA55" i="21"/>
  <c r="FP55" i="21"/>
  <c r="DD55" i="21"/>
  <c r="DL55" i="21"/>
  <c r="BS56" i="21"/>
  <c r="BU56" i="21"/>
  <c r="BO56" i="21"/>
  <c r="BK56" i="21"/>
  <c r="BG56" i="21"/>
  <c r="AY56" i="21"/>
  <c r="AU56" i="21"/>
  <c r="AQ56" i="21"/>
  <c r="AI56" i="21"/>
  <c r="AE56" i="21"/>
  <c r="AA56" i="21"/>
  <c r="W56" i="21"/>
  <c r="S56" i="21"/>
  <c r="O56" i="21"/>
  <c r="K56" i="21"/>
  <c r="G56" i="21"/>
  <c r="BR56" i="21"/>
  <c r="BN56" i="21"/>
  <c r="BJ56" i="21"/>
  <c r="BF56" i="21"/>
  <c r="BB56" i="21"/>
  <c r="AX56" i="21"/>
  <c r="AT56" i="21"/>
  <c r="AP56" i="21"/>
  <c r="AH56" i="21"/>
  <c r="AD56" i="21"/>
  <c r="Z56" i="21"/>
  <c r="R56" i="21"/>
  <c r="N56" i="21"/>
  <c r="J56" i="21"/>
  <c r="F56" i="21"/>
  <c r="L56" i="21"/>
  <c r="AB56" i="21"/>
  <c r="AJ56" i="21"/>
  <c r="AR56" i="21"/>
  <c r="AZ56" i="21"/>
  <c r="BH56" i="21"/>
  <c r="BP56" i="21"/>
  <c r="DF57" i="21"/>
  <c r="DN57" i="21"/>
  <c r="BL58" i="21"/>
  <c r="ES59" i="21"/>
  <c r="FH59" i="21"/>
  <c r="ED59" i="21"/>
  <c r="FA59" i="21"/>
  <c r="FP59" i="21"/>
  <c r="DD59" i="21"/>
  <c r="DL59" i="21"/>
  <c r="EY60" i="21"/>
  <c r="FN60" i="21"/>
  <c r="FG60" i="21"/>
  <c r="FV60" i="21"/>
  <c r="DB60" i="21"/>
  <c r="DJ60" i="21"/>
  <c r="FB61" i="21"/>
  <c r="FQ61" i="21"/>
  <c r="ES62" i="21"/>
  <c r="FH62" i="21"/>
  <c r="FA62" i="21"/>
  <c r="FP62" i="21"/>
  <c r="CZ62" i="21"/>
  <c r="I180" i="21"/>
  <c r="EW38" i="21"/>
  <c r="FL38" i="21"/>
  <c r="S180" i="21"/>
  <c r="AL39" i="21"/>
  <c r="CZ40" i="21"/>
  <c r="DE40" i="21"/>
  <c r="DJ40" i="21"/>
  <c r="H41" i="21"/>
  <c r="M41" i="21"/>
  <c r="R41" i="21"/>
  <c r="CI48" i="21"/>
  <c r="X41" i="21"/>
  <c r="AC41" i="21"/>
  <c r="AH41" i="21"/>
  <c r="AN41" i="21"/>
  <c r="BC41" i="21"/>
  <c r="AS41" i="21"/>
  <c r="AX41" i="21"/>
  <c r="BI41" i="21"/>
  <c r="BN41" i="21"/>
  <c r="F42" i="21"/>
  <c r="BW38" i="21"/>
  <c r="BW180" i="21"/>
  <c r="K42" i="21"/>
  <c r="CB43" i="21"/>
  <c r="P42" i="21"/>
  <c r="AA42" i="21"/>
  <c r="AF42" i="21"/>
  <c r="AQ42" i="21"/>
  <c r="AV42" i="21"/>
  <c r="BB42" i="21"/>
  <c r="BD42" i="21"/>
  <c r="BG42" i="21"/>
  <c r="BL42" i="21"/>
  <c r="BR42" i="21"/>
  <c r="EW43" i="21"/>
  <c r="FL43" i="21"/>
  <c r="CZ43" i="21"/>
  <c r="DJ43" i="21"/>
  <c r="AL44" i="21"/>
  <c r="DC44" i="21"/>
  <c r="DH44" i="21"/>
  <c r="DN44" i="21"/>
  <c r="FA44" i="21"/>
  <c r="FP44" i="21"/>
  <c r="FG44" i="21"/>
  <c r="FV44" i="21"/>
  <c r="BS45" i="21"/>
  <c r="BU45" i="21"/>
  <c r="BO45" i="21"/>
  <c r="BK45" i="21"/>
  <c r="BG45" i="21"/>
  <c r="AY45" i="21"/>
  <c r="AU45" i="21"/>
  <c r="AQ45" i="21"/>
  <c r="AI45" i="21"/>
  <c r="AE45" i="21"/>
  <c r="AA45" i="21"/>
  <c r="W45" i="21"/>
  <c r="S45" i="21"/>
  <c r="CJ38" i="21"/>
  <c r="O45" i="21"/>
  <c r="K45" i="21"/>
  <c r="G45" i="21"/>
  <c r="I45" i="21"/>
  <c r="N45" i="21"/>
  <c r="Y45" i="21"/>
  <c r="AD45" i="21"/>
  <c r="AJ45" i="21"/>
  <c r="AM45" i="21"/>
  <c r="AO45" i="21"/>
  <c r="BC45" i="21"/>
  <c r="AT45" i="21"/>
  <c r="AZ45" i="21"/>
  <c r="BE45" i="21"/>
  <c r="BT45" i="21"/>
  <c r="BJ45" i="21"/>
  <c r="BP45" i="21"/>
  <c r="DE45" i="21"/>
  <c r="DK45" i="21"/>
  <c r="FF46" i="21"/>
  <c r="FU46" i="21"/>
  <c r="DC46" i="21"/>
  <c r="DI46" i="21"/>
  <c r="E47" i="21"/>
  <c r="BV62" i="21"/>
  <c r="J47" i="21"/>
  <c r="CA49" i="21"/>
  <c r="P47" i="21"/>
  <c r="Z47" i="21"/>
  <c r="AF47" i="21"/>
  <c r="AK47" i="21"/>
  <c r="AM47" i="21"/>
  <c r="AP47" i="21"/>
  <c r="AV47" i="21"/>
  <c r="BA47" i="21"/>
  <c r="BF47" i="21"/>
  <c r="BL47" i="21"/>
  <c r="BQ47" i="21"/>
  <c r="H48" i="21"/>
  <c r="N48" i="21"/>
  <c r="S48" i="21"/>
  <c r="X48" i="21"/>
  <c r="AL48" i="21"/>
  <c r="AD48" i="21"/>
  <c r="AI48" i="21"/>
  <c r="AN48" i="21"/>
  <c r="AT48" i="21"/>
  <c r="AY48" i="21"/>
  <c r="BJ48" i="21"/>
  <c r="BO48" i="21"/>
  <c r="EZ49" i="21"/>
  <c r="FO49" i="21"/>
  <c r="DC49" i="21"/>
  <c r="DM49" i="21"/>
  <c r="BQ50" i="21"/>
  <c r="BM50" i="21"/>
  <c r="BI50" i="21"/>
  <c r="BE50" i="21"/>
  <c r="BA50" i="21"/>
  <c r="BD50" i="21"/>
  <c r="AW50" i="21"/>
  <c r="AS50" i="21"/>
  <c r="AO50" i="21"/>
  <c r="BC50" i="21"/>
  <c r="AK50" i="21"/>
  <c r="AM50" i="21"/>
  <c r="AG50" i="21"/>
  <c r="AC50" i="21"/>
  <c r="Y50" i="21"/>
  <c r="Q50" i="21"/>
  <c r="CH52" i="21"/>
  <c r="CH185" i="21"/>
  <c r="M50" i="21"/>
  <c r="I50" i="21"/>
  <c r="E50" i="21"/>
  <c r="J50" i="21"/>
  <c r="O50" i="21"/>
  <c r="Z50" i="21"/>
  <c r="AE50" i="21"/>
  <c r="AJ50" i="21"/>
  <c r="AP50" i="21"/>
  <c r="AU50" i="21"/>
  <c r="AZ50" i="21"/>
  <c r="BF50" i="21"/>
  <c r="BK50" i="21"/>
  <c r="BP50" i="21"/>
  <c r="DK50" i="21"/>
  <c r="F51" i="21"/>
  <c r="BW46" i="21"/>
  <c r="K51" i="21"/>
  <c r="P51" i="21"/>
  <c r="AA51" i="21"/>
  <c r="AF51" i="21"/>
  <c r="AQ51" i="21"/>
  <c r="AV51" i="21"/>
  <c r="BB51" i="21"/>
  <c r="BD51" i="21"/>
  <c r="BG51" i="21"/>
  <c r="BL51" i="21"/>
  <c r="BR51" i="21"/>
  <c r="I191" i="21"/>
  <c r="I185" i="21"/>
  <c r="EW52" i="21"/>
  <c r="FL52" i="21"/>
  <c r="N191" i="21"/>
  <c r="N185" i="21"/>
  <c r="S191" i="21"/>
  <c r="S185" i="21"/>
  <c r="CZ52" i="21"/>
  <c r="DE52" i="21"/>
  <c r="DJ52" i="21"/>
  <c r="EU53" i="21"/>
  <c r="FJ53" i="21"/>
  <c r="AL53" i="21"/>
  <c r="DH53" i="21"/>
  <c r="DN53" i="21"/>
  <c r="DD54" i="21"/>
  <c r="FB54" i="21"/>
  <c r="FQ54" i="21"/>
  <c r="FG54" i="21"/>
  <c r="FV54" i="21"/>
  <c r="DA54" i="21"/>
  <c r="DI54" i="21"/>
  <c r="ET55" i="21"/>
  <c r="FI55" i="21"/>
  <c r="FB55" i="21"/>
  <c r="FQ55" i="21"/>
  <c r="BD55" i="21"/>
  <c r="DE55" i="21"/>
  <c r="DM55" i="21"/>
  <c r="E56" i="21"/>
  <c r="M56" i="21"/>
  <c r="AC56" i="21"/>
  <c r="AK56" i="21"/>
  <c r="AM56" i="21"/>
  <c r="AS56" i="21"/>
  <c r="BA56" i="21"/>
  <c r="BI56" i="21"/>
  <c r="BQ56" i="21"/>
  <c r="K58" i="21"/>
  <c r="S58" i="21"/>
  <c r="AA58" i="21"/>
  <c r="AI58" i="21"/>
  <c r="AQ58" i="21"/>
  <c r="AY58" i="21"/>
  <c r="BG58" i="21"/>
  <c r="BO58" i="21"/>
  <c r="EV58" i="21"/>
  <c r="FK58" i="21"/>
  <c r="FD58" i="21"/>
  <c r="FS58" i="21"/>
  <c r="BD59" i="21"/>
  <c r="DE59" i="21"/>
  <c r="DM59" i="21"/>
  <c r="BR60" i="21"/>
  <c r="BN60" i="21"/>
  <c r="BJ60" i="21"/>
  <c r="BF60" i="21"/>
  <c r="BB60" i="21"/>
  <c r="AX60" i="21"/>
  <c r="AT60" i="21"/>
  <c r="AP60" i="21"/>
  <c r="AH60" i="21"/>
  <c r="AD60" i="21"/>
  <c r="Z60" i="21"/>
  <c r="R60" i="21"/>
  <c r="N60" i="21"/>
  <c r="CE52" i="21"/>
  <c r="CE185" i="21"/>
  <c r="J60" i="21"/>
  <c r="CA54" i="21"/>
  <c r="F60" i="21"/>
  <c r="BW49" i="21"/>
  <c r="BQ60" i="21"/>
  <c r="BM60" i="21"/>
  <c r="BI60" i="21"/>
  <c r="BE60" i="21"/>
  <c r="BA60" i="21"/>
  <c r="AW60" i="21"/>
  <c r="AS60" i="21"/>
  <c r="AO60" i="21"/>
  <c r="AK60" i="21"/>
  <c r="AM60" i="21"/>
  <c r="AG60" i="21"/>
  <c r="AC60" i="21"/>
  <c r="Y60" i="21"/>
  <c r="Q60" i="21"/>
  <c r="M60" i="21"/>
  <c r="CD73" i="21"/>
  <c r="I60" i="21"/>
  <c r="E60" i="21"/>
  <c r="L60" i="21"/>
  <c r="AB60" i="21"/>
  <c r="AJ60" i="21"/>
  <c r="AR60" i="21"/>
  <c r="AZ60" i="21"/>
  <c r="BH60" i="21"/>
  <c r="BP60" i="21"/>
  <c r="EX61" i="21"/>
  <c r="FM61" i="21"/>
  <c r="DA61" i="21"/>
  <c r="DD62" i="21"/>
  <c r="H63" i="21"/>
  <c r="L63" i="21"/>
  <c r="P63" i="21"/>
  <c r="X63" i="21"/>
  <c r="AB63" i="21"/>
  <c r="AF63" i="21"/>
  <c r="AJ63" i="21"/>
  <c r="AN63" i="21"/>
  <c r="AR63" i="21"/>
  <c r="AV63" i="21"/>
  <c r="AZ63" i="21"/>
  <c r="BH63" i="21"/>
  <c r="BL63" i="21"/>
  <c r="BP63" i="21"/>
  <c r="DB64" i="21"/>
  <c r="DF64" i="21"/>
  <c r="DJ64" i="21"/>
  <c r="DN64" i="21"/>
  <c r="ES65" i="21"/>
  <c r="FH65" i="21"/>
  <c r="EW65" i="21"/>
  <c r="FL65" i="21"/>
  <c r="FA65" i="21"/>
  <c r="FP65" i="21"/>
  <c r="FE65" i="21"/>
  <c r="FT65" i="21"/>
  <c r="DH65" i="21"/>
  <c r="CJ66" i="21"/>
  <c r="V66" i="21"/>
  <c r="EV67" i="21"/>
  <c r="FK67" i="21"/>
  <c r="FD67" i="21"/>
  <c r="FS67" i="21"/>
  <c r="EY69" i="21"/>
  <c r="FN69" i="21"/>
  <c r="V69" i="21"/>
  <c r="CJ69" i="21"/>
  <c r="EU70" i="21"/>
  <c r="FJ70" i="21"/>
  <c r="FC70" i="21"/>
  <c r="FR70" i="21"/>
  <c r="EY71" i="21"/>
  <c r="FN71" i="21"/>
  <c r="V71" i="21"/>
  <c r="CJ71" i="21"/>
  <c r="EU72" i="21"/>
  <c r="FJ72" i="21"/>
  <c r="FC72" i="21"/>
  <c r="FR72" i="21"/>
  <c r="V73" i="21"/>
  <c r="CJ73" i="21"/>
  <c r="ED75" i="21"/>
  <c r="BQ76" i="21"/>
  <c r="BM76" i="21"/>
  <c r="BI76" i="21"/>
  <c r="BE76" i="21"/>
  <c r="BA76" i="21"/>
  <c r="AW76" i="21"/>
  <c r="AS76" i="21"/>
  <c r="AO76" i="21"/>
  <c r="AK76" i="21"/>
  <c r="AM76" i="21"/>
  <c r="AG76" i="21"/>
  <c r="AC76" i="21"/>
  <c r="Y76" i="21"/>
  <c r="Q76" i="21"/>
  <c r="M76" i="21"/>
  <c r="I76" i="21"/>
  <c r="E76" i="21"/>
  <c r="BS76" i="21"/>
  <c r="BU76" i="21"/>
  <c r="BO76" i="21"/>
  <c r="BK76" i="21"/>
  <c r="BG76" i="21"/>
  <c r="AY76" i="21"/>
  <c r="AU76" i="21"/>
  <c r="AQ76" i="21"/>
  <c r="AI76" i="21"/>
  <c r="AE76" i="21"/>
  <c r="AA76" i="21"/>
  <c r="W76" i="21"/>
  <c r="S76" i="21"/>
  <c r="O76" i="21"/>
  <c r="K76" i="21"/>
  <c r="G76" i="21"/>
  <c r="L76" i="21"/>
  <c r="AB76" i="21"/>
  <c r="AJ76" i="21"/>
  <c r="AR76" i="21"/>
  <c r="AZ76" i="21"/>
  <c r="BH76" i="21"/>
  <c r="BP76" i="21"/>
  <c r="EX77" i="21"/>
  <c r="FM77" i="21"/>
  <c r="FF77" i="21"/>
  <c r="FU77" i="21"/>
  <c r="DF79" i="21"/>
  <c r="EY79" i="21"/>
  <c r="FN79" i="21"/>
  <c r="DN79" i="21"/>
  <c r="V79" i="21"/>
  <c r="CJ79" i="21"/>
  <c r="DB61" i="21"/>
  <c r="DF61" i="21"/>
  <c r="DJ61" i="21"/>
  <c r="DN61" i="21"/>
  <c r="DA62" i="21"/>
  <c r="DE62" i="21"/>
  <c r="DI62" i="21"/>
  <c r="DM62" i="21"/>
  <c r="E63" i="21"/>
  <c r="I63" i="21"/>
  <c r="M63" i="21"/>
  <c r="Q63" i="21"/>
  <c r="Y63" i="21"/>
  <c r="AC63" i="21"/>
  <c r="AG63" i="21"/>
  <c r="AK63" i="21"/>
  <c r="AM63" i="21"/>
  <c r="AO63" i="21"/>
  <c r="AS63" i="21"/>
  <c r="AW63" i="21"/>
  <c r="BA63" i="21"/>
  <c r="BE63" i="21"/>
  <c r="BI63" i="21"/>
  <c r="BM63" i="21"/>
  <c r="BQ63" i="21"/>
  <c r="H64" i="21"/>
  <c r="L64" i="21"/>
  <c r="P64" i="21"/>
  <c r="X64" i="21"/>
  <c r="AL64" i="21"/>
  <c r="AB64" i="21"/>
  <c r="AF64" i="21"/>
  <c r="AJ64" i="21"/>
  <c r="AN64" i="21"/>
  <c r="AR64" i="21"/>
  <c r="AV64" i="21"/>
  <c r="AZ64" i="21"/>
  <c r="BH64" i="21"/>
  <c r="BL64" i="21"/>
  <c r="BP64" i="21"/>
  <c r="CJ64" i="21"/>
  <c r="DD65" i="21"/>
  <c r="DI65" i="21"/>
  <c r="ET65" i="21"/>
  <c r="FI65" i="21"/>
  <c r="FB65" i="21"/>
  <c r="FQ65" i="21"/>
  <c r="BV66" i="21"/>
  <c r="EX67" i="21"/>
  <c r="FM67" i="21"/>
  <c r="FF67" i="21"/>
  <c r="FU67" i="21"/>
  <c r="ET68" i="21"/>
  <c r="FI68" i="21"/>
  <c r="FB68" i="21"/>
  <c r="FQ68" i="21"/>
  <c r="ES69" i="21"/>
  <c r="FH69" i="21"/>
  <c r="FA69" i="21"/>
  <c r="FP69" i="21"/>
  <c r="EW70" i="21"/>
  <c r="FL70" i="21"/>
  <c r="FE70" i="21"/>
  <c r="FT70" i="21"/>
  <c r="ES71" i="21"/>
  <c r="FH71" i="21"/>
  <c r="FA71" i="21"/>
  <c r="FP71" i="21"/>
  <c r="EW72" i="21"/>
  <c r="FL72" i="21"/>
  <c r="FE72" i="21"/>
  <c r="FT72" i="21"/>
  <c r="BV73" i="21"/>
  <c r="ES75" i="21"/>
  <c r="FH75" i="21"/>
  <c r="FA75" i="21"/>
  <c r="FP75" i="21"/>
  <c r="F76" i="21"/>
  <c r="N76" i="21"/>
  <c r="AD76" i="21"/>
  <c r="AT76" i="21"/>
  <c r="BB76" i="21"/>
  <c r="BJ76" i="21"/>
  <c r="BR76" i="21"/>
  <c r="BS77" i="21"/>
  <c r="BU77" i="21"/>
  <c r="BO77" i="21"/>
  <c r="BK77" i="21"/>
  <c r="BG77" i="21"/>
  <c r="AY77" i="21"/>
  <c r="AU77" i="21"/>
  <c r="AQ77" i="21"/>
  <c r="AI77" i="21"/>
  <c r="AE77" i="21"/>
  <c r="AA77" i="21"/>
  <c r="W77" i="21"/>
  <c r="S77" i="21"/>
  <c r="O77" i="21"/>
  <c r="K77" i="21"/>
  <c r="G77" i="21"/>
  <c r="BQ77" i="21"/>
  <c r="BM77" i="21"/>
  <c r="BI77" i="21"/>
  <c r="BE77" i="21"/>
  <c r="BA77" i="21"/>
  <c r="AW77" i="21"/>
  <c r="AS77" i="21"/>
  <c r="AO77" i="21"/>
  <c r="AK77" i="21"/>
  <c r="AM77" i="21"/>
  <c r="AG77" i="21"/>
  <c r="AC77" i="21"/>
  <c r="Y77" i="21"/>
  <c r="Q77" i="21"/>
  <c r="M77" i="21"/>
  <c r="I77" i="21"/>
  <c r="E77" i="21"/>
  <c r="L77" i="21"/>
  <c r="AB77" i="21"/>
  <c r="AJ77" i="21"/>
  <c r="AR77" i="21"/>
  <c r="AZ77" i="21"/>
  <c r="BH77" i="21"/>
  <c r="BP77" i="21"/>
  <c r="DA78" i="21"/>
  <c r="DI78" i="21"/>
  <c r="CZ79" i="21"/>
  <c r="ET80" i="21"/>
  <c r="FI80" i="21"/>
  <c r="DA80" i="21"/>
  <c r="FD80" i="21"/>
  <c r="FS80" i="21"/>
  <c r="DK80" i="21"/>
  <c r="H38" i="21"/>
  <c r="BY58" i="21"/>
  <c r="L38" i="21"/>
  <c r="P38" i="21"/>
  <c r="CG46" i="21"/>
  <c r="X38" i="21"/>
  <c r="AL38" i="21"/>
  <c r="AB38" i="21"/>
  <c r="AF38" i="21"/>
  <c r="AJ38" i="21"/>
  <c r="AM38" i="21"/>
  <c r="AN38" i="21"/>
  <c r="AR38" i="21"/>
  <c r="AV38" i="21"/>
  <c r="AZ38" i="21"/>
  <c r="BH38" i="21"/>
  <c r="BT38" i="21"/>
  <c r="BL38" i="21"/>
  <c r="H40" i="21"/>
  <c r="L40" i="21"/>
  <c r="P40" i="21"/>
  <c r="X40" i="21"/>
  <c r="AL40" i="21"/>
  <c r="AB40" i="21"/>
  <c r="AF40" i="21"/>
  <c r="AJ40" i="21"/>
  <c r="AM40" i="21"/>
  <c r="AN40" i="21"/>
  <c r="AR40" i="21"/>
  <c r="AV40" i="21"/>
  <c r="AZ40" i="21"/>
  <c r="BH40" i="21"/>
  <c r="BT40" i="21"/>
  <c r="BL40" i="21"/>
  <c r="H43" i="21"/>
  <c r="U43" i="21"/>
  <c r="L43" i="21"/>
  <c r="P43" i="21"/>
  <c r="X43" i="21"/>
  <c r="AL43" i="21"/>
  <c r="AB43" i="21"/>
  <c r="AF43" i="21"/>
  <c r="AJ43" i="21"/>
  <c r="AN43" i="21"/>
  <c r="AR43" i="21"/>
  <c r="AV43" i="21"/>
  <c r="AZ43" i="21"/>
  <c r="BH43" i="21"/>
  <c r="BT43" i="21"/>
  <c r="BL43" i="21"/>
  <c r="H52" i="21"/>
  <c r="T52" i="21"/>
  <c r="L52" i="21"/>
  <c r="P52" i="21"/>
  <c r="X52" i="21"/>
  <c r="AL52" i="21"/>
  <c r="AB52" i="21"/>
  <c r="AF52" i="21"/>
  <c r="AJ52" i="21"/>
  <c r="AM52" i="21"/>
  <c r="AN52" i="21"/>
  <c r="BC52" i="21"/>
  <c r="AR52" i="21"/>
  <c r="AV52" i="21"/>
  <c r="AZ52" i="21"/>
  <c r="BH52" i="21"/>
  <c r="BT52" i="21"/>
  <c r="BL52" i="21"/>
  <c r="H54" i="21"/>
  <c r="L54" i="21"/>
  <c r="P54" i="21"/>
  <c r="X54" i="21"/>
  <c r="AL54" i="21"/>
  <c r="AB54" i="21"/>
  <c r="AF54" i="21"/>
  <c r="AJ54" i="21"/>
  <c r="AM54" i="21"/>
  <c r="AN54" i="21"/>
  <c r="AR54" i="21"/>
  <c r="AV54" i="21"/>
  <c r="AZ54" i="21"/>
  <c r="BH54" i="21"/>
  <c r="BT54" i="21"/>
  <c r="BL54" i="21"/>
  <c r="G55" i="21"/>
  <c r="K55" i="21"/>
  <c r="CB72" i="21"/>
  <c r="O55" i="21"/>
  <c r="CF70" i="21"/>
  <c r="S55" i="21"/>
  <c r="CJ52" i="21"/>
  <c r="W55" i="21"/>
  <c r="AA55" i="21"/>
  <c r="AE55" i="21"/>
  <c r="AI55" i="21"/>
  <c r="AQ55" i="21"/>
  <c r="AU55" i="21"/>
  <c r="AY55" i="21"/>
  <c r="BG55" i="21"/>
  <c r="BT55" i="21"/>
  <c r="BK55" i="21"/>
  <c r="BO55" i="21"/>
  <c r="BS55" i="21"/>
  <c r="BU55" i="21"/>
  <c r="H57" i="21"/>
  <c r="L57" i="21"/>
  <c r="P57" i="21"/>
  <c r="X57" i="21"/>
  <c r="AL57" i="21"/>
  <c r="AB57" i="21"/>
  <c r="AF57" i="21"/>
  <c r="AJ57" i="21"/>
  <c r="AN57" i="21"/>
  <c r="AR57" i="21"/>
  <c r="AV57" i="21"/>
  <c r="AZ57" i="21"/>
  <c r="BH57" i="21"/>
  <c r="BT57" i="21"/>
  <c r="BL57" i="21"/>
  <c r="G59" i="21"/>
  <c r="BX69" i="21"/>
  <c r="K59" i="21"/>
  <c r="O59" i="21"/>
  <c r="S59" i="21"/>
  <c r="W59" i="21"/>
  <c r="AA59" i="21"/>
  <c r="AE59" i="21"/>
  <c r="AI59" i="21"/>
  <c r="AQ59" i="21"/>
  <c r="AU59" i="21"/>
  <c r="AY59" i="21"/>
  <c r="BG59" i="21"/>
  <c r="BT59" i="21"/>
  <c r="BK59" i="21"/>
  <c r="BO59" i="21"/>
  <c r="BS59" i="21"/>
  <c r="BU59" i="21"/>
  <c r="H61" i="21"/>
  <c r="L61" i="21"/>
  <c r="P61" i="21"/>
  <c r="X61" i="21"/>
  <c r="AB61" i="21"/>
  <c r="AF61" i="21"/>
  <c r="AJ61" i="21"/>
  <c r="AM61" i="21"/>
  <c r="AN61" i="21"/>
  <c r="AR61" i="21"/>
  <c r="AV61" i="21"/>
  <c r="AZ61" i="21"/>
  <c r="BH61" i="21"/>
  <c r="BT61" i="21"/>
  <c r="BL61" i="21"/>
  <c r="ED61" i="21"/>
  <c r="ES61" i="21"/>
  <c r="FH61" i="21"/>
  <c r="G62" i="21"/>
  <c r="U62" i="21"/>
  <c r="K62" i="21"/>
  <c r="O62" i="21"/>
  <c r="S62" i="21"/>
  <c r="W62" i="21"/>
  <c r="AA62" i="21"/>
  <c r="AE62" i="21"/>
  <c r="AI62" i="21"/>
  <c r="AQ62" i="21"/>
  <c r="AU62" i="21"/>
  <c r="AY62" i="21"/>
  <c r="BG62" i="21"/>
  <c r="BT62" i="21"/>
  <c r="BK62" i="21"/>
  <c r="BO62" i="21"/>
  <c r="BS62" i="21"/>
  <c r="BU62" i="21"/>
  <c r="F63" i="21"/>
  <c r="J63" i="21"/>
  <c r="CA61" i="21"/>
  <c r="N63" i="21"/>
  <c r="CE68" i="21"/>
  <c r="R63" i="21"/>
  <c r="Z63" i="21"/>
  <c r="AD63" i="21"/>
  <c r="AH63" i="21"/>
  <c r="AP63" i="21"/>
  <c r="AT63" i="21"/>
  <c r="AX63" i="21"/>
  <c r="BB63" i="21"/>
  <c r="BD63" i="21"/>
  <c r="BF63" i="21"/>
  <c r="BJ63" i="21"/>
  <c r="BN63" i="21"/>
  <c r="BR63" i="21"/>
  <c r="BU63" i="21"/>
  <c r="E64" i="21"/>
  <c r="I64" i="21"/>
  <c r="BZ75" i="21"/>
  <c r="M64" i="21"/>
  <c r="CD71" i="21"/>
  <c r="Q64" i="21"/>
  <c r="Y64" i="21"/>
  <c r="AC64" i="21"/>
  <c r="AG64" i="21"/>
  <c r="AK64" i="21"/>
  <c r="AM64" i="21"/>
  <c r="AO64" i="21"/>
  <c r="AS64" i="21"/>
  <c r="AW64" i="21"/>
  <c r="BA64" i="21"/>
  <c r="BE64" i="21"/>
  <c r="BI64" i="21"/>
  <c r="BM64" i="21"/>
  <c r="BQ64" i="21"/>
  <c r="G65" i="21"/>
  <c r="K65" i="21"/>
  <c r="O65" i="21"/>
  <c r="S65" i="21"/>
  <c r="W65" i="21"/>
  <c r="AA65" i="21"/>
  <c r="AE65" i="21"/>
  <c r="AI65" i="21"/>
  <c r="AO65" i="21"/>
  <c r="AT65" i="21"/>
  <c r="AY65" i="21"/>
  <c r="BE65" i="21"/>
  <c r="BJ65" i="21"/>
  <c r="CZ65" i="21"/>
  <c r="DE65" i="21"/>
  <c r="DF66" i="21"/>
  <c r="DN66" i="21"/>
  <c r="EY66" i="21"/>
  <c r="FN66" i="21"/>
  <c r="BQ67" i="21"/>
  <c r="BM67" i="21"/>
  <c r="BI67" i="21"/>
  <c r="BE67" i="21"/>
  <c r="BA67" i="21"/>
  <c r="BD67" i="21"/>
  <c r="AW67" i="21"/>
  <c r="AS67" i="21"/>
  <c r="AO67" i="21"/>
  <c r="BC67" i="21"/>
  <c r="AK67" i="21"/>
  <c r="AM67" i="21"/>
  <c r="AG67" i="21"/>
  <c r="AC67" i="21"/>
  <c r="Y67" i="21"/>
  <c r="Q67" i="21"/>
  <c r="M67" i="21"/>
  <c r="I67" i="21"/>
  <c r="E67" i="21"/>
  <c r="BS67" i="21"/>
  <c r="BU67" i="21"/>
  <c r="BO67" i="21"/>
  <c r="BK67" i="21"/>
  <c r="BG67" i="21"/>
  <c r="AY67" i="21"/>
  <c r="AU67" i="21"/>
  <c r="AQ67" i="21"/>
  <c r="AI67" i="21"/>
  <c r="AE67" i="21"/>
  <c r="AA67" i="21"/>
  <c r="W67" i="21"/>
  <c r="S67" i="21"/>
  <c r="O67" i="21"/>
  <c r="K67" i="21"/>
  <c r="G67" i="21"/>
  <c r="L67" i="21"/>
  <c r="AB67" i="21"/>
  <c r="AJ67" i="21"/>
  <c r="AR67" i="21"/>
  <c r="AZ67" i="21"/>
  <c r="BH67" i="21"/>
  <c r="BP67" i="21"/>
  <c r="DC67" i="21"/>
  <c r="DK67" i="21"/>
  <c r="J68" i="21"/>
  <c r="R68" i="21"/>
  <c r="Z68" i="21"/>
  <c r="AH68" i="21"/>
  <c r="AP68" i="21"/>
  <c r="AX68" i="21"/>
  <c r="BF68" i="21"/>
  <c r="DA68" i="21"/>
  <c r="DI68" i="21"/>
  <c r="EV68" i="21"/>
  <c r="FK68" i="21"/>
  <c r="FD68" i="21"/>
  <c r="FS68" i="21"/>
  <c r="EU69" i="21"/>
  <c r="FJ69" i="21"/>
  <c r="FC69" i="21"/>
  <c r="FR69" i="21"/>
  <c r="DF69" i="21"/>
  <c r="DN69" i="21"/>
  <c r="EY70" i="21"/>
  <c r="FN70" i="21"/>
  <c r="CJ70" i="21"/>
  <c r="V70" i="21"/>
  <c r="DB70" i="21"/>
  <c r="DJ70" i="21"/>
  <c r="EU71" i="21"/>
  <c r="FJ71" i="21"/>
  <c r="FC71" i="21"/>
  <c r="FR71" i="21"/>
  <c r="DF71" i="21"/>
  <c r="DN71" i="21"/>
  <c r="EY72" i="21"/>
  <c r="FN72" i="21"/>
  <c r="FG72" i="21"/>
  <c r="FV72" i="21"/>
  <c r="DB72" i="21"/>
  <c r="DJ72" i="21"/>
  <c r="DF73" i="21"/>
  <c r="DN73" i="21"/>
  <c r="J74" i="21"/>
  <c r="R74" i="21"/>
  <c r="Z74" i="21"/>
  <c r="AH74" i="21"/>
  <c r="AP74" i="21"/>
  <c r="AX74" i="21"/>
  <c r="BF74" i="21"/>
  <c r="DA74" i="21"/>
  <c r="DI74" i="21"/>
  <c r="CZ75" i="21"/>
  <c r="DH75" i="21"/>
  <c r="EU75" i="21"/>
  <c r="FJ75" i="21"/>
  <c r="FC75" i="21"/>
  <c r="FR75" i="21"/>
  <c r="H76" i="21"/>
  <c r="P76" i="21"/>
  <c r="X76" i="21"/>
  <c r="AF76" i="21"/>
  <c r="AN76" i="21"/>
  <c r="AV76" i="21"/>
  <c r="BL76" i="21"/>
  <c r="F77" i="21"/>
  <c r="N77" i="21"/>
  <c r="AD77" i="21"/>
  <c r="AT77" i="21"/>
  <c r="BB77" i="21"/>
  <c r="BD77" i="21"/>
  <c r="BJ77" i="21"/>
  <c r="BR77" i="21"/>
  <c r="DE77" i="21"/>
  <c r="DM77" i="21"/>
  <c r="BQ78" i="21"/>
  <c r="BM78" i="21"/>
  <c r="BI78" i="21"/>
  <c r="BE78" i="21"/>
  <c r="BA78" i="21"/>
  <c r="BD78" i="21"/>
  <c r="AW78" i="21"/>
  <c r="AS78" i="21"/>
  <c r="AO78" i="21"/>
  <c r="BC78" i="21"/>
  <c r="AK78" i="21"/>
  <c r="AM78" i="21"/>
  <c r="AG78" i="21"/>
  <c r="AC78" i="21"/>
  <c r="Y78" i="21"/>
  <c r="Q78" i="21"/>
  <c r="M78" i="21"/>
  <c r="I78" i="21"/>
  <c r="E78" i="21"/>
  <c r="BS78" i="21"/>
  <c r="BU78" i="21"/>
  <c r="BO78" i="21"/>
  <c r="BK78" i="21"/>
  <c r="BG78" i="21"/>
  <c r="AY78" i="21"/>
  <c r="AU78" i="21"/>
  <c r="AQ78" i="21"/>
  <c r="AI78" i="21"/>
  <c r="AE78" i="21"/>
  <c r="AA78" i="21"/>
  <c r="W78" i="21"/>
  <c r="AL78" i="21"/>
  <c r="S78" i="21"/>
  <c r="O78" i="21"/>
  <c r="K78" i="21"/>
  <c r="G78" i="21"/>
  <c r="L78" i="21"/>
  <c r="AB78" i="21"/>
  <c r="AJ78" i="21"/>
  <c r="AR78" i="21"/>
  <c r="AZ78" i="21"/>
  <c r="BH78" i="21"/>
  <c r="BP78" i="21"/>
  <c r="DC78" i="21"/>
  <c r="DK78" i="21"/>
  <c r="EV78" i="21"/>
  <c r="FK78" i="21"/>
  <c r="FD78" i="21"/>
  <c r="FS78" i="21"/>
  <c r="DB79" i="21"/>
  <c r="EU79" i="21"/>
  <c r="FJ79" i="21"/>
  <c r="DJ79" i="21"/>
  <c r="ES79" i="21"/>
  <c r="FH79" i="21"/>
  <c r="H55" i="21"/>
  <c r="L55" i="21"/>
  <c r="P55" i="21"/>
  <c r="X55" i="21"/>
  <c r="AB55" i="21"/>
  <c r="AF55" i="21"/>
  <c r="AJ55" i="21"/>
  <c r="AM55" i="21"/>
  <c r="AN55" i="21"/>
  <c r="AR55" i="21"/>
  <c r="AV55" i="21"/>
  <c r="AZ55" i="21"/>
  <c r="BH55" i="21"/>
  <c r="BL55" i="21"/>
  <c r="U57" i="21"/>
  <c r="CZ57" i="21"/>
  <c r="DD57" i="21"/>
  <c r="DH57" i="21"/>
  <c r="DL57" i="21"/>
  <c r="H59" i="21"/>
  <c r="L59" i="21"/>
  <c r="P59" i="21"/>
  <c r="X59" i="21"/>
  <c r="AB59" i="21"/>
  <c r="AF59" i="21"/>
  <c r="AJ59" i="21"/>
  <c r="AN59" i="21"/>
  <c r="BC59" i="21"/>
  <c r="AR59" i="21"/>
  <c r="AV59" i="21"/>
  <c r="AZ59" i="21"/>
  <c r="BH59" i="21"/>
  <c r="BL59" i="21"/>
  <c r="U61" i="21"/>
  <c r="H62" i="21"/>
  <c r="L62" i="21"/>
  <c r="P62" i="21"/>
  <c r="X62" i="21"/>
  <c r="AB62" i="21"/>
  <c r="AF62" i="21"/>
  <c r="AJ62" i="21"/>
  <c r="AM62" i="21"/>
  <c r="AN62" i="21"/>
  <c r="AR62" i="21"/>
  <c r="AV62" i="21"/>
  <c r="AZ62" i="21"/>
  <c r="BH62" i="21"/>
  <c r="BL62" i="21"/>
  <c r="G63" i="21"/>
  <c r="BX71" i="21"/>
  <c r="K63" i="21"/>
  <c r="O63" i="21"/>
  <c r="CF79" i="21"/>
  <c r="S63" i="21"/>
  <c r="W63" i="21"/>
  <c r="AL63" i="21"/>
  <c r="AA63" i="21"/>
  <c r="AE63" i="21"/>
  <c r="AI63" i="21"/>
  <c r="AQ63" i="21"/>
  <c r="AU63" i="21"/>
  <c r="AY63" i="21"/>
  <c r="BG63" i="21"/>
  <c r="BK63" i="21"/>
  <c r="BO63" i="21"/>
  <c r="F64" i="21"/>
  <c r="J64" i="21"/>
  <c r="N64" i="21"/>
  <c r="R64" i="21"/>
  <c r="V64" i="21"/>
  <c r="Z64" i="21"/>
  <c r="AD64" i="21"/>
  <c r="AH64" i="21"/>
  <c r="AP64" i="21"/>
  <c r="AT64" i="21"/>
  <c r="AX64" i="21"/>
  <c r="BB64" i="21"/>
  <c r="BD64" i="21"/>
  <c r="BF64" i="21"/>
  <c r="BJ64" i="21"/>
  <c r="BN64" i="21"/>
  <c r="BP65" i="21"/>
  <c r="BL65" i="21"/>
  <c r="BH65" i="21"/>
  <c r="AZ65" i="21"/>
  <c r="AV65" i="21"/>
  <c r="AR65" i="21"/>
  <c r="AN65" i="21"/>
  <c r="AJ65" i="21"/>
  <c r="H65" i="21"/>
  <c r="T65" i="21"/>
  <c r="L65" i="21"/>
  <c r="P65" i="21"/>
  <c r="X65" i="21"/>
  <c r="AB65" i="21"/>
  <c r="AF65" i="21"/>
  <c r="AK65" i="21"/>
  <c r="AM65" i="21"/>
  <c r="AP65" i="21"/>
  <c r="AU65" i="21"/>
  <c r="BA65" i="21"/>
  <c r="BD65" i="21"/>
  <c r="BF65" i="21"/>
  <c r="BK65" i="21"/>
  <c r="BQ65" i="21"/>
  <c r="DL65" i="21"/>
  <c r="CZ66" i="21"/>
  <c r="DH66" i="21"/>
  <c r="FA66" i="21"/>
  <c r="FP66" i="21"/>
  <c r="ET67" i="21"/>
  <c r="FI67" i="21"/>
  <c r="FB67" i="21"/>
  <c r="FQ67" i="21"/>
  <c r="DE67" i="21"/>
  <c r="DM67" i="21"/>
  <c r="BS68" i="21"/>
  <c r="BU68" i="21"/>
  <c r="BO68" i="21"/>
  <c r="BK68" i="21"/>
  <c r="BG68" i="21"/>
  <c r="AY68" i="21"/>
  <c r="AU68" i="21"/>
  <c r="AQ68" i="21"/>
  <c r="AI68" i="21"/>
  <c r="AE68" i="21"/>
  <c r="AA68" i="21"/>
  <c r="W68" i="21"/>
  <c r="S68" i="21"/>
  <c r="O68" i="21"/>
  <c r="K68" i="21"/>
  <c r="G68" i="21"/>
  <c r="BQ68" i="21"/>
  <c r="BM68" i="21"/>
  <c r="BI68" i="21"/>
  <c r="BE68" i="21"/>
  <c r="BT68" i="21"/>
  <c r="BA68" i="21"/>
  <c r="BD68" i="21"/>
  <c r="AW68" i="21"/>
  <c r="AS68" i="21"/>
  <c r="AO68" i="21"/>
  <c r="BC68" i="21"/>
  <c r="AK68" i="21"/>
  <c r="AG68" i="21"/>
  <c r="AC68" i="21"/>
  <c r="Y68" i="21"/>
  <c r="Q68" i="21"/>
  <c r="CH75" i="21"/>
  <c r="M68" i="21"/>
  <c r="I68" i="21"/>
  <c r="E68" i="21"/>
  <c r="BV65" i="21"/>
  <c r="L68" i="21"/>
  <c r="AB68" i="21"/>
  <c r="AJ68" i="21"/>
  <c r="AR68" i="21"/>
  <c r="AZ68" i="21"/>
  <c r="BH68" i="21"/>
  <c r="BP68" i="21"/>
  <c r="DC68" i="21"/>
  <c r="DK68" i="21"/>
  <c r="EW69" i="21"/>
  <c r="FL69" i="21"/>
  <c r="FE69" i="21"/>
  <c r="FT69" i="21"/>
  <c r="CZ69" i="21"/>
  <c r="DH69" i="21"/>
  <c r="ES70" i="21"/>
  <c r="FH70" i="21"/>
  <c r="FA70" i="21"/>
  <c r="FP70" i="21"/>
  <c r="DD70" i="21"/>
  <c r="DL70" i="21"/>
  <c r="EW71" i="21"/>
  <c r="FL71" i="21"/>
  <c r="FE71" i="21"/>
  <c r="FT71" i="21"/>
  <c r="CZ71" i="21"/>
  <c r="DH71" i="21"/>
  <c r="BV72" i="21"/>
  <c r="FA72" i="21"/>
  <c r="FP72" i="21"/>
  <c r="DD72" i="21"/>
  <c r="DL72" i="21"/>
  <c r="CZ73" i="21"/>
  <c r="DH73" i="21"/>
  <c r="EY73" i="21"/>
  <c r="FN73" i="21"/>
  <c r="BQ74" i="21"/>
  <c r="BM74" i="21"/>
  <c r="BI74" i="21"/>
  <c r="BE74" i="21"/>
  <c r="BA74" i="21"/>
  <c r="BD74" i="21"/>
  <c r="AW74" i="21"/>
  <c r="AS74" i="21"/>
  <c r="AO74" i="21"/>
  <c r="BC74" i="21"/>
  <c r="AK74" i="21"/>
  <c r="AM74" i="21"/>
  <c r="AG74" i="21"/>
  <c r="AC74" i="21"/>
  <c r="Y74" i="21"/>
  <c r="Q74" i="21"/>
  <c r="M74" i="21"/>
  <c r="CD72" i="21"/>
  <c r="I74" i="21"/>
  <c r="E74" i="21"/>
  <c r="BS74" i="21"/>
  <c r="BU74" i="21"/>
  <c r="BO74" i="21"/>
  <c r="BK74" i="21"/>
  <c r="BG74" i="21"/>
  <c r="AY74" i="21"/>
  <c r="AU74" i="21"/>
  <c r="AQ74" i="21"/>
  <c r="AI74" i="21"/>
  <c r="AE74" i="21"/>
  <c r="AA74" i="21"/>
  <c r="W74" i="21"/>
  <c r="S74" i="21"/>
  <c r="O74" i="21"/>
  <c r="K74" i="21"/>
  <c r="G74" i="21"/>
  <c r="L74" i="21"/>
  <c r="AB74" i="21"/>
  <c r="AJ74" i="21"/>
  <c r="AR74" i="21"/>
  <c r="AZ74" i="21"/>
  <c r="BH74" i="21"/>
  <c r="BP74" i="21"/>
  <c r="DC74" i="21"/>
  <c r="DK74" i="21"/>
  <c r="DB75" i="21"/>
  <c r="DJ75" i="21"/>
  <c r="J76" i="21"/>
  <c r="R76" i="21"/>
  <c r="Z76" i="21"/>
  <c r="AH76" i="21"/>
  <c r="AP76" i="21"/>
  <c r="AX76" i="21"/>
  <c r="BF76" i="21"/>
  <c r="BN76" i="21"/>
  <c r="H77" i="21"/>
  <c r="P77" i="21"/>
  <c r="X77" i="21"/>
  <c r="AF77" i="21"/>
  <c r="AN77" i="21"/>
  <c r="AV77" i="21"/>
  <c r="BL77" i="21"/>
  <c r="DE78" i="21"/>
  <c r="DM78" i="21"/>
  <c r="EX78" i="21"/>
  <c r="FM78" i="21"/>
  <c r="FF78" i="21"/>
  <c r="FU78" i="21"/>
  <c r="DF80" i="21"/>
  <c r="EY80" i="21"/>
  <c r="FN80" i="21"/>
  <c r="EW81" i="21"/>
  <c r="FL81" i="21"/>
  <c r="EU82" i="21"/>
  <c r="FJ82" i="21"/>
  <c r="DB82" i="21"/>
  <c r="EW83" i="21"/>
  <c r="FL83" i="21"/>
  <c r="DD83" i="21"/>
  <c r="BS84" i="21"/>
  <c r="BU84" i="21"/>
  <c r="BO84" i="21"/>
  <c r="BK84" i="21"/>
  <c r="BG84" i="21"/>
  <c r="AY84" i="21"/>
  <c r="AU84" i="21"/>
  <c r="AQ84" i="21"/>
  <c r="AI84" i="21"/>
  <c r="AE84" i="21"/>
  <c r="AA84" i="21"/>
  <c r="W84" i="21"/>
  <c r="S84" i="21"/>
  <c r="O84" i="21"/>
  <c r="K84" i="21"/>
  <c r="G84" i="21"/>
  <c r="BQ84" i="21"/>
  <c r="BL84" i="21"/>
  <c r="BF84" i="21"/>
  <c r="BA84" i="21"/>
  <c r="AV84" i="21"/>
  <c r="AP84" i="21"/>
  <c r="AK84" i="21"/>
  <c r="AM84" i="21"/>
  <c r="AF84" i="21"/>
  <c r="Z84" i="21"/>
  <c r="P84" i="21"/>
  <c r="J84" i="21"/>
  <c r="E84" i="21"/>
  <c r="L84" i="21"/>
  <c r="R84" i="21"/>
  <c r="Y84" i="21"/>
  <c r="AG84" i="21"/>
  <c r="AN84" i="21"/>
  <c r="AT84" i="21"/>
  <c r="BB84" i="21"/>
  <c r="BD84" i="21"/>
  <c r="BI84" i="21"/>
  <c r="BP84" i="21"/>
  <c r="FC85" i="21"/>
  <c r="FR85" i="21"/>
  <c r="DJ85" i="21"/>
  <c r="BZ86" i="21"/>
  <c r="V86" i="21"/>
  <c r="FB86" i="21"/>
  <c r="FQ86" i="21"/>
  <c r="BR87" i="21"/>
  <c r="BN87" i="21"/>
  <c r="BJ87" i="21"/>
  <c r="BF87" i="21"/>
  <c r="BB87" i="21"/>
  <c r="AX87" i="21"/>
  <c r="AT87" i="21"/>
  <c r="AP87" i="21"/>
  <c r="AH87" i="21"/>
  <c r="AD87" i="21"/>
  <c r="Z87" i="21"/>
  <c r="R87" i="21"/>
  <c r="N87" i="21"/>
  <c r="J87" i="21"/>
  <c r="F87" i="21"/>
  <c r="BO87" i="21"/>
  <c r="BI87" i="21"/>
  <c r="AY87" i="21"/>
  <c r="AS87" i="21"/>
  <c r="AN87" i="21"/>
  <c r="AI87" i="21"/>
  <c r="AC87" i="21"/>
  <c r="X87" i="21"/>
  <c r="S87" i="21"/>
  <c r="M87" i="21"/>
  <c r="H87" i="21"/>
  <c r="BQ87" i="21"/>
  <c r="BL87" i="21"/>
  <c r="BG87" i="21"/>
  <c r="BA87" i="21"/>
  <c r="AV87" i="21"/>
  <c r="AQ87" i="21"/>
  <c r="AK87" i="21"/>
  <c r="AF87" i="21"/>
  <c r="AA87" i="21"/>
  <c r="P87" i="21"/>
  <c r="K87" i="21"/>
  <c r="E87" i="21"/>
  <c r="O87" i="21"/>
  <c r="Y87" i="21"/>
  <c r="AJ87" i="21"/>
  <c r="AU87" i="21"/>
  <c r="BE87" i="21"/>
  <c r="BP87" i="21"/>
  <c r="FD88" i="21"/>
  <c r="FS88" i="21"/>
  <c r="DK88" i="21"/>
  <c r="F66" i="21"/>
  <c r="J66" i="21"/>
  <c r="CA82" i="21"/>
  <c r="N66" i="21"/>
  <c r="CE67" i="21"/>
  <c r="R66" i="21"/>
  <c r="Z66" i="21"/>
  <c r="AD66" i="21"/>
  <c r="AH66" i="21"/>
  <c r="AP66" i="21"/>
  <c r="AT66" i="21"/>
  <c r="AX66" i="21"/>
  <c r="BB66" i="21"/>
  <c r="BD66" i="21"/>
  <c r="BF66" i="21"/>
  <c r="BT66" i="21"/>
  <c r="BJ66" i="21"/>
  <c r="BN66" i="21"/>
  <c r="BR66" i="21"/>
  <c r="H69" i="21"/>
  <c r="L69" i="21"/>
  <c r="P69" i="21"/>
  <c r="X69" i="21"/>
  <c r="AL69" i="21"/>
  <c r="AB69" i="21"/>
  <c r="AF69" i="21"/>
  <c r="AJ69" i="21"/>
  <c r="AN69" i="21"/>
  <c r="AR69" i="21"/>
  <c r="AV69" i="21"/>
  <c r="AZ69" i="21"/>
  <c r="BH69" i="21"/>
  <c r="BL69" i="21"/>
  <c r="BP69" i="21"/>
  <c r="F70" i="21"/>
  <c r="T70" i="21"/>
  <c r="J70" i="21"/>
  <c r="N70" i="21"/>
  <c r="R70" i="21"/>
  <c r="Z70" i="21"/>
  <c r="AD70" i="21"/>
  <c r="AH70" i="21"/>
  <c r="AP70" i="21"/>
  <c r="AT70" i="21"/>
  <c r="AX70" i="21"/>
  <c r="BB70" i="21"/>
  <c r="BD70" i="21"/>
  <c r="BF70" i="21"/>
  <c r="BT70" i="21"/>
  <c r="BJ70" i="21"/>
  <c r="BN70" i="21"/>
  <c r="BR70" i="21"/>
  <c r="H71" i="21"/>
  <c r="L71" i="21"/>
  <c r="P71" i="21"/>
  <c r="X71" i="21"/>
  <c r="AL71" i="21"/>
  <c r="AB71" i="21"/>
  <c r="AF71" i="21"/>
  <c r="AJ71" i="21"/>
  <c r="AN71" i="21"/>
  <c r="AR71" i="21"/>
  <c r="AV71" i="21"/>
  <c r="AZ71" i="21"/>
  <c r="BH71" i="21"/>
  <c r="BL71" i="21"/>
  <c r="BP71" i="21"/>
  <c r="F72" i="21"/>
  <c r="T72" i="21"/>
  <c r="J72" i="21"/>
  <c r="N72" i="21"/>
  <c r="R72" i="21"/>
  <c r="V72" i="21"/>
  <c r="Z72" i="21"/>
  <c r="AD72" i="21"/>
  <c r="AH72" i="21"/>
  <c r="AP72" i="21"/>
  <c r="AT72" i="21"/>
  <c r="AX72" i="21"/>
  <c r="BB72" i="21"/>
  <c r="BD72" i="21"/>
  <c r="BF72" i="21"/>
  <c r="BT72" i="21"/>
  <c r="BJ72" i="21"/>
  <c r="BN72" i="21"/>
  <c r="BR72" i="21"/>
  <c r="BU72" i="21"/>
  <c r="H73" i="21"/>
  <c r="L73" i="21"/>
  <c r="P73" i="21"/>
  <c r="X73" i="21"/>
  <c r="AL73" i="21"/>
  <c r="AB73" i="21"/>
  <c r="AF73" i="21"/>
  <c r="AJ73" i="21"/>
  <c r="AN73" i="21"/>
  <c r="AR73" i="21"/>
  <c r="AV73" i="21"/>
  <c r="AZ73" i="21"/>
  <c r="BH73" i="21"/>
  <c r="BL73" i="21"/>
  <c r="BP73" i="21"/>
  <c r="H75" i="21"/>
  <c r="L75" i="21"/>
  <c r="P75" i="21"/>
  <c r="X75" i="21"/>
  <c r="AL75" i="21"/>
  <c r="AB75" i="21"/>
  <c r="AF75" i="21"/>
  <c r="AJ75" i="21"/>
  <c r="AM75" i="21"/>
  <c r="AN75" i="21"/>
  <c r="AR75" i="21"/>
  <c r="AV75" i="21"/>
  <c r="AZ75" i="21"/>
  <c r="BH75" i="21"/>
  <c r="BL75" i="21"/>
  <c r="BP75" i="21"/>
  <c r="H79" i="21"/>
  <c r="L79" i="21"/>
  <c r="P79" i="21"/>
  <c r="X79" i="21"/>
  <c r="AL79" i="21"/>
  <c r="AB79" i="21"/>
  <c r="AF79" i="21"/>
  <c r="AJ79" i="21"/>
  <c r="AN79" i="21"/>
  <c r="AR79" i="21"/>
  <c r="AV79" i="21"/>
  <c r="AZ79" i="21"/>
  <c r="BH79" i="21"/>
  <c r="BL79" i="21"/>
  <c r="BP79" i="21"/>
  <c r="FE79" i="21"/>
  <c r="FT79" i="21"/>
  <c r="G80" i="21"/>
  <c r="L80" i="21"/>
  <c r="R80" i="21"/>
  <c r="W80" i="21"/>
  <c r="AB80" i="21"/>
  <c r="AH80" i="21"/>
  <c r="AR80" i="21"/>
  <c r="AX80" i="21"/>
  <c r="BH80" i="21"/>
  <c r="BN80" i="21"/>
  <c r="FB80" i="21"/>
  <c r="FQ80" i="21"/>
  <c r="BR81" i="21"/>
  <c r="BN81" i="21"/>
  <c r="BJ81" i="21"/>
  <c r="BF81" i="21"/>
  <c r="BB81" i="21"/>
  <c r="AX81" i="21"/>
  <c r="AT81" i="21"/>
  <c r="AP81" i="21"/>
  <c r="AH81" i="21"/>
  <c r="AD81" i="21"/>
  <c r="Z81" i="21"/>
  <c r="R81" i="21"/>
  <c r="N81" i="21"/>
  <c r="J81" i="21"/>
  <c r="F81" i="21"/>
  <c r="BS81" i="21"/>
  <c r="BU81" i="21"/>
  <c r="BM81" i="21"/>
  <c r="BH81" i="21"/>
  <c r="AW81" i="21"/>
  <c r="AR81" i="21"/>
  <c r="AG81" i="21"/>
  <c r="AB81" i="21"/>
  <c r="W81" i="21"/>
  <c r="Q81" i="21"/>
  <c r="L81" i="21"/>
  <c r="G81" i="21"/>
  <c r="K81" i="21"/>
  <c r="S81" i="21"/>
  <c r="CJ80" i="21"/>
  <c r="Y81" i="21"/>
  <c r="AF81" i="21"/>
  <c r="AN81" i="21"/>
  <c r="AU81" i="21"/>
  <c r="BA81" i="21"/>
  <c r="BI81" i="21"/>
  <c r="BP81" i="21"/>
  <c r="CZ81" i="21"/>
  <c r="H82" i="21"/>
  <c r="O82" i="21"/>
  <c r="W82" i="21"/>
  <c r="AD82" i="21"/>
  <c r="AJ82" i="21"/>
  <c r="AR82" i="21"/>
  <c r="AY82" i="21"/>
  <c r="BF82" i="21"/>
  <c r="DE82" i="21"/>
  <c r="FB82" i="21"/>
  <c r="FQ82" i="21"/>
  <c r="BR83" i="21"/>
  <c r="BN83" i="21"/>
  <c r="BJ83" i="21"/>
  <c r="BF83" i="21"/>
  <c r="BB83" i="21"/>
  <c r="AX83" i="21"/>
  <c r="AT83" i="21"/>
  <c r="AP83" i="21"/>
  <c r="AH83" i="21"/>
  <c r="AD83" i="21"/>
  <c r="Z83" i="21"/>
  <c r="R83" i="21"/>
  <c r="N83" i="21"/>
  <c r="J83" i="21"/>
  <c r="F83" i="21"/>
  <c r="BO83" i="21"/>
  <c r="BI83" i="21"/>
  <c r="AY83" i="21"/>
  <c r="AS83" i="21"/>
  <c r="AN83" i="21"/>
  <c r="AI83" i="21"/>
  <c r="AC83" i="21"/>
  <c r="X83" i="21"/>
  <c r="AL83" i="21"/>
  <c r="S83" i="21"/>
  <c r="M83" i="21"/>
  <c r="H83" i="21"/>
  <c r="K83" i="21"/>
  <c r="Q83" i="21"/>
  <c r="Y83" i="21"/>
  <c r="AF83" i="21"/>
  <c r="AU83" i="21"/>
  <c r="BA83" i="21"/>
  <c r="BH83" i="21"/>
  <c r="BP83" i="21"/>
  <c r="CZ83" i="21"/>
  <c r="DG83" i="21"/>
  <c r="FD83" i="21"/>
  <c r="FS83" i="21"/>
  <c r="F84" i="21"/>
  <c r="M84" i="21"/>
  <c r="AB84" i="21"/>
  <c r="AH84" i="21"/>
  <c r="AO84" i="21"/>
  <c r="AW84" i="21"/>
  <c r="BJ84" i="21"/>
  <c r="BR84" i="21"/>
  <c r="J85" i="21"/>
  <c r="P85" i="21"/>
  <c r="W85" i="21"/>
  <c r="AE85" i="21"/>
  <c r="AR85" i="21"/>
  <c r="AZ85" i="21"/>
  <c r="BG85" i="21"/>
  <c r="CZ86" i="21"/>
  <c r="DE86" i="21"/>
  <c r="EX86" i="21"/>
  <c r="FM86" i="21"/>
  <c r="DJ86" i="21"/>
  <c r="FC86" i="21"/>
  <c r="FR86" i="21"/>
  <c r="DD86" i="21"/>
  <c r="DN86" i="21"/>
  <c r="G87" i="21"/>
  <c r="Q87" i="21"/>
  <c r="AB87" i="21"/>
  <c r="AW87" i="21"/>
  <c r="BH87" i="21"/>
  <c r="BS87" i="21"/>
  <c r="BU87" i="21"/>
  <c r="EY88" i="21"/>
  <c r="FN88" i="21"/>
  <c r="DF88" i="21"/>
  <c r="DL79" i="21"/>
  <c r="FA79" i="21"/>
  <c r="FP79" i="21"/>
  <c r="EV80" i="21"/>
  <c r="FK80" i="21"/>
  <c r="BV81" i="21"/>
  <c r="ES81" i="21"/>
  <c r="FH81" i="21"/>
  <c r="DH81" i="21"/>
  <c r="FA81" i="21"/>
  <c r="FP81" i="21"/>
  <c r="FF82" i="21"/>
  <c r="FU82" i="21"/>
  <c r="DM82" i="21"/>
  <c r="AA83" i="21"/>
  <c r="AG83" i="21"/>
  <c r="AO83" i="21"/>
  <c r="AV83" i="21"/>
  <c r="BK83" i="21"/>
  <c r="BQ83" i="21"/>
  <c r="H84" i="21"/>
  <c r="N84" i="21"/>
  <c r="AC84" i="21"/>
  <c r="AJ84" i="21"/>
  <c r="AR84" i="21"/>
  <c r="AX84" i="21"/>
  <c r="BE84" i="21"/>
  <c r="BM84" i="21"/>
  <c r="BQ85" i="21"/>
  <c r="BM85" i="21"/>
  <c r="BI85" i="21"/>
  <c r="BE85" i="21"/>
  <c r="BA85" i="21"/>
  <c r="AW85" i="21"/>
  <c r="AS85" i="21"/>
  <c r="AO85" i="21"/>
  <c r="AK85" i="21"/>
  <c r="AM85" i="21"/>
  <c r="AG85" i="21"/>
  <c r="AC85" i="21"/>
  <c r="Y85" i="21"/>
  <c r="Q85" i="21"/>
  <c r="M85" i="21"/>
  <c r="I85" i="21"/>
  <c r="E85" i="21"/>
  <c r="BO85" i="21"/>
  <c r="BJ85" i="21"/>
  <c r="AY85" i="21"/>
  <c r="AT85" i="21"/>
  <c r="AN85" i="21"/>
  <c r="AI85" i="21"/>
  <c r="AD85" i="21"/>
  <c r="X85" i="21"/>
  <c r="S85" i="21"/>
  <c r="N85" i="21"/>
  <c r="H85" i="21"/>
  <c r="K85" i="21"/>
  <c r="R85" i="21"/>
  <c r="Z85" i="21"/>
  <c r="AF85" i="21"/>
  <c r="AU85" i="21"/>
  <c r="BB85" i="21"/>
  <c r="BD85" i="21"/>
  <c r="BH85" i="21"/>
  <c r="BP85" i="21"/>
  <c r="BV86" i="21"/>
  <c r="FG86" i="21"/>
  <c r="FV86" i="21"/>
  <c r="I87" i="21"/>
  <c r="AE87" i="21"/>
  <c r="AO87" i="21"/>
  <c r="AZ87" i="21"/>
  <c r="BK87" i="21"/>
  <c r="DA88" i="21"/>
  <c r="ET88" i="21"/>
  <c r="FI88" i="21"/>
  <c r="H66" i="21"/>
  <c r="L66" i="21"/>
  <c r="P66" i="21"/>
  <c r="CG81" i="21"/>
  <c r="X66" i="21"/>
  <c r="AL66" i="21"/>
  <c r="AB66" i="21"/>
  <c r="AF66" i="21"/>
  <c r="AJ66" i="21"/>
  <c r="AN66" i="21"/>
  <c r="AR66" i="21"/>
  <c r="AV66" i="21"/>
  <c r="AZ66" i="21"/>
  <c r="BH66" i="21"/>
  <c r="BL66" i="21"/>
  <c r="F69" i="21"/>
  <c r="J69" i="21"/>
  <c r="N69" i="21"/>
  <c r="R69" i="21"/>
  <c r="Z69" i="21"/>
  <c r="AD69" i="21"/>
  <c r="AH69" i="21"/>
  <c r="AP69" i="21"/>
  <c r="AT69" i="21"/>
  <c r="AX69" i="21"/>
  <c r="BB69" i="21"/>
  <c r="BD69" i="21"/>
  <c r="BF69" i="21"/>
  <c r="BT69" i="21"/>
  <c r="BJ69" i="21"/>
  <c r="BN69" i="21"/>
  <c r="H70" i="21"/>
  <c r="L70" i="21"/>
  <c r="P70" i="21"/>
  <c r="X70" i="21"/>
  <c r="AL70" i="21"/>
  <c r="AB70" i="21"/>
  <c r="AF70" i="21"/>
  <c r="AJ70" i="21"/>
  <c r="AN70" i="21"/>
  <c r="BC70" i="21"/>
  <c r="AR70" i="21"/>
  <c r="AV70" i="21"/>
  <c r="AZ70" i="21"/>
  <c r="BH70" i="21"/>
  <c r="BL70" i="21"/>
  <c r="F71" i="21"/>
  <c r="J71" i="21"/>
  <c r="N71" i="21"/>
  <c r="CE82" i="21"/>
  <c r="R71" i="21"/>
  <c r="Z71" i="21"/>
  <c r="AD71" i="21"/>
  <c r="AH71" i="21"/>
  <c r="AP71" i="21"/>
  <c r="AT71" i="21"/>
  <c r="AX71" i="21"/>
  <c r="BB71" i="21"/>
  <c r="BD71" i="21"/>
  <c r="BF71" i="21"/>
  <c r="BT71" i="21"/>
  <c r="BJ71" i="21"/>
  <c r="BN71" i="21"/>
  <c r="H72" i="21"/>
  <c r="BY80" i="21"/>
  <c r="L72" i="21"/>
  <c r="P72" i="21"/>
  <c r="X72" i="21"/>
  <c r="AL72" i="21"/>
  <c r="AB72" i="21"/>
  <c r="AF72" i="21"/>
  <c r="AJ72" i="21"/>
  <c r="AM72" i="21"/>
  <c r="AN72" i="21"/>
  <c r="BC72" i="21"/>
  <c r="AR72" i="21"/>
  <c r="AV72" i="21"/>
  <c r="AZ72" i="21"/>
  <c r="BH72" i="21"/>
  <c r="BL72" i="21"/>
  <c r="F73" i="21"/>
  <c r="U73" i="21"/>
  <c r="J73" i="21"/>
  <c r="N73" i="21"/>
  <c r="R73" i="21"/>
  <c r="CI86" i="21"/>
  <c r="Z73" i="21"/>
  <c r="AD73" i="21"/>
  <c r="AH73" i="21"/>
  <c r="AP73" i="21"/>
  <c r="AT73" i="21"/>
  <c r="AX73" i="21"/>
  <c r="BB73" i="21"/>
  <c r="BD73" i="21"/>
  <c r="BF73" i="21"/>
  <c r="BT73" i="21"/>
  <c r="BJ73" i="21"/>
  <c r="BN73" i="21"/>
  <c r="F75" i="21"/>
  <c r="J75" i="21"/>
  <c r="CA92" i="21"/>
  <c r="N75" i="21"/>
  <c r="R75" i="21"/>
  <c r="Z75" i="21"/>
  <c r="AD75" i="21"/>
  <c r="AH75" i="21"/>
  <c r="AP75" i="21"/>
  <c r="AT75" i="21"/>
  <c r="AX75" i="21"/>
  <c r="BB75" i="21"/>
  <c r="BD75" i="21"/>
  <c r="BF75" i="21"/>
  <c r="BT75" i="21"/>
  <c r="BJ75" i="21"/>
  <c r="BN75" i="21"/>
  <c r="F79" i="21"/>
  <c r="T79" i="21"/>
  <c r="J79" i="21"/>
  <c r="N79" i="21"/>
  <c r="R79" i="21"/>
  <c r="Z79" i="21"/>
  <c r="AD79" i="21"/>
  <c r="AH79" i="21"/>
  <c r="AP79" i="21"/>
  <c r="AT79" i="21"/>
  <c r="AX79" i="21"/>
  <c r="BB79" i="21"/>
  <c r="BD79" i="21"/>
  <c r="BF79" i="21"/>
  <c r="BJ79" i="21"/>
  <c r="BN79" i="21"/>
  <c r="BR79" i="21"/>
  <c r="BQ80" i="21"/>
  <c r="BM80" i="21"/>
  <c r="BI80" i="21"/>
  <c r="BE80" i="21"/>
  <c r="BA80" i="21"/>
  <c r="BD80" i="21"/>
  <c r="AW80" i="21"/>
  <c r="AS80" i="21"/>
  <c r="AO80" i="21"/>
  <c r="BC80" i="21"/>
  <c r="AK80" i="21"/>
  <c r="AG80" i="21"/>
  <c r="AC80" i="21"/>
  <c r="Y80" i="21"/>
  <c r="Q80" i="21"/>
  <c r="M80" i="21"/>
  <c r="I80" i="21"/>
  <c r="E80" i="21"/>
  <c r="J80" i="21"/>
  <c r="O80" i="21"/>
  <c r="Z80" i="21"/>
  <c r="AE80" i="21"/>
  <c r="AJ80" i="21"/>
  <c r="AP80" i="21"/>
  <c r="AU80" i="21"/>
  <c r="AZ80" i="21"/>
  <c r="BF80" i="21"/>
  <c r="BK80" i="21"/>
  <c r="BP80" i="21"/>
  <c r="H81" i="21"/>
  <c r="U81" i="21"/>
  <c r="O81" i="21"/>
  <c r="AC81" i="21"/>
  <c r="AJ81" i="21"/>
  <c r="AM81" i="21"/>
  <c r="AQ81" i="21"/>
  <c r="AY81" i="21"/>
  <c r="BE81" i="21"/>
  <c r="BT81" i="21"/>
  <c r="BL81" i="21"/>
  <c r="DD81" i="21"/>
  <c r="DK81" i="21"/>
  <c r="BQ82" i="21"/>
  <c r="BM82" i="21"/>
  <c r="BI82" i="21"/>
  <c r="BE82" i="21"/>
  <c r="BA82" i="21"/>
  <c r="AW82" i="21"/>
  <c r="AS82" i="21"/>
  <c r="AO82" i="21"/>
  <c r="AK82" i="21"/>
  <c r="AM82" i="21"/>
  <c r="AG82" i="21"/>
  <c r="AC82" i="21"/>
  <c r="Y82" i="21"/>
  <c r="Q82" i="21"/>
  <c r="M82" i="21"/>
  <c r="I82" i="21"/>
  <c r="E82" i="21"/>
  <c r="BV95" i="21"/>
  <c r="BR82" i="21"/>
  <c r="BL82" i="21"/>
  <c r="BG82" i="21"/>
  <c r="BB82" i="21"/>
  <c r="BD82" i="21"/>
  <c r="AV82" i="21"/>
  <c r="AQ82" i="21"/>
  <c r="AF82" i="21"/>
  <c r="AA82" i="21"/>
  <c r="P82" i="21"/>
  <c r="K82" i="21"/>
  <c r="F82" i="21"/>
  <c r="L82" i="21"/>
  <c r="S82" i="21"/>
  <c r="Z82" i="21"/>
  <c r="AH82" i="21"/>
  <c r="AN82" i="21"/>
  <c r="BC82" i="21"/>
  <c r="AU82" i="21"/>
  <c r="BJ82" i="21"/>
  <c r="BP82" i="21"/>
  <c r="G83" i="21"/>
  <c r="O83" i="21"/>
  <c r="U83" i="21"/>
  <c r="AB83" i="21"/>
  <c r="AJ83" i="21"/>
  <c r="AQ83" i="21"/>
  <c r="AW83" i="21"/>
  <c r="BE83" i="21"/>
  <c r="BL83" i="21"/>
  <c r="BS83" i="21"/>
  <c r="BU83" i="21"/>
  <c r="I84" i="21"/>
  <c r="Q84" i="21"/>
  <c r="X84" i="21"/>
  <c r="AD84" i="21"/>
  <c r="AS84" i="21"/>
  <c r="AZ84" i="21"/>
  <c r="BH84" i="21"/>
  <c r="BN84" i="21"/>
  <c r="F85" i="21"/>
  <c r="L85" i="21"/>
  <c r="AA85" i="21"/>
  <c r="AH85" i="21"/>
  <c r="AP85" i="21"/>
  <c r="AV85" i="21"/>
  <c r="BK85" i="21"/>
  <c r="BR85" i="21"/>
  <c r="BU85" i="21"/>
  <c r="DB85" i="21"/>
  <c r="BX86" i="21"/>
  <c r="DB86" i="21"/>
  <c r="FA86" i="21"/>
  <c r="FP86" i="21"/>
  <c r="DH86" i="21"/>
  <c r="FF86" i="21"/>
  <c r="FU86" i="21"/>
  <c r="DM86" i="21"/>
  <c r="DI86" i="21"/>
  <c r="L87" i="21"/>
  <c r="W87" i="21"/>
  <c r="AG87" i="21"/>
  <c r="AR87" i="21"/>
  <c r="BM87" i="21"/>
  <c r="FE89" i="21"/>
  <c r="FT89" i="21"/>
  <c r="DL89" i="21"/>
  <c r="V89" i="21"/>
  <c r="FB89" i="21"/>
  <c r="FQ89" i="21"/>
  <c r="EU90" i="21"/>
  <c r="FJ90" i="21"/>
  <c r="FC90" i="21"/>
  <c r="FR90" i="21"/>
  <c r="BU90" i="21"/>
  <c r="DF90" i="21"/>
  <c r="DN90" i="21"/>
  <c r="FB91" i="21"/>
  <c r="FQ91" i="21"/>
  <c r="FG91" i="21"/>
  <c r="FV91" i="21"/>
  <c r="CZ92" i="21"/>
  <c r="DH92" i="21"/>
  <c r="DE93" i="21"/>
  <c r="DM93" i="21"/>
  <c r="EY94" i="21"/>
  <c r="FN94" i="21"/>
  <c r="ES95" i="21"/>
  <c r="FH95" i="21"/>
  <c r="ED95" i="21"/>
  <c r="FA95" i="21"/>
  <c r="FP95" i="21"/>
  <c r="CZ95" i="21"/>
  <c r="CJ96" i="21"/>
  <c r="V96" i="21"/>
  <c r="DN96" i="21"/>
  <c r="BD86" i="21"/>
  <c r="BQ88" i="21"/>
  <c r="BM88" i="21"/>
  <c r="BI88" i="21"/>
  <c r="BE88" i="21"/>
  <c r="BA88" i="21"/>
  <c r="BD88" i="21"/>
  <c r="AW88" i="21"/>
  <c r="AS88" i="21"/>
  <c r="AO88" i="21"/>
  <c r="BC88" i="21"/>
  <c r="AK88" i="21"/>
  <c r="AG88" i="21"/>
  <c r="AC88" i="21"/>
  <c r="Y88" i="21"/>
  <c r="Q88" i="21"/>
  <c r="M88" i="21"/>
  <c r="I88" i="21"/>
  <c r="E88" i="21"/>
  <c r="J88" i="21"/>
  <c r="O88" i="21"/>
  <c r="Z88" i="21"/>
  <c r="AE88" i="21"/>
  <c r="AJ88" i="21"/>
  <c r="AP88" i="21"/>
  <c r="AU88" i="21"/>
  <c r="AZ88" i="21"/>
  <c r="BF88" i="21"/>
  <c r="BK88" i="21"/>
  <c r="BP88" i="21"/>
  <c r="EV88" i="21"/>
  <c r="FK88" i="21"/>
  <c r="FA89" i="21"/>
  <c r="FP89" i="21"/>
  <c r="DH89" i="21"/>
  <c r="BU89" i="21"/>
  <c r="DF89" i="21"/>
  <c r="H90" i="21"/>
  <c r="P90" i="21"/>
  <c r="X90" i="21"/>
  <c r="AL90" i="21"/>
  <c r="AF90" i="21"/>
  <c r="AN90" i="21"/>
  <c r="AV90" i="21"/>
  <c r="EX91" i="21"/>
  <c r="FM91" i="21"/>
  <c r="FC91" i="21"/>
  <c r="FR91" i="21"/>
  <c r="V91" i="21"/>
  <c r="DE91" i="21"/>
  <c r="DM91" i="21"/>
  <c r="EX92" i="21"/>
  <c r="FM92" i="21"/>
  <c r="FF92" i="21"/>
  <c r="FU92" i="21"/>
  <c r="BV92" i="21"/>
  <c r="ES93" i="21"/>
  <c r="FH93" i="21"/>
  <c r="ED93" i="21"/>
  <c r="FA93" i="21"/>
  <c r="FP93" i="21"/>
  <c r="BD93" i="21"/>
  <c r="FF93" i="21"/>
  <c r="FU93" i="21"/>
  <c r="CF94" i="21"/>
  <c r="DF94" i="21"/>
  <c r="EU96" i="21"/>
  <c r="FJ96" i="21"/>
  <c r="DB96" i="21"/>
  <c r="FB88" i="21"/>
  <c r="FQ88" i="21"/>
  <c r="DD89" i="21"/>
  <c r="DA89" i="21"/>
  <c r="DI89" i="21"/>
  <c r="EY90" i="21"/>
  <c r="FN90" i="21"/>
  <c r="V90" i="21"/>
  <c r="FG90" i="21"/>
  <c r="FV90" i="21"/>
  <c r="DB90" i="21"/>
  <c r="DJ90" i="21"/>
  <c r="ET91" i="21"/>
  <c r="FI91" i="21"/>
  <c r="EY91" i="21"/>
  <c r="FN91" i="21"/>
  <c r="DF91" i="21"/>
  <c r="DN91" i="21"/>
  <c r="DD92" i="21"/>
  <c r="DL92" i="21"/>
  <c r="DA93" i="21"/>
  <c r="DI93" i="21"/>
  <c r="ET93" i="21"/>
  <c r="FI93" i="21"/>
  <c r="V94" i="21"/>
  <c r="CJ94" i="21"/>
  <c r="EW95" i="21"/>
  <c r="FL95" i="21"/>
  <c r="FE95" i="21"/>
  <c r="FT95" i="21"/>
  <c r="DH95" i="21"/>
  <c r="EY96" i="21"/>
  <c r="FN96" i="21"/>
  <c r="BU88" i="21"/>
  <c r="DC88" i="21"/>
  <c r="DI88" i="21"/>
  <c r="DN88" i="21"/>
  <c r="CZ89" i="21"/>
  <c r="DB89" i="21"/>
  <c r="DJ89" i="21"/>
  <c r="EY89" i="21"/>
  <c r="FN89" i="21"/>
  <c r="FG89" i="21"/>
  <c r="FV89" i="21"/>
  <c r="BR90" i="21"/>
  <c r="BN90" i="21"/>
  <c r="BJ90" i="21"/>
  <c r="BF90" i="21"/>
  <c r="BB90" i="21"/>
  <c r="BD90" i="21"/>
  <c r="AX90" i="21"/>
  <c r="AT90" i="21"/>
  <c r="AP90" i="21"/>
  <c r="AH90" i="21"/>
  <c r="AD90" i="21"/>
  <c r="Z90" i="21"/>
  <c r="R90" i="21"/>
  <c r="CI91" i="21"/>
  <c r="N90" i="21"/>
  <c r="CE91" i="21"/>
  <c r="J90" i="21"/>
  <c r="F90" i="21"/>
  <c r="BW97" i="21"/>
  <c r="BQ90" i="21"/>
  <c r="BM90" i="21"/>
  <c r="BI90" i="21"/>
  <c r="BE90" i="21"/>
  <c r="BA90" i="21"/>
  <c r="AW90" i="21"/>
  <c r="AS90" i="21"/>
  <c r="AO90" i="21"/>
  <c r="AK90" i="21"/>
  <c r="AG90" i="21"/>
  <c r="AC90" i="21"/>
  <c r="Y90" i="21"/>
  <c r="Q90" i="21"/>
  <c r="M90" i="21"/>
  <c r="I90" i="21"/>
  <c r="E90" i="21"/>
  <c r="BV93" i="21"/>
  <c r="L90" i="21"/>
  <c r="AB90" i="21"/>
  <c r="AJ90" i="21"/>
  <c r="AR90" i="21"/>
  <c r="AZ90" i="21"/>
  <c r="BH90" i="21"/>
  <c r="BP90" i="21"/>
  <c r="EU91" i="21"/>
  <c r="FJ91" i="21"/>
  <c r="FF91" i="21"/>
  <c r="FU91" i="21"/>
  <c r="DA91" i="21"/>
  <c r="DI91" i="21"/>
  <c r="BW92" i="21"/>
  <c r="FB92" i="21"/>
  <c r="FQ92" i="21"/>
  <c r="BD92" i="21"/>
  <c r="DE92" i="21"/>
  <c r="DM92" i="21"/>
  <c r="EW93" i="21"/>
  <c r="FL93" i="21"/>
  <c r="FE93" i="21"/>
  <c r="FT93" i="21"/>
  <c r="DD93" i="21"/>
  <c r="EX93" i="21"/>
  <c r="FM93" i="21"/>
  <c r="BX94" i="21"/>
  <c r="DN94" i="21"/>
  <c r="BD95" i="21"/>
  <c r="DL95" i="21"/>
  <c r="FC96" i="21"/>
  <c r="FR96" i="21"/>
  <c r="DJ96" i="21"/>
  <c r="F194" i="21"/>
  <c r="ET97" i="21"/>
  <c r="FI97" i="21"/>
  <c r="K194" i="21"/>
  <c r="Q194" i="21"/>
  <c r="FE97" i="21"/>
  <c r="FT97" i="21"/>
  <c r="ET98" i="21"/>
  <c r="FI98" i="21"/>
  <c r="FE98" i="21"/>
  <c r="FT98" i="21"/>
  <c r="EY99" i="21"/>
  <c r="FN99" i="21"/>
  <c r="DK100" i="21"/>
  <c r="FD100" i="21"/>
  <c r="FS100" i="21"/>
  <c r="EW101" i="21"/>
  <c r="FL101" i="21"/>
  <c r="FB101" i="21"/>
  <c r="FQ101" i="21"/>
  <c r="V101" i="21"/>
  <c r="FG101" i="21"/>
  <c r="FV101" i="21"/>
  <c r="DD101" i="21"/>
  <c r="DN101" i="21"/>
  <c r="EV102" i="21"/>
  <c r="FK102" i="21"/>
  <c r="FF102" i="21"/>
  <c r="FU102" i="21"/>
  <c r="EY103" i="21"/>
  <c r="FN103" i="21"/>
  <c r="DF103" i="21"/>
  <c r="DB105" i="21"/>
  <c r="FE105" i="21"/>
  <c r="FT105" i="21"/>
  <c r="DL105" i="21"/>
  <c r="BX105" i="21"/>
  <c r="CE106" i="21"/>
  <c r="DI106" i="21"/>
  <c r="CA108" i="21"/>
  <c r="DE108" i="21"/>
  <c r="ED110" i="21"/>
  <c r="ES110" i="21"/>
  <c r="FH110" i="21"/>
  <c r="CZ110" i="21"/>
  <c r="EX111" i="21"/>
  <c r="FM111" i="21"/>
  <c r="DE111" i="21"/>
  <c r="BX115" i="21"/>
  <c r="DB115" i="21"/>
  <c r="H94" i="21"/>
  <c r="L94" i="21"/>
  <c r="P94" i="21"/>
  <c r="X94" i="21"/>
  <c r="AL94" i="21"/>
  <c r="AB94" i="21"/>
  <c r="AF94" i="21"/>
  <c r="AJ94" i="21"/>
  <c r="AN94" i="21"/>
  <c r="AR94" i="21"/>
  <c r="AV94" i="21"/>
  <c r="AZ94" i="21"/>
  <c r="BH94" i="21"/>
  <c r="BL94" i="21"/>
  <c r="BP94" i="21"/>
  <c r="DA95" i="21"/>
  <c r="DE95" i="21"/>
  <c r="DI95" i="21"/>
  <c r="DM95" i="21"/>
  <c r="BR96" i="21"/>
  <c r="BN96" i="21"/>
  <c r="BJ96" i="21"/>
  <c r="BF96" i="21"/>
  <c r="BT96" i="21"/>
  <c r="BB96" i="21"/>
  <c r="AX96" i="21"/>
  <c r="H96" i="21"/>
  <c r="L96" i="21"/>
  <c r="P96" i="21"/>
  <c r="X96" i="21"/>
  <c r="AL96" i="21"/>
  <c r="AB96" i="21"/>
  <c r="AF96" i="21"/>
  <c r="AJ96" i="21"/>
  <c r="AN96" i="21"/>
  <c r="AR96" i="21"/>
  <c r="AV96" i="21"/>
  <c r="BA96" i="21"/>
  <c r="BG96" i="21"/>
  <c r="BL96" i="21"/>
  <c r="BQ96" i="21"/>
  <c r="G194" i="21"/>
  <c r="EU97" i="21"/>
  <c r="FJ97" i="21"/>
  <c r="M194" i="21"/>
  <c r="FA97" i="21"/>
  <c r="FP97" i="21"/>
  <c r="R194" i="21"/>
  <c r="FF97" i="21"/>
  <c r="FU97" i="21"/>
  <c r="EY97" i="21"/>
  <c r="FN97" i="21"/>
  <c r="DE98" i="21"/>
  <c r="BR99" i="21"/>
  <c r="BN99" i="21"/>
  <c r="BJ99" i="21"/>
  <c r="BF99" i="21"/>
  <c r="BB99" i="21"/>
  <c r="BD99" i="21"/>
  <c r="AX99" i="21"/>
  <c r="AT99" i="21"/>
  <c r="AP99" i="21"/>
  <c r="AH99" i="21"/>
  <c r="AD99" i="21"/>
  <c r="Z99" i="21"/>
  <c r="R99" i="21"/>
  <c r="N99" i="21"/>
  <c r="J99" i="21"/>
  <c r="F99" i="21"/>
  <c r="BO99" i="21"/>
  <c r="BI99" i="21"/>
  <c r="AY99" i="21"/>
  <c r="AS99" i="21"/>
  <c r="AN99" i="21"/>
  <c r="AI99" i="21"/>
  <c r="AC99" i="21"/>
  <c r="X99" i="21"/>
  <c r="S99" i="21"/>
  <c r="M99" i="21"/>
  <c r="H99" i="21"/>
  <c r="BS99" i="21"/>
  <c r="BU99" i="21"/>
  <c r="BM99" i="21"/>
  <c r="BH99" i="21"/>
  <c r="AW99" i="21"/>
  <c r="AR99" i="21"/>
  <c r="AG99" i="21"/>
  <c r="AB99" i="21"/>
  <c r="W99" i="21"/>
  <c r="Q99" i="21"/>
  <c r="L99" i="21"/>
  <c r="G99" i="21"/>
  <c r="O99" i="21"/>
  <c r="Y99" i="21"/>
  <c r="AJ99" i="21"/>
  <c r="AU99" i="21"/>
  <c r="BE99" i="21"/>
  <c r="BP99" i="21"/>
  <c r="EY100" i="21"/>
  <c r="FN100" i="21"/>
  <c r="DF100" i="21"/>
  <c r="FE100" i="21"/>
  <c r="FT100" i="21"/>
  <c r="DL100" i="21"/>
  <c r="DG102" i="21"/>
  <c r="EZ102" i="21"/>
  <c r="FO102" i="21"/>
  <c r="DG103" i="21"/>
  <c r="EZ103" i="21"/>
  <c r="FO103" i="21"/>
  <c r="ET107" i="21"/>
  <c r="FI107" i="21"/>
  <c r="DA107" i="21"/>
  <c r="DF107" i="21"/>
  <c r="EY107" i="21"/>
  <c r="FN107" i="21"/>
  <c r="DL107" i="21"/>
  <c r="FE107" i="21"/>
  <c r="FT107" i="21"/>
  <c r="DK108" i="21"/>
  <c r="FD108" i="21"/>
  <c r="FS108" i="21"/>
  <c r="EZ110" i="21"/>
  <c r="FO110" i="21"/>
  <c r="H86" i="21"/>
  <c r="U86" i="21"/>
  <c r="L86" i="21"/>
  <c r="P86" i="21"/>
  <c r="X86" i="21"/>
  <c r="AL86" i="21"/>
  <c r="AB86" i="21"/>
  <c r="AF86" i="21"/>
  <c r="AJ86" i="21"/>
  <c r="AM86" i="21"/>
  <c r="AN86" i="21"/>
  <c r="BC86" i="21"/>
  <c r="AR86" i="21"/>
  <c r="AV86" i="21"/>
  <c r="AZ86" i="21"/>
  <c r="BH86" i="21"/>
  <c r="BT86" i="21"/>
  <c r="BL86" i="21"/>
  <c r="H89" i="21"/>
  <c r="T89" i="21"/>
  <c r="L89" i="21"/>
  <c r="P89" i="21"/>
  <c r="X89" i="21"/>
  <c r="AB89" i="21"/>
  <c r="AF89" i="21"/>
  <c r="AJ89" i="21"/>
  <c r="AM89" i="21"/>
  <c r="AN89" i="21"/>
  <c r="AR89" i="21"/>
  <c r="AV89" i="21"/>
  <c r="AZ89" i="21"/>
  <c r="BH89" i="21"/>
  <c r="BT89" i="21"/>
  <c r="BL89" i="21"/>
  <c r="H91" i="21"/>
  <c r="L91" i="21"/>
  <c r="P91" i="21"/>
  <c r="X91" i="21"/>
  <c r="AL91" i="21"/>
  <c r="AB91" i="21"/>
  <c r="AF91" i="21"/>
  <c r="AJ91" i="21"/>
  <c r="AM91" i="21"/>
  <c r="AN91" i="21"/>
  <c r="AR91" i="21"/>
  <c r="AV91" i="21"/>
  <c r="AZ91" i="21"/>
  <c r="BH91" i="21"/>
  <c r="BT91" i="21"/>
  <c r="BL91" i="21"/>
  <c r="ED91" i="21"/>
  <c r="G92" i="21"/>
  <c r="BX85" i="21"/>
  <c r="K92" i="21"/>
  <c r="CB94" i="21"/>
  <c r="O92" i="21"/>
  <c r="CF85" i="21"/>
  <c r="S92" i="21"/>
  <c r="W92" i="21"/>
  <c r="AA92" i="21"/>
  <c r="AE92" i="21"/>
  <c r="AI92" i="21"/>
  <c r="AQ92" i="21"/>
  <c r="AU92" i="21"/>
  <c r="AY92" i="21"/>
  <c r="BG92" i="21"/>
  <c r="BT92" i="21"/>
  <c r="BK92" i="21"/>
  <c r="BO92" i="21"/>
  <c r="BS92" i="21"/>
  <c r="BU92" i="21"/>
  <c r="G93" i="21"/>
  <c r="K93" i="21"/>
  <c r="CB100" i="21"/>
  <c r="O93" i="21"/>
  <c r="S93" i="21"/>
  <c r="W93" i="21"/>
  <c r="AA93" i="21"/>
  <c r="AE93" i="21"/>
  <c r="AI93" i="21"/>
  <c r="AQ93" i="21"/>
  <c r="AU93" i="21"/>
  <c r="AY93" i="21"/>
  <c r="BG93" i="21"/>
  <c r="BT93" i="21"/>
  <c r="BK93" i="21"/>
  <c r="BO93" i="21"/>
  <c r="BS93" i="21"/>
  <c r="BU93" i="21"/>
  <c r="E94" i="21"/>
  <c r="I94" i="21"/>
  <c r="M94" i="21"/>
  <c r="Q94" i="21"/>
  <c r="CH92" i="21"/>
  <c r="Y94" i="21"/>
  <c r="AC94" i="21"/>
  <c r="AG94" i="21"/>
  <c r="AK94" i="21"/>
  <c r="AM94" i="21"/>
  <c r="AO94" i="21"/>
  <c r="AS94" i="21"/>
  <c r="AW94" i="21"/>
  <c r="BA94" i="21"/>
  <c r="BE94" i="21"/>
  <c r="BI94" i="21"/>
  <c r="BM94" i="21"/>
  <c r="BQ94" i="21"/>
  <c r="G95" i="21"/>
  <c r="K95" i="21"/>
  <c r="O95" i="21"/>
  <c r="S95" i="21"/>
  <c r="W95" i="21"/>
  <c r="AA95" i="21"/>
  <c r="AE95" i="21"/>
  <c r="AI95" i="21"/>
  <c r="AQ95" i="21"/>
  <c r="AU95" i="21"/>
  <c r="AY95" i="21"/>
  <c r="BG95" i="21"/>
  <c r="BT95" i="21"/>
  <c r="BK95" i="21"/>
  <c r="BO95" i="21"/>
  <c r="BS95" i="21"/>
  <c r="BU95" i="21"/>
  <c r="E96" i="21"/>
  <c r="I96" i="21"/>
  <c r="M96" i="21"/>
  <c r="Q96" i="21"/>
  <c r="CH103" i="21"/>
  <c r="Y96" i="21"/>
  <c r="AC96" i="21"/>
  <c r="AG96" i="21"/>
  <c r="AK96" i="21"/>
  <c r="AM96" i="21"/>
  <c r="AO96" i="21"/>
  <c r="AS96" i="21"/>
  <c r="AW96" i="21"/>
  <c r="BH96" i="21"/>
  <c r="BM96" i="21"/>
  <c r="BS96" i="21"/>
  <c r="BU96" i="21"/>
  <c r="I194" i="21"/>
  <c r="N194" i="21"/>
  <c r="FB97" i="21"/>
  <c r="FQ97" i="21"/>
  <c r="S194" i="21"/>
  <c r="FG97" i="21"/>
  <c r="FV97" i="21"/>
  <c r="DJ97" i="21"/>
  <c r="EZ98" i="21"/>
  <c r="FO98" i="21"/>
  <c r="BD98" i="21"/>
  <c r="E99" i="21"/>
  <c r="P99" i="21"/>
  <c r="AA99" i="21"/>
  <c r="AK99" i="21"/>
  <c r="AM99" i="21"/>
  <c r="AV99" i="21"/>
  <c r="BG99" i="21"/>
  <c r="BQ99" i="21"/>
  <c r="CZ100" i="21"/>
  <c r="ES100" i="21"/>
  <c r="FH100" i="21"/>
  <c r="EZ100" i="21"/>
  <c r="FO100" i="21"/>
  <c r="DI101" i="21"/>
  <c r="FA102" i="21"/>
  <c r="FP102" i="21"/>
  <c r="CZ103" i="21"/>
  <c r="ES103" i="21"/>
  <c r="FH103" i="21"/>
  <c r="ED103" i="21"/>
  <c r="DK103" i="21"/>
  <c r="FD103" i="21"/>
  <c r="FS103" i="21"/>
  <c r="EW104" i="21"/>
  <c r="FL104" i="21"/>
  <c r="DD104" i="21"/>
  <c r="DI104" i="21"/>
  <c r="FB104" i="21"/>
  <c r="FQ104" i="21"/>
  <c r="DN104" i="21"/>
  <c r="FG104" i="21"/>
  <c r="FV104" i="21"/>
  <c r="V104" i="21"/>
  <c r="EZ105" i="21"/>
  <c r="FO105" i="21"/>
  <c r="DG105" i="21"/>
  <c r="BS106" i="21"/>
  <c r="BU106" i="21"/>
  <c r="BO106" i="21"/>
  <c r="BK106" i="21"/>
  <c r="BG106" i="21"/>
  <c r="AY106" i="21"/>
  <c r="AU106" i="21"/>
  <c r="AQ106" i="21"/>
  <c r="AI106" i="21"/>
  <c r="AE106" i="21"/>
  <c r="AA106" i="21"/>
  <c r="W106" i="21"/>
  <c r="S106" i="21"/>
  <c r="O106" i="21"/>
  <c r="K106" i="21"/>
  <c r="G106" i="21"/>
  <c r="BN106" i="21"/>
  <c r="BI106" i="21"/>
  <c r="AX106" i="21"/>
  <c r="AS106" i="21"/>
  <c r="AN106" i="21"/>
  <c r="AH106" i="21"/>
  <c r="AC106" i="21"/>
  <c r="X106" i="21"/>
  <c r="R106" i="21"/>
  <c r="M106" i="21"/>
  <c r="H106" i="21"/>
  <c r="BR106" i="21"/>
  <c r="BM106" i="21"/>
  <c r="BH106" i="21"/>
  <c r="BB106" i="21"/>
  <c r="AW106" i="21"/>
  <c r="AR106" i="21"/>
  <c r="AG106" i="21"/>
  <c r="AB106" i="21"/>
  <c r="Q106" i="21"/>
  <c r="L106" i="21"/>
  <c r="F106" i="21"/>
  <c r="BQ106" i="21"/>
  <c r="BL106" i="21"/>
  <c r="BF106" i="21"/>
  <c r="BT106" i="21"/>
  <c r="BA106" i="21"/>
  <c r="AV106" i="21"/>
  <c r="AP106" i="21"/>
  <c r="AK106" i="21"/>
  <c r="AM106" i="21"/>
  <c r="AF106" i="21"/>
  <c r="Z106" i="21"/>
  <c r="P106" i="21"/>
  <c r="J106" i="21"/>
  <c r="E106" i="21"/>
  <c r="Y106" i="21"/>
  <c r="AT106" i="21"/>
  <c r="BP106" i="21"/>
  <c r="U91" i="21"/>
  <c r="H92" i="21"/>
  <c r="L92" i="21"/>
  <c r="P92" i="21"/>
  <c r="X92" i="21"/>
  <c r="AB92" i="21"/>
  <c r="AF92" i="21"/>
  <c r="AJ92" i="21"/>
  <c r="AN92" i="21"/>
  <c r="BC92" i="21"/>
  <c r="AR92" i="21"/>
  <c r="AV92" i="21"/>
  <c r="AZ92" i="21"/>
  <c r="BH92" i="21"/>
  <c r="BL92" i="21"/>
  <c r="H93" i="21"/>
  <c r="L93" i="21"/>
  <c r="P93" i="21"/>
  <c r="X93" i="21"/>
  <c r="AB93" i="21"/>
  <c r="AF93" i="21"/>
  <c r="AJ93" i="21"/>
  <c r="AN93" i="21"/>
  <c r="AR93" i="21"/>
  <c r="AV93" i="21"/>
  <c r="AZ93" i="21"/>
  <c r="BH93" i="21"/>
  <c r="BL93" i="21"/>
  <c r="F94" i="21"/>
  <c r="BW98" i="21"/>
  <c r="J94" i="21"/>
  <c r="N94" i="21"/>
  <c r="CE109" i="21"/>
  <c r="R94" i="21"/>
  <c r="CI101" i="21"/>
  <c r="Z94" i="21"/>
  <c r="AD94" i="21"/>
  <c r="AH94" i="21"/>
  <c r="AP94" i="21"/>
  <c r="AT94" i="21"/>
  <c r="AX94" i="21"/>
  <c r="BB94" i="21"/>
  <c r="BD94" i="21"/>
  <c r="BF94" i="21"/>
  <c r="BJ94" i="21"/>
  <c r="BN94" i="21"/>
  <c r="H95" i="21"/>
  <c r="L95" i="21"/>
  <c r="P95" i="21"/>
  <c r="X95" i="21"/>
  <c r="AB95" i="21"/>
  <c r="AF95" i="21"/>
  <c r="AJ95" i="21"/>
  <c r="AN95" i="21"/>
  <c r="BC95" i="21"/>
  <c r="AR95" i="21"/>
  <c r="AV95" i="21"/>
  <c r="AZ95" i="21"/>
  <c r="BH95" i="21"/>
  <c r="BL95" i="21"/>
  <c r="F96" i="21"/>
  <c r="J96" i="21"/>
  <c r="N96" i="21"/>
  <c r="R96" i="21"/>
  <c r="CI109" i="21"/>
  <c r="Z96" i="21"/>
  <c r="AD96" i="21"/>
  <c r="AH96" i="21"/>
  <c r="AP96" i="21"/>
  <c r="AT96" i="21"/>
  <c r="AY96" i="21"/>
  <c r="BI96" i="21"/>
  <c r="BO96" i="21"/>
  <c r="ED97" i="21"/>
  <c r="J194" i="21"/>
  <c r="EX97" i="21"/>
  <c r="FM97" i="21"/>
  <c r="O194" i="21"/>
  <c r="BV97" i="21"/>
  <c r="DA97" i="21"/>
  <c r="DF97" i="21"/>
  <c r="DL97" i="21"/>
  <c r="ES97" i="21"/>
  <c r="FH97" i="21"/>
  <c r="ES98" i="21"/>
  <c r="FH98" i="21"/>
  <c r="CZ98" i="21"/>
  <c r="DK98" i="21"/>
  <c r="FD98" i="21"/>
  <c r="FS98" i="21"/>
  <c r="DA98" i="21"/>
  <c r="DL98" i="21"/>
  <c r="I99" i="21"/>
  <c r="AE99" i="21"/>
  <c r="AO99" i="21"/>
  <c r="AZ99" i="21"/>
  <c r="BK99" i="21"/>
  <c r="EU100" i="21"/>
  <c r="FJ100" i="21"/>
  <c r="DB101" i="21"/>
  <c r="DH101" i="21"/>
  <c r="FA101" i="21"/>
  <c r="FP101" i="21"/>
  <c r="FF101" i="21"/>
  <c r="FU101" i="21"/>
  <c r="DM101" i="21"/>
  <c r="EU101" i="21"/>
  <c r="FJ101" i="21"/>
  <c r="DA102" i="21"/>
  <c r="FE102" i="21"/>
  <c r="FT102" i="21"/>
  <c r="DL102" i="21"/>
  <c r="DC102" i="21"/>
  <c r="DM102" i="21"/>
  <c r="EU103" i="21"/>
  <c r="FJ103" i="21"/>
  <c r="DB103" i="21"/>
  <c r="DL103" i="21"/>
  <c r="FE103" i="21"/>
  <c r="FT103" i="21"/>
  <c r="DD106" i="21"/>
  <c r="CZ108" i="21"/>
  <c r="ES108" i="21"/>
  <c r="FH108" i="21"/>
  <c r="ED108" i="21"/>
  <c r="EU109" i="21"/>
  <c r="FJ109" i="21"/>
  <c r="DB109" i="21"/>
  <c r="FA109" i="21"/>
  <c r="FP109" i="21"/>
  <c r="DH109" i="21"/>
  <c r="FF109" i="21"/>
  <c r="FU109" i="21"/>
  <c r="V109" i="21"/>
  <c r="DM109" i="21"/>
  <c r="EU112" i="21"/>
  <c r="FJ112" i="21"/>
  <c r="DB112" i="21"/>
  <c r="FE112" i="21"/>
  <c r="FT112" i="21"/>
  <c r="DL112" i="21"/>
  <c r="H98" i="21"/>
  <c r="M98" i="21"/>
  <c r="R98" i="21"/>
  <c r="X98" i="21"/>
  <c r="AC98" i="21"/>
  <c r="AH98" i="21"/>
  <c r="AN98" i="21"/>
  <c r="AS98" i="21"/>
  <c r="AX98" i="21"/>
  <c r="BI98" i="21"/>
  <c r="V100" i="21"/>
  <c r="X100" i="21"/>
  <c r="AL100" i="21"/>
  <c r="AC100" i="21"/>
  <c r="AI100" i="21"/>
  <c r="AN100" i="21"/>
  <c r="AS100" i="21"/>
  <c r="AY100" i="21"/>
  <c r="BI100" i="21"/>
  <c r="CJ100" i="21"/>
  <c r="ED101" i="21"/>
  <c r="DA101" i="21"/>
  <c r="BS102" i="21"/>
  <c r="BU102" i="21"/>
  <c r="BO102" i="21"/>
  <c r="BK102" i="21"/>
  <c r="BG102" i="21"/>
  <c r="AY102" i="21"/>
  <c r="AU102" i="21"/>
  <c r="AQ102" i="21"/>
  <c r="AI102" i="21"/>
  <c r="AE102" i="21"/>
  <c r="AA102" i="21"/>
  <c r="W102" i="21"/>
  <c r="S102" i="21"/>
  <c r="O102" i="21"/>
  <c r="K102" i="21"/>
  <c r="G102" i="21"/>
  <c r="I102" i="21"/>
  <c r="N102" i="21"/>
  <c r="Y102" i="21"/>
  <c r="AD102" i="21"/>
  <c r="AJ102" i="21"/>
  <c r="AO102" i="21"/>
  <c r="BC102" i="21"/>
  <c r="AT102" i="21"/>
  <c r="AZ102" i="21"/>
  <c r="BE102" i="21"/>
  <c r="BJ102" i="21"/>
  <c r="BP102" i="21"/>
  <c r="H103" i="21"/>
  <c r="M103" i="21"/>
  <c r="S103" i="21"/>
  <c r="X103" i="21"/>
  <c r="AL103" i="21"/>
  <c r="AC103" i="21"/>
  <c r="AI103" i="21"/>
  <c r="AN103" i="21"/>
  <c r="AS103" i="21"/>
  <c r="AY103" i="21"/>
  <c r="BI103" i="21"/>
  <c r="BV104" i="21"/>
  <c r="DA104" i="21"/>
  <c r="DF104" i="21"/>
  <c r="DL104" i="21"/>
  <c r="EU104" i="21"/>
  <c r="FJ104" i="21"/>
  <c r="FF104" i="21"/>
  <c r="FU104" i="21"/>
  <c r="H105" i="21"/>
  <c r="M105" i="21"/>
  <c r="S105" i="21"/>
  <c r="X105" i="21"/>
  <c r="AL105" i="21"/>
  <c r="AC105" i="21"/>
  <c r="AI105" i="21"/>
  <c r="AN105" i="21"/>
  <c r="AS105" i="21"/>
  <c r="AY105" i="21"/>
  <c r="BI105" i="21"/>
  <c r="ED105" i="21"/>
  <c r="DI107" i="21"/>
  <c r="ES107" i="21"/>
  <c r="FH107" i="21"/>
  <c r="F108" i="21"/>
  <c r="L108" i="21"/>
  <c r="Q108" i="21"/>
  <c r="CH98" i="21"/>
  <c r="AB108" i="21"/>
  <c r="AG108" i="21"/>
  <c r="AR108" i="21"/>
  <c r="AW108" i="21"/>
  <c r="BB108" i="21"/>
  <c r="BD108" i="21"/>
  <c r="BH108" i="21"/>
  <c r="BM108" i="21"/>
  <c r="BR108" i="21"/>
  <c r="FB109" i="21"/>
  <c r="FQ109" i="21"/>
  <c r="DF109" i="21"/>
  <c r="EW109" i="21"/>
  <c r="FL109" i="21"/>
  <c r="F110" i="21"/>
  <c r="U110" i="21"/>
  <c r="N110" i="21"/>
  <c r="AB110" i="21"/>
  <c r="AJ110" i="21"/>
  <c r="AP110" i="21"/>
  <c r="AW110" i="21"/>
  <c r="BE110" i="21"/>
  <c r="BL110" i="21"/>
  <c r="BR110" i="21"/>
  <c r="DI111" i="21"/>
  <c r="FB111" i="21"/>
  <c r="FQ111" i="21"/>
  <c r="EV112" i="21"/>
  <c r="FK112" i="21"/>
  <c r="V112" i="21"/>
  <c r="FA112" i="21"/>
  <c r="FP112" i="21"/>
  <c r="EV114" i="21"/>
  <c r="FK114" i="21"/>
  <c r="DC114" i="21"/>
  <c r="BS98" i="21"/>
  <c r="BU98" i="21"/>
  <c r="BO98" i="21"/>
  <c r="BK98" i="21"/>
  <c r="BG98" i="21"/>
  <c r="AY98" i="21"/>
  <c r="AU98" i="21"/>
  <c r="AQ98" i="21"/>
  <c r="AI98" i="21"/>
  <c r="AE98" i="21"/>
  <c r="AA98" i="21"/>
  <c r="W98" i="21"/>
  <c r="S98" i="21"/>
  <c r="O98" i="21"/>
  <c r="K98" i="21"/>
  <c r="CB99" i="21"/>
  <c r="G98" i="21"/>
  <c r="T98" i="21"/>
  <c r="I98" i="21"/>
  <c r="BZ97" i="21"/>
  <c r="N98" i="21"/>
  <c r="Y98" i="21"/>
  <c r="AD98" i="21"/>
  <c r="AJ98" i="21"/>
  <c r="AM98" i="21"/>
  <c r="AO98" i="21"/>
  <c r="AT98" i="21"/>
  <c r="AZ98" i="21"/>
  <c r="BE98" i="21"/>
  <c r="BJ98" i="21"/>
  <c r="BP98" i="21"/>
  <c r="BR100" i="21"/>
  <c r="BN100" i="21"/>
  <c r="BJ100" i="21"/>
  <c r="BF100" i="21"/>
  <c r="BB100" i="21"/>
  <c r="BD100" i="21"/>
  <c r="AX100" i="21"/>
  <c r="AT100" i="21"/>
  <c r="AP100" i="21"/>
  <c r="AH100" i="21"/>
  <c r="AD100" i="21"/>
  <c r="Z100" i="21"/>
  <c r="R100" i="21"/>
  <c r="CI107" i="21"/>
  <c r="N100" i="21"/>
  <c r="J100" i="21"/>
  <c r="F100" i="21"/>
  <c r="I100" i="21"/>
  <c r="O100" i="21"/>
  <c r="Y100" i="21"/>
  <c r="AE100" i="21"/>
  <c r="AJ100" i="21"/>
  <c r="AO100" i="21"/>
  <c r="AU100" i="21"/>
  <c r="AZ100" i="21"/>
  <c r="BE100" i="21"/>
  <c r="BK100" i="21"/>
  <c r="BP100" i="21"/>
  <c r="BD101" i="21"/>
  <c r="FC101" i="21"/>
  <c r="FR101" i="21"/>
  <c r="E102" i="21"/>
  <c r="J102" i="21"/>
  <c r="P102" i="21"/>
  <c r="Z102" i="21"/>
  <c r="AF102" i="21"/>
  <c r="AK102" i="21"/>
  <c r="AP102" i="21"/>
  <c r="AV102" i="21"/>
  <c r="BA102" i="21"/>
  <c r="BD102" i="21"/>
  <c r="BF102" i="21"/>
  <c r="BL102" i="21"/>
  <c r="BQ102" i="21"/>
  <c r="BR103" i="21"/>
  <c r="BU103" i="21"/>
  <c r="BN103" i="21"/>
  <c r="BJ103" i="21"/>
  <c r="BF103" i="21"/>
  <c r="BB103" i="21"/>
  <c r="BD103" i="21"/>
  <c r="AX103" i="21"/>
  <c r="AT103" i="21"/>
  <c r="AP103" i="21"/>
  <c r="AH103" i="21"/>
  <c r="AD103" i="21"/>
  <c r="Z103" i="21"/>
  <c r="R103" i="21"/>
  <c r="N103" i="21"/>
  <c r="J103" i="21"/>
  <c r="F103" i="21"/>
  <c r="I103" i="21"/>
  <c r="BZ107" i="21"/>
  <c r="O103" i="21"/>
  <c r="Y103" i="21"/>
  <c r="AE103" i="21"/>
  <c r="AJ103" i="21"/>
  <c r="AO103" i="21"/>
  <c r="AU103" i="21"/>
  <c r="AZ103" i="21"/>
  <c r="BE103" i="21"/>
  <c r="BK103" i="21"/>
  <c r="BP103" i="21"/>
  <c r="DB104" i="21"/>
  <c r="DH104" i="21"/>
  <c r="DM104" i="21"/>
  <c r="BR105" i="21"/>
  <c r="BU105" i="21"/>
  <c r="BN105" i="21"/>
  <c r="BJ105" i="21"/>
  <c r="BF105" i="21"/>
  <c r="BB105" i="21"/>
  <c r="BD105" i="21"/>
  <c r="AX105" i="21"/>
  <c r="AT105" i="21"/>
  <c r="AP105" i="21"/>
  <c r="AH105" i="21"/>
  <c r="AD105" i="21"/>
  <c r="Z105" i="21"/>
  <c r="R105" i="21"/>
  <c r="N105" i="21"/>
  <c r="J105" i="21"/>
  <c r="F105" i="21"/>
  <c r="I105" i="21"/>
  <c r="O105" i="21"/>
  <c r="T105" i="21"/>
  <c r="Y105" i="21"/>
  <c r="AE105" i="21"/>
  <c r="AJ105" i="21"/>
  <c r="AM105" i="21"/>
  <c r="AO105" i="21"/>
  <c r="AU105" i="21"/>
  <c r="AZ105" i="21"/>
  <c r="BE105" i="21"/>
  <c r="BK105" i="21"/>
  <c r="BP105" i="21"/>
  <c r="CZ105" i="21"/>
  <c r="DF105" i="21"/>
  <c r="DK105" i="21"/>
  <c r="ES105" i="21"/>
  <c r="FH105" i="21"/>
  <c r="EY105" i="21"/>
  <c r="FN105" i="21"/>
  <c r="FD105" i="21"/>
  <c r="FS105" i="21"/>
  <c r="DE107" i="21"/>
  <c r="EU107" i="21"/>
  <c r="FJ107" i="21"/>
  <c r="H108" i="21"/>
  <c r="M108" i="21"/>
  <c r="R108" i="21"/>
  <c r="X108" i="21"/>
  <c r="AC108" i="21"/>
  <c r="AH108" i="21"/>
  <c r="AN108" i="21"/>
  <c r="AS108" i="21"/>
  <c r="AX108" i="21"/>
  <c r="BI108" i="21"/>
  <c r="CZ109" i="21"/>
  <c r="EX109" i="21"/>
  <c r="FM109" i="21"/>
  <c r="DE109" i="21"/>
  <c r="DJ109" i="21"/>
  <c r="DN109" i="21"/>
  <c r="FG109" i="21"/>
  <c r="FV109" i="21"/>
  <c r="I110" i="21"/>
  <c r="P110" i="21"/>
  <c r="AD110" i="21"/>
  <c r="AK110" i="21"/>
  <c r="AM110" i="21"/>
  <c r="AR110" i="21"/>
  <c r="AZ110" i="21"/>
  <c r="BF110" i="21"/>
  <c r="BQ111" i="21"/>
  <c r="BM111" i="21"/>
  <c r="BI111" i="21"/>
  <c r="BE111" i="21"/>
  <c r="BA111" i="21"/>
  <c r="AW111" i="21"/>
  <c r="AS111" i="21"/>
  <c r="AO111" i="21"/>
  <c r="AK111" i="21"/>
  <c r="AM111" i="21"/>
  <c r="AG111" i="21"/>
  <c r="AC111" i="21"/>
  <c r="Y111" i="21"/>
  <c r="Q111" i="21"/>
  <c r="M111" i="21"/>
  <c r="I111" i="21"/>
  <c r="E111" i="21"/>
  <c r="BS111" i="21"/>
  <c r="BU111" i="21"/>
  <c r="BN111" i="21"/>
  <c r="BH111" i="21"/>
  <c r="AX111" i="21"/>
  <c r="AR111" i="21"/>
  <c r="AH111" i="21"/>
  <c r="AB111" i="21"/>
  <c r="W111" i="21"/>
  <c r="R111" i="21"/>
  <c r="L111" i="21"/>
  <c r="G111" i="21"/>
  <c r="BR111" i="21"/>
  <c r="BL111" i="21"/>
  <c r="BG111" i="21"/>
  <c r="BB111" i="21"/>
  <c r="AV111" i="21"/>
  <c r="AQ111" i="21"/>
  <c r="BC111" i="21"/>
  <c r="AF111" i="21"/>
  <c r="AA111" i="21"/>
  <c r="P111" i="21"/>
  <c r="K111" i="21"/>
  <c r="F111" i="21"/>
  <c r="O111" i="21"/>
  <c r="Z111" i="21"/>
  <c r="AJ111" i="21"/>
  <c r="AU111" i="21"/>
  <c r="BF111" i="21"/>
  <c r="BP111" i="21"/>
  <c r="EZ112" i="21"/>
  <c r="FO112" i="21"/>
  <c r="DG112" i="21"/>
  <c r="DB113" i="21"/>
  <c r="FF113" i="21"/>
  <c r="FU113" i="21"/>
  <c r="DM113" i="21"/>
  <c r="FA107" i="21"/>
  <c r="FP107" i="21"/>
  <c r="FG107" i="21"/>
  <c r="FV107" i="21"/>
  <c r="BS108" i="21"/>
  <c r="BU108" i="21"/>
  <c r="BO108" i="21"/>
  <c r="BK108" i="21"/>
  <c r="BG108" i="21"/>
  <c r="AY108" i="21"/>
  <c r="AU108" i="21"/>
  <c r="AQ108" i="21"/>
  <c r="AI108" i="21"/>
  <c r="AE108" i="21"/>
  <c r="AA108" i="21"/>
  <c r="W108" i="21"/>
  <c r="S108" i="21"/>
  <c r="O108" i="21"/>
  <c r="K108" i="21"/>
  <c r="CB120" i="21"/>
  <c r="G108" i="21"/>
  <c r="I108" i="21"/>
  <c r="N108" i="21"/>
  <c r="Y108" i="21"/>
  <c r="AD108" i="21"/>
  <c r="AJ108" i="21"/>
  <c r="AO108" i="21"/>
  <c r="AT108" i="21"/>
  <c r="AZ108" i="21"/>
  <c r="BE108" i="21"/>
  <c r="BJ108" i="21"/>
  <c r="BP108" i="21"/>
  <c r="ET109" i="21"/>
  <c r="FI109" i="21"/>
  <c r="FE109" i="21"/>
  <c r="FT109" i="21"/>
  <c r="DI109" i="21"/>
  <c r="ES109" i="21"/>
  <c r="FH109" i="21"/>
  <c r="BS110" i="21"/>
  <c r="BU110" i="21"/>
  <c r="BO110" i="21"/>
  <c r="BK110" i="21"/>
  <c r="BG110" i="21"/>
  <c r="AY110" i="21"/>
  <c r="AU110" i="21"/>
  <c r="AQ110" i="21"/>
  <c r="AI110" i="21"/>
  <c r="AE110" i="21"/>
  <c r="AA110" i="21"/>
  <c r="W110" i="21"/>
  <c r="S110" i="21"/>
  <c r="O110" i="21"/>
  <c r="K110" i="21"/>
  <c r="G110" i="21"/>
  <c r="BX107" i="21"/>
  <c r="BN110" i="21"/>
  <c r="BI110" i="21"/>
  <c r="AX110" i="21"/>
  <c r="AS110" i="21"/>
  <c r="AN110" i="21"/>
  <c r="AH110" i="21"/>
  <c r="AC110" i="21"/>
  <c r="X110" i="21"/>
  <c r="R110" i="21"/>
  <c r="M110" i="21"/>
  <c r="H110" i="21"/>
  <c r="J110" i="21"/>
  <c r="Q110" i="21"/>
  <c r="CH112" i="21"/>
  <c r="Y110" i="21"/>
  <c r="AF110" i="21"/>
  <c r="AT110" i="21"/>
  <c r="BA110" i="21"/>
  <c r="BD110" i="21"/>
  <c r="BH110" i="21"/>
  <c r="BP110" i="21"/>
  <c r="BY111" i="21"/>
  <c r="DC111" i="21"/>
  <c r="DN111" i="21"/>
  <c r="V111" i="21"/>
  <c r="AY111" i="21"/>
  <c r="BJ111" i="21"/>
  <c r="CJ112" i="21"/>
  <c r="FB113" i="21"/>
  <c r="FQ113" i="21"/>
  <c r="CJ113" i="21"/>
  <c r="DN113" i="21"/>
  <c r="V113" i="21"/>
  <c r="DI113" i="21"/>
  <c r="EU113" i="21"/>
  <c r="FJ113" i="21"/>
  <c r="FD114" i="21"/>
  <c r="FS114" i="21"/>
  <c r="DK114" i="21"/>
  <c r="FC115" i="21"/>
  <c r="FR115" i="21"/>
  <c r="DJ115" i="21"/>
  <c r="EY116" i="21"/>
  <c r="FN116" i="21"/>
  <c r="FG116" i="21"/>
  <c r="FV116" i="21"/>
  <c r="V116" i="21"/>
  <c r="DA117" i="21"/>
  <c r="CB117" i="21"/>
  <c r="ES118" i="21"/>
  <c r="FH118" i="21"/>
  <c r="FA118" i="21"/>
  <c r="FP118" i="21"/>
  <c r="L119" i="21"/>
  <c r="X119" i="21"/>
  <c r="AG119" i="21"/>
  <c r="AR119" i="21"/>
  <c r="EY120" i="21"/>
  <c r="FN120" i="21"/>
  <c r="EW114" i="21"/>
  <c r="FL114" i="21"/>
  <c r="FE114" i="21"/>
  <c r="FT114" i="21"/>
  <c r="BY115" i="21"/>
  <c r="FD115" i="21"/>
  <c r="FS115" i="21"/>
  <c r="BQ116" i="21"/>
  <c r="BM116" i="21"/>
  <c r="BI116" i="21"/>
  <c r="BE116" i="21"/>
  <c r="BA116" i="21"/>
  <c r="AW116" i="21"/>
  <c r="AS116" i="21"/>
  <c r="AO116" i="21"/>
  <c r="AK116" i="21"/>
  <c r="AG116" i="21"/>
  <c r="AC116" i="21"/>
  <c r="Y116" i="21"/>
  <c r="Q116" i="21"/>
  <c r="M116" i="21"/>
  <c r="I116" i="21"/>
  <c r="E116" i="21"/>
  <c r="BR116" i="21"/>
  <c r="BN116" i="21"/>
  <c r="BJ116" i="21"/>
  <c r="BF116" i="21"/>
  <c r="BB116" i="21"/>
  <c r="BD116" i="21"/>
  <c r="AX116" i="21"/>
  <c r="AT116" i="21"/>
  <c r="AP116" i="21"/>
  <c r="AH116" i="21"/>
  <c r="AD116" i="21"/>
  <c r="Z116" i="21"/>
  <c r="R116" i="21"/>
  <c r="N116" i="21"/>
  <c r="J116" i="21"/>
  <c r="F116" i="21"/>
  <c r="L116" i="21"/>
  <c r="AB116" i="21"/>
  <c r="AJ116" i="21"/>
  <c r="AR116" i="21"/>
  <c r="AZ116" i="21"/>
  <c r="BH116" i="21"/>
  <c r="BP116" i="21"/>
  <c r="BX117" i="21"/>
  <c r="FF117" i="21"/>
  <c r="FU117" i="21"/>
  <c r="DB117" i="21"/>
  <c r="DM117" i="21"/>
  <c r="DH118" i="21"/>
  <c r="BR119" i="21"/>
  <c r="BN119" i="21"/>
  <c r="BJ119" i="21"/>
  <c r="BF119" i="21"/>
  <c r="BB119" i="21"/>
  <c r="AX119" i="21"/>
  <c r="AT119" i="21"/>
  <c r="AP119" i="21"/>
  <c r="AH119" i="21"/>
  <c r="AD119" i="21"/>
  <c r="Z119" i="21"/>
  <c r="R119" i="21"/>
  <c r="N119" i="21"/>
  <c r="J119" i="21"/>
  <c r="F119" i="21"/>
  <c r="BS119" i="21"/>
  <c r="BU119" i="21"/>
  <c r="BO119" i="21"/>
  <c r="BK119" i="21"/>
  <c r="BG119" i="21"/>
  <c r="AY119" i="21"/>
  <c r="AU119" i="21"/>
  <c r="AQ119" i="21"/>
  <c r="AI119" i="21"/>
  <c r="AE119" i="21"/>
  <c r="AA119" i="21"/>
  <c r="W119" i="21"/>
  <c r="S119" i="21"/>
  <c r="O119" i="21"/>
  <c r="K119" i="21"/>
  <c r="G119" i="21"/>
  <c r="BQ119" i="21"/>
  <c r="BI119" i="21"/>
  <c r="BA119" i="21"/>
  <c r="AS119" i="21"/>
  <c r="AK119" i="21"/>
  <c r="AM119" i="21"/>
  <c r="AC119" i="21"/>
  <c r="M119" i="21"/>
  <c r="E119" i="21"/>
  <c r="P119" i="21"/>
  <c r="Y119" i="21"/>
  <c r="AJ119" i="21"/>
  <c r="AV119" i="21"/>
  <c r="BE119" i="21"/>
  <c r="BP119" i="21"/>
  <c r="FC120" i="21"/>
  <c r="FR120" i="21"/>
  <c r="DE121" i="21"/>
  <c r="EX121" i="21"/>
  <c r="FM121" i="21"/>
  <c r="DM121" i="21"/>
  <c r="FF121" i="21"/>
  <c r="FU121" i="21"/>
  <c r="J193" i="21"/>
  <c r="EX123" i="21"/>
  <c r="FM123" i="21"/>
  <c r="DE123" i="21"/>
  <c r="O193" i="21"/>
  <c r="FC123" i="21"/>
  <c r="FR123" i="21"/>
  <c r="DJ123" i="21"/>
  <c r="BR112" i="21"/>
  <c r="BN112" i="21"/>
  <c r="BJ112" i="21"/>
  <c r="BF112" i="21"/>
  <c r="BB112" i="21"/>
  <c r="AX112" i="21"/>
  <c r="AT112" i="21"/>
  <c r="AP112" i="21"/>
  <c r="AH112" i="21"/>
  <c r="AD112" i="21"/>
  <c r="Z112" i="21"/>
  <c r="R112" i="21"/>
  <c r="CI113" i="21"/>
  <c r="N112" i="21"/>
  <c r="J112" i="21"/>
  <c r="F112" i="21"/>
  <c r="I112" i="21"/>
  <c r="BZ114" i="21"/>
  <c r="O112" i="21"/>
  <c r="Y112" i="21"/>
  <c r="AL112" i="21"/>
  <c r="AE112" i="21"/>
  <c r="AJ112" i="21"/>
  <c r="AO112" i="21"/>
  <c r="BC112" i="21"/>
  <c r="AU112" i="21"/>
  <c r="AZ112" i="21"/>
  <c r="BE112" i="21"/>
  <c r="BK112" i="21"/>
  <c r="BP112" i="21"/>
  <c r="EX113" i="21"/>
  <c r="FM113" i="21"/>
  <c r="DE113" i="21"/>
  <c r="BR114" i="21"/>
  <c r="BN114" i="21"/>
  <c r="BJ114" i="21"/>
  <c r="BF114" i="21"/>
  <c r="BB114" i="21"/>
  <c r="AX114" i="21"/>
  <c r="AT114" i="21"/>
  <c r="AP114" i="21"/>
  <c r="BC114" i="21"/>
  <c r="AH114" i="21"/>
  <c r="AD114" i="21"/>
  <c r="Z114" i="21"/>
  <c r="R114" i="21"/>
  <c r="N114" i="21"/>
  <c r="J114" i="21"/>
  <c r="F114" i="21"/>
  <c r="BS114" i="21"/>
  <c r="BO114" i="21"/>
  <c r="BK114" i="21"/>
  <c r="BG114" i="21"/>
  <c r="AY114" i="21"/>
  <c r="AU114" i="21"/>
  <c r="AQ114" i="21"/>
  <c r="AI114" i="21"/>
  <c r="AE114" i="21"/>
  <c r="AA114" i="21"/>
  <c r="W114" i="21"/>
  <c r="S114" i="21"/>
  <c r="O114" i="21"/>
  <c r="CF115" i="21"/>
  <c r="K114" i="21"/>
  <c r="G114" i="21"/>
  <c r="BX130" i="21"/>
  <c r="L114" i="21"/>
  <c r="AB114" i="21"/>
  <c r="AJ114" i="21"/>
  <c r="AR114" i="21"/>
  <c r="AZ114" i="21"/>
  <c r="BH114" i="21"/>
  <c r="BP114" i="21"/>
  <c r="G116" i="21"/>
  <c r="O116" i="21"/>
  <c r="W116" i="21"/>
  <c r="AE116" i="21"/>
  <c r="AU116" i="21"/>
  <c r="BK116" i="21"/>
  <c r="BS116" i="21"/>
  <c r="BU116" i="21"/>
  <c r="DF116" i="21"/>
  <c r="DN116" i="21"/>
  <c r="DI117" i="21"/>
  <c r="FG117" i="21"/>
  <c r="FV117" i="21"/>
  <c r="BW117" i="21"/>
  <c r="CE117" i="21"/>
  <c r="DN117" i="21"/>
  <c r="EW118" i="21"/>
  <c r="FL118" i="21"/>
  <c r="FE118" i="21"/>
  <c r="FT118" i="21"/>
  <c r="CZ118" i="21"/>
  <c r="H119" i="21"/>
  <c r="Q119" i="21"/>
  <c r="AB119" i="21"/>
  <c r="AN119" i="21"/>
  <c r="BC119" i="21"/>
  <c r="AW119" i="21"/>
  <c r="BH119" i="21"/>
  <c r="EU120" i="21"/>
  <c r="FJ120" i="21"/>
  <c r="DB120" i="21"/>
  <c r="EV122" i="21"/>
  <c r="FK122" i="21"/>
  <c r="DC122" i="21"/>
  <c r="E112" i="21"/>
  <c r="K112" i="21"/>
  <c r="P112" i="21"/>
  <c r="AA112" i="21"/>
  <c r="AF112" i="21"/>
  <c r="AK112" i="21"/>
  <c r="AM112" i="21"/>
  <c r="AQ112" i="21"/>
  <c r="AV112" i="21"/>
  <c r="BA112" i="21"/>
  <c r="BG112" i="21"/>
  <c r="BL112" i="21"/>
  <c r="BQ112" i="21"/>
  <c r="ET113" i="21"/>
  <c r="FI113" i="21"/>
  <c r="DF113" i="21"/>
  <c r="E114" i="21"/>
  <c r="M114" i="21"/>
  <c r="AC114" i="21"/>
  <c r="AK114" i="21"/>
  <c r="AS114" i="21"/>
  <c r="BA114" i="21"/>
  <c r="BI114" i="21"/>
  <c r="BQ114" i="21"/>
  <c r="DD114" i="21"/>
  <c r="DL114" i="21"/>
  <c r="BQ115" i="21"/>
  <c r="BM115" i="21"/>
  <c r="BI115" i="21"/>
  <c r="BE115" i="21"/>
  <c r="BA115" i="21"/>
  <c r="AW115" i="21"/>
  <c r="AS115" i="21"/>
  <c r="AO115" i="21"/>
  <c r="AK115" i="21"/>
  <c r="AM115" i="21"/>
  <c r="AG115" i="21"/>
  <c r="AC115" i="21"/>
  <c r="Y115" i="21"/>
  <c r="AL115" i="21"/>
  <c r="Q115" i="21"/>
  <c r="CH126" i="21"/>
  <c r="M115" i="21"/>
  <c r="I115" i="21"/>
  <c r="E115" i="21"/>
  <c r="BR115" i="21"/>
  <c r="BU115" i="21"/>
  <c r="BN115" i="21"/>
  <c r="BJ115" i="21"/>
  <c r="BF115" i="21"/>
  <c r="BB115" i="21"/>
  <c r="BD115" i="21"/>
  <c r="AX115" i="21"/>
  <c r="AT115" i="21"/>
  <c r="AP115" i="21"/>
  <c r="AH115" i="21"/>
  <c r="AD115" i="21"/>
  <c r="Z115" i="21"/>
  <c r="R115" i="21"/>
  <c r="N115" i="21"/>
  <c r="J115" i="21"/>
  <c r="F115" i="21"/>
  <c r="L115" i="21"/>
  <c r="AB115" i="21"/>
  <c r="AJ115" i="21"/>
  <c r="AR115" i="21"/>
  <c r="AZ115" i="21"/>
  <c r="BH115" i="21"/>
  <c r="BP115" i="21"/>
  <c r="DC115" i="21"/>
  <c r="DK115" i="21"/>
  <c r="H116" i="21"/>
  <c r="P116" i="21"/>
  <c r="X116" i="21"/>
  <c r="AF116" i="21"/>
  <c r="AN116" i="21"/>
  <c r="BC116" i="21"/>
  <c r="AV116" i="21"/>
  <c r="BL116" i="21"/>
  <c r="CF117" i="21"/>
  <c r="V117" i="21"/>
  <c r="DF117" i="21"/>
  <c r="EX118" i="21"/>
  <c r="FM118" i="21"/>
  <c r="DE118" i="21"/>
  <c r="FF118" i="21"/>
  <c r="FU118" i="21"/>
  <c r="DM118" i="21"/>
  <c r="DL118" i="21"/>
  <c r="I119" i="21"/>
  <c r="AF119" i="21"/>
  <c r="AO119" i="21"/>
  <c r="AZ119" i="21"/>
  <c r="BL119" i="21"/>
  <c r="V120" i="21"/>
  <c r="CJ120" i="21"/>
  <c r="DF120" i="21"/>
  <c r="ET121" i="21"/>
  <c r="FI121" i="21"/>
  <c r="FB121" i="21"/>
  <c r="FQ121" i="21"/>
  <c r="FD122" i="21"/>
  <c r="FS122" i="21"/>
  <c r="DK122" i="21"/>
  <c r="EW124" i="21"/>
  <c r="FL124" i="21"/>
  <c r="FB124" i="21"/>
  <c r="FQ124" i="21"/>
  <c r="FG124" i="21"/>
  <c r="FV124" i="21"/>
  <c r="V124" i="21"/>
  <c r="DD124" i="21"/>
  <c r="DN124" i="21"/>
  <c r="FE125" i="21"/>
  <c r="FT125" i="21"/>
  <c r="DL125" i="21"/>
  <c r="BV126" i="21"/>
  <c r="CZ126" i="21"/>
  <c r="FD126" i="21"/>
  <c r="FS126" i="21"/>
  <c r="DK126" i="21"/>
  <c r="DC127" i="21"/>
  <c r="FF127" i="21"/>
  <c r="FU127" i="21"/>
  <c r="DM127" i="21"/>
  <c r="EU128" i="21"/>
  <c r="FJ128" i="21"/>
  <c r="FF128" i="21"/>
  <c r="FU128" i="21"/>
  <c r="EX129" i="21"/>
  <c r="FM129" i="21"/>
  <c r="EV130" i="21"/>
  <c r="FK130" i="21"/>
  <c r="BR132" i="21"/>
  <c r="BN132" i="21"/>
  <c r="BJ132" i="21"/>
  <c r="BF132" i="21"/>
  <c r="BB132" i="21"/>
  <c r="BD132" i="21"/>
  <c r="AX132" i="21"/>
  <c r="AT132" i="21"/>
  <c r="AP132" i="21"/>
  <c r="AH132" i="21"/>
  <c r="AD132" i="21"/>
  <c r="Z132" i="21"/>
  <c r="R132" i="21"/>
  <c r="N132" i="21"/>
  <c r="J132" i="21"/>
  <c r="F132" i="21"/>
  <c r="BQ132" i="21"/>
  <c r="BL132" i="21"/>
  <c r="BG132" i="21"/>
  <c r="BA132" i="21"/>
  <c r="AV132" i="21"/>
  <c r="AQ132" i="21"/>
  <c r="AK132" i="21"/>
  <c r="AM132" i="21"/>
  <c r="AF132" i="21"/>
  <c r="AA132" i="21"/>
  <c r="P132" i="21"/>
  <c r="K132" i="21"/>
  <c r="E132" i="21"/>
  <c r="BS132" i="21"/>
  <c r="BU132" i="21"/>
  <c r="BM132" i="21"/>
  <c r="BH132" i="21"/>
  <c r="AW132" i="21"/>
  <c r="AR132" i="21"/>
  <c r="AG132" i="21"/>
  <c r="AB132" i="21"/>
  <c r="W132" i="21"/>
  <c r="Q132" i="21"/>
  <c r="L132" i="21"/>
  <c r="G132" i="21"/>
  <c r="O132" i="21"/>
  <c r="Y132" i="21"/>
  <c r="AJ132" i="21"/>
  <c r="AU132" i="21"/>
  <c r="BE132" i="21"/>
  <c r="BP132" i="21"/>
  <c r="BQ133" i="21"/>
  <c r="BM133" i="21"/>
  <c r="BI133" i="21"/>
  <c r="BE133" i="21"/>
  <c r="BA133" i="21"/>
  <c r="AW133" i="21"/>
  <c r="AS133" i="21"/>
  <c r="AO133" i="21"/>
  <c r="AK133" i="21"/>
  <c r="AM133" i="21"/>
  <c r="AG133" i="21"/>
  <c r="AC133" i="21"/>
  <c r="Y133" i="21"/>
  <c r="Q133" i="21"/>
  <c r="M133" i="21"/>
  <c r="I133" i="21"/>
  <c r="E133" i="21"/>
  <c r="BR133" i="21"/>
  <c r="BL133" i="21"/>
  <c r="BG133" i="21"/>
  <c r="BB133" i="21"/>
  <c r="BD133" i="21"/>
  <c r="AV133" i="21"/>
  <c r="AQ133" i="21"/>
  <c r="AF133" i="21"/>
  <c r="AA133" i="21"/>
  <c r="P133" i="21"/>
  <c r="K133" i="21"/>
  <c r="F133" i="21"/>
  <c r="BS133" i="21"/>
  <c r="BU133" i="21"/>
  <c r="BN133" i="21"/>
  <c r="BH133" i="21"/>
  <c r="AX133" i="21"/>
  <c r="AR133" i="21"/>
  <c r="AH133" i="21"/>
  <c r="AB133" i="21"/>
  <c r="W133" i="21"/>
  <c r="R133" i="21"/>
  <c r="L133" i="21"/>
  <c r="G133" i="21"/>
  <c r="O133" i="21"/>
  <c r="Z133" i="21"/>
  <c r="AJ133" i="21"/>
  <c r="AU133" i="21"/>
  <c r="BF133" i="21"/>
  <c r="BP133" i="21"/>
  <c r="BW134" i="21"/>
  <c r="DA134" i="21"/>
  <c r="FE134" i="21"/>
  <c r="FT134" i="21"/>
  <c r="DL134" i="21"/>
  <c r="DD135" i="21"/>
  <c r="BZ135" i="21"/>
  <c r="FB135" i="21"/>
  <c r="FQ135" i="21"/>
  <c r="CJ135" i="21"/>
  <c r="V135" i="21"/>
  <c r="DN135" i="21"/>
  <c r="DI135" i="21"/>
  <c r="EY136" i="21"/>
  <c r="FN136" i="21"/>
  <c r="DF136" i="21"/>
  <c r="DA137" i="21"/>
  <c r="ET137" i="21"/>
  <c r="FI137" i="21"/>
  <c r="FB137" i="21"/>
  <c r="FQ137" i="21"/>
  <c r="DI137" i="21"/>
  <c r="EZ138" i="21"/>
  <c r="FO138" i="21"/>
  <c r="DG138" i="21"/>
  <c r="FG138" i="21"/>
  <c r="FV138" i="21"/>
  <c r="BX139" i="21"/>
  <c r="DB139" i="21"/>
  <c r="FF139" i="21"/>
  <c r="FU139" i="21"/>
  <c r="DM139" i="21"/>
  <c r="ES121" i="21"/>
  <c r="FH121" i="21"/>
  <c r="ED121" i="21"/>
  <c r="FA121" i="21"/>
  <c r="FP121" i="21"/>
  <c r="K122" i="21"/>
  <c r="S122" i="21"/>
  <c r="AA122" i="21"/>
  <c r="AI122" i="21"/>
  <c r="AQ122" i="21"/>
  <c r="AY122" i="21"/>
  <c r="BG122" i="21"/>
  <c r="F193" i="21"/>
  <c r="ET123" i="21"/>
  <c r="FI123" i="21"/>
  <c r="K193" i="21"/>
  <c r="EY123" i="21"/>
  <c r="FN123" i="21"/>
  <c r="DA123" i="21"/>
  <c r="EZ125" i="21"/>
  <c r="FO125" i="21"/>
  <c r="DG125" i="21"/>
  <c r="FF125" i="21"/>
  <c r="FU125" i="21"/>
  <c r="DM125" i="21"/>
  <c r="EY128" i="21"/>
  <c r="FN128" i="21"/>
  <c r="DF128" i="21"/>
  <c r="BS129" i="21"/>
  <c r="BO129" i="21"/>
  <c r="BK129" i="21"/>
  <c r="BG129" i="21"/>
  <c r="AY129" i="21"/>
  <c r="AU129" i="21"/>
  <c r="AQ129" i="21"/>
  <c r="AI129" i="21"/>
  <c r="AE129" i="21"/>
  <c r="AA129" i="21"/>
  <c r="W129" i="21"/>
  <c r="S129" i="21"/>
  <c r="O129" i="21"/>
  <c r="K129" i="21"/>
  <c r="G129" i="21"/>
  <c r="BR129" i="21"/>
  <c r="BM129" i="21"/>
  <c r="BH129" i="21"/>
  <c r="BB129" i="21"/>
  <c r="BD129" i="21"/>
  <c r="AW129" i="21"/>
  <c r="AR129" i="21"/>
  <c r="AG129" i="21"/>
  <c r="AB129" i="21"/>
  <c r="Q129" i="21"/>
  <c r="L129" i="21"/>
  <c r="F129" i="21"/>
  <c r="BN129" i="21"/>
  <c r="BI129" i="21"/>
  <c r="AX129" i="21"/>
  <c r="AS129" i="21"/>
  <c r="AN129" i="21"/>
  <c r="AH129" i="21"/>
  <c r="AC129" i="21"/>
  <c r="X129" i="21"/>
  <c r="R129" i="21"/>
  <c r="M129" i="21"/>
  <c r="H129" i="21"/>
  <c r="N129" i="21"/>
  <c r="Y129" i="21"/>
  <c r="AJ129" i="21"/>
  <c r="AM129" i="21"/>
  <c r="AT129" i="21"/>
  <c r="BE129" i="21"/>
  <c r="BP129" i="21"/>
  <c r="FF130" i="21"/>
  <c r="FU130" i="21"/>
  <c r="DM130" i="21"/>
  <c r="H132" i="21"/>
  <c r="S132" i="21"/>
  <c r="AC132" i="21"/>
  <c r="AN132" i="21"/>
  <c r="AY132" i="21"/>
  <c r="BI132" i="21"/>
  <c r="H133" i="21"/>
  <c r="S133" i="21"/>
  <c r="AD133" i="21"/>
  <c r="AN133" i="21"/>
  <c r="AY133" i="21"/>
  <c r="BJ133" i="21"/>
  <c r="FF134" i="21"/>
  <c r="FU134" i="21"/>
  <c r="DN138" i="21"/>
  <c r="BQ122" i="21"/>
  <c r="BM122" i="21"/>
  <c r="BI122" i="21"/>
  <c r="BE122" i="21"/>
  <c r="BA122" i="21"/>
  <c r="AW122" i="21"/>
  <c r="AS122" i="21"/>
  <c r="AO122" i="21"/>
  <c r="BC122" i="21"/>
  <c r="AK122" i="21"/>
  <c r="AM122" i="21"/>
  <c r="AG122" i="21"/>
  <c r="AC122" i="21"/>
  <c r="Y122" i="21"/>
  <c r="Q122" i="21"/>
  <c r="M122" i="21"/>
  <c r="I122" i="21"/>
  <c r="E122" i="21"/>
  <c r="BR122" i="21"/>
  <c r="BN122" i="21"/>
  <c r="BJ122" i="21"/>
  <c r="BF122" i="21"/>
  <c r="BB122" i="21"/>
  <c r="BD122" i="21"/>
  <c r="AX122" i="21"/>
  <c r="AT122" i="21"/>
  <c r="AP122" i="21"/>
  <c r="AH122" i="21"/>
  <c r="AD122" i="21"/>
  <c r="Z122" i="21"/>
  <c r="R122" i="21"/>
  <c r="N122" i="21"/>
  <c r="J122" i="21"/>
  <c r="F122" i="21"/>
  <c r="L122" i="21"/>
  <c r="AB122" i="21"/>
  <c r="AJ122" i="21"/>
  <c r="AR122" i="21"/>
  <c r="AZ122" i="21"/>
  <c r="BH122" i="21"/>
  <c r="BP122" i="21"/>
  <c r="G193" i="21"/>
  <c r="EU123" i="21"/>
  <c r="FJ123" i="21"/>
  <c r="R193" i="21"/>
  <c r="BD123" i="21"/>
  <c r="DB123" i="21"/>
  <c r="DM123" i="21"/>
  <c r="DI124" i="21"/>
  <c r="DA125" i="21"/>
  <c r="FA125" i="21"/>
  <c r="FP125" i="21"/>
  <c r="DF126" i="21"/>
  <c r="FA127" i="21"/>
  <c r="FP127" i="21"/>
  <c r="DH127" i="21"/>
  <c r="BY127" i="21"/>
  <c r="EZ128" i="21"/>
  <c r="FO128" i="21"/>
  <c r="ES129" i="21"/>
  <c r="FH129" i="21"/>
  <c r="FD129" i="21"/>
  <c r="FS129" i="21"/>
  <c r="DG130" i="21"/>
  <c r="FG130" i="21"/>
  <c r="FV130" i="21"/>
  <c r="V130" i="21"/>
  <c r="ES131" i="21"/>
  <c r="FH131" i="21"/>
  <c r="CZ131" i="21"/>
  <c r="EX131" i="21"/>
  <c r="FM131" i="21"/>
  <c r="DE131" i="21"/>
  <c r="FC131" i="21"/>
  <c r="FR131" i="21"/>
  <c r="DJ131" i="21"/>
  <c r="I132" i="21"/>
  <c r="AE132" i="21"/>
  <c r="AO132" i="21"/>
  <c r="AZ132" i="21"/>
  <c r="BK132" i="21"/>
  <c r="J133" i="21"/>
  <c r="AE133" i="21"/>
  <c r="AP133" i="21"/>
  <c r="AZ133" i="21"/>
  <c r="BK133" i="21"/>
  <c r="EZ134" i="21"/>
  <c r="FO134" i="21"/>
  <c r="DG134" i="21"/>
  <c r="CZ140" i="21"/>
  <c r="BV140" i="21"/>
  <c r="EX140" i="21"/>
  <c r="FM140" i="21"/>
  <c r="DE140" i="21"/>
  <c r="FC140" i="21"/>
  <c r="FR140" i="21"/>
  <c r="DJ140" i="21"/>
  <c r="ET118" i="21"/>
  <c r="FI118" i="21"/>
  <c r="FB118" i="21"/>
  <c r="FQ118" i="21"/>
  <c r="BD118" i="21"/>
  <c r="BQ120" i="21"/>
  <c r="BM120" i="21"/>
  <c r="BI120" i="21"/>
  <c r="BE120" i="21"/>
  <c r="BA120" i="21"/>
  <c r="AW120" i="21"/>
  <c r="AS120" i="21"/>
  <c r="AO120" i="21"/>
  <c r="AK120" i="21"/>
  <c r="AM120" i="21"/>
  <c r="AG120" i="21"/>
  <c r="AC120" i="21"/>
  <c r="Y120" i="21"/>
  <c r="AL120" i="21"/>
  <c r="Q120" i="21"/>
  <c r="CH125" i="21"/>
  <c r="M120" i="21"/>
  <c r="I120" i="21"/>
  <c r="E120" i="21"/>
  <c r="BR120" i="21"/>
  <c r="BN120" i="21"/>
  <c r="BJ120" i="21"/>
  <c r="BF120" i="21"/>
  <c r="BB120" i="21"/>
  <c r="BD120" i="21"/>
  <c r="AX120" i="21"/>
  <c r="AT120" i="21"/>
  <c r="AP120" i="21"/>
  <c r="AH120" i="21"/>
  <c r="AD120" i="21"/>
  <c r="Z120" i="21"/>
  <c r="R120" i="21"/>
  <c r="N120" i="21"/>
  <c r="CE141" i="21"/>
  <c r="J120" i="21"/>
  <c r="CA131" i="21"/>
  <c r="F120" i="21"/>
  <c r="L120" i="21"/>
  <c r="AB120" i="21"/>
  <c r="AJ120" i="21"/>
  <c r="AR120" i="21"/>
  <c r="AZ120" i="21"/>
  <c r="BH120" i="21"/>
  <c r="BP120" i="21"/>
  <c r="DC120" i="21"/>
  <c r="DK120" i="21"/>
  <c r="EW121" i="21"/>
  <c r="FL121" i="21"/>
  <c r="FE121" i="21"/>
  <c r="FT121" i="21"/>
  <c r="CZ121" i="21"/>
  <c r="DH121" i="21"/>
  <c r="G122" i="21"/>
  <c r="O122" i="21"/>
  <c r="W122" i="21"/>
  <c r="AE122" i="21"/>
  <c r="AU122" i="21"/>
  <c r="BK122" i="21"/>
  <c r="BS122" i="21"/>
  <c r="N193" i="21"/>
  <c r="DI123" i="21"/>
  <c r="S193" i="21"/>
  <c r="FG123" i="21"/>
  <c r="FV123" i="21"/>
  <c r="DN123" i="21"/>
  <c r="DF123" i="21"/>
  <c r="DB124" i="21"/>
  <c r="FA124" i="21"/>
  <c r="FP124" i="21"/>
  <c r="DH124" i="21"/>
  <c r="FF124" i="21"/>
  <c r="FU124" i="21"/>
  <c r="DM124" i="21"/>
  <c r="EU124" i="21"/>
  <c r="FJ124" i="21"/>
  <c r="EV125" i="21"/>
  <c r="FK125" i="21"/>
  <c r="DH125" i="21"/>
  <c r="BS127" i="21"/>
  <c r="BU127" i="21"/>
  <c r="BO127" i="21"/>
  <c r="BK127" i="21"/>
  <c r="BG127" i="21"/>
  <c r="AY127" i="21"/>
  <c r="AU127" i="21"/>
  <c r="AQ127" i="21"/>
  <c r="AI127" i="21"/>
  <c r="AE127" i="21"/>
  <c r="AA127" i="21"/>
  <c r="W127" i="21"/>
  <c r="S127" i="21"/>
  <c r="O127" i="21"/>
  <c r="K127" i="21"/>
  <c r="G127" i="21"/>
  <c r="BQ127" i="21"/>
  <c r="BL127" i="21"/>
  <c r="BF127" i="21"/>
  <c r="BA127" i="21"/>
  <c r="AV127" i="21"/>
  <c r="AP127" i="21"/>
  <c r="BC127" i="21"/>
  <c r="AK127" i="21"/>
  <c r="AM127" i="21"/>
  <c r="AF127" i="21"/>
  <c r="Z127" i="21"/>
  <c r="P127" i="21"/>
  <c r="J127" i="21"/>
  <c r="E127" i="21"/>
  <c r="BR127" i="21"/>
  <c r="BM127" i="21"/>
  <c r="BH127" i="21"/>
  <c r="BB127" i="21"/>
  <c r="BD127" i="21"/>
  <c r="AW127" i="21"/>
  <c r="AR127" i="21"/>
  <c r="AG127" i="21"/>
  <c r="AB127" i="21"/>
  <c r="Q127" i="21"/>
  <c r="L127" i="21"/>
  <c r="F127" i="21"/>
  <c r="N127" i="21"/>
  <c r="Y127" i="21"/>
  <c r="AJ127" i="21"/>
  <c r="AT127" i="21"/>
  <c r="BE127" i="21"/>
  <c r="BP127" i="21"/>
  <c r="BZ127" i="21"/>
  <c r="ET128" i="21"/>
  <c r="FI128" i="21"/>
  <c r="DA128" i="21"/>
  <c r="FD128" i="21"/>
  <c r="FS128" i="21"/>
  <c r="DK128" i="21"/>
  <c r="DB128" i="21"/>
  <c r="DM128" i="21"/>
  <c r="I129" i="21"/>
  <c r="AD129" i="21"/>
  <c r="AO129" i="21"/>
  <c r="AZ129" i="21"/>
  <c r="BJ129" i="21"/>
  <c r="DE129" i="21"/>
  <c r="EU130" i="21"/>
  <c r="FJ130" i="21"/>
  <c r="DB130" i="21"/>
  <c r="FB130" i="21"/>
  <c r="FQ130" i="21"/>
  <c r="BU130" i="21"/>
  <c r="DC130" i="21"/>
  <c r="DN130" i="21"/>
  <c r="ET131" i="21"/>
  <c r="FI131" i="21"/>
  <c r="EY131" i="21"/>
  <c r="FN131" i="21"/>
  <c r="FE131" i="21"/>
  <c r="FT131" i="21"/>
  <c r="DF131" i="21"/>
  <c r="M132" i="21"/>
  <c r="X132" i="21"/>
  <c r="AI132" i="21"/>
  <c r="AS132" i="21"/>
  <c r="BO132" i="21"/>
  <c r="N133" i="21"/>
  <c r="X133" i="21"/>
  <c r="AI133" i="21"/>
  <c r="AT133" i="21"/>
  <c r="BO133" i="21"/>
  <c r="BY134" i="21"/>
  <c r="FG136" i="21"/>
  <c r="FV136" i="21"/>
  <c r="DN136" i="21"/>
  <c r="CZ113" i="21"/>
  <c r="DD113" i="21"/>
  <c r="DH113" i="21"/>
  <c r="DL113" i="21"/>
  <c r="CZ117" i="21"/>
  <c r="DL117" i="21"/>
  <c r="H118" i="21"/>
  <c r="L118" i="21"/>
  <c r="P118" i="21"/>
  <c r="X118" i="21"/>
  <c r="AB118" i="21"/>
  <c r="AF118" i="21"/>
  <c r="AJ118" i="21"/>
  <c r="AM118" i="21"/>
  <c r="AN118" i="21"/>
  <c r="AR118" i="21"/>
  <c r="AV118" i="21"/>
  <c r="AZ118" i="21"/>
  <c r="BH118" i="21"/>
  <c r="BL118" i="21"/>
  <c r="BP118" i="21"/>
  <c r="H121" i="21"/>
  <c r="L121" i="21"/>
  <c r="P121" i="21"/>
  <c r="X121" i="21"/>
  <c r="AB121" i="21"/>
  <c r="AF121" i="21"/>
  <c r="AJ121" i="21"/>
  <c r="AN121" i="21"/>
  <c r="AR121" i="21"/>
  <c r="AV121" i="21"/>
  <c r="AZ121" i="21"/>
  <c r="BH121" i="21"/>
  <c r="BL121" i="21"/>
  <c r="BP121" i="21"/>
  <c r="E193" i="21"/>
  <c r="CZ123" i="21"/>
  <c r="I193" i="21"/>
  <c r="DD123" i="21"/>
  <c r="M193" i="21"/>
  <c r="DH123" i="21"/>
  <c r="Q193" i="21"/>
  <c r="DL123" i="21"/>
  <c r="U123" i="21"/>
  <c r="FE123" i="21"/>
  <c r="FT123" i="21"/>
  <c r="BR126" i="21"/>
  <c r="BU126" i="21"/>
  <c r="BN126" i="21"/>
  <c r="BJ126" i="21"/>
  <c r="BF126" i="21"/>
  <c r="BB126" i="21"/>
  <c r="BD126" i="21"/>
  <c r="AX126" i="21"/>
  <c r="AT126" i="21"/>
  <c r="AP126" i="21"/>
  <c r="AH126" i="21"/>
  <c r="AD126" i="21"/>
  <c r="Z126" i="21"/>
  <c r="R126" i="21"/>
  <c r="N126" i="21"/>
  <c r="J126" i="21"/>
  <c r="F126" i="21"/>
  <c r="I126" i="21"/>
  <c r="O126" i="21"/>
  <c r="Y126" i="21"/>
  <c r="AE126" i="21"/>
  <c r="AJ126" i="21"/>
  <c r="AM126" i="21"/>
  <c r="AO126" i="21"/>
  <c r="AU126" i="21"/>
  <c r="AZ126" i="21"/>
  <c r="BE126" i="21"/>
  <c r="BK126" i="21"/>
  <c r="BP126" i="21"/>
  <c r="BQ128" i="21"/>
  <c r="BM128" i="21"/>
  <c r="BI128" i="21"/>
  <c r="BE128" i="21"/>
  <c r="BA128" i="21"/>
  <c r="BD128" i="21"/>
  <c r="AW128" i="21"/>
  <c r="AS128" i="21"/>
  <c r="AO128" i="21"/>
  <c r="AK128" i="21"/>
  <c r="AM128" i="21"/>
  <c r="AG128" i="21"/>
  <c r="AC128" i="21"/>
  <c r="Y128" i="21"/>
  <c r="Q128" i="21"/>
  <c r="M128" i="21"/>
  <c r="I128" i="21"/>
  <c r="E128" i="21"/>
  <c r="J128" i="21"/>
  <c r="O128" i="21"/>
  <c r="Z128" i="21"/>
  <c r="AE128" i="21"/>
  <c r="AJ128" i="21"/>
  <c r="AP128" i="21"/>
  <c r="AU128" i="21"/>
  <c r="AZ128" i="21"/>
  <c r="BF128" i="21"/>
  <c r="BK128" i="21"/>
  <c r="BP128" i="21"/>
  <c r="AQ130" i="21"/>
  <c r="AV130" i="21"/>
  <c r="BB130" i="21"/>
  <c r="BG130" i="21"/>
  <c r="BL130" i="21"/>
  <c r="EW131" i="21"/>
  <c r="FL131" i="21"/>
  <c r="E134" i="21"/>
  <c r="J134" i="21"/>
  <c r="P134" i="21"/>
  <c r="Z134" i="21"/>
  <c r="AF134" i="21"/>
  <c r="AK134" i="21"/>
  <c r="AP134" i="21"/>
  <c r="AV134" i="21"/>
  <c r="BA134" i="21"/>
  <c r="BD134" i="21"/>
  <c r="BF134" i="21"/>
  <c r="BL134" i="21"/>
  <c r="FA135" i="21"/>
  <c r="FP135" i="21"/>
  <c r="DH135" i="21"/>
  <c r="DF135" i="21"/>
  <c r="ES137" i="21"/>
  <c r="FH137" i="21"/>
  <c r="FA137" i="21"/>
  <c r="FP137" i="21"/>
  <c r="DH137" i="21"/>
  <c r="DL138" i="21"/>
  <c r="FE138" i="21"/>
  <c r="FT138" i="21"/>
  <c r="DK139" i="21"/>
  <c r="FD139" i="21"/>
  <c r="FS139" i="21"/>
  <c r="FF141" i="21"/>
  <c r="FU141" i="21"/>
  <c r="DM141" i="21"/>
  <c r="ET142" i="21"/>
  <c r="FI142" i="21"/>
  <c r="DA142" i="21"/>
  <c r="EY142" i="21"/>
  <c r="FN142" i="21"/>
  <c r="DF142" i="21"/>
  <c r="DG141" i="21"/>
  <c r="FG141" i="21"/>
  <c r="FV141" i="21"/>
  <c r="V141" i="21"/>
  <c r="EZ141" i="21"/>
  <c r="FO141" i="21"/>
  <c r="CZ135" i="21"/>
  <c r="BW135" i="21"/>
  <c r="DB135" i="21"/>
  <c r="DJ135" i="21"/>
  <c r="BQ136" i="21"/>
  <c r="BM136" i="21"/>
  <c r="BI136" i="21"/>
  <c r="BE136" i="21"/>
  <c r="BA136" i="21"/>
  <c r="AW136" i="21"/>
  <c r="AS136" i="21"/>
  <c r="AO136" i="21"/>
  <c r="BC136" i="21"/>
  <c r="AK136" i="21"/>
  <c r="AM136" i="21"/>
  <c r="AG136" i="21"/>
  <c r="AC136" i="21"/>
  <c r="Y136" i="21"/>
  <c r="AL136" i="21"/>
  <c r="Q136" i="21"/>
  <c r="M136" i="21"/>
  <c r="I136" i="21"/>
  <c r="E136" i="21"/>
  <c r="BR136" i="21"/>
  <c r="BN136" i="21"/>
  <c r="BJ136" i="21"/>
  <c r="BF136" i="21"/>
  <c r="BB136" i="21"/>
  <c r="BD136" i="21"/>
  <c r="AX136" i="21"/>
  <c r="AT136" i="21"/>
  <c r="AP136" i="21"/>
  <c r="AH136" i="21"/>
  <c r="AD136" i="21"/>
  <c r="Z136" i="21"/>
  <c r="R136" i="21"/>
  <c r="N136" i="21"/>
  <c r="J136" i="21"/>
  <c r="F136" i="21"/>
  <c r="L136" i="21"/>
  <c r="AB136" i="21"/>
  <c r="AJ136" i="21"/>
  <c r="AR136" i="21"/>
  <c r="AZ136" i="21"/>
  <c r="BH136" i="21"/>
  <c r="BP136" i="21"/>
  <c r="DC136" i="21"/>
  <c r="DK136" i="21"/>
  <c r="EW137" i="21"/>
  <c r="FL137" i="21"/>
  <c r="FE137" i="21"/>
  <c r="FT137" i="21"/>
  <c r="DL137" i="21"/>
  <c r="DD137" i="21"/>
  <c r="EU138" i="21"/>
  <c r="FJ138" i="21"/>
  <c r="DB138" i="21"/>
  <c r="FA138" i="21"/>
  <c r="FP138" i="21"/>
  <c r="EY139" i="21"/>
  <c r="FN139" i="21"/>
  <c r="DF139" i="21"/>
  <c r="BD139" i="21"/>
  <c r="BW139" i="21"/>
  <c r="DF140" i="21"/>
  <c r="EY140" i="21"/>
  <c r="FN140" i="21"/>
  <c r="EU141" i="21"/>
  <c r="FJ141" i="21"/>
  <c r="DB141" i="21"/>
  <c r="FB141" i="21"/>
  <c r="FQ141" i="21"/>
  <c r="DI141" i="21"/>
  <c r="AM142" i="21"/>
  <c r="H97" i="21"/>
  <c r="T97" i="21"/>
  <c r="L97" i="21"/>
  <c r="CC102" i="21"/>
  <c r="P97" i="21"/>
  <c r="X97" i="21"/>
  <c r="AB97" i="21"/>
  <c r="AF97" i="21"/>
  <c r="AJ97" i="21"/>
  <c r="AM97" i="21"/>
  <c r="AN97" i="21"/>
  <c r="AR97" i="21"/>
  <c r="AV97" i="21"/>
  <c r="AZ97" i="21"/>
  <c r="BH97" i="21"/>
  <c r="BT97" i="21"/>
  <c r="BL97" i="21"/>
  <c r="H101" i="21"/>
  <c r="L101" i="21"/>
  <c r="P101" i="21"/>
  <c r="X101" i="21"/>
  <c r="AL101" i="21"/>
  <c r="AB101" i="21"/>
  <c r="AF101" i="21"/>
  <c r="AJ101" i="21"/>
  <c r="AM101" i="21"/>
  <c r="AN101" i="21"/>
  <c r="AR101" i="21"/>
  <c r="AV101" i="21"/>
  <c r="AZ101" i="21"/>
  <c r="BH101" i="21"/>
  <c r="BT101" i="21"/>
  <c r="BL101" i="21"/>
  <c r="H104" i="21"/>
  <c r="L104" i="21"/>
  <c r="P104" i="21"/>
  <c r="X104" i="21"/>
  <c r="AL104" i="21"/>
  <c r="AB104" i="21"/>
  <c r="AF104" i="21"/>
  <c r="AJ104" i="21"/>
  <c r="AM104" i="21"/>
  <c r="AN104" i="21"/>
  <c r="AR104" i="21"/>
  <c r="AV104" i="21"/>
  <c r="AZ104" i="21"/>
  <c r="BH104" i="21"/>
  <c r="BT104" i="21"/>
  <c r="BL104" i="21"/>
  <c r="H107" i="21"/>
  <c r="T107" i="21"/>
  <c r="L107" i="21"/>
  <c r="P107" i="21"/>
  <c r="X107" i="21"/>
  <c r="AL107" i="21"/>
  <c r="AB107" i="21"/>
  <c r="AF107" i="21"/>
  <c r="AJ107" i="21"/>
  <c r="AM107" i="21"/>
  <c r="AN107" i="21"/>
  <c r="BC107" i="21"/>
  <c r="AR107" i="21"/>
  <c r="AV107" i="21"/>
  <c r="AZ107" i="21"/>
  <c r="BH107" i="21"/>
  <c r="BT107" i="21"/>
  <c r="BL107" i="21"/>
  <c r="H109" i="21"/>
  <c r="U109" i="21"/>
  <c r="L109" i="21"/>
  <c r="P109" i="21"/>
  <c r="X109" i="21"/>
  <c r="AL109" i="21"/>
  <c r="AB109" i="21"/>
  <c r="AF109" i="21"/>
  <c r="AJ109" i="21"/>
  <c r="AM109" i="21"/>
  <c r="AN109" i="21"/>
  <c r="AR109" i="21"/>
  <c r="AV109" i="21"/>
  <c r="AZ109" i="21"/>
  <c r="BH109" i="21"/>
  <c r="BT109" i="21"/>
  <c r="BL109" i="21"/>
  <c r="H113" i="21"/>
  <c r="L113" i="21"/>
  <c r="P113" i="21"/>
  <c r="X113" i="21"/>
  <c r="AB113" i="21"/>
  <c r="AF113" i="21"/>
  <c r="AJ113" i="21"/>
  <c r="AN113" i="21"/>
  <c r="AR113" i="21"/>
  <c r="AV113" i="21"/>
  <c r="AZ113" i="21"/>
  <c r="BH113" i="21"/>
  <c r="BT113" i="21"/>
  <c r="BL113" i="21"/>
  <c r="H117" i="21"/>
  <c r="L117" i="21"/>
  <c r="P117" i="21"/>
  <c r="X117" i="21"/>
  <c r="AL117" i="21"/>
  <c r="AB117" i="21"/>
  <c r="AF117" i="21"/>
  <c r="AJ117" i="21"/>
  <c r="AM117" i="21"/>
  <c r="AN117" i="21"/>
  <c r="BC117" i="21"/>
  <c r="AR117" i="21"/>
  <c r="AV117" i="21"/>
  <c r="AZ117" i="21"/>
  <c r="BH117" i="21"/>
  <c r="BT117" i="21"/>
  <c r="BL117" i="21"/>
  <c r="G118" i="21"/>
  <c r="T118" i="21"/>
  <c r="K118" i="21"/>
  <c r="CB116" i="21"/>
  <c r="O118" i="21"/>
  <c r="S118" i="21"/>
  <c r="CJ130" i="21"/>
  <c r="W118" i="21"/>
  <c r="AA118" i="21"/>
  <c r="AE118" i="21"/>
  <c r="AI118" i="21"/>
  <c r="AQ118" i="21"/>
  <c r="AU118" i="21"/>
  <c r="AY118" i="21"/>
  <c r="BG118" i="21"/>
  <c r="BT118" i="21"/>
  <c r="BK118" i="21"/>
  <c r="BO118" i="21"/>
  <c r="G121" i="21"/>
  <c r="K121" i="21"/>
  <c r="O121" i="21"/>
  <c r="S121" i="21"/>
  <c r="W121" i="21"/>
  <c r="AL121" i="21"/>
  <c r="AA121" i="21"/>
  <c r="AE121" i="21"/>
  <c r="AI121" i="21"/>
  <c r="AQ121" i="21"/>
  <c r="AU121" i="21"/>
  <c r="AY121" i="21"/>
  <c r="BG121" i="21"/>
  <c r="BT121" i="21"/>
  <c r="BK121" i="21"/>
  <c r="BO121" i="21"/>
  <c r="BQ123" i="21"/>
  <c r="BM123" i="21"/>
  <c r="BI123" i="21"/>
  <c r="BE123" i="21"/>
  <c r="BA123" i="21"/>
  <c r="AW123" i="21"/>
  <c r="AS123" i="21"/>
  <c r="H123" i="21"/>
  <c r="L123" i="21"/>
  <c r="P123" i="21"/>
  <c r="T123" i="21"/>
  <c r="X123" i="21"/>
  <c r="AB123" i="21"/>
  <c r="AF123" i="21"/>
  <c r="AJ123" i="21"/>
  <c r="AM123" i="21"/>
  <c r="AN123" i="21"/>
  <c r="AR123" i="21"/>
  <c r="AX123" i="21"/>
  <c r="BH123" i="21"/>
  <c r="BN123" i="21"/>
  <c r="BS123" i="21"/>
  <c r="BU123" i="21"/>
  <c r="ES123" i="21"/>
  <c r="FH123" i="21"/>
  <c r="DA124" i="21"/>
  <c r="DF124" i="21"/>
  <c r="DL124" i="21"/>
  <c r="BS125" i="21"/>
  <c r="BU125" i="21"/>
  <c r="BO125" i="21"/>
  <c r="BK125" i="21"/>
  <c r="BG125" i="21"/>
  <c r="AY125" i="21"/>
  <c r="AU125" i="21"/>
  <c r="AQ125" i="21"/>
  <c r="AI125" i="21"/>
  <c r="AE125" i="21"/>
  <c r="AA125" i="21"/>
  <c r="W125" i="21"/>
  <c r="S125" i="21"/>
  <c r="O125" i="21"/>
  <c r="K125" i="21"/>
  <c r="G125" i="21"/>
  <c r="U125" i="21"/>
  <c r="I125" i="21"/>
  <c r="N125" i="21"/>
  <c r="T125" i="21"/>
  <c r="Y125" i="21"/>
  <c r="AD125" i="21"/>
  <c r="AJ125" i="21"/>
  <c r="AM125" i="21"/>
  <c r="AO125" i="21"/>
  <c r="BC125" i="21"/>
  <c r="AT125" i="21"/>
  <c r="AZ125" i="21"/>
  <c r="BE125" i="21"/>
  <c r="BJ125" i="21"/>
  <c r="BP125" i="21"/>
  <c r="CZ125" i="21"/>
  <c r="DE125" i="21"/>
  <c r="DK125" i="21"/>
  <c r="H126" i="21"/>
  <c r="M126" i="21"/>
  <c r="S126" i="21"/>
  <c r="CJ124" i="21"/>
  <c r="X126" i="21"/>
  <c r="AL126" i="21"/>
  <c r="AC126" i="21"/>
  <c r="AI126" i="21"/>
  <c r="AN126" i="21"/>
  <c r="AS126" i="21"/>
  <c r="AY126" i="21"/>
  <c r="BI126" i="21"/>
  <c r="BO126" i="21"/>
  <c r="H128" i="21"/>
  <c r="N128" i="21"/>
  <c r="S128" i="21"/>
  <c r="X128" i="21"/>
  <c r="AL128" i="21"/>
  <c r="AD128" i="21"/>
  <c r="AI128" i="21"/>
  <c r="AN128" i="21"/>
  <c r="AT128" i="21"/>
  <c r="AY128" i="21"/>
  <c r="BJ128" i="21"/>
  <c r="BO128" i="21"/>
  <c r="BQ130" i="21"/>
  <c r="BM130" i="21"/>
  <c r="BI130" i="21"/>
  <c r="BE130" i="21"/>
  <c r="BA130" i="21"/>
  <c r="AW130" i="21"/>
  <c r="AS130" i="21"/>
  <c r="AO130" i="21"/>
  <c r="BC130" i="21"/>
  <c r="AK130" i="21"/>
  <c r="AG130" i="21"/>
  <c r="AL130" i="21"/>
  <c r="AC130" i="21"/>
  <c r="Y130" i="21"/>
  <c r="Q130" i="21"/>
  <c r="M130" i="21"/>
  <c r="I130" i="21"/>
  <c r="E130" i="21"/>
  <c r="J130" i="21"/>
  <c r="O130" i="21"/>
  <c r="Z130" i="21"/>
  <c r="AE130" i="21"/>
  <c r="AJ130" i="21"/>
  <c r="AP130" i="21"/>
  <c r="AU130" i="21"/>
  <c r="AZ130" i="21"/>
  <c r="BF130" i="21"/>
  <c r="BK130" i="21"/>
  <c r="BP130" i="21"/>
  <c r="DA130" i="21"/>
  <c r="DF130" i="21"/>
  <c r="DK130" i="21"/>
  <c r="FA131" i="21"/>
  <c r="FP131" i="21"/>
  <c r="DD131" i="21"/>
  <c r="DN131" i="21"/>
  <c r="BS134" i="21"/>
  <c r="BU134" i="21"/>
  <c r="BO134" i="21"/>
  <c r="BK134" i="21"/>
  <c r="BG134" i="21"/>
  <c r="AY134" i="21"/>
  <c r="AU134" i="21"/>
  <c r="AQ134" i="21"/>
  <c r="AI134" i="21"/>
  <c r="AE134" i="21"/>
  <c r="AA134" i="21"/>
  <c r="W134" i="21"/>
  <c r="S134" i="21"/>
  <c r="O134" i="21"/>
  <c r="K134" i="21"/>
  <c r="G134" i="21"/>
  <c r="I134" i="21"/>
  <c r="N134" i="21"/>
  <c r="Y134" i="21"/>
  <c r="AD134" i="21"/>
  <c r="AJ134" i="21"/>
  <c r="AO134" i="21"/>
  <c r="AT134" i="21"/>
  <c r="BC134" i="21"/>
  <c r="AZ134" i="21"/>
  <c r="BE134" i="21"/>
  <c r="BJ134" i="21"/>
  <c r="BP134" i="21"/>
  <c r="FE135" i="21"/>
  <c r="FT135" i="21"/>
  <c r="DL135" i="21"/>
  <c r="BU136" i="21"/>
  <c r="EX137" i="21"/>
  <c r="FM137" i="21"/>
  <c r="DM137" i="21"/>
  <c r="DE137" i="21"/>
  <c r="EV138" i="21"/>
  <c r="FK138" i="21"/>
  <c r="DH138" i="21"/>
  <c r="EZ139" i="21"/>
  <c r="FO139" i="21"/>
  <c r="EV141" i="21"/>
  <c r="FK141" i="21"/>
  <c r="H137" i="21"/>
  <c r="L137" i="21"/>
  <c r="P137" i="21"/>
  <c r="X137" i="21"/>
  <c r="AB137" i="21"/>
  <c r="AF137" i="21"/>
  <c r="AJ137" i="21"/>
  <c r="AM137" i="21"/>
  <c r="AN137" i="21"/>
  <c r="AR137" i="21"/>
  <c r="AV137" i="21"/>
  <c r="AZ137" i="21"/>
  <c r="BH137" i="21"/>
  <c r="BL137" i="21"/>
  <c r="BP137" i="21"/>
  <c r="BQ139" i="21"/>
  <c r="BM139" i="21"/>
  <c r="BI139" i="21"/>
  <c r="BE139" i="21"/>
  <c r="BA139" i="21"/>
  <c r="AW139" i="21"/>
  <c r="AS139" i="21"/>
  <c r="AO139" i="21"/>
  <c r="AK139" i="21"/>
  <c r="AM139" i="21"/>
  <c r="AG139" i="21"/>
  <c r="AC139" i="21"/>
  <c r="Y139" i="21"/>
  <c r="Q139" i="21"/>
  <c r="M139" i="21"/>
  <c r="I139" i="21"/>
  <c r="E139" i="21"/>
  <c r="J139" i="21"/>
  <c r="O139" i="21"/>
  <c r="Z139" i="21"/>
  <c r="AE139" i="21"/>
  <c r="AJ139" i="21"/>
  <c r="AP139" i="21"/>
  <c r="AU139" i="21"/>
  <c r="AZ139" i="21"/>
  <c r="BF139" i="21"/>
  <c r="BK139" i="21"/>
  <c r="BP139" i="21"/>
  <c r="DH142" i="21"/>
  <c r="DN142" i="21"/>
  <c r="FF142" i="21"/>
  <c r="FU142" i="21"/>
  <c r="H143" i="21"/>
  <c r="O143" i="21"/>
  <c r="AC143" i="21"/>
  <c r="AJ143" i="21"/>
  <c r="AR143" i="21"/>
  <c r="BB143" i="21"/>
  <c r="BJ143" i="21"/>
  <c r="EV144" i="21"/>
  <c r="FK144" i="21"/>
  <c r="DC144" i="21"/>
  <c r="FD144" i="21"/>
  <c r="FS144" i="21"/>
  <c r="DK144" i="21"/>
  <c r="FG145" i="21"/>
  <c r="FV145" i="21"/>
  <c r="DN145" i="21"/>
  <c r="ET145" i="21"/>
  <c r="FI145" i="21"/>
  <c r="ET146" i="21"/>
  <c r="FI146" i="21"/>
  <c r="DA146" i="21"/>
  <c r="DF146" i="21"/>
  <c r="EY146" i="21"/>
  <c r="FN146" i="21"/>
  <c r="CZ142" i="21"/>
  <c r="DE142" i="21"/>
  <c r="DJ142" i="21"/>
  <c r="BV142" i="21"/>
  <c r="I143" i="21"/>
  <c r="P143" i="21"/>
  <c r="X143" i="21"/>
  <c r="AE143" i="21"/>
  <c r="AK143" i="21"/>
  <c r="AT143" i="21"/>
  <c r="BD144" i="21"/>
  <c r="DD144" i="21"/>
  <c r="H145" i="21"/>
  <c r="AI145" i="21"/>
  <c r="AU145" i="21"/>
  <c r="DL142" i="21"/>
  <c r="BS143" i="21"/>
  <c r="BO143" i="21"/>
  <c r="BK143" i="21"/>
  <c r="BG143" i="21"/>
  <c r="AY143" i="21"/>
  <c r="AU143" i="21"/>
  <c r="AQ143" i="21"/>
  <c r="BQ143" i="21"/>
  <c r="BL143" i="21"/>
  <c r="BF143" i="21"/>
  <c r="BA143" i="21"/>
  <c r="AV143" i="21"/>
  <c r="AP143" i="21"/>
  <c r="AH143" i="21"/>
  <c r="AD143" i="21"/>
  <c r="Z143" i="21"/>
  <c r="R143" i="21"/>
  <c r="N143" i="21"/>
  <c r="J143" i="21"/>
  <c r="F143" i="21"/>
  <c r="BN143" i="21"/>
  <c r="BH143" i="21"/>
  <c r="AZ143" i="21"/>
  <c r="AS143" i="21"/>
  <c r="AG143" i="21"/>
  <c r="AB143" i="21"/>
  <c r="W143" i="21"/>
  <c r="Q143" i="21"/>
  <c r="L143" i="21"/>
  <c r="G143" i="21"/>
  <c r="K143" i="21"/>
  <c r="S143" i="21"/>
  <c r="Y143" i="21"/>
  <c r="AF143" i="21"/>
  <c r="AN143" i="21"/>
  <c r="AW143" i="21"/>
  <c r="BE143" i="21"/>
  <c r="BP143" i="21"/>
  <c r="FA144" i="21"/>
  <c r="FP144" i="21"/>
  <c r="DI145" i="21"/>
  <c r="EW146" i="21"/>
  <c r="FL146" i="21"/>
  <c r="DD146" i="21"/>
  <c r="H124" i="21"/>
  <c r="T124" i="21"/>
  <c r="L124" i="21"/>
  <c r="P124" i="21"/>
  <c r="X124" i="21"/>
  <c r="AL124" i="21"/>
  <c r="AB124" i="21"/>
  <c r="AF124" i="21"/>
  <c r="AJ124" i="21"/>
  <c r="AM124" i="21"/>
  <c r="AN124" i="21"/>
  <c r="BC124" i="21"/>
  <c r="AR124" i="21"/>
  <c r="AV124" i="21"/>
  <c r="AZ124" i="21"/>
  <c r="BH124" i="21"/>
  <c r="BT124" i="21"/>
  <c r="BL124" i="21"/>
  <c r="H131" i="21"/>
  <c r="L131" i="21"/>
  <c r="P131" i="21"/>
  <c r="X131" i="21"/>
  <c r="AB131" i="21"/>
  <c r="AF131" i="21"/>
  <c r="AJ131" i="21"/>
  <c r="AN131" i="21"/>
  <c r="AR131" i="21"/>
  <c r="AV131" i="21"/>
  <c r="AZ131" i="21"/>
  <c r="BH131" i="21"/>
  <c r="BT131" i="21"/>
  <c r="BL131" i="21"/>
  <c r="H135" i="21"/>
  <c r="L135" i="21"/>
  <c r="P135" i="21"/>
  <c r="X135" i="21"/>
  <c r="AL135" i="21"/>
  <c r="AB135" i="21"/>
  <c r="AF135" i="21"/>
  <c r="AJ135" i="21"/>
  <c r="AN135" i="21"/>
  <c r="AR135" i="21"/>
  <c r="AV135" i="21"/>
  <c r="AZ135" i="21"/>
  <c r="BH135" i="21"/>
  <c r="BT135" i="21"/>
  <c r="BL135" i="21"/>
  <c r="G137" i="21"/>
  <c r="K137" i="21"/>
  <c r="O137" i="21"/>
  <c r="S137" i="21"/>
  <c r="W137" i="21"/>
  <c r="AL137" i="21"/>
  <c r="AA137" i="21"/>
  <c r="AE137" i="21"/>
  <c r="AI137" i="21"/>
  <c r="AQ137" i="21"/>
  <c r="AU137" i="21"/>
  <c r="AY137" i="21"/>
  <c r="BG137" i="21"/>
  <c r="BT137" i="21"/>
  <c r="BK137" i="21"/>
  <c r="BO137" i="21"/>
  <c r="BR138" i="21"/>
  <c r="BU138" i="21"/>
  <c r="BN138" i="21"/>
  <c r="BJ138" i="21"/>
  <c r="BF138" i="21"/>
  <c r="BB138" i="21"/>
  <c r="BD138" i="21"/>
  <c r="AX138" i="21"/>
  <c r="AT138" i="21"/>
  <c r="AP138" i="21"/>
  <c r="AH138" i="21"/>
  <c r="AD138" i="21"/>
  <c r="Z138" i="21"/>
  <c r="R138" i="21"/>
  <c r="V138" i="21"/>
  <c r="N138" i="21"/>
  <c r="J138" i="21"/>
  <c r="F138" i="21"/>
  <c r="I138" i="21"/>
  <c r="O138" i="21"/>
  <c r="Y138" i="21"/>
  <c r="AL138" i="21"/>
  <c r="AE138" i="21"/>
  <c r="AJ138" i="21"/>
  <c r="AM138" i="21"/>
  <c r="AO138" i="21"/>
  <c r="BC138" i="21"/>
  <c r="AU138" i="21"/>
  <c r="AZ138" i="21"/>
  <c r="BE138" i="21"/>
  <c r="BK138" i="21"/>
  <c r="BP138" i="21"/>
  <c r="CZ138" i="21"/>
  <c r="DF138" i="21"/>
  <c r="DK138" i="21"/>
  <c r="H139" i="21"/>
  <c r="N139" i="21"/>
  <c r="S139" i="21"/>
  <c r="X139" i="21"/>
  <c r="AL139" i="21"/>
  <c r="AD139" i="21"/>
  <c r="AI139" i="21"/>
  <c r="AN139" i="21"/>
  <c r="AT139" i="21"/>
  <c r="AY139" i="21"/>
  <c r="BJ139" i="21"/>
  <c r="BO139" i="21"/>
  <c r="DD140" i="21"/>
  <c r="DI140" i="21"/>
  <c r="DN140" i="21"/>
  <c r="BQ141" i="21"/>
  <c r="BM141" i="21"/>
  <c r="BI141" i="21"/>
  <c r="BE141" i="21"/>
  <c r="BA141" i="21"/>
  <c r="BD141" i="21"/>
  <c r="AW141" i="21"/>
  <c r="AS141" i="21"/>
  <c r="AO141" i="21"/>
  <c r="BC141" i="21"/>
  <c r="AK141" i="21"/>
  <c r="AG141" i="21"/>
  <c r="AC141" i="21"/>
  <c r="Y141" i="21"/>
  <c r="AL141" i="21"/>
  <c r="Q141" i="21"/>
  <c r="M141" i="21"/>
  <c r="I141" i="21"/>
  <c r="BZ144" i="21"/>
  <c r="E141" i="21"/>
  <c r="J141" i="21"/>
  <c r="O141" i="21"/>
  <c r="Z141" i="21"/>
  <c r="AE141" i="21"/>
  <c r="AJ141" i="21"/>
  <c r="AP141" i="21"/>
  <c r="AU141" i="21"/>
  <c r="AZ141" i="21"/>
  <c r="BF141" i="21"/>
  <c r="BK141" i="21"/>
  <c r="BP141" i="21"/>
  <c r="DA141" i="21"/>
  <c r="DF141" i="21"/>
  <c r="DK141" i="21"/>
  <c r="BX142" i="21"/>
  <c r="FC142" i="21"/>
  <c r="FR142" i="21"/>
  <c r="E143" i="21"/>
  <c r="M143" i="21"/>
  <c r="AA143" i="21"/>
  <c r="AI143" i="21"/>
  <c r="AO143" i="21"/>
  <c r="AX143" i="21"/>
  <c r="BI143" i="21"/>
  <c r="BR143" i="21"/>
  <c r="CZ144" i="21"/>
  <c r="ES144" i="21"/>
  <c r="FH144" i="21"/>
  <c r="DI144" i="21"/>
  <c r="FB144" i="21"/>
  <c r="FQ144" i="21"/>
  <c r="AM144" i="21"/>
  <c r="BV144" i="21"/>
  <c r="DH144" i="21"/>
  <c r="EW144" i="21"/>
  <c r="FL144" i="21"/>
  <c r="BQ145" i="21"/>
  <c r="BM145" i="21"/>
  <c r="BI145" i="21"/>
  <c r="BE145" i="21"/>
  <c r="BA145" i="21"/>
  <c r="AW145" i="21"/>
  <c r="AS145" i="21"/>
  <c r="AO145" i="21"/>
  <c r="AK145" i="21"/>
  <c r="AM145" i="21"/>
  <c r="AG145" i="21"/>
  <c r="AC145" i="21"/>
  <c r="Y145" i="21"/>
  <c r="Q145" i="21"/>
  <c r="M145" i="21"/>
  <c r="I145" i="21"/>
  <c r="E145" i="21"/>
  <c r="BS145" i="21"/>
  <c r="BU145" i="21"/>
  <c r="BN145" i="21"/>
  <c r="BH145" i="21"/>
  <c r="AX145" i="21"/>
  <c r="AR145" i="21"/>
  <c r="AH145" i="21"/>
  <c r="AB145" i="21"/>
  <c r="W145" i="21"/>
  <c r="R145" i="21"/>
  <c r="L145" i="21"/>
  <c r="G145" i="21"/>
  <c r="BO145" i="21"/>
  <c r="BG145" i="21"/>
  <c r="AZ145" i="21"/>
  <c r="AT145" i="21"/>
  <c r="AE145" i="21"/>
  <c r="X145" i="21"/>
  <c r="P145" i="21"/>
  <c r="J145" i="21"/>
  <c r="BP145" i="21"/>
  <c r="BF145" i="21"/>
  <c r="AV145" i="21"/>
  <c r="AN145" i="21"/>
  <c r="AD145" i="21"/>
  <c r="K145" i="21"/>
  <c r="O145" i="21"/>
  <c r="CF142" i="21"/>
  <c r="AA145" i="21"/>
  <c r="AP145" i="21"/>
  <c r="BB145" i="21"/>
  <c r="BD145" i="21"/>
  <c r="BL145" i="21"/>
  <c r="FB145" i="21"/>
  <c r="FQ145" i="21"/>
  <c r="DB146" i="21"/>
  <c r="FA146" i="21"/>
  <c r="FP146" i="21"/>
  <c r="DH146" i="21"/>
  <c r="FF146" i="21"/>
  <c r="FU146" i="21"/>
  <c r="FD148" i="21"/>
  <c r="FS148" i="21"/>
  <c r="S149" i="21"/>
  <c r="AU149" i="21"/>
  <c r="DB148" i="21"/>
  <c r="BX148" i="21"/>
  <c r="Z149" i="21"/>
  <c r="F192" i="21"/>
  <c r="ET150" i="21"/>
  <c r="FI150" i="21"/>
  <c r="DA150" i="21"/>
  <c r="K192" i="21"/>
  <c r="EY150" i="21"/>
  <c r="FN150" i="21"/>
  <c r="DF150" i="21"/>
  <c r="BS144" i="21"/>
  <c r="BO144" i="21"/>
  <c r="BK144" i="21"/>
  <c r="BG144" i="21"/>
  <c r="AY144" i="21"/>
  <c r="AU144" i="21"/>
  <c r="AQ144" i="21"/>
  <c r="AI144" i="21"/>
  <c r="AE144" i="21"/>
  <c r="AA144" i="21"/>
  <c r="W144" i="21"/>
  <c r="S144" i="21"/>
  <c r="O144" i="21"/>
  <c r="K144" i="21"/>
  <c r="G144" i="21"/>
  <c r="BP144" i="21"/>
  <c r="BJ144" i="21"/>
  <c r="BE144" i="21"/>
  <c r="AZ144" i="21"/>
  <c r="AT144" i="21"/>
  <c r="AO144" i="21"/>
  <c r="BC144" i="21"/>
  <c r="AJ144" i="21"/>
  <c r="AD144" i="21"/>
  <c r="BR144" i="21"/>
  <c r="BL144" i="21"/>
  <c r="AW144" i="21"/>
  <c r="AP144" i="21"/>
  <c r="AH144" i="21"/>
  <c r="AB144" i="21"/>
  <c r="Q144" i="21"/>
  <c r="L144" i="21"/>
  <c r="F144" i="21"/>
  <c r="J144" i="21"/>
  <c r="R144" i="21"/>
  <c r="Y144" i="21"/>
  <c r="AG144" i="21"/>
  <c r="AR144" i="21"/>
  <c r="BA144" i="21"/>
  <c r="BI144" i="21"/>
  <c r="DE147" i="21"/>
  <c r="FE147" i="21"/>
  <c r="FT147" i="21"/>
  <c r="DL147" i="21"/>
  <c r="BZ148" i="21"/>
  <c r="DD148" i="21"/>
  <c r="BQ149" i="21"/>
  <c r="BM149" i="21"/>
  <c r="BI149" i="21"/>
  <c r="BE149" i="21"/>
  <c r="BA149" i="21"/>
  <c r="BD149" i="21"/>
  <c r="AW149" i="21"/>
  <c r="AS149" i="21"/>
  <c r="AO149" i="21"/>
  <c r="AK149" i="21"/>
  <c r="AM149" i="21"/>
  <c r="AG149" i="21"/>
  <c r="AC149" i="21"/>
  <c r="Y149" i="21"/>
  <c r="Q149" i="21"/>
  <c r="M149" i="21"/>
  <c r="I149" i="21"/>
  <c r="E149" i="21"/>
  <c r="BS149" i="21"/>
  <c r="BU149" i="21"/>
  <c r="BN149" i="21"/>
  <c r="BH149" i="21"/>
  <c r="AX149" i="21"/>
  <c r="AR149" i="21"/>
  <c r="AH149" i="21"/>
  <c r="AB149" i="21"/>
  <c r="W149" i="21"/>
  <c r="R149" i="21"/>
  <c r="L149" i="21"/>
  <c r="G149" i="21"/>
  <c r="BL149" i="21"/>
  <c r="BF149" i="21"/>
  <c r="AY149" i="21"/>
  <c r="AQ149" i="21"/>
  <c r="AJ149" i="21"/>
  <c r="AD149" i="21"/>
  <c r="O149" i="21"/>
  <c r="H149" i="21"/>
  <c r="BR149" i="21"/>
  <c r="BK149" i="21"/>
  <c r="AV149" i="21"/>
  <c r="AP149" i="21"/>
  <c r="AI149" i="21"/>
  <c r="AA149" i="21"/>
  <c r="N149" i="21"/>
  <c r="F149" i="21"/>
  <c r="BO149" i="21"/>
  <c r="BG149" i="21"/>
  <c r="AZ149" i="21"/>
  <c r="AT149" i="21"/>
  <c r="AE149" i="21"/>
  <c r="X149" i="21"/>
  <c r="P149" i="21"/>
  <c r="J149" i="21"/>
  <c r="AF149" i="21"/>
  <c r="BJ149" i="21"/>
  <c r="DL146" i="21"/>
  <c r="FE146" i="21"/>
  <c r="FT146" i="21"/>
  <c r="CZ147" i="21"/>
  <c r="EZ147" i="21"/>
  <c r="FO147" i="21"/>
  <c r="FF147" i="21"/>
  <c r="FU147" i="21"/>
  <c r="ED147" i="21"/>
  <c r="ES147" i="21"/>
  <c r="FH147" i="21"/>
  <c r="DJ148" i="21"/>
  <c r="CF148" i="21"/>
  <c r="DK148" i="21"/>
  <c r="K149" i="21"/>
  <c r="AN149" i="21"/>
  <c r="BC149" i="21"/>
  <c r="BP149" i="21"/>
  <c r="H140" i="21"/>
  <c r="T140" i="21"/>
  <c r="L140" i="21"/>
  <c r="P140" i="21"/>
  <c r="X140" i="21"/>
  <c r="AB140" i="21"/>
  <c r="AF140" i="21"/>
  <c r="AJ140" i="21"/>
  <c r="AN140" i="21"/>
  <c r="AR140" i="21"/>
  <c r="AV140" i="21"/>
  <c r="AZ140" i="21"/>
  <c r="BH140" i="21"/>
  <c r="BT140" i="21"/>
  <c r="BL140" i="21"/>
  <c r="H142" i="21"/>
  <c r="L142" i="21"/>
  <c r="P142" i="21"/>
  <c r="X142" i="21"/>
  <c r="AB142" i="21"/>
  <c r="AF142" i="21"/>
  <c r="AJ142" i="21"/>
  <c r="AN142" i="21"/>
  <c r="AR142" i="21"/>
  <c r="AV142" i="21"/>
  <c r="AZ142" i="21"/>
  <c r="BH142" i="21"/>
  <c r="BT142" i="21"/>
  <c r="BL142" i="21"/>
  <c r="DI146" i="21"/>
  <c r="DK147" i="21"/>
  <c r="EV147" i="21"/>
  <c r="FK147" i="21"/>
  <c r="E148" i="21"/>
  <c r="BV154" i="21"/>
  <c r="L148" i="21"/>
  <c r="AA148" i="21"/>
  <c r="AG148" i="21"/>
  <c r="AO148" i="21"/>
  <c r="AV148" i="21"/>
  <c r="BK148" i="21"/>
  <c r="Q192" i="21"/>
  <c r="FE150" i="21"/>
  <c r="FT150" i="21"/>
  <c r="DL150" i="21"/>
  <c r="ES151" i="21"/>
  <c r="FH151" i="21"/>
  <c r="CZ151" i="21"/>
  <c r="EX151" i="21"/>
  <c r="FM151" i="21"/>
  <c r="DE151" i="21"/>
  <c r="CF151" i="21"/>
  <c r="DJ151" i="21"/>
  <c r="AM151" i="21"/>
  <c r="G192" i="21"/>
  <c r="EU150" i="21"/>
  <c r="FJ150" i="21"/>
  <c r="M192" i="21"/>
  <c r="CD150" i="21"/>
  <c r="FA150" i="21"/>
  <c r="FP150" i="21"/>
  <c r="R192" i="21"/>
  <c r="FF150" i="21"/>
  <c r="FU150" i="21"/>
  <c r="DH150" i="21"/>
  <c r="FG146" i="21"/>
  <c r="FV146" i="21"/>
  <c r="DN146" i="21"/>
  <c r="DC147" i="21"/>
  <c r="ET147" i="21"/>
  <c r="FI147" i="21"/>
  <c r="BR148" i="21"/>
  <c r="BU148" i="21"/>
  <c r="BN148" i="21"/>
  <c r="BJ148" i="21"/>
  <c r="BF148" i="21"/>
  <c r="BT148" i="21"/>
  <c r="BB148" i="21"/>
  <c r="AX148" i="21"/>
  <c r="AT148" i="21"/>
  <c r="AP148" i="21"/>
  <c r="AH148" i="21"/>
  <c r="AD148" i="21"/>
  <c r="Z148" i="21"/>
  <c r="R148" i="21"/>
  <c r="N148" i="21"/>
  <c r="J148" i="21"/>
  <c r="F148" i="21"/>
  <c r="BO148" i="21"/>
  <c r="BI148" i="21"/>
  <c r="AY148" i="21"/>
  <c r="AS148" i="21"/>
  <c r="AN148" i="21"/>
  <c r="AI148" i="21"/>
  <c r="AC148" i="21"/>
  <c r="X148" i="21"/>
  <c r="AL148" i="21"/>
  <c r="S148" i="21"/>
  <c r="M148" i="21"/>
  <c r="H148" i="21"/>
  <c r="K148" i="21"/>
  <c r="Q148" i="21"/>
  <c r="Y148" i="21"/>
  <c r="AF148" i="21"/>
  <c r="AU148" i="21"/>
  <c r="BA148" i="21"/>
  <c r="BH148" i="21"/>
  <c r="BP148" i="21"/>
  <c r="I192" i="21"/>
  <c r="DD150" i="21"/>
  <c r="DM150" i="21"/>
  <c r="EW150" i="21"/>
  <c r="FL150" i="21"/>
  <c r="ED146" i="21"/>
  <c r="BS147" i="21"/>
  <c r="BU147" i="21"/>
  <c r="BO147" i="21"/>
  <c r="BK147" i="21"/>
  <c r="BG147" i="21"/>
  <c r="AY147" i="21"/>
  <c r="AU147" i="21"/>
  <c r="AQ147" i="21"/>
  <c r="AI147" i="21"/>
  <c r="AE147" i="21"/>
  <c r="AA147" i="21"/>
  <c r="W147" i="21"/>
  <c r="S147" i="21"/>
  <c r="O147" i="21"/>
  <c r="K147" i="21"/>
  <c r="G147" i="21"/>
  <c r="T147" i="21"/>
  <c r="I147" i="21"/>
  <c r="N147" i="21"/>
  <c r="CE131" i="21"/>
  <c r="Y147" i="21"/>
  <c r="AD147" i="21"/>
  <c r="AJ147" i="21"/>
  <c r="AM147" i="21"/>
  <c r="AO147" i="21"/>
  <c r="BC147" i="21"/>
  <c r="AT147" i="21"/>
  <c r="AZ147" i="21"/>
  <c r="BE147" i="21"/>
  <c r="BJ147" i="21"/>
  <c r="BP147" i="21"/>
  <c r="E192" i="21"/>
  <c r="J192" i="21"/>
  <c r="EX150" i="21"/>
  <c r="FM150" i="21"/>
  <c r="O192" i="21"/>
  <c r="FG150" i="21"/>
  <c r="FV150" i="21"/>
  <c r="EW151" i="21"/>
  <c r="FL151" i="21"/>
  <c r="DD151" i="21"/>
  <c r="DI151" i="21"/>
  <c r="CJ151" i="21"/>
  <c r="DN151" i="21"/>
  <c r="EU152" i="21"/>
  <c r="FJ152" i="21"/>
  <c r="DB152" i="21"/>
  <c r="BX152" i="21"/>
  <c r="ET153" i="21"/>
  <c r="FI153" i="21"/>
  <c r="DA153" i="21"/>
  <c r="ES150" i="21"/>
  <c r="FH150" i="21"/>
  <c r="DA151" i="21"/>
  <c r="DF151" i="21"/>
  <c r="FE151" i="21"/>
  <c r="FT151" i="21"/>
  <c r="DL151" i="21"/>
  <c r="ET151" i="21"/>
  <c r="FI151" i="21"/>
  <c r="EZ152" i="21"/>
  <c r="FO152" i="21"/>
  <c r="DI153" i="21"/>
  <c r="FB153" i="21"/>
  <c r="FQ153" i="21"/>
  <c r="N192" i="21"/>
  <c r="FB150" i="21"/>
  <c r="FQ150" i="21"/>
  <c r="S192" i="21"/>
  <c r="CZ150" i="21"/>
  <c r="DE150" i="21"/>
  <c r="DJ150" i="21"/>
  <c r="CE151" i="21"/>
  <c r="EY151" i="21"/>
  <c r="FN151" i="21"/>
  <c r="DL152" i="21"/>
  <c r="FE152" i="21"/>
  <c r="FT152" i="21"/>
  <c r="ES154" i="21"/>
  <c r="FH154" i="21"/>
  <c r="CZ154" i="21"/>
  <c r="EU151" i="21"/>
  <c r="FJ151" i="21"/>
  <c r="FF151" i="21"/>
  <c r="FU151" i="21"/>
  <c r="H152" i="21"/>
  <c r="M152" i="21"/>
  <c r="S152" i="21"/>
  <c r="X152" i="21"/>
  <c r="AC152" i="21"/>
  <c r="AI152" i="21"/>
  <c r="AN152" i="21"/>
  <c r="AS152" i="21"/>
  <c r="AY152" i="21"/>
  <c r="BJ152" i="21"/>
  <c r="I153" i="21"/>
  <c r="P153" i="21"/>
  <c r="AD153" i="21"/>
  <c r="AK153" i="21"/>
  <c r="AM153" i="21"/>
  <c r="AR153" i="21"/>
  <c r="AZ153" i="21"/>
  <c r="BF153" i="21"/>
  <c r="BT153" i="21"/>
  <c r="DF154" i="21"/>
  <c r="EY154" i="21"/>
  <c r="FN154" i="21"/>
  <c r="DM151" i="21"/>
  <c r="BQ152" i="21"/>
  <c r="BM152" i="21"/>
  <c r="BI152" i="21"/>
  <c r="BP152" i="21"/>
  <c r="BK152" i="21"/>
  <c r="BF152" i="21"/>
  <c r="BB152" i="21"/>
  <c r="BD152" i="21"/>
  <c r="AX152" i="21"/>
  <c r="AT152" i="21"/>
  <c r="AP152" i="21"/>
  <c r="AH152" i="21"/>
  <c r="AD152" i="21"/>
  <c r="Z152" i="21"/>
  <c r="R152" i="21"/>
  <c r="N152" i="21"/>
  <c r="J152" i="21"/>
  <c r="CA137" i="21"/>
  <c r="F152" i="21"/>
  <c r="I152" i="21"/>
  <c r="O152" i="21"/>
  <c r="Y152" i="21"/>
  <c r="AL152" i="21"/>
  <c r="AE152" i="21"/>
  <c r="AJ152" i="21"/>
  <c r="AO152" i="21"/>
  <c r="AU152" i="21"/>
  <c r="AZ152" i="21"/>
  <c r="BE152" i="21"/>
  <c r="BL152" i="21"/>
  <c r="BS152" i="21"/>
  <c r="BU152" i="21"/>
  <c r="BS153" i="21"/>
  <c r="BO153" i="21"/>
  <c r="BK153" i="21"/>
  <c r="BG153" i="21"/>
  <c r="AY153" i="21"/>
  <c r="AU153" i="21"/>
  <c r="AQ153" i="21"/>
  <c r="AI153" i="21"/>
  <c r="AE153" i="21"/>
  <c r="AA153" i="21"/>
  <c r="W153" i="21"/>
  <c r="S153" i="21"/>
  <c r="O153" i="21"/>
  <c r="K153" i="21"/>
  <c r="G153" i="21"/>
  <c r="BN153" i="21"/>
  <c r="BI153" i="21"/>
  <c r="AX153" i="21"/>
  <c r="AS153" i="21"/>
  <c r="AN153" i="21"/>
  <c r="BC153" i="21"/>
  <c r="AH153" i="21"/>
  <c r="AC153" i="21"/>
  <c r="X153" i="21"/>
  <c r="R153" i="21"/>
  <c r="M153" i="21"/>
  <c r="H153" i="21"/>
  <c r="BP153" i="21"/>
  <c r="BJ153" i="21"/>
  <c r="J153" i="21"/>
  <c r="Q153" i="21"/>
  <c r="Y153" i="21"/>
  <c r="AF153" i="21"/>
  <c r="AT153" i="21"/>
  <c r="BA153" i="21"/>
  <c r="BH153" i="21"/>
  <c r="BR153" i="21"/>
  <c r="FD154" i="21"/>
  <c r="FS154" i="21"/>
  <c r="DK154" i="21"/>
  <c r="H146" i="21"/>
  <c r="L146" i="21"/>
  <c r="P146" i="21"/>
  <c r="U146" i="21"/>
  <c r="X146" i="21"/>
  <c r="AB146" i="21"/>
  <c r="AF146" i="21"/>
  <c r="AJ146" i="21"/>
  <c r="AM146" i="21"/>
  <c r="AN146" i="21"/>
  <c r="AR146" i="21"/>
  <c r="AV146" i="21"/>
  <c r="AZ146" i="21"/>
  <c r="BH146" i="21"/>
  <c r="BT146" i="21"/>
  <c r="BL146" i="21"/>
  <c r="H150" i="21"/>
  <c r="L150" i="21"/>
  <c r="P150" i="21"/>
  <c r="X150" i="21"/>
  <c r="AB150" i="21"/>
  <c r="AF150" i="21"/>
  <c r="AL150" i="21"/>
  <c r="AJ150" i="21"/>
  <c r="AM150" i="21"/>
  <c r="AN150" i="21"/>
  <c r="AR150" i="21"/>
  <c r="AV150" i="21"/>
  <c r="AZ150" i="21"/>
  <c r="BH150" i="21"/>
  <c r="BL150" i="21"/>
  <c r="BT150" i="21"/>
  <c r="BX151" i="21"/>
  <c r="CD151" i="21"/>
  <c r="E152" i="21"/>
  <c r="K152" i="21"/>
  <c r="P152" i="21"/>
  <c r="AA152" i="21"/>
  <c r="AF152" i="21"/>
  <c r="AK152" i="21"/>
  <c r="AM152" i="21"/>
  <c r="AQ152" i="21"/>
  <c r="AV152" i="21"/>
  <c r="BA152" i="21"/>
  <c r="BG152" i="21"/>
  <c r="BN152" i="21"/>
  <c r="E153" i="21"/>
  <c r="L153" i="21"/>
  <c r="Z153" i="21"/>
  <c r="AG153" i="21"/>
  <c r="AO153" i="21"/>
  <c r="AV153" i="21"/>
  <c r="BB153" i="21"/>
  <c r="BD153" i="21"/>
  <c r="BL153" i="21"/>
  <c r="H154" i="21"/>
  <c r="M154" i="21"/>
  <c r="S154" i="21"/>
  <c r="X154" i="21"/>
  <c r="AC154" i="21"/>
  <c r="AI154" i="21"/>
  <c r="AN154" i="21"/>
  <c r="AS154" i="21"/>
  <c r="AY154" i="21"/>
  <c r="BI154" i="21"/>
  <c r="G155" i="21"/>
  <c r="L155" i="21"/>
  <c r="R155" i="21"/>
  <c r="W155" i="21"/>
  <c r="AB155" i="21"/>
  <c r="AH155" i="21"/>
  <c r="AR155" i="21"/>
  <c r="AX155" i="21"/>
  <c r="BH155" i="21"/>
  <c r="BN155" i="21"/>
  <c r="BS155" i="21"/>
  <c r="BU155" i="21"/>
  <c r="BR154" i="21"/>
  <c r="BN154" i="21"/>
  <c r="BJ154" i="21"/>
  <c r="BF154" i="21"/>
  <c r="BB154" i="21"/>
  <c r="BD154" i="21"/>
  <c r="AX154" i="21"/>
  <c r="AT154" i="21"/>
  <c r="AP154" i="21"/>
  <c r="AH154" i="21"/>
  <c r="AD154" i="21"/>
  <c r="Z154" i="21"/>
  <c r="R154" i="21"/>
  <c r="N154" i="21"/>
  <c r="J154" i="21"/>
  <c r="F154" i="21"/>
  <c r="I154" i="21"/>
  <c r="BZ151" i="21"/>
  <c r="O154" i="21"/>
  <c r="Y154" i="21"/>
  <c r="AE154" i="21"/>
  <c r="AJ154" i="21"/>
  <c r="AM154" i="21"/>
  <c r="AO154" i="21"/>
  <c r="AU154" i="21"/>
  <c r="AZ154" i="21"/>
  <c r="BE154" i="21"/>
  <c r="BT154" i="21"/>
  <c r="BK154" i="21"/>
  <c r="BP154" i="21"/>
  <c r="H155" i="21"/>
  <c r="N155" i="21"/>
  <c r="S155" i="21"/>
  <c r="X155" i="21"/>
  <c r="AD155" i="21"/>
  <c r="AI155" i="21"/>
  <c r="AN155" i="21"/>
  <c r="AT155" i="21"/>
  <c r="AY155" i="21"/>
  <c r="BJ155" i="21"/>
  <c r="CM169" i="21"/>
  <c r="CQ169" i="21"/>
  <c r="CU169" i="21"/>
  <c r="CY169" i="21"/>
  <c r="BQ155" i="21"/>
  <c r="BM155" i="21"/>
  <c r="BI155" i="21"/>
  <c r="BE155" i="21"/>
  <c r="BA155" i="21"/>
  <c r="AW155" i="21"/>
  <c r="AS155" i="21"/>
  <c r="AO155" i="21"/>
  <c r="AK155" i="21"/>
  <c r="AG155" i="21"/>
  <c r="AC155" i="21"/>
  <c r="Y155" i="21"/>
  <c r="Q155" i="21"/>
  <c r="M155" i="21"/>
  <c r="I155" i="21"/>
  <c r="E155" i="21"/>
  <c r="J155" i="21"/>
  <c r="O155" i="21"/>
  <c r="Z155" i="21"/>
  <c r="AE155" i="21"/>
  <c r="AJ155" i="21"/>
  <c r="AP155" i="21"/>
  <c r="AU155" i="21"/>
  <c r="AZ155" i="21"/>
  <c r="BF155" i="21"/>
  <c r="BK155" i="21"/>
  <c r="BP155" i="21"/>
  <c r="H151" i="21"/>
  <c r="L151" i="21"/>
  <c r="P151" i="21"/>
  <c r="X151" i="21"/>
  <c r="AB151" i="21"/>
  <c r="AF151" i="21"/>
  <c r="AJ151" i="21"/>
  <c r="AN151" i="21"/>
  <c r="AR151" i="21"/>
  <c r="AV151" i="21"/>
  <c r="AZ151" i="21"/>
  <c r="BH151" i="21"/>
  <c r="BT151" i="21"/>
  <c r="BL151" i="21"/>
  <c r="G154" i="21"/>
  <c r="L154" i="21"/>
  <c r="Q154" i="21"/>
  <c r="W154" i="21"/>
  <c r="AL154" i="21"/>
  <c r="AB154" i="21"/>
  <c r="AG154" i="21"/>
  <c r="AR154" i="21"/>
  <c r="AW154" i="21"/>
  <c r="BH154" i="21"/>
  <c r="BM154" i="21"/>
  <c r="BS154" i="21"/>
  <c r="BU154" i="21"/>
  <c r="F155" i="21"/>
  <c r="K155" i="21"/>
  <c r="P155" i="21"/>
  <c r="AA155" i="21"/>
  <c r="AF155" i="21"/>
  <c r="AQ155" i="21"/>
  <c r="AV155" i="21"/>
  <c r="BB155" i="21"/>
  <c r="BD155" i="21"/>
  <c r="BG155" i="21"/>
  <c r="BL155" i="21"/>
  <c r="BR155" i="21"/>
  <c r="CM172" i="21"/>
  <c r="CQ172" i="21"/>
  <c r="CU172" i="21"/>
  <c r="CY172" i="21"/>
  <c r="CN174" i="21"/>
  <c r="CR174" i="21"/>
  <c r="CV174" i="21"/>
  <c r="CR176" i="21"/>
  <c r="CN169" i="21"/>
  <c r="CR169" i="21"/>
  <c r="CV169" i="21"/>
  <c r="CN170" i="21"/>
  <c r="CR170" i="21"/>
  <c r="CV170" i="21"/>
  <c r="CN173" i="21"/>
  <c r="CR173" i="21"/>
  <c r="CV173" i="21"/>
  <c r="CV175" i="21"/>
  <c r="CV176" i="21"/>
  <c r="F47" i="10"/>
  <c r="G19" i="10"/>
  <c r="G12" i="10"/>
  <c r="F40" i="10"/>
  <c r="G22" i="10"/>
  <c r="F50" i="10"/>
  <c r="G21" i="10"/>
  <c r="F49" i="10"/>
  <c r="D39" i="10"/>
  <c r="D28" i="10"/>
  <c r="C39" i="10"/>
  <c r="C28" i="10"/>
  <c r="G16" i="10"/>
  <c r="F44" i="10"/>
  <c r="G24" i="10"/>
  <c r="F52" i="10"/>
  <c r="F43" i="10"/>
  <c r="G15" i="10"/>
  <c r="F51" i="10"/>
  <c r="G23" i="10"/>
  <c r="G18" i="10"/>
  <c r="F46" i="10"/>
  <c r="G14" i="10"/>
  <c r="F42" i="10"/>
  <c r="F28" i="10"/>
  <c r="F39" i="10"/>
  <c r="F45" i="10"/>
  <c r="G17" i="10"/>
  <c r="G13" i="10"/>
  <c r="F41" i="10"/>
  <c r="G20" i="10"/>
  <c r="F48" i="10"/>
  <c r="E28" i="10"/>
  <c r="E39" i="10"/>
  <c r="A71" i="15"/>
  <c r="A52" i="15"/>
  <c r="A101" i="15"/>
  <c r="A48" i="15"/>
  <c r="A63" i="15"/>
  <c r="A36" i="15"/>
  <c r="A124" i="15"/>
  <c r="A154" i="15"/>
  <c r="A66" i="15"/>
  <c r="A119" i="15"/>
  <c r="A130" i="15"/>
  <c r="A65" i="15"/>
  <c r="A31" i="15"/>
  <c r="A47" i="15"/>
  <c r="A25" i="15"/>
  <c r="A26" i="15"/>
  <c r="A77" i="15"/>
  <c r="A110" i="15"/>
  <c r="A91" i="15"/>
  <c r="A153" i="15"/>
  <c r="A102" i="15"/>
  <c r="A19" i="15"/>
  <c r="A137" i="15"/>
  <c r="A78" i="15"/>
  <c r="A132" i="15"/>
  <c r="A12" i="15"/>
  <c r="A28" i="15"/>
  <c r="A44" i="15"/>
  <c r="A42" i="15"/>
  <c r="A83" i="15"/>
  <c r="A87" i="15"/>
  <c r="A107" i="15"/>
  <c r="A155" i="15"/>
  <c r="A158" i="15"/>
  <c r="A15" i="15"/>
  <c r="A40" i="15"/>
  <c r="A27" i="15"/>
  <c r="A64" i="15"/>
  <c r="A97" i="15"/>
  <c r="A117" i="15"/>
  <c r="A142" i="15"/>
  <c r="A118" i="15"/>
  <c r="A11" i="15"/>
  <c r="A152" i="15"/>
  <c r="A149" i="15"/>
  <c r="A104" i="15"/>
  <c r="A95" i="15"/>
  <c r="A43" i="15"/>
  <c r="A144" i="15"/>
  <c r="A46" i="15"/>
  <c r="A143" i="15"/>
  <c r="A23" i="15"/>
  <c r="A115" i="15"/>
  <c r="A20" i="15"/>
  <c r="A16" i="15"/>
  <c r="A73" i="15"/>
  <c r="A85" i="15"/>
  <c r="A17" i="15"/>
  <c r="A103" i="15"/>
  <c r="A123" i="15"/>
  <c r="A116" i="15"/>
  <c r="A88" i="15"/>
  <c r="A82" i="15"/>
  <c r="A22" i="15"/>
  <c r="A68" i="15"/>
  <c r="A86" i="15"/>
  <c r="A67" i="15"/>
  <c r="A133" i="15"/>
  <c r="A145" i="15"/>
  <c r="A129" i="15"/>
  <c r="A32" i="15"/>
  <c r="A106" i="15"/>
  <c r="A62" i="15"/>
  <c r="A120" i="15"/>
  <c r="A57" i="15"/>
  <c r="A24" i="15"/>
  <c r="A76" i="15"/>
  <c r="A84" i="15"/>
  <c r="A60" i="15"/>
  <c r="A98" i="15"/>
  <c r="A140" i="15"/>
  <c r="A113" i="15"/>
  <c r="A161" i="15"/>
  <c r="A37" i="15"/>
  <c r="A45" i="15"/>
  <c r="A54" i="15"/>
  <c r="A59" i="15"/>
  <c r="A81" i="15"/>
  <c r="A151" i="15"/>
  <c r="A156" i="15"/>
  <c r="A147" i="15"/>
  <c r="A10" i="15"/>
  <c r="A92" i="15"/>
  <c r="A109" i="15"/>
  <c r="A58" i="15"/>
  <c r="A159" i="15"/>
  <c r="A128" i="15"/>
  <c r="A80" i="15"/>
  <c r="A56" i="15"/>
  <c r="A99" i="15"/>
  <c r="A134" i="15"/>
  <c r="A136" i="15"/>
  <c r="A108" i="15"/>
  <c r="A14" i="15"/>
  <c r="A79" i="15"/>
  <c r="A61" i="15"/>
  <c r="A34" i="15"/>
  <c r="A126" i="15"/>
  <c r="A150" i="15"/>
  <c r="A125" i="15"/>
  <c r="A141" i="15"/>
  <c r="A138" i="15"/>
  <c r="A51" i="15"/>
  <c r="A55" i="15"/>
  <c r="A39" i="15"/>
  <c r="A38" i="15"/>
  <c r="A74" i="15"/>
  <c r="A89" i="15"/>
  <c r="A135" i="15"/>
  <c r="A157" i="15"/>
  <c r="A94" i="15"/>
  <c r="A69" i="15"/>
  <c r="A33" i="15"/>
  <c r="A112" i="15"/>
  <c r="A121" i="15"/>
  <c r="A21" i="15"/>
  <c r="A53" i="15"/>
  <c r="A111" i="15"/>
  <c r="A93" i="15"/>
  <c r="A114" i="15"/>
  <c r="A131" i="15"/>
  <c r="A160" i="15"/>
  <c r="A139" i="15"/>
  <c r="A96" i="15"/>
  <c r="A18" i="15"/>
  <c r="A49" i="15"/>
  <c r="A72" i="15"/>
  <c r="A35" i="15"/>
  <c r="A70" i="15"/>
  <c r="A75" i="15"/>
  <c r="A148" i="15"/>
  <c r="A41" i="15"/>
  <c r="A50" i="15"/>
  <c r="A105" i="15"/>
  <c r="A146" i="15"/>
  <c r="A90" i="15"/>
  <c r="A30" i="15"/>
  <c r="A127" i="15"/>
  <c r="A29" i="15"/>
  <c r="A122" i="15"/>
  <c r="A100" i="15"/>
  <c r="BW155" i="21"/>
  <c r="ET155" i="21"/>
  <c r="FI155" i="21"/>
  <c r="DA155" i="21"/>
  <c r="CE155" i="21"/>
  <c r="FB155" i="21"/>
  <c r="FQ155" i="21"/>
  <c r="DI155" i="21"/>
  <c r="DM154" i="21"/>
  <c r="CI154" i="21"/>
  <c r="FF154" i="21"/>
  <c r="FU154" i="21"/>
  <c r="DF152" i="21"/>
  <c r="CB152" i="21"/>
  <c r="EY152" i="21"/>
  <c r="FN152" i="21"/>
  <c r="L192" i="21"/>
  <c r="DG150" i="21"/>
  <c r="EZ150" i="21"/>
  <c r="FO150" i="21"/>
  <c r="CC150" i="21"/>
  <c r="DN153" i="21"/>
  <c r="CJ153" i="21"/>
  <c r="FG153" i="21"/>
  <c r="FV153" i="21"/>
  <c r="V153" i="21"/>
  <c r="DF147" i="21"/>
  <c r="CB147" i="21"/>
  <c r="EY147" i="21"/>
  <c r="FN147" i="21"/>
  <c r="V148" i="21"/>
  <c r="CJ148" i="21"/>
  <c r="DN148" i="21"/>
  <c r="FG148" i="21"/>
  <c r="FV148" i="21"/>
  <c r="CE146" i="21"/>
  <c r="DG142" i="21"/>
  <c r="CC142" i="21"/>
  <c r="EZ142" i="21"/>
  <c r="FO142" i="21"/>
  <c r="CI149" i="21"/>
  <c r="DM149" i="21"/>
  <c r="FF149" i="21"/>
  <c r="FU149" i="21"/>
  <c r="DL149" i="21"/>
  <c r="CH149" i="21"/>
  <c r="FE149" i="21"/>
  <c r="FT149" i="21"/>
  <c r="AL146" i="21"/>
  <c r="DH145" i="21"/>
  <c r="CD145" i="21"/>
  <c r="FA145" i="21"/>
  <c r="FP145" i="21"/>
  <c r="BY139" i="21"/>
  <c r="DC139" i="21"/>
  <c r="DA138" i="21"/>
  <c r="BW138" i="21"/>
  <c r="ET138" i="21"/>
  <c r="FI138" i="21"/>
  <c r="DB137" i="21"/>
  <c r="BX137" i="21"/>
  <c r="EU137" i="21"/>
  <c r="FJ137" i="21"/>
  <c r="EZ135" i="21"/>
  <c r="FO135" i="21"/>
  <c r="DG135" i="21"/>
  <c r="CC135" i="21"/>
  <c r="DK131" i="21"/>
  <c r="FD131" i="21"/>
  <c r="FS131" i="21"/>
  <c r="CG131" i="21"/>
  <c r="DN143" i="21"/>
  <c r="V143" i="21"/>
  <c r="CJ143" i="21"/>
  <c r="FG143" i="21"/>
  <c r="FV143" i="21"/>
  <c r="DL143" i="21"/>
  <c r="FE143" i="21"/>
  <c r="FT143" i="21"/>
  <c r="CH143" i="21"/>
  <c r="BW143" i="21"/>
  <c r="DA143" i="21"/>
  <c r="T142" i="21"/>
  <c r="EV143" i="21"/>
  <c r="FK143" i="21"/>
  <c r="BY143" i="21"/>
  <c r="DC143" i="21"/>
  <c r="CB141" i="21"/>
  <c r="CE140" i="21"/>
  <c r="FC139" i="21"/>
  <c r="FR139" i="21"/>
  <c r="DJ139" i="21"/>
  <c r="CF139" i="21"/>
  <c r="DH139" i="21"/>
  <c r="FA139" i="21"/>
  <c r="FP139" i="21"/>
  <c r="CD139" i="21"/>
  <c r="U138" i="21"/>
  <c r="EV137" i="21"/>
  <c r="FK137" i="21"/>
  <c r="DC137" i="21"/>
  <c r="BY137" i="21"/>
  <c r="BY141" i="21"/>
  <c r="CC139" i="21"/>
  <c r="EY134" i="21"/>
  <c r="FN134" i="21"/>
  <c r="DF134" i="21"/>
  <c r="CB134" i="21"/>
  <c r="CD131" i="21"/>
  <c r="FC130" i="21"/>
  <c r="FR130" i="21"/>
  <c r="CF130" i="21"/>
  <c r="DJ130" i="21"/>
  <c r="DH130" i="21"/>
  <c r="FA130" i="21"/>
  <c r="FP130" i="21"/>
  <c r="CD130" i="21"/>
  <c r="BY128" i="21"/>
  <c r="EV128" i="21"/>
  <c r="FK128" i="21"/>
  <c r="DC128" i="21"/>
  <c r="DF125" i="21"/>
  <c r="CB125" i="21"/>
  <c r="EY125" i="21"/>
  <c r="FN125" i="21"/>
  <c r="CF124" i="21"/>
  <c r="DB121" i="21"/>
  <c r="BX121" i="21"/>
  <c r="EU121" i="21"/>
  <c r="FJ121" i="21"/>
  <c r="DJ118" i="21"/>
  <c r="CF118" i="21"/>
  <c r="FC118" i="21"/>
  <c r="FR118" i="21"/>
  <c r="DC117" i="21"/>
  <c r="BY117" i="21"/>
  <c r="DG113" i="21"/>
  <c r="CC113" i="21"/>
  <c r="DK109" i="21"/>
  <c r="CG109" i="21"/>
  <c r="FD109" i="21"/>
  <c r="FS109" i="21"/>
  <c r="DC104" i="21"/>
  <c r="BY104" i="21"/>
  <c r="EV104" i="21"/>
  <c r="FK104" i="21"/>
  <c r="DG101" i="21"/>
  <c r="CC101" i="21"/>
  <c r="EZ101" i="21"/>
  <c r="FO101" i="21"/>
  <c r="P194" i="21"/>
  <c r="DK97" i="21"/>
  <c r="FD97" i="21"/>
  <c r="FS97" i="21"/>
  <c r="CG97" i="21"/>
  <c r="BX141" i="21"/>
  <c r="CF136" i="21"/>
  <c r="CC136" i="21"/>
  <c r="EZ136" i="21"/>
  <c r="FO136" i="21"/>
  <c r="DG136" i="21"/>
  <c r="FF136" i="21"/>
  <c r="FU136" i="21"/>
  <c r="DM136" i="21"/>
  <c r="CI136" i="21"/>
  <c r="CZ136" i="21"/>
  <c r="U136" i="21"/>
  <c r="BV136" i="21"/>
  <c r="T136" i="21"/>
  <c r="BT136" i="21"/>
  <c r="U135" i="21"/>
  <c r="T135" i="21"/>
  <c r="CG130" i="21"/>
  <c r="EX128" i="21"/>
  <c r="FM128" i="21"/>
  <c r="DE128" i="21"/>
  <c r="CA128" i="21"/>
  <c r="DL128" i="21"/>
  <c r="FE128" i="21"/>
  <c r="FT128" i="21"/>
  <c r="CH128" i="21"/>
  <c r="ET126" i="21"/>
  <c r="FI126" i="21"/>
  <c r="DA126" i="21"/>
  <c r="BW126" i="21"/>
  <c r="BV125" i="21"/>
  <c r="CA125" i="21"/>
  <c r="CB124" i="21"/>
  <c r="FD121" i="21"/>
  <c r="FS121" i="21"/>
  <c r="DK121" i="21"/>
  <c r="CG121" i="21"/>
  <c r="DC118" i="21"/>
  <c r="EV118" i="21"/>
  <c r="FK118" i="21"/>
  <c r="BY118" i="21"/>
  <c r="U113" i="21"/>
  <c r="CJ136" i="21"/>
  <c r="EW129" i="21"/>
  <c r="FL129" i="21"/>
  <c r="DD129" i="21"/>
  <c r="BZ129" i="21"/>
  <c r="DL127" i="21"/>
  <c r="CH127" i="21"/>
  <c r="DN127" i="21"/>
  <c r="V127" i="21"/>
  <c r="CJ127" i="21"/>
  <c r="EU122" i="21"/>
  <c r="FJ122" i="21"/>
  <c r="BX122" i="21"/>
  <c r="DB122" i="21"/>
  <c r="CC120" i="21"/>
  <c r="DG120" i="21"/>
  <c r="EZ120" i="21"/>
  <c r="FO120" i="21"/>
  <c r="FF120" i="21"/>
  <c r="FU120" i="21"/>
  <c r="DM120" i="21"/>
  <c r="CI120" i="21"/>
  <c r="CZ120" i="21"/>
  <c r="U120" i="21"/>
  <c r="BV120" i="21"/>
  <c r="T120" i="21"/>
  <c r="ES120" i="21"/>
  <c r="FH120" i="21"/>
  <c r="BC120" i="21"/>
  <c r="BT120" i="21"/>
  <c r="BW118" i="21"/>
  <c r="BY138" i="21"/>
  <c r="CH134" i="21"/>
  <c r="EX133" i="21"/>
  <c r="FM133" i="21"/>
  <c r="DE133" i="21"/>
  <c r="CA133" i="21"/>
  <c r="CC130" i="21"/>
  <c r="U126" i="21"/>
  <c r="BW125" i="21"/>
  <c r="BX123" i="21"/>
  <c r="DI122" i="21"/>
  <c r="CE122" i="21"/>
  <c r="FB122" i="21"/>
  <c r="FQ122" i="21"/>
  <c r="DL122" i="21"/>
  <c r="CH122" i="21"/>
  <c r="FE122" i="21"/>
  <c r="FT122" i="21"/>
  <c r="EV132" i="21"/>
  <c r="FK132" i="21"/>
  <c r="DC132" i="21"/>
  <c r="BY132" i="21"/>
  <c r="DH129" i="21"/>
  <c r="CD129" i="21"/>
  <c r="FA129" i="21"/>
  <c r="FP129" i="21"/>
  <c r="CH129" i="21"/>
  <c r="DL129" i="21"/>
  <c r="FE129" i="21"/>
  <c r="FT129" i="21"/>
  <c r="DN129" i="21"/>
  <c r="V129" i="21"/>
  <c r="CJ129" i="21"/>
  <c r="CC125" i="21"/>
  <c r="U121" i="21"/>
  <c r="BW137" i="21"/>
  <c r="CE135" i="21"/>
  <c r="FF133" i="21"/>
  <c r="FU133" i="21"/>
  <c r="DM133" i="21"/>
  <c r="CI133" i="21"/>
  <c r="CZ133" i="21"/>
  <c r="U133" i="21"/>
  <c r="ES133" i="21"/>
  <c r="FH133" i="21"/>
  <c r="BV133" i="21"/>
  <c r="T133" i="21"/>
  <c r="BT133" i="21"/>
  <c r="CH132" i="21"/>
  <c r="DL132" i="21"/>
  <c r="FE132" i="21"/>
  <c r="FT132" i="21"/>
  <c r="DM132" i="21"/>
  <c r="CI132" i="21"/>
  <c r="FF132" i="21"/>
  <c r="FU132" i="21"/>
  <c r="CI131" i="21"/>
  <c r="CG129" i="21"/>
  <c r="CA129" i="21"/>
  <c r="CE121" i="21"/>
  <c r="BZ119" i="21"/>
  <c r="EW119" i="21"/>
  <c r="FL119" i="21"/>
  <c r="DD119" i="21"/>
  <c r="CA118" i="21"/>
  <c r="EZ115" i="21"/>
  <c r="FO115" i="21"/>
  <c r="CC115" i="21"/>
  <c r="DG115" i="21"/>
  <c r="DM115" i="21"/>
  <c r="FF115" i="21"/>
  <c r="FU115" i="21"/>
  <c r="CI115" i="21"/>
  <c r="CZ115" i="21"/>
  <c r="U115" i="21"/>
  <c r="ES115" i="21"/>
  <c r="FH115" i="21"/>
  <c r="BV115" i="21"/>
  <c r="T115" i="21"/>
  <c r="ED115" i="21"/>
  <c r="BC115" i="21"/>
  <c r="BT115" i="21"/>
  <c r="CD114" i="21"/>
  <c r="FA114" i="21"/>
  <c r="FP114" i="21"/>
  <c r="DH114" i="21"/>
  <c r="EY112" i="21"/>
  <c r="FN112" i="21"/>
  <c r="CB112" i="21"/>
  <c r="DF112" i="21"/>
  <c r="BZ118" i="21"/>
  <c r="AL116" i="21"/>
  <c r="DF114" i="21"/>
  <c r="EY114" i="21"/>
  <c r="FN114" i="21"/>
  <c r="CB114" i="21"/>
  <c r="DI114" i="21"/>
  <c r="CE114" i="21"/>
  <c r="FB114" i="21"/>
  <c r="FQ114" i="21"/>
  <c r="BD114" i="21"/>
  <c r="DA112" i="21"/>
  <c r="BW112" i="21"/>
  <c r="ET112" i="21"/>
  <c r="FI112" i="21"/>
  <c r="CF120" i="21"/>
  <c r="BT119" i="21"/>
  <c r="FD119" i="21"/>
  <c r="FS119" i="21"/>
  <c r="CG119" i="21"/>
  <c r="DK119" i="21"/>
  <c r="V119" i="21"/>
  <c r="DN119" i="21"/>
  <c r="FG119" i="21"/>
  <c r="FV119" i="21"/>
  <c r="CJ119" i="21"/>
  <c r="DA119" i="21"/>
  <c r="BW119" i="21"/>
  <c r="ET119" i="21"/>
  <c r="FI119" i="21"/>
  <c r="BV118" i="21"/>
  <c r="DE116" i="21"/>
  <c r="CA116" i="21"/>
  <c r="EX116" i="21"/>
  <c r="FM116" i="21"/>
  <c r="DH116" i="21"/>
  <c r="CD116" i="21"/>
  <c r="FA116" i="21"/>
  <c r="FP116" i="21"/>
  <c r="CD118" i="21"/>
  <c r="CG114" i="21"/>
  <c r="BY110" i="21"/>
  <c r="DC110" i="21"/>
  <c r="DF110" i="21"/>
  <c r="EY110" i="21"/>
  <c r="FN110" i="21"/>
  <c r="CB110" i="21"/>
  <c r="CB109" i="21"/>
  <c r="CE108" i="21"/>
  <c r="DI108" i="21"/>
  <c r="FB108" i="21"/>
  <c r="FQ108" i="21"/>
  <c r="FC108" i="21"/>
  <c r="FR108" i="21"/>
  <c r="DJ108" i="21"/>
  <c r="CF108" i="21"/>
  <c r="CF107" i="21"/>
  <c r="CB105" i="21"/>
  <c r="BX113" i="21"/>
  <c r="CB111" i="21"/>
  <c r="EY111" i="21"/>
  <c r="FN111" i="21"/>
  <c r="DF111" i="21"/>
  <c r="CI111" i="21"/>
  <c r="DM111" i="21"/>
  <c r="FF111" i="21"/>
  <c r="FU111" i="21"/>
  <c r="FE111" i="21"/>
  <c r="FT111" i="21"/>
  <c r="DL111" i="21"/>
  <c r="CH111" i="21"/>
  <c r="CD108" i="21"/>
  <c r="DH108" i="21"/>
  <c r="FA108" i="21"/>
  <c r="FP108" i="21"/>
  <c r="CE107" i="21"/>
  <c r="EX105" i="21"/>
  <c r="FM105" i="21"/>
  <c r="DE105" i="21"/>
  <c r="CA105" i="21"/>
  <c r="CB104" i="21"/>
  <c r="DA103" i="21"/>
  <c r="BW103" i="21"/>
  <c r="ET103" i="21"/>
  <c r="FI103" i="21"/>
  <c r="U103" i="21"/>
  <c r="CG102" i="21"/>
  <c r="DK102" i="21"/>
  <c r="FD102" i="21"/>
  <c r="FS102" i="21"/>
  <c r="CH101" i="21"/>
  <c r="CB101" i="21"/>
  <c r="DA100" i="21"/>
  <c r="ET100" i="21"/>
  <c r="FI100" i="21"/>
  <c r="BW100" i="21"/>
  <c r="U100" i="21"/>
  <c r="CE98" i="21"/>
  <c r="DI98" i="21"/>
  <c r="FB98" i="21"/>
  <c r="FQ98" i="21"/>
  <c r="DJ98" i="21"/>
  <c r="CF98" i="21"/>
  <c r="FC98" i="21"/>
  <c r="FR98" i="21"/>
  <c r="BT110" i="21"/>
  <c r="BZ109" i="21"/>
  <c r="BW108" i="21"/>
  <c r="DA108" i="21"/>
  <c r="U104" i="21"/>
  <c r="CD103" i="21"/>
  <c r="FA103" i="21"/>
  <c r="FP103" i="21"/>
  <c r="DH103" i="21"/>
  <c r="BT102" i="21"/>
  <c r="EW102" i="21"/>
  <c r="FL102" i="21"/>
  <c r="BZ102" i="21"/>
  <c r="DD102" i="21"/>
  <c r="DN102" i="21"/>
  <c r="FG102" i="21"/>
  <c r="FV102" i="21"/>
  <c r="CJ102" i="21"/>
  <c r="V102" i="21"/>
  <c r="CF101" i="21"/>
  <c r="CI117" i="21"/>
  <c r="BZ101" i="21"/>
  <c r="U97" i="21"/>
  <c r="DI96" i="21"/>
  <c r="CE96" i="21"/>
  <c r="FB96" i="21"/>
  <c r="FQ96" i="21"/>
  <c r="DE94" i="21"/>
  <c r="EX94" i="21"/>
  <c r="FM94" i="21"/>
  <c r="CA94" i="21"/>
  <c r="DK93" i="21"/>
  <c r="FD93" i="21"/>
  <c r="FS93" i="21"/>
  <c r="CG93" i="21"/>
  <c r="CA106" i="21"/>
  <c r="EX106" i="21"/>
  <c r="FM106" i="21"/>
  <c r="DE106" i="21"/>
  <c r="CC106" i="21"/>
  <c r="DG106" i="21"/>
  <c r="EZ106" i="21"/>
  <c r="FO106" i="21"/>
  <c r="CI106" i="21"/>
  <c r="DM106" i="21"/>
  <c r="FF106" i="21"/>
  <c r="FU106" i="21"/>
  <c r="BC106" i="21"/>
  <c r="DN106" i="21"/>
  <c r="CJ106" i="21"/>
  <c r="V106" i="21"/>
  <c r="T103" i="21"/>
  <c r="T100" i="21"/>
  <c r="CD96" i="21"/>
  <c r="DH96" i="21"/>
  <c r="FA96" i="21"/>
  <c r="FP96" i="21"/>
  <c r="CB95" i="21"/>
  <c r="DF95" i="21"/>
  <c r="EY95" i="21"/>
  <c r="FN95" i="21"/>
  <c r="BZ94" i="21"/>
  <c r="DD94" i="21"/>
  <c r="EW94" i="21"/>
  <c r="FL94" i="21"/>
  <c r="AL93" i="21"/>
  <c r="BX93" i="21"/>
  <c r="DB93" i="21"/>
  <c r="EU93" i="21"/>
  <c r="FJ93" i="21"/>
  <c r="CJ92" i="21"/>
  <c r="DN92" i="21"/>
  <c r="V92" i="21"/>
  <c r="CC91" i="21"/>
  <c r="DG91" i="21"/>
  <c r="EZ91" i="21"/>
  <c r="FO91" i="21"/>
  <c r="CG89" i="21"/>
  <c r="FD89" i="21"/>
  <c r="FS89" i="21"/>
  <c r="DK89" i="21"/>
  <c r="CC110" i="21"/>
  <c r="CC103" i="21"/>
  <c r="CE101" i="21"/>
  <c r="BT99" i="21"/>
  <c r="DJ99" i="21"/>
  <c r="CF99" i="21"/>
  <c r="FC99" i="21"/>
  <c r="FR99" i="21"/>
  <c r="AL99" i="21"/>
  <c r="EV99" i="21"/>
  <c r="FK99" i="21"/>
  <c r="BY99" i="21"/>
  <c r="DC99" i="21"/>
  <c r="DE99" i="21"/>
  <c r="EX99" i="21"/>
  <c r="FM99" i="21"/>
  <c r="CA99" i="21"/>
  <c r="BY96" i="21"/>
  <c r="DC96" i="21"/>
  <c r="EV96" i="21"/>
  <c r="FK96" i="21"/>
  <c r="BY94" i="21"/>
  <c r="DC94" i="21"/>
  <c r="EV94" i="21"/>
  <c r="FK94" i="21"/>
  <c r="CH105" i="21"/>
  <c r="CH102" i="21"/>
  <c r="CE92" i="21"/>
  <c r="BX91" i="21"/>
  <c r="BZ90" i="21"/>
  <c r="DD90" i="21"/>
  <c r="EW90" i="21"/>
  <c r="FL90" i="21"/>
  <c r="DE90" i="21"/>
  <c r="EX90" i="21"/>
  <c r="FM90" i="21"/>
  <c r="CA90" i="21"/>
  <c r="BX88" i="21"/>
  <c r="U92" i="21"/>
  <c r="CB91" i="21"/>
  <c r="CE95" i="21"/>
  <c r="U93" i="21"/>
  <c r="DD88" i="21"/>
  <c r="EW88" i="21"/>
  <c r="FL88" i="21"/>
  <c r="BZ88" i="21"/>
  <c r="CA93" i="21"/>
  <c r="BY88" i="21"/>
  <c r="CC85" i="21"/>
  <c r="EZ85" i="21"/>
  <c r="FO85" i="21"/>
  <c r="DG85" i="21"/>
  <c r="DL84" i="21"/>
  <c r="CH84" i="21"/>
  <c r="FE84" i="21"/>
  <c r="FT84" i="21"/>
  <c r="FC83" i="21"/>
  <c r="FR83" i="21"/>
  <c r="DJ83" i="21"/>
  <c r="CF83" i="21"/>
  <c r="BW82" i="21"/>
  <c r="DA82" i="21"/>
  <c r="ET82" i="21"/>
  <c r="FI82" i="21"/>
  <c r="EW82" i="21"/>
  <c r="FL82" i="21"/>
  <c r="DD82" i="21"/>
  <c r="BZ82" i="21"/>
  <c r="EW80" i="21"/>
  <c r="FL80" i="21"/>
  <c r="DD80" i="21"/>
  <c r="BZ80" i="21"/>
  <c r="CE79" i="21"/>
  <c r="FB79" i="21"/>
  <c r="FQ79" i="21"/>
  <c r="DI79" i="21"/>
  <c r="DA75" i="21"/>
  <c r="ET75" i="21"/>
  <c r="FI75" i="21"/>
  <c r="BW75" i="21"/>
  <c r="DI73" i="21"/>
  <c r="FB73" i="21"/>
  <c r="FQ73" i="21"/>
  <c r="CE73" i="21"/>
  <c r="DE71" i="21"/>
  <c r="CA71" i="21"/>
  <c r="EX71" i="21"/>
  <c r="FM71" i="21"/>
  <c r="DK70" i="21"/>
  <c r="CG70" i="21"/>
  <c r="FD70" i="21"/>
  <c r="FS70" i="21"/>
  <c r="DA69" i="21"/>
  <c r="ET69" i="21"/>
  <c r="FI69" i="21"/>
  <c r="BW69" i="21"/>
  <c r="EZ66" i="21"/>
  <c r="FO66" i="21"/>
  <c r="DG66" i="21"/>
  <c r="CC66" i="21"/>
  <c r="BW91" i="21"/>
  <c r="CE85" i="21"/>
  <c r="DI85" i="21"/>
  <c r="FB85" i="21"/>
  <c r="FQ85" i="21"/>
  <c r="DH85" i="21"/>
  <c r="FA85" i="21"/>
  <c r="FP85" i="21"/>
  <c r="CD85" i="21"/>
  <c r="CE84" i="21"/>
  <c r="FB84" i="21"/>
  <c r="FQ84" i="21"/>
  <c r="DI84" i="21"/>
  <c r="T81" i="21"/>
  <c r="Q195" i="21"/>
  <c r="CH87" i="21"/>
  <c r="FE87" i="21"/>
  <c r="FT87" i="21"/>
  <c r="DL87" i="21"/>
  <c r="CG85" i="21"/>
  <c r="FD85" i="21"/>
  <c r="FS85" i="21"/>
  <c r="DK85" i="21"/>
  <c r="FA84" i="21"/>
  <c r="FP84" i="21"/>
  <c r="DH84" i="21"/>
  <c r="CD84" i="21"/>
  <c r="CH83" i="21"/>
  <c r="FE83" i="21"/>
  <c r="FT83" i="21"/>
  <c r="DL83" i="21"/>
  <c r="V83" i="21"/>
  <c r="CJ83" i="21"/>
  <c r="DN83" i="21"/>
  <c r="BC83" i="21"/>
  <c r="FF83" i="21"/>
  <c r="FU83" i="21"/>
  <c r="DM83" i="21"/>
  <c r="CI83" i="21"/>
  <c r="AL82" i="21"/>
  <c r="BC81" i="21"/>
  <c r="EY81" i="21"/>
  <c r="FN81" i="21"/>
  <c r="DF81" i="21"/>
  <c r="CB81" i="21"/>
  <c r="AL81" i="21"/>
  <c r="DA81" i="21"/>
  <c r="ET81" i="21"/>
  <c r="FI81" i="21"/>
  <c r="BW81" i="21"/>
  <c r="FF80" i="21"/>
  <c r="FU80" i="21"/>
  <c r="DM80" i="21"/>
  <c r="CI80" i="21"/>
  <c r="V80" i="21"/>
  <c r="BC79" i="21"/>
  <c r="EZ75" i="21"/>
  <c r="FO75" i="21"/>
  <c r="DG75" i="21"/>
  <c r="CC75" i="21"/>
  <c r="BC73" i="21"/>
  <c r="DI72" i="21"/>
  <c r="CE72" i="21"/>
  <c r="FB72" i="21"/>
  <c r="FQ72" i="21"/>
  <c r="DC71" i="21"/>
  <c r="BY71" i="21"/>
  <c r="EV71" i="21"/>
  <c r="FK71" i="21"/>
  <c r="DM70" i="21"/>
  <c r="FF70" i="21"/>
  <c r="FU70" i="21"/>
  <c r="CI70" i="21"/>
  <c r="DG69" i="21"/>
  <c r="CC69" i="21"/>
  <c r="EZ69" i="21"/>
  <c r="FO69" i="21"/>
  <c r="ET66" i="21"/>
  <c r="FI66" i="21"/>
  <c r="DA66" i="21"/>
  <c r="BW66" i="21"/>
  <c r="CG88" i="21"/>
  <c r="K195" i="21"/>
  <c r="EY87" i="21"/>
  <c r="FN87" i="21"/>
  <c r="CB87" i="21"/>
  <c r="DF87" i="21"/>
  <c r="AM87" i="21"/>
  <c r="M195" i="21"/>
  <c r="CD87" i="21"/>
  <c r="FA87" i="21"/>
  <c r="FP87" i="21"/>
  <c r="DH87" i="21"/>
  <c r="N195" i="21"/>
  <c r="DI87" i="21"/>
  <c r="CE87" i="21"/>
  <c r="FB87" i="21"/>
  <c r="FQ87" i="21"/>
  <c r="BD87" i="21"/>
  <c r="CJ86" i="21"/>
  <c r="CI84" i="21"/>
  <c r="FF84" i="21"/>
  <c r="FU84" i="21"/>
  <c r="DM84" i="21"/>
  <c r="FD84" i="21"/>
  <c r="FS84" i="21"/>
  <c r="CG84" i="21"/>
  <c r="DK84" i="21"/>
  <c r="DJ84" i="21"/>
  <c r="FC84" i="21"/>
  <c r="FR84" i="21"/>
  <c r="CF84" i="21"/>
  <c r="FD77" i="21"/>
  <c r="FS77" i="21"/>
  <c r="CG77" i="21"/>
  <c r="DK77" i="21"/>
  <c r="FF76" i="21"/>
  <c r="FU76" i="21"/>
  <c r="CI76" i="21"/>
  <c r="DM76" i="21"/>
  <c r="CJ75" i="21"/>
  <c r="DJ74" i="21"/>
  <c r="CF74" i="21"/>
  <c r="FE74" i="21"/>
  <c r="FT74" i="21"/>
  <c r="DL74" i="21"/>
  <c r="CH74" i="21"/>
  <c r="U72" i="21"/>
  <c r="EW68" i="21"/>
  <c r="FL68" i="21"/>
  <c r="DD68" i="21"/>
  <c r="BZ68" i="21"/>
  <c r="DF68" i="21"/>
  <c r="EY68" i="21"/>
  <c r="FN68" i="21"/>
  <c r="CB68" i="21"/>
  <c r="CH66" i="21"/>
  <c r="CA65" i="21"/>
  <c r="DE64" i="21"/>
  <c r="EX64" i="21"/>
  <c r="FM64" i="21"/>
  <c r="CA64" i="21"/>
  <c r="DN63" i="21"/>
  <c r="V63" i="21"/>
  <c r="CJ63" i="21"/>
  <c r="DC62" i="21"/>
  <c r="EV62" i="21"/>
  <c r="FK62" i="21"/>
  <c r="BY62" i="21"/>
  <c r="DK59" i="21"/>
  <c r="FD59" i="21"/>
  <c r="FS59" i="21"/>
  <c r="CG59" i="21"/>
  <c r="DG55" i="21"/>
  <c r="EZ55" i="21"/>
  <c r="FO55" i="21"/>
  <c r="CC55" i="21"/>
  <c r="BX79" i="21"/>
  <c r="DF78" i="21"/>
  <c r="CB78" i="21"/>
  <c r="DH78" i="21"/>
  <c r="CD78" i="21"/>
  <c r="CG76" i="21"/>
  <c r="FD76" i="21"/>
  <c r="FS76" i="21"/>
  <c r="DK76" i="21"/>
  <c r="CJ72" i="21"/>
  <c r="CC67" i="21"/>
  <c r="EZ67" i="21"/>
  <c r="FO67" i="21"/>
  <c r="DG67" i="21"/>
  <c r="DN67" i="21"/>
  <c r="V67" i="21"/>
  <c r="CJ67" i="21"/>
  <c r="CZ67" i="21"/>
  <c r="U67" i="21"/>
  <c r="T67" i="21"/>
  <c r="BV67" i="21"/>
  <c r="ES67" i="21"/>
  <c r="FH67" i="21"/>
  <c r="BT67" i="21"/>
  <c r="AL65" i="21"/>
  <c r="EU65" i="21"/>
  <c r="FJ65" i="21"/>
  <c r="BX65" i="21"/>
  <c r="DB65" i="21"/>
  <c r="BT64" i="21"/>
  <c r="BV64" i="21"/>
  <c r="CZ64" i="21"/>
  <c r="U64" i="21"/>
  <c r="ES64" i="21"/>
  <c r="FH64" i="21"/>
  <c r="T64" i="21"/>
  <c r="CI63" i="21"/>
  <c r="DM63" i="21"/>
  <c r="FF63" i="21"/>
  <c r="FU63" i="21"/>
  <c r="CI62" i="21"/>
  <c r="CF62" i="21"/>
  <c r="DJ62" i="21"/>
  <c r="FC62" i="21"/>
  <c r="FR62" i="21"/>
  <c r="CF61" i="21"/>
  <c r="BC61" i="21"/>
  <c r="AL61" i="21"/>
  <c r="BY61" i="21"/>
  <c r="DC61" i="21"/>
  <c r="EV61" i="21"/>
  <c r="FK61" i="21"/>
  <c r="CJ59" i="21"/>
  <c r="DN59" i="21"/>
  <c r="V59" i="21"/>
  <c r="CC57" i="21"/>
  <c r="DG57" i="21"/>
  <c r="AL55" i="21"/>
  <c r="BX55" i="21"/>
  <c r="DB55" i="21"/>
  <c r="EU55" i="21"/>
  <c r="FJ55" i="21"/>
  <c r="CC54" i="21"/>
  <c r="DG54" i="21"/>
  <c r="EZ54" i="21"/>
  <c r="FO54" i="21"/>
  <c r="P191" i="21"/>
  <c r="P185" i="21"/>
  <c r="DK52" i="21"/>
  <c r="FD52" i="21"/>
  <c r="FS52" i="21"/>
  <c r="CG52" i="21"/>
  <c r="CG185" i="21"/>
  <c r="BC43" i="21"/>
  <c r="DC40" i="21"/>
  <c r="EV40" i="21"/>
  <c r="FK40" i="21"/>
  <c r="BY40" i="21"/>
  <c r="L180" i="21"/>
  <c r="DG38" i="21"/>
  <c r="CC38" i="21"/>
  <c r="CC180" i="21"/>
  <c r="EZ38" i="21"/>
  <c r="FO38" i="21"/>
  <c r="CG80" i="21"/>
  <c r="CI78" i="21"/>
  <c r="EZ77" i="21"/>
  <c r="FO77" i="21"/>
  <c r="CC77" i="21"/>
  <c r="DG77" i="21"/>
  <c r="DL77" i="21"/>
  <c r="CH77" i="21"/>
  <c r="FE77" i="21"/>
  <c r="FT77" i="21"/>
  <c r="DN77" i="21"/>
  <c r="CJ77" i="21"/>
  <c r="V77" i="21"/>
  <c r="BX75" i="21"/>
  <c r="BZ72" i="21"/>
  <c r="CD69" i="21"/>
  <c r="BV69" i="21"/>
  <c r="CG68" i="21"/>
  <c r="CI67" i="21"/>
  <c r="CD65" i="21"/>
  <c r="BX64" i="21"/>
  <c r="CG64" i="21"/>
  <c r="DK64" i="21"/>
  <c r="FD64" i="21"/>
  <c r="FS64" i="21"/>
  <c r="CD63" i="21"/>
  <c r="DH63" i="21"/>
  <c r="CI82" i="21"/>
  <c r="CC76" i="21"/>
  <c r="EZ76" i="21"/>
  <c r="FO76" i="21"/>
  <c r="DG76" i="21"/>
  <c r="DN76" i="21"/>
  <c r="CJ76" i="21"/>
  <c r="V76" i="21"/>
  <c r="CZ76" i="21"/>
  <c r="U76" i="21"/>
  <c r="BV76" i="21"/>
  <c r="ES76" i="21"/>
  <c r="FH76" i="21"/>
  <c r="T76" i="21"/>
  <c r="BT76" i="21"/>
  <c r="U75" i="21"/>
  <c r="BX70" i="21"/>
  <c r="CB69" i="21"/>
  <c r="CB66" i="21"/>
  <c r="U65" i="21"/>
  <c r="FD63" i="21"/>
  <c r="FS63" i="21"/>
  <c r="CG63" i="21"/>
  <c r="DK63" i="21"/>
  <c r="CF60" i="21"/>
  <c r="EZ60" i="21"/>
  <c r="FO60" i="21"/>
  <c r="CC60" i="21"/>
  <c r="DG60" i="21"/>
  <c r="CH60" i="21"/>
  <c r="DL60" i="21"/>
  <c r="FE60" i="21"/>
  <c r="FT60" i="21"/>
  <c r="DM60" i="21"/>
  <c r="FF60" i="21"/>
  <c r="FU60" i="21"/>
  <c r="CI60" i="21"/>
  <c r="CE55" i="21"/>
  <c r="CD54" i="21"/>
  <c r="CG51" i="21"/>
  <c r="DK51" i="21"/>
  <c r="FD51" i="21"/>
  <c r="FS51" i="21"/>
  <c r="DD50" i="21"/>
  <c r="EW50" i="21"/>
  <c r="FL50" i="21"/>
  <c r="BZ50" i="21"/>
  <c r="CE45" i="21"/>
  <c r="DI45" i="21"/>
  <c r="FB45" i="21"/>
  <c r="FQ45" i="21"/>
  <c r="DJ45" i="21"/>
  <c r="CF45" i="21"/>
  <c r="FC45" i="21"/>
  <c r="FR45" i="21"/>
  <c r="CH44" i="21"/>
  <c r="BZ43" i="21"/>
  <c r="CG42" i="21"/>
  <c r="DK42" i="21"/>
  <c r="FD42" i="21"/>
  <c r="FS42" i="21"/>
  <c r="CD41" i="21"/>
  <c r="DH41" i="21"/>
  <c r="FA41" i="21"/>
  <c r="FP41" i="21"/>
  <c r="CJ40" i="21"/>
  <c r="CH39" i="21"/>
  <c r="CE61" i="21"/>
  <c r="U59" i="21"/>
  <c r="CE56" i="21"/>
  <c r="DI56" i="21"/>
  <c r="FB56" i="21"/>
  <c r="FQ56" i="21"/>
  <c r="BD56" i="21"/>
  <c r="DN56" i="21"/>
  <c r="V56" i="21"/>
  <c r="CJ56" i="21"/>
  <c r="DD51" i="21"/>
  <c r="EW51" i="21"/>
  <c r="FL51" i="21"/>
  <c r="BZ51" i="21"/>
  <c r="CE47" i="21"/>
  <c r="DI47" i="21"/>
  <c r="FB47" i="21"/>
  <c r="FQ47" i="21"/>
  <c r="DJ47" i="21"/>
  <c r="CF47" i="21"/>
  <c r="FC47" i="21"/>
  <c r="FR47" i="21"/>
  <c r="CI45" i="21"/>
  <c r="CD43" i="21"/>
  <c r="DD42" i="21"/>
  <c r="EW42" i="21"/>
  <c r="FL42" i="21"/>
  <c r="BZ42" i="21"/>
  <c r="CI61" i="21"/>
  <c r="BC60" i="21"/>
  <c r="EV60" i="21"/>
  <c r="FK60" i="21"/>
  <c r="BY60" i="21"/>
  <c r="DC60" i="21"/>
  <c r="FC58" i="21"/>
  <c r="FR58" i="21"/>
  <c r="DJ58" i="21"/>
  <c r="CF58" i="21"/>
  <c r="CI55" i="21"/>
  <c r="DE53" i="21"/>
  <c r="CA53" i="21"/>
  <c r="EX53" i="21"/>
  <c r="FM53" i="21"/>
  <c r="CB52" i="21"/>
  <c r="CB185" i="21"/>
  <c r="BC51" i="21"/>
  <c r="FG51" i="21"/>
  <c r="FV51" i="21"/>
  <c r="V51" i="21"/>
  <c r="CJ51" i="21"/>
  <c r="DN51" i="21"/>
  <c r="FF50" i="21"/>
  <c r="FU50" i="21"/>
  <c r="CI50" i="21"/>
  <c r="DM50" i="21"/>
  <c r="DF49" i="21"/>
  <c r="CB49" i="21"/>
  <c r="EY49" i="21"/>
  <c r="FN49" i="21"/>
  <c r="EY48" i="21"/>
  <c r="FN48" i="21"/>
  <c r="CB48" i="21"/>
  <c r="DF48" i="21"/>
  <c r="DD46" i="21"/>
  <c r="EW46" i="21"/>
  <c r="FL46" i="21"/>
  <c r="BZ46" i="21"/>
  <c r="EZ45" i="21"/>
  <c r="FO45" i="21"/>
  <c r="CC45" i="21"/>
  <c r="DG45" i="21"/>
  <c r="DA44" i="21"/>
  <c r="BW44" i="21"/>
  <c r="BC42" i="21"/>
  <c r="FG42" i="21"/>
  <c r="FV42" i="21"/>
  <c r="V42" i="21"/>
  <c r="CJ42" i="21"/>
  <c r="DN42" i="21"/>
  <c r="FD41" i="21"/>
  <c r="FS41" i="21"/>
  <c r="CG41" i="21"/>
  <c r="DK41" i="21"/>
  <c r="DE39" i="21"/>
  <c r="CA39" i="21"/>
  <c r="EX39" i="21"/>
  <c r="FM39" i="21"/>
  <c r="CF36" i="21"/>
  <c r="FC36" i="21"/>
  <c r="FR36" i="21"/>
  <c r="DJ36" i="21"/>
  <c r="DI36" i="21"/>
  <c r="FB36" i="21"/>
  <c r="FQ36" i="21"/>
  <c r="CE36" i="21"/>
  <c r="L183" i="21"/>
  <c r="DG26" i="21"/>
  <c r="CC26" i="21"/>
  <c r="CC183" i="21"/>
  <c r="EZ26" i="21"/>
  <c r="FO26" i="21"/>
  <c r="P184" i="21"/>
  <c r="DK23" i="21"/>
  <c r="CG23" i="21"/>
  <c r="CG184" i="21"/>
  <c r="FD23" i="21"/>
  <c r="FS23" i="21"/>
  <c r="AL17" i="21"/>
  <c r="BW61" i="21"/>
  <c r="BZ58" i="21"/>
  <c r="DD58" i="21"/>
  <c r="EW58" i="21"/>
  <c r="FL58" i="21"/>
  <c r="DE58" i="21"/>
  <c r="EX58" i="21"/>
  <c r="FM58" i="21"/>
  <c r="CA58" i="21"/>
  <c r="FD56" i="21"/>
  <c r="FS56" i="21"/>
  <c r="CG56" i="21"/>
  <c r="DK56" i="21"/>
  <c r="CF52" i="21"/>
  <c r="CF185" i="21"/>
  <c r="CC51" i="21"/>
  <c r="DG51" i="21"/>
  <c r="EZ51" i="21"/>
  <c r="FO51" i="21"/>
  <c r="CG50" i="21"/>
  <c r="BY49" i="21"/>
  <c r="CZ48" i="21"/>
  <c r="U48" i="21"/>
  <c r="ES48" i="21"/>
  <c r="FH48" i="21"/>
  <c r="BV48" i="21"/>
  <c r="T48" i="21"/>
  <c r="BT48" i="21"/>
  <c r="DL47" i="21"/>
  <c r="FE47" i="21"/>
  <c r="FT47" i="21"/>
  <c r="CH47" i="21"/>
  <c r="CE46" i="21"/>
  <c r="BV43" i="21"/>
  <c r="EU42" i="21"/>
  <c r="FJ42" i="21"/>
  <c r="DB42" i="21"/>
  <c r="BX42" i="21"/>
  <c r="DB41" i="21"/>
  <c r="BX41" i="21"/>
  <c r="EU41" i="21"/>
  <c r="FJ41" i="21"/>
  <c r="AL41" i="21"/>
  <c r="ET37" i="21"/>
  <c r="FI37" i="21"/>
  <c r="DA37" i="21"/>
  <c r="BW37" i="21"/>
  <c r="EV33" i="21"/>
  <c r="FK33" i="21"/>
  <c r="BY33" i="21"/>
  <c r="DC33" i="21"/>
  <c r="CF32" i="21"/>
  <c r="DJ32" i="21"/>
  <c r="FC32" i="21"/>
  <c r="FR32" i="21"/>
  <c r="DH32" i="21"/>
  <c r="CD32" i="21"/>
  <c r="FA32" i="21"/>
  <c r="FP32" i="21"/>
  <c r="BV31" i="21"/>
  <c r="BV182" i="21"/>
  <c r="U31" i="21"/>
  <c r="CZ31" i="21"/>
  <c r="T31" i="21"/>
  <c r="ED31" i="21"/>
  <c r="ES31" i="21"/>
  <c r="FH31" i="21"/>
  <c r="DE28" i="21"/>
  <c r="CA28" i="21"/>
  <c r="EX28" i="21"/>
  <c r="FM28" i="21"/>
  <c r="ES27" i="21"/>
  <c r="FH27" i="21"/>
  <c r="BV27" i="21"/>
  <c r="U27" i="21"/>
  <c r="CZ27" i="21"/>
  <c r="T27" i="21"/>
  <c r="ED27" i="21"/>
  <c r="BY25" i="21"/>
  <c r="DC25" i="21"/>
  <c r="EV25" i="21"/>
  <c r="FK25" i="21"/>
  <c r="FD24" i="21"/>
  <c r="FS24" i="21"/>
  <c r="CG24" i="21"/>
  <c r="DK24" i="21"/>
  <c r="BZ22" i="21"/>
  <c r="DD22" i="21"/>
  <c r="EW22" i="21"/>
  <c r="FL22" i="21"/>
  <c r="DM22" i="21"/>
  <c r="CI22" i="21"/>
  <c r="FF22" i="21"/>
  <c r="FU22" i="21"/>
  <c r="CG21" i="21"/>
  <c r="DK21" i="21"/>
  <c r="FD21" i="21"/>
  <c r="FS21" i="21"/>
  <c r="DB20" i="21"/>
  <c r="BX20" i="21"/>
  <c r="AL20" i="21"/>
  <c r="CC19" i="21"/>
  <c r="EZ19" i="21"/>
  <c r="FO19" i="21"/>
  <c r="DG19" i="21"/>
  <c r="BY18" i="21"/>
  <c r="DC18" i="21"/>
  <c r="EV18" i="21"/>
  <c r="FK18" i="21"/>
  <c r="CH15" i="21"/>
  <c r="DL15" i="21"/>
  <c r="FE15" i="21"/>
  <c r="FT15" i="21"/>
  <c r="FA14" i="21"/>
  <c r="FP14" i="21"/>
  <c r="CD14" i="21"/>
  <c r="DH14" i="21"/>
  <c r="CG13" i="21"/>
  <c r="DK13" i="21"/>
  <c r="FD13" i="21"/>
  <c r="FS13" i="21"/>
  <c r="DD12" i="21"/>
  <c r="EW12" i="21"/>
  <c r="FL12" i="21"/>
  <c r="BZ12" i="21"/>
  <c r="R181" i="21"/>
  <c r="R190" i="21"/>
  <c r="DM11" i="21"/>
  <c r="FF11" i="21"/>
  <c r="FU11" i="21"/>
  <c r="CI11" i="21"/>
  <c r="CI181" i="21"/>
  <c r="DF10" i="21"/>
  <c r="CB10" i="21"/>
  <c r="CI8" i="21"/>
  <c r="AL8" i="21"/>
  <c r="DB8" i="21"/>
  <c r="BX8" i="21"/>
  <c r="CI7" i="21"/>
  <c r="DF7" i="21"/>
  <c r="EY7" i="21"/>
  <c r="FN7" i="21"/>
  <c r="CB7" i="21"/>
  <c r="CZ6" i="21"/>
  <c r="U6" i="21"/>
  <c r="T6" i="21"/>
  <c r="BV6" i="21"/>
  <c r="DL5" i="21"/>
  <c r="CH4" i="21"/>
  <c r="CH9" i="21"/>
  <c r="FE5" i="21"/>
  <c r="FT5" i="21"/>
  <c r="CH5" i="21"/>
  <c r="CB4" i="21"/>
  <c r="T4" i="21"/>
  <c r="CH8" i="21"/>
  <c r="CG6" i="21"/>
  <c r="DK6" i="21"/>
  <c r="FD6" i="21"/>
  <c r="FS6" i="21"/>
  <c r="EV5" i="21"/>
  <c r="FK5" i="21"/>
  <c r="BY5" i="21"/>
  <c r="DC5" i="21"/>
  <c r="CA91" i="21"/>
  <c r="T39" i="21"/>
  <c r="CE37" i="21"/>
  <c r="DI37" i="21"/>
  <c r="FB37" i="21"/>
  <c r="FQ37" i="21"/>
  <c r="DH37" i="21"/>
  <c r="FA37" i="21"/>
  <c r="FP37" i="21"/>
  <c r="CD37" i="21"/>
  <c r="BY36" i="21"/>
  <c r="CD36" i="21"/>
  <c r="ES35" i="21"/>
  <c r="FH35" i="21"/>
  <c r="BV35" i="21"/>
  <c r="U35" i="21"/>
  <c r="T35" i="21"/>
  <c r="CZ35" i="21"/>
  <c r="DB35" i="21"/>
  <c r="BX35" i="21"/>
  <c r="EU35" i="21"/>
  <c r="FJ35" i="21"/>
  <c r="AL35" i="21"/>
  <c r="BW33" i="21"/>
  <c r="F182" i="21"/>
  <c r="DA31" i="21"/>
  <c r="BW31" i="21"/>
  <c r="BW182" i="21"/>
  <c r="ET31" i="21"/>
  <c r="FI31" i="21"/>
  <c r="CG30" i="21"/>
  <c r="DK30" i="21"/>
  <c r="FD30" i="21"/>
  <c r="FS30" i="21"/>
  <c r="BY28" i="21"/>
  <c r="DB27" i="21"/>
  <c r="EU27" i="21"/>
  <c r="FJ27" i="21"/>
  <c r="BX27" i="21"/>
  <c r="AL27" i="21"/>
  <c r="CA26" i="21"/>
  <c r="CA183" i="21"/>
  <c r="BX25" i="21"/>
  <c r="DF24" i="21"/>
  <c r="CB24" i="21"/>
  <c r="EY24" i="21"/>
  <c r="FN24" i="21"/>
  <c r="DB21" i="21"/>
  <c r="EU21" i="21"/>
  <c r="FJ21" i="21"/>
  <c r="BX21" i="21"/>
  <c r="AL21" i="21"/>
  <c r="CI20" i="21"/>
  <c r="CG19" i="21"/>
  <c r="FD19" i="21"/>
  <c r="FS19" i="21"/>
  <c r="DK19" i="21"/>
  <c r="CH18" i="21"/>
  <c r="BX17" i="21"/>
  <c r="J189" i="21"/>
  <c r="J179" i="21"/>
  <c r="CA16" i="21"/>
  <c r="CA179" i="21"/>
  <c r="DE16" i="21"/>
  <c r="EX16" i="21"/>
  <c r="FM16" i="21"/>
  <c r="Q189" i="21"/>
  <c r="Q179" i="21"/>
  <c r="DL16" i="21"/>
  <c r="CH16" i="21"/>
  <c r="CH179" i="21"/>
  <c r="FE16" i="21"/>
  <c r="FT16" i="21"/>
  <c r="AM16" i="21"/>
  <c r="BV15" i="21"/>
  <c r="ES15" i="21"/>
  <c r="FH15" i="21"/>
  <c r="U15" i="21"/>
  <c r="CZ15" i="21"/>
  <c r="T15" i="21"/>
  <c r="BZ13" i="21"/>
  <c r="BX12" i="21"/>
  <c r="CG12" i="21"/>
  <c r="DK12" i="21"/>
  <c r="FD12" i="21"/>
  <c r="FS12" i="21"/>
  <c r="M181" i="21"/>
  <c r="M190" i="21"/>
  <c r="CD11" i="21"/>
  <c r="CD181" i="21"/>
  <c r="DH11" i="21"/>
  <c r="FA11" i="21"/>
  <c r="FP11" i="21"/>
  <c r="CE9" i="21"/>
  <c r="BZ8" i="21"/>
  <c r="CH7" i="21"/>
  <c r="CF5" i="21"/>
  <c r="CA4" i="21"/>
  <c r="CI146" i="21"/>
  <c r="CI43" i="21"/>
  <c r="BX40" i="21"/>
  <c r="U33" i="21"/>
  <c r="CC32" i="21"/>
  <c r="BT30" i="21"/>
  <c r="EW30" i="21"/>
  <c r="FL30" i="21"/>
  <c r="BZ30" i="21"/>
  <c r="DD30" i="21"/>
  <c r="DN30" i="21"/>
  <c r="V30" i="21"/>
  <c r="FG30" i="21"/>
  <c r="FV30" i="21"/>
  <c r="CJ30" i="21"/>
  <c r="BW29" i="21"/>
  <c r="BY27" i="21"/>
  <c r="CI24" i="21"/>
  <c r="BX22" i="21"/>
  <c r="CI21" i="21"/>
  <c r="CC20" i="21"/>
  <c r="CF19" i="21"/>
  <c r="FC19" i="21"/>
  <c r="FR19" i="21"/>
  <c r="DJ19" i="21"/>
  <c r="FB19" i="21"/>
  <c r="FQ19" i="21"/>
  <c r="DI19" i="21"/>
  <c r="CE19" i="21"/>
  <c r="BD19" i="21"/>
  <c r="DA15" i="21"/>
  <c r="BW15" i="21"/>
  <c r="ET15" i="21"/>
  <c r="FI15" i="21"/>
  <c r="BV14" i="21"/>
  <c r="CA14" i="21"/>
  <c r="L190" i="21"/>
  <c r="L181" i="21"/>
  <c r="EZ11" i="21"/>
  <c r="FO11" i="21"/>
  <c r="CC11" i="21"/>
  <c r="CC181" i="21"/>
  <c r="DG11" i="21"/>
  <c r="U7" i="21"/>
  <c r="BW113" i="21"/>
  <c r="BW145" i="21"/>
  <c r="EU37" i="21"/>
  <c r="FJ37" i="21"/>
  <c r="DB37" i="21"/>
  <c r="BX37" i="21"/>
  <c r="CE35" i="21"/>
  <c r="FB35" i="21"/>
  <c r="FQ35" i="21"/>
  <c r="DI35" i="21"/>
  <c r="BX34" i="21"/>
  <c r="EU34" i="21"/>
  <c r="FJ34" i="21"/>
  <c r="DB34" i="21"/>
  <c r="DD34" i="21"/>
  <c r="EW34" i="21"/>
  <c r="FL34" i="21"/>
  <c r="BZ34" i="21"/>
  <c r="T33" i="21"/>
  <c r="EY33" i="21"/>
  <c r="FN33" i="21"/>
  <c r="DF33" i="21"/>
  <c r="CB33" i="21"/>
  <c r="CB32" i="21"/>
  <c r="L182" i="21"/>
  <c r="EZ31" i="21"/>
  <c r="FO31" i="21"/>
  <c r="DG31" i="21"/>
  <c r="CC31" i="21"/>
  <c r="CC182" i="21"/>
  <c r="EX29" i="21"/>
  <c r="FM29" i="21"/>
  <c r="DE29" i="21"/>
  <c r="CA29" i="21"/>
  <c r="DL29" i="21"/>
  <c r="CH29" i="21"/>
  <c r="FE29" i="21"/>
  <c r="FT29" i="21"/>
  <c r="AM29" i="21"/>
  <c r="CB28" i="21"/>
  <c r="DG27" i="21"/>
  <c r="EZ27" i="21"/>
  <c r="FO27" i="21"/>
  <c r="CC27" i="21"/>
  <c r="BX26" i="21"/>
  <c r="BX183" i="21"/>
  <c r="DD25" i="21"/>
  <c r="BZ25" i="21"/>
  <c r="EW25" i="21"/>
  <c r="FL25" i="21"/>
  <c r="EZ24" i="21"/>
  <c r="FO24" i="21"/>
  <c r="DG24" i="21"/>
  <c r="CC24" i="21"/>
  <c r="BX23" i="21"/>
  <c r="BX184" i="21"/>
  <c r="FE21" i="21"/>
  <c r="FT21" i="21"/>
  <c r="DL21" i="21"/>
  <c r="CH21" i="21"/>
  <c r="BC19" i="21"/>
  <c r="V19" i="21"/>
  <c r="FG19" i="21"/>
  <c r="FV19" i="21"/>
  <c r="DN19" i="21"/>
  <c r="CJ19" i="21"/>
  <c r="EW18" i="21"/>
  <c r="FL18" i="21"/>
  <c r="DD18" i="21"/>
  <c r="BZ18" i="21"/>
  <c r="DN18" i="21"/>
  <c r="CJ18" i="21"/>
  <c r="V18" i="21"/>
  <c r="FG18" i="21"/>
  <c r="FV18" i="21"/>
  <c r="U17" i="21"/>
  <c r="L189" i="21"/>
  <c r="L179" i="21"/>
  <c r="CC16" i="21"/>
  <c r="CC179" i="21"/>
  <c r="DG16" i="21"/>
  <c r="EZ16" i="21"/>
  <c r="FO16" i="21"/>
  <c r="BT14" i="21"/>
  <c r="CE14" i="21"/>
  <c r="DI14" i="21"/>
  <c r="FB14" i="21"/>
  <c r="FQ14" i="21"/>
  <c r="DJ14" i="21"/>
  <c r="FC14" i="21"/>
  <c r="FR14" i="21"/>
  <c r="CF14" i="21"/>
  <c r="CB13" i="21"/>
  <c r="EX12" i="21"/>
  <c r="FM12" i="21"/>
  <c r="CA12" i="21"/>
  <c r="DE12" i="21"/>
  <c r="AL11" i="21"/>
  <c r="G181" i="21"/>
  <c r="G190" i="21"/>
  <c r="EU11" i="21"/>
  <c r="FJ11" i="21"/>
  <c r="BX11" i="21"/>
  <c r="BX181" i="21"/>
  <c r="DB11" i="21"/>
  <c r="CC10" i="21"/>
  <c r="DG10" i="21"/>
  <c r="CG8" i="21"/>
  <c r="FD8" i="21"/>
  <c r="FS8" i="21"/>
  <c r="DK8" i="21"/>
  <c r="FD7" i="21"/>
  <c r="FS7" i="21"/>
  <c r="CG7" i="21"/>
  <c r="DK7" i="21"/>
  <c r="CE6" i="21"/>
  <c r="DI6" i="21"/>
  <c r="FB5" i="21"/>
  <c r="FQ5" i="21"/>
  <c r="CE5" i="21"/>
  <c r="DI5" i="21"/>
  <c r="CH57" i="21"/>
  <c r="CH113" i="21"/>
  <c r="CH121" i="21"/>
  <c r="CD79" i="21"/>
  <c r="CD102" i="21"/>
  <c r="CD135" i="21"/>
  <c r="BZ137" i="21"/>
  <c r="BV113" i="21"/>
  <c r="CE54" i="21"/>
  <c r="CA37" i="21"/>
  <c r="CJ9" i="21"/>
  <c r="CH35" i="21"/>
  <c r="DC151" i="21"/>
  <c r="BY151" i="21"/>
  <c r="EV151" i="21"/>
  <c r="FK151" i="21"/>
  <c r="BT155" i="21"/>
  <c r="EV154" i="21"/>
  <c r="FK154" i="21"/>
  <c r="DC154" i="21"/>
  <c r="BY154" i="21"/>
  <c r="BY152" i="21"/>
  <c r="EV152" i="21"/>
  <c r="FK152" i="21"/>
  <c r="DC152" i="21"/>
  <c r="CH148" i="21"/>
  <c r="FE148" i="21"/>
  <c r="FT148" i="21"/>
  <c r="DL148" i="21"/>
  <c r="DM148" i="21"/>
  <c r="FF148" i="21"/>
  <c r="FU148" i="21"/>
  <c r="CI148" i="21"/>
  <c r="CI150" i="21"/>
  <c r="FC145" i="21"/>
  <c r="FR145" i="21"/>
  <c r="DJ145" i="21"/>
  <c r="CF145" i="21"/>
  <c r="CC145" i="21"/>
  <c r="EZ145" i="21"/>
  <c r="FO145" i="21"/>
  <c r="DG145" i="21"/>
  <c r="DD141" i="21"/>
  <c r="EW141" i="21"/>
  <c r="FL141" i="21"/>
  <c r="BZ141" i="21"/>
  <c r="CH154" i="21"/>
  <c r="FE154" i="21"/>
  <c r="FT154" i="21"/>
  <c r="DL154" i="21"/>
  <c r="BC151" i="21"/>
  <c r="AL151" i="21"/>
  <c r="EW155" i="21"/>
  <c r="FL155" i="21"/>
  <c r="DD155" i="21"/>
  <c r="BZ155" i="21"/>
  <c r="BY155" i="21"/>
  <c r="EV155" i="21"/>
  <c r="FK155" i="21"/>
  <c r="DC155" i="21"/>
  <c r="DA154" i="21"/>
  <c r="ET154" i="21"/>
  <c r="FI154" i="21"/>
  <c r="BW154" i="21"/>
  <c r="CC155" i="21"/>
  <c r="EZ155" i="21"/>
  <c r="FO155" i="21"/>
  <c r="DG155" i="21"/>
  <c r="CG154" i="21"/>
  <c r="EZ153" i="21"/>
  <c r="FO153" i="21"/>
  <c r="DG153" i="21"/>
  <c r="CC153" i="21"/>
  <c r="CZ152" i="21"/>
  <c r="BV152" i="21"/>
  <c r="U152" i="21"/>
  <c r="ES152" i="21"/>
  <c r="FH152" i="21"/>
  <c r="T152" i="21"/>
  <c r="H192" i="21"/>
  <c r="DC150" i="21"/>
  <c r="BY150" i="21"/>
  <c r="EV150" i="21"/>
  <c r="FK150" i="21"/>
  <c r="DG146" i="21"/>
  <c r="EZ146" i="21"/>
  <c r="FO146" i="21"/>
  <c r="CC146" i="21"/>
  <c r="DB153" i="21"/>
  <c r="EU153" i="21"/>
  <c r="FJ153" i="21"/>
  <c r="BX153" i="21"/>
  <c r="AL153" i="21"/>
  <c r="CF152" i="21"/>
  <c r="FC152" i="21"/>
  <c r="FR152" i="21"/>
  <c r="DJ152" i="21"/>
  <c r="FB152" i="21"/>
  <c r="FQ152" i="21"/>
  <c r="DI152" i="21"/>
  <c r="CE152" i="21"/>
  <c r="FD153" i="21"/>
  <c r="FS153" i="21"/>
  <c r="DK153" i="21"/>
  <c r="CG153" i="21"/>
  <c r="CF150" i="21"/>
  <c r="T150" i="21"/>
  <c r="CE147" i="21"/>
  <c r="FB147" i="21"/>
  <c r="FQ147" i="21"/>
  <c r="DI147" i="21"/>
  <c r="DJ147" i="21"/>
  <c r="CF147" i="21"/>
  <c r="FC147" i="21"/>
  <c r="FR147" i="21"/>
  <c r="CF146" i="21"/>
  <c r="DF148" i="21"/>
  <c r="CB148" i="21"/>
  <c r="DA148" i="21"/>
  <c r="BW148" i="21"/>
  <c r="BX150" i="21"/>
  <c r="U151" i="21"/>
  <c r="DC142" i="21"/>
  <c r="EV142" i="21"/>
  <c r="FK142" i="21"/>
  <c r="BY142" i="21"/>
  <c r="EZ140" i="21"/>
  <c r="FO140" i="21"/>
  <c r="DG140" i="21"/>
  <c r="CC140" i="21"/>
  <c r="EY149" i="21"/>
  <c r="FN149" i="21"/>
  <c r="DF149" i="21"/>
  <c r="CB149" i="21"/>
  <c r="U147" i="21"/>
  <c r="AL149" i="21"/>
  <c r="CZ149" i="21"/>
  <c r="U149" i="21"/>
  <c r="ES149" i="21"/>
  <c r="FH149" i="21"/>
  <c r="T149" i="21"/>
  <c r="BV149" i="21"/>
  <c r="BT149" i="21"/>
  <c r="CH147" i="21"/>
  <c r="EZ144" i="21"/>
  <c r="FO144" i="21"/>
  <c r="CC144" i="21"/>
  <c r="DG144" i="21"/>
  <c r="DB144" i="21"/>
  <c r="EU144" i="21"/>
  <c r="FJ144" i="21"/>
  <c r="BX144" i="21"/>
  <c r="AL144" i="21"/>
  <c r="CH150" i="21"/>
  <c r="CB150" i="21"/>
  <c r="BX146" i="21"/>
  <c r="EY145" i="21"/>
  <c r="FN145" i="21"/>
  <c r="DF145" i="21"/>
  <c r="CB145" i="21"/>
  <c r="CI145" i="21"/>
  <c r="DM145" i="21"/>
  <c r="FF145" i="21"/>
  <c r="FU145" i="21"/>
  <c r="DL145" i="21"/>
  <c r="FE145" i="21"/>
  <c r="FT145" i="21"/>
  <c r="CH145" i="21"/>
  <c r="FA143" i="21"/>
  <c r="FP143" i="21"/>
  <c r="DH143" i="21"/>
  <c r="CD143" i="21"/>
  <c r="FC141" i="21"/>
  <c r="FR141" i="21"/>
  <c r="CF141" i="21"/>
  <c r="DJ141" i="21"/>
  <c r="DH141" i="21"/>
  <c r="FA141" i="21"/>
  <c r="FP141" i="21"/>
  <c r="CD141" i="21"/>
  <c r="BX140" i="21"/>
  <c r="T138" i="21"/>
  <c r="DE138" i="21"/>
  <c r="CA138" i="21"/>
  <c r="EX138" i="21"/>
  <c r="FM138" i="21"/>
  <c r="DN137" i="21"/>
  <c r="FG137" i="21"/>
  <c r="FV137" i="21"/>
  <c r="CJ137" i="21"/>
  <c r="V137" i="21"/>
  <c r="DC135" i="21"/>
  <c r="BY135" i="21"/>
  <c r="DG131" i="21"/>
  <c r="EZ131" i="21"/>
  <c r="FO131" i="21"/>
  <c r="CC131" i="21"/>
  <c r="DK124" i="21"/>
  <c r="CG124" i="21"/>
  <c r="FD124" i="21"/>
  <c r="FS124" i="21"/>
  <c r="BC143" i="21"/>
  <c r="DF143" i="21"/>
  <c r="EY143" i="21"/>
  <c r="FN143" i="21"/>
  <c r="CB143" i="21"/>
  <c r="AL143" i="21"/>
  <c r="EX143" i="21"/>
  <c r="FM143" i="21"/>
  <c r="CA143" i="21"/>
  <c r="DE143" i="21"/>
  <c r="CH142" i="21"/>
  <c r="V145" i="21"/>
  <c r="FD143" i="21"/>
  <c r="FS143" i="21"/>
  <c r="CG143" i="21"/>
  <c r="DK143" i="21"/>
  <c r="U142" i="21"/>
  <c r="CB146" i="21"/>
  <c r="BZ142" i="21"/>
  <c r="BW141" i="21"/>
  <c r="BZ140" i="21"/>
  <c r="DE139" i="21"/>
  <c r="CA139" i="21"/>
  <c r="EX139" i="21"/>
  <c r="FM139" i="21"/>
  <c r="DL139" i="21"/>
  <c r="CH139" i="21"/>
  <c r="FE139" i="21"/>
  <c r="FT139" i="21"/>
  <c r="BC137" i="21"/>
  <c r="CJ141" i="21"/>
  <c r="CI140" i="21"/>
  <c r="CE134" i="21"/>
  <c r="DI134" i="21"/>
  <c r="FB134" i="21"/>
  <c r="FQ134" i="21"/>
  <c r="FC134" i="21"/>
  <c r="FR134" i="21"/>
  <c r="DJ134" i="21"/>
  <c r="CF134" i="21"/>
  <c r="CA130" i="21"/>
  <c r="EX130" i="21"/>
  <c r="FM130" i="21"/>
  <c r="DE130" i="21"/>
  <c r="DL130" i="21"/>
  <c r="CH130" i="21"/>
  <c r="FE130" i="21"/>
  <c r="FT130" i="21"/>
  <c r="AM130" i="21"/>
  <c r="BC126" i="21"/>
  <c r="V126" i="21"/>
  <c r="CJ126" i="21"/>
  <c r="DN126" i="21"/>
  <c r="BT125" i="21"/>
  <c r="CE125" i="21"/>
  <c r="FB125" i="21"/>
  <c r="FQ125" i="21"/>
  <c r="DI125" i="21"/>
  <c r="DJ125" i="21"/>
  <c r="CF125" i="21"/>
  <c r="FC125" i="21"/>
  <c r="FR125" i="21"/>
  <c r="CA124" i="21"/>
  <c r="CD123" i="21"/>
  <c r="P193" i="21"/>
  <c r="CG123" i="21"/>
  <c r="FD123" i="21"/>
  <c r="FS123" i="21"/>
  <c r="DK123" i="21"/>
  <c r="DN121" i="21"/>
  <c r="CJ121" i="21"/>
  <c r="V121" i="21"/>
  <c r="DF118" i="21"/>
  <c r="CB118" i="21"/>
  <c r="EY118" i="21"/>
  <c r="FN118" i="21"/>
  <c r="T117" i="21"/>
  <c r="BC113" i="21"/>
  <c r="AL113" i="21"/>
  <c r="DC113" i="21"/>
  <c r="BY113" i="21"/>
  <c r="DG109" i="21"/>
  <c r="EZ109" i="21"/>
  <c r="FO109" i="21"/>
  <c r="CC109" i="21"/>
  <c r="DK107" i="21"/>
  <c r="CG107" i="21"/>
  <c r="FD107" i="21"/>
  <c r="FS107" i="21"/>
  <c r="BC104" i="21"/>
  <c r="DC101" i="21"/>
  <c r="EV101" i="21"/>
  <c r="FK101" i="21"/>
  <c r="BY101" i="21"/>
  <c r="L194" i="21"/>
  <c r="DG97" i="21"/>
  <c r="EZ97" i="21"/>
  <c r="FO97" i="21"/>
  <c r="CC97" i="21"/>
  <c r="CE142" i="21"/>
  <c r="CB140" i="21"/>
  <c r="CD137" i="21"/>
  <c r="BX136" i="21"/>
  <c r="ET136" i="21"/>
  <c r="FI136" i="21"/>
  <c r="DA136" i="21"/>
  <c r="BW136" i="21"/>
  <c r="DD136" i="21"/>
  <c r="BZ136" i="21"/>
  <c r="EW136" i="21"/>
  <c r="FL136" i="21"/>
  <c r="CF135" i="21"/>
  <c r="CG139" i="21"/>
  <c r="CH138" i="21"/>
  <c r="CG136" i="21"/>
  <c r="CI135" i="21"/>
  <c r="DK134" i="21"/>
  <c r="FD134" i="21"/>
  <c r="FS134" i="21"/>
  <c r="CG134" i="21"/>
  <c r="BZ131" i="21"/>
  <c r="CB130" i="21"/>
  <c r="BD130" i="21"/>
  <c r="CZ128" i="21"/>
  <c r="U128" i="21"/>
  <c r="ES128" i="21"/>
  <c r="FH128" i="21"/>
  <c r="BV128" i="21"/>
  <c r="T128" i="21"/>
  <c r="BT128" i="21"/>
  <c r="DE126" i="21"/>
  <c r="CA126" i="21"/>
  <c r="CH124" i="21"/>
  <c r="EZ121" i="21"/>
  <c r="FO121" i="21"/>
  <c r="DG121" i="21"/>
  <c r="CC121" i="21"/>
  <c r="BC118" i="21"/>
  <c r="BV131" i="21"/>
  <c r="BT127" i="21"/>
  <c r="CE127" i="21"/>
  <c r="FB127" i="21"/>
  <c r="FQ127" i="21"/>
  <c r="DI127" i="21"/>
  <c r="BV127" i="21"/>
  <c r="U127" i="21"/>
  <c r="CZ127" i="21"/>
  <c r="T127" i="21"/>
  <c r="DB127" i="21"/>
  <c r="BX127" i="21"/>
  <c r="AL127" i="21"/>
  <c r="ET120" i="21"/>
  <c r="FI120" i="21"/>
  <c r="DA120" i="21"/>
  <c r="BW120" i="21"/>
  <c r="DD120" i="21"/>
  <c r="BZ120" i="21"/>
  <c r="EW120" i="21"/>
  <c r="FL120" i="21"/>
  <c r="U140" i="21"/>
  <c r="CF140" i="21"/>
  <c r="BZ132" i="21"/>
  <c r="EW132" i="21"/>
  <c r="FL132" i="21"/>
  <c r="DD132" i="21"/>
  <c r="CI123" i="21"/>
  <c r="CC122" i="21"/>
  <c r="EZ122" i="21"/>
  <c r="FO122" i="21"/>
  <c r="DG122" i="21"/>
  <c r="DM122" i="21"/>
  <c r="CI122" i="21"/>
  <c r="FF122" i="21"/>
  <c r="FU122" i="21"/>
  <c r="CZ122" i="21"/>
  <c r="U122" i="21"/>
  <c r="BV122" i="21"/>
  <c r="ES122" i="21"/>
  <c r="FH122" i="21"/>
  <c r="T122" i="21"/>
  <c r="ED122" i="21"/>
  <c r="BT122" i="21"/>
  <c r="V133" i="21"/>
  <c r="DN133" i="21"/>
  <c r="CJ133" i="21"/>
  <c r="BC132" i="21"/>
  <c r="CI130" i="21"/>
  <c r="CI129" i="21"/>
  <c r="DM129" i="21"/>
  <c r="FF129" i="21"/>
  <c r="FU129" i="21"/>
  <c r="BC129" i="21"/>
  <c r="DB129" i="21"/>
  <c r="BX129" i="21"/>
  <c r="EU129" i="21"/>
  <c r="FJ129" i="21"/>
  <c r="AL129" i="21"/>
  <c r="CI139" i="21"/>
  <c r="CE137" i="21"/>
  <c r="FC133" i="21"/>
  <c r="FR133" i="21"/>
  <c r="DJ133" i="21"/>
  <c r="CF133" i="21"/>
  <c r="AL133" i="21"/>
  <c r="ET133" i="21"/>
  <c r="FI133" i="21"/>
  <c r="BW133" i="21"/>
  <c r="DA133" i="21"/>
  <c r="DD133" i="21"/>
  <c r="EW133" i="21"/>
  <c r="FL133" i="21"/>
  <c r="BZ133" i="21"/>
  <c r="BT132" i="21"/>
  <c r="FC132" i="21"/>
  <c r="FR132" i="21"/>
  <c r="DJ132" i="21"/>
  <c r="CF132" i="21"/>
  <c r="AL132" i="21"/>
  <c r="BV132" i="21"/>
  <c r="U132" i="21"/>
  <c r="T132" i="21"/>
  <c r="CZ132" i="21"/>
  <c r="DA132" i="21"/>
  <c r="BW132" i="21"/>
  <c r="BV129" i="21"/>
  <c r="CI127" i="21"/>
  <c r="CG122" i="21"/>
  <c r="CI118" i="21"/>
  <c r="DA115" i="21"/>
  <c r="BW115" i="21"/>
  <c r="DD115" i="21"/>
  <c r="EW115" i="21"/>
  <c r="FL115" i="21"/>
  <c r="BZ115" i="21"/>
  <c r="BV114" i="21"/>
  <c r="ES114" i="21"/>
  <c r="FH114" i="21"/>
  <c r="U114" i="21"/>
  <c r="T114" i="21"/>
  <c r="CZ114" i="21"/>
  <c r="BV112" i="21"/>
  <c r="U112" i="21"/>
  <c r="CZ112" i="21"/>
  <c r="T112" i="21"/>
  <c r="ES112" i="21"/>
  <c r="FH112" i="21"/>
  <c r="ED112" i="21"/>
  <c r="BY122" i="21"/>
  <c r="CH118" i="21"/>
  <c r="FC116" i="21"/>
  <c r="FR116" i="21"/>
  <c r="CF116" i="21"/>
  <c r="DJ116" i="21"/>
  <c r="DJ114" i="21"/>
  <c r="CF114" i="21"/>
  <c r="FC114" i="21"/>
  <c r="FR114" i="21"/>
  <c r="BU114" i="21"/>
  <c r="DM114" i="21"/>
  <c r="CI114" i="21"/>
  <c r="FF114" i="21"/>
  <c r="FU114" i="21"/>
  <c r="BT114" i="21"/>
  <c r="DE112" i="21"/>
  <c r="CA112" i="21"/>
  <c r="EX112" i="21"/>
  <c r="FM112" i="21"/>
  <c r="BV119" i="21"/>
  <c r="ES119" i="21"/>
  <c r="FH119" i="21"/>
  <c r="U119" i="21"/>
  <c r="T119" i="21"/>
  <c r="CZ119" i="21"/>
  <c r="E164" i="21"/>
  <c r="DB119" i="21"/>
  <c r="EU119" i="21"/>
  <c r="FJ119" i="21"/>
  <c r="BX119" i="21"/>
  <c r="AL119" i="21"/>
  <c r="DE119" i="21"/>
  <c r="CA119" i="21"/>
  <c r="EX119" i="21"/>
  <c r="FM119" i="21"/>
  <c r="DI116" i="21"/>
  <c r="FB116" i="21"/>
  <c r="FQ116" i="21"/>
  <c r="CE116" i="21"/>
  <c r="DL116" i="21"/>
  <c r="CH116" i="21"/>
  <c r="FE116" i="21"/>
  <c r="FT116" i="21"/>
  <c r="AM116" i="21"/>
  <c r="CG115" i="21"/>
  <c r="CD112" i="21"/>
  <c r="CD110" i="21"/>
  <c r="DH110" i="21"/>
  <c r="FA110" i="21"/>
  <c r="FP110" i="21"/>
  <c r="DJ110" i="21"/>
  <c r="FC110" i="21"/>
  <c r="FR110" i="21"/>
  <c r="CF110" i="21"/>
  <c r="BT108" i="21"/>
  <c r="BZ108" i="21"/>
  <c r="DD108" i="21"/>
  <c r="DN108" i="21"/>
  <c r="CJ108" i="21"/>
  <c r="V108" i="21"/>
  <c r="CA107" i="21"/>
  <c r="U105" i="21"/>
  <c r="CG111" i="21"/>
  <c r="FD111" i="21"/>
  <c r="FS111" i="21"/>
  <c r="DK111" i="21"/>
  <c r="AL111" i="21"/>
  <c r="CZ111" i="21"/>
  <c r="U111" i="21"/>
  <c r="T111" i="21"/>
  <c r="BV111" i="21"/>
  <c r="BT111" i="21"/>
  <c r="BY108" i="21"/>
  <c r="DC108" i="21"/>
  <c r="BT105" i="21"/>
  <c r="CF105" i="21"/>
  <c r="FC105" i="21"/>
  <c r="FR105" i="21"/>
  <c r="DJ105" i="21"/>
  <c r="FB105" i="21"/>
  <c r="FQ105" i="21"/>
  <c r="DI105" i="21"/>
  <c r="CE105" i="21"/>
  <c r="DE103" i="21"/>
  <c r="CA103" i="21"/>
  <c r="EX103" i="21"/>
  <c r="FM103" i="21"/>
  <c r="AM102" i="21"/>
  <c r="CA102" i="21"/>
  <c r="DE102" i="21"/>
  <c r="EX102" i="21"/>
  <c r="FM102" i="21"/>
  <c r="BW101" i="21"/>
  <c r="DE100" i="21"/>
  <c r="CA100" i="21"/>
  <c r="EX100" i="21"/>
  <c r="FM100" i="21"/>
  <c r="BT98" i="21"/>
  <c r="EW98" i="21"/>
  <c r="FL98" i="21"/>
  <c r="BZ98" i="21"/>
  <c r="DD98" i="21"/>
  <c r="DN98" i="21"/>
  <c r="CJ98" i="21"/>
  <c r="FG98" i="21"/>
  <c r="FV98" i="21"/>
  <c r="V98" i="21"/>
  <c r="CE110" i="21"/>
  <c r="DI110" i="21"/>
  <c r="FB110" i="21"/>
  <c r="FQ110" i="21"/>
  <c r="CJ109" i="21"/>
  <c r="BC105" i="21"/>
  <c r="V105" i="21"/>
  <c r="CJ105" i="21"/>
  <c r="FG105" i="21"/>
  <c r="FV105" i="21"/>
  <c r="DN105" i="21"/>
  <c r="CF104" i="21"/>
  <c r="EV103" i="21"/>
  <c r="FK103" i="21"/>
  <c r="BY103" i="21"/>
  <c r="DC103" i="21"/>
  <c r="DB102" i="21"/>
  <c r="EU102" i="21"/>
  <c r="FJ102" i="21"/>
  <c r="BX102" i="21"/>
  <c r="AL102" i="21"/>
  <c r="CA101" i="21"/>
  <c r="T101" i="21"/>
  <c r="CD100" i="21"/>
  <c r="BC98" i="21"/>
  <c r="CI98" i="21"/>
  <c r="FF98" i="21"/>
  <c r="FU98" i="21"/>
  <c r="DM98" i="21"/>
  <c r="BX112" i="21"/>
  <c r="T108" i="21"/>
  <c r="CA104" i="21"/>
  <c r="BX101" i="21"/>
  <c r="EW99" i="21"/>
  <c r="FL99" i="21"/>
  <c r="BZ99" i="21"/>
  <c r="DD99" i="21"/>
  <c r="CF97" i="21"/>
  <c r="DE96" i="21"/>
  <c r="EX96" i="21"/>
  <c r="FM96" i="21"/>
  <c r="CA96" i="21"/>
  <c r="DK95" i="21"/>
  <c r="FD95" i="21"/>
  <c r="FS95" i="21"/>
  <c r="CG95" i="21"/>
  <c r="DA94" i="21"/>
  <c r="BW94" i="21"/>
  <c r="DG93" i="21"/>
  <c r="EZ93" i="21"/>
  <c r="FO93" i="21"/>
  <c r="CC93" i="21"/>
  <c r="DK92" i="21"/>
  <c r="FD92" i="21"/>
  <c r="FS92" i="21"/>
  <c r="CG92" i="21"/>
  <c r="T110" i="21"/>
  <c r="CG106" i="21"/>
  <c r="DK106" i="21"/>
  <c r="CH106" i="21"/>
  <c r="DL106" i="21"/>
  <c r="DB106" i="21"/>
  <c r="BX106" i="21"/>
  <c r="AL106" i="21"/>
  <c r="CG103" i="21"/>
  <c r="BZ96" i="21"/>
  <c r="DD96" i="21"/>
  <c r="EW96" i="21"/>
  <c r="FL96" i="21"/>
  <c r="AL95" i="21"/>
  <c r="BX95" i="21"/>
  <c r="DB95" i="21"/>
  <c r="EU95" i="21"/>
  <c r="FJ95" i="21"/>
  <c r="BT94" i="21"/>
  <c r="BV94" i="21"/>
  <c r="CZ94" i="21"/>
  <c r="U94" i="21"/>
  <c r="T94" i="21"/>
  <c r="CJ93" i="21"/>
  <c r="DN93" i="21"/>
  <c r="V93" i="21"/>
  <c r="FC92" i="21"/>
  <c r="FR92" i="21"/>
  <c r="CF92" i="21"/>
  <c r="DJ92" i="21"/>
  <c r="BC91" i="21"/>
  <c r="BY91" i="21"/>
  <c r="DC91" i="21"/>
  <c r="EV91" i="21"/>
  <c r="FK91" i="21"/>
  <c r="CC89" i="21"/>
  <c r="EZ89" i="21"/>
  <c r="FO89" i="21"/>
  <c r="DG89" i="21"/>
  <c r="DK86" i="21"/>
  <c r="CG86" i="21"/>
  <c r="FD86" i="21"/>
  <c r="FS86" i="21"/>
  <c r="BV109" i="21"/>
  <c r="EU99" i="21"/>
  <c r="FJ99" i="21"/>
  <c r="BX99" i="21"/>
  <c r="DB99" i="21"/>
  <c r="FA99" i="21"/>
  <c r="FP99" i="21"/>
  <c r="CD99" i="21"/>
  <c r="DH99" i="21"/>
  <c r="DI99" i="21"/>
  <c r="FB99" i="21"/>
  <c r="FQ99" i="21"/>
  <c r="CE99" i="21"/>
  <c r="CA98" i="21"/>
  <c r="CI97" i="21"/>
  <c r="BX97" i="21"/>
  <c r="BC96" i="21"/>
  <c r="BC94" i="21"/>
  <c r="CA111" i="21"/>
  <c r="BW104" i="21"/>
  <c r="CI102" i="21"/>
  <c r="CJ101" i="21"/>
  <c r="CH97" i="21"/>
  <c r="CD90" i="21"/>
  <c r="DH90" i="21"/>
  <c r="FA90" i="21"/>
  <c r="FP90" i="21"/>
  <c r="DI90" i="21"/>
  <c r="CE90" i="21"/>
  <c r="FB90" i="21"/>
  <c r="FQ90" i="21"/>
  <c r="BZ95" i="21"/>
  <c r="BW93" i="21"/>
  <c r="T92" i="21"/>
  <c r="BX96" i="21"/>
  <c r="BW95" i="21"/>
  <c r="CD93" i="21"/>
  <c r="T93" i="21"/>
  <c r="CD92" i="21"/>
  <c r="CF91" i="21"/>
  <c r="FD90" i="21"/>
  <c r="FS90" i="21"/>
  <c r="CG90" i="21"/>
  <c r="DK90" i="21"/>
  <c r="FC88" i="21"/>
  <c r="FR88" i="21"/>
  <c r="CF88" i="21"/>
  <c r="DJ88" i="21"/>
  <c r="DH88" i="21"/>
  <c r="CD88" i="21"/>
  <c r="FA88" i="21"/>
  <c r="FP88" i="21"/>
  <c r="CB86" i="21"/>
  <c r="U95" i="21"/>
  <c r="CJ91" i="21"/>
  <c r="CJ88" i="21"/>
  <c r="ET85" i="21"/>
  <c r="FI85" i="21"/>
  <c r="DA85" i="21"/>
  <c r="BW85" i="21"/>
  <c r="EW84" i="21"/>
  <c r="FL84" i="21"/>
  <c r="DD84" i="21"/>
  <c r="BZ84" i="21"/>
  <c r="DB83" i="21"/>
  <c r="BX83" i="21"/>
  <c r="EU83" i="21"/>
  <c r="FJ83" i="21"/>
  <c r="CB82" i="21"/>
  <c r="DF82" i="21"/>
  <c r="EY82" i="21"/>
  <c r="FN82" i="21"/>
  <c r="FA82" i="21"/>
  <c r="FP82" i="21"/>
  <c r="DH82" i="21"/>
  <c r="CD82" i="21"/>
  <c r="DJ80" i="21"/>
  <c r="CF80" i="21"/>
  <c r="FC80" i="21"/>
  <c r="FR80" i="21"/>
  <c r="FA80" i="21"/>
  <c r="FP80" i="21"/>
  <c r="CD80" i="21"/>
  <c r="DH80" i="21"/>
  <c r="CA79" i="21"/>
  <c r="DE79" i="21"/>
  <c r="EX79" i="21"/>
  <c r="FM79" i="21"/>
  <c r="DM75" i="21"/>
  <c r="FF75" i="21"/>
  <c r="FU75" i="21"/>
  <c r="CI75" i="21"/>
  <c r="DE73" i="21"/>
  <c r="EX73" i="21"/>
  <c r="FM73" i="21"/>
  <c r="CA73" i="21"/>
  <c r="DK72" i="21"/>
  <c r="CG72" i="21"/>
  <c r="FD72" i="21"/>
  <c r="FS72" i="21"/>
  <c r="DA71" i="21"/>
  <c r="ET71" i="21"/>
  <c r="FI71" i="21"/>
  <c r="BW71" i="21"/>
  <c r="DG70" i="21"/>
  <c r="CC70" i="21"/>
  <c r="EZ70" i="21"/>
  <c r="FO70" i="21"/>
  <c r="DM69" i="21"/>
  <c r="CI69" i="21"/>
  <c r="FF69" i="21"/>
  <c r="FU69" i="21"/>
  <c r="EV66" i="21"/>
  <c r="FK66" i="21"/>
  <c r="DC66" i="21"/>
  <c r="BY66" i="21"/>
  <c r="CB90" i="21"/>
  <c r="BW88" i="21"/>
  <c r="FF85" i="21"/>
  <c r="FU85" i="21"/>
  <c r="DM85" i="21"/>
  <c r="CI85" i="21"/>
  <c r="FG85" i="21"/>
  <c r="FV85" i="21"/>
  <c r="CJ85" i="21"/>
  <c r="DN85" i="21"/>
  <c r="V85" i="21"/>
  <c r="BC85" i="21"/>
  <c r="DL85" i="21"/>
  <c r="FE85" i="21"/>
  <c r="FT85" i="21"/>
  <c r="CH85" i="21"/>
  <c r="EV84" i="21"/>
  <c r="FK84" i="21"/>
  <c r="DC84" i="21"/>
  <c r="BY84" i="21"/>
  <c r="T83" i="21"/>
  <c r="G195" i="21"/>
  <c r="DB87" i="21"/>
  <c r="EU87" i="21"/>
  <c r="FJ87" i="21"/>
  <c r="BX87" i="21"/>
  <c r="CD86" i="21"/>
  <c r="CF86" i="21"/>
  <c r="T86" i="21"/>
  <c r="DE85" i="21"/>
  <c r="EX85" i="21"/>
  <c r="FM85" i="21"/>
  <c r="CA85" i="21"/>
  <c r="BW84" i="21"/>
  <c r="DA84" i="21"/>
  <c r="ET84" i="21"/>
  <c r="FI84" i="21"/>
  <c r="CC83" i="21"/>
  <c r="EY83" i="21"/>
  <c r="FN83" i="21"/>
  <c r="DF83" i="21"/>
  <c r="CB83" i="21"/>
  <c r="ET83" i="21"/>
  <c r="FI83" i="21"/>
  <c r="DA83" i="21"/>
  <c r="BW83" i="21"/>
  <c r="FC82" i="21"/>
  <c r="FR82" i="21"/>
  <c r="DJ82" i="21"/>
  <c r="CF82" i="21"/>
  <c r="BX81" i="21"/>
  <c r="EU81" i="21"/>
  <c r="FJ81" i="21"/>
  <c r="DB81" i="21"/>
  <c r="DE81" i="21"/>
  <c r="EX81" i="21"/>
  <c r="FM81" i="21"/>
  <c r="CA81" i="21"/>
  <c r="CC80" i="21"/>
  <c r="DG80" i="21"/>
  <c r="EZ80" i="21"/>
  <c r="FO80" i="21"/>
  <c r="BZ79" i="21"/>
  <c r="FD79" i="21"/>
  <c r="FS79" i="21"/>
  <c r="CG79" i="21"/>
  <c r="DK79" i="21"/>
  <c r="EV75" i="21"/>
  <c r="FK75" i="21"/>
  <c r="DC75" i="21"/>
  <c r="BY75" i="21"/>
  <c r="FD73" i="21"/>
  <c r="FS73" i="21"/>
  <c r="DK73" i="21"/>
  <c r="CG73" i="21"/>
  <c r="DE72" i="21"/>
  <c r="EX72" i="21"/>
  <c r="FM72" i="21"/>
  <c r="CA72" i="21"/>
  <c r="BC71" i="21"/>
  <c r="DI70" i="21"/>
  <c r="CE70" i="21"/>
  <c r="FB70" i="21"/>
  <c r="FQ70" i="21"/>
  <c r="DC69" i="21"/>
  <c r="BY69" i="21"/>
  <c r="EV69" i="21"/>
  <c r="FK69" i="21"/>
  <c r="FF66" i="21"/>
  <c r="FU66" i="21"/>
  <c r="DM66" i="21"/>
  <c r="CI66" i="21"/>
  <c r="CJ90" i="21"/>
  <c r="P195" i="21"/>
  <c r="FD87" i="21"/>
  <c r="FS87" i="21"/>
  <c r="CG87" i="21"/>
  <c r="DK87" i="21"/>
  <c r="S195" i="21"/>
  <c r="V87" i="21"/>
  <c r="CJ87" i="21"/>
  <c r="FG87" i="21"/>
  <c r="FV87" i="21"/>
  <c r="DN87" i="21"/>
  <c r="BC87" i="21"/>
  <c r="R195" i="21"/>
  <c r="DM87" i="21"/>
  <c r="FF87" i="21"/>
  <c r="FU87" i="21"/>
  <c r="CI87" i="21"/>
  <c r="BC84" i="21"/>
  <c r="EZ84" i="21"/>
  <c r="FO84" i="21"/>
  <c r="DG84" i="21"/>
  <c r="CC84" i="21"/>
  <c r="DN84" i="21"/>
  <c r="CJ84" i="21"/>
  <c r="V84" i="21"/>
  <c r="BC77" i="21"/>
  <c r="EV77" i="21"/>
  <c r="FK77" i="21"/>
  <c r="BY77" i="21"/>
  <c r="DC77" i="21"/>
  <c r="EX76" i="21"/>
  <c r="FM76" i="21"/>
  <c r="CA76" i="21"/>
  <c r="DE76" i="21"/>
  <c r="V75" i="21"/>
  <c r="CC74" i="21"/>
  <c r="DG74" i="21"/>
  <c r="DN74" i="21"/>
  <c r="CJ74" i="21"/>
  <c r="V74" i="21"/>
  <c r="CZ74" i="21"/>
  <c r="U74" i="21"/>
  <c r="T74" i="21"/>
  <c r="BV74" i="21"/>
  <c r="BT74" i="21"/>
  <c r="U70" i="21"/>
  <c r="BV70" i="21"/>
  <c r="BZ69" i="21"/>
  <c r="FA68" i="21"/>
  <c r="FP68" i="21"/>
  <c r="FA162" i="21"/>
  <c r="DH68" i="21"/>
  <c r="M162" i="21"/>
  <c r="CD68" i="21"/>
  <c r="DJ68" i="21"/>
  <c r="FC68" i="21"/>
  <c r="FR68" i="21"/>
  <c r="CF68" i="21"/>
  <c r="BZ66" i="21"/>
  <c r="DK65" i="21"/>
  <c r="CG65" i="21"/>
  <c r="FD65" i="21"/>
  <c r="FS65" i="21"/>
  <c r="BC65" i="21"/>
  <c r="DA64" i="21"/>
  <c r="ET64" i="21"/>
  <c r="FI64" i="21"/>
  <c r="BW64" i="21"/>
  <c r="DJ63" i="21"/>
  <c r="CF63" i="21"/>
  <c r="BC62" i="21"/>
  <c r="DG59" i="21"/>
  <c r="EZ59" i="21"/>
  <c r="FO59" i="21"/>
  <c r="CC59" i="21"/>
  <c r="DC55" i="21"/>
  <c r="BY55" i="21"/>
  <c r="EV55" i="21"/>
  <c r="FK55" i="21"/>
  <c r="FC78" i="21"/>
  <c r="FR78" i="21"/>
  <c r="DJ78" i="21"/>
  <c r="CF78" i="21"/>
  <c r="DL78" i="21"/>
  <c r="CH78" i="21"/>
  <c r="CE77" i="21"/>
  <c r="FB77" i="21"/>
  <c r="FQ77" i="21"/>
  <c r="DI77" i="21"/>
  <c r="BC76" i="21"/>
  <c r="BY76" i="21"/>
  <c r="EV76" i="21"/>
  <c r="FK76" i="21"/>
  <c r="DC76" i="21"/>
  <c r="CF73" i="21"/>
  <c r="DB67" i="21"/>
  <c r="BX67" i="21"/>
  <c r="EU67" i="21"/>
  <c r="FJ67" i="21"/>
  <c r="AL67" i="21"/>
  <c r="DD67" i="21"/>
  <c r="BZ67" i="21"/>
  <c r="EW67" i="21"/>
  <c r="FL67" i="21"/>
  <c r="BT65" i="21"/>
  <c r="CJ65" i="21"/>
  <c r="DN65" i="21"/>
  <c r="V65" i="21"/>
  <c r="CH64" i="21"/>
  <c r="DL64" i="21"/>
  <c r="FE64" i="21"/>
  <c r="FT64" i="21"/>
  <c r="CE63" i="21"/>
  <c r="DI63" i="21"/>
  <c r="CE62" i="21"/>
  <c r="CB62" i="21"/>
  <c r="DF62" i="21"/>
  <c r="EY62" i="21"/>
  <c r="FN62" i="21"/>
  <c r="CB61" i="21"/>
  <c r="T61" i="21"/>
  <c r="CF59" i="21"/>
  <c r="DJ59" i="21"/>
  <c r="FC59" i="21"/>
  <c r="FR59" i="21"/>
  <c r="BC57" i="21"/>
  <c r="BY57" i="21"/>
  <c r="DC57" i="21"/>
  <c r="CJ55" i="21"/>
  <c r="DN55" i="21"/>
  <c r="V55" i="21"/>
  <c r="FG55" i="21"/>
  <c r="FV55" i="21"/>
  <c r="BY54" i="21"/>
  <c r="DC54" i="21"/>
  <c r="EV54" i="21"/>
  <c r="FK54" i="21"/>
  <c r="L191" i="21"/>
  <c r="L185" i="21"/>
  <c r="DG52" i="21"/>
  <c r="CC52" i="21"/>
  <c r="CC185" i="21"/>
  <c r="EZ52" i="21"/>
  <c r="FO52" i="21"/>
  <c r="DK43" i="21"/>
  <c r="FD43" i="21"/>
  <c r="FS43" i="21"/>
  <c r="CG43" i="21"/>
  <c r="BC40" i="21"/>
  <c r="H180" i="21"/>
  <c r="DC38" i="21"/>
  <c r="EV38" i="21"/>
  <c r="FK38" i="21"/>
  <c r="BY38" i="21"/>
  <c r="BY180" i="21"/>
  <c r="CA78" i="21"/>
  <c r="CZ77" i="21"/>
  <c r="U77" i="21"/>
  <c r="ES77" i="21"/>
  <c r="FH77" i="21"/>
  <c r="T77" i="21"/>
  <c r="BV77" i="21"/>
  <c r="BT77" i="21"/>
  <c r="DB77" i="21"/>
  <c r="BX77" i="21"/>
  <c r="EU77" i="21"/>
  <c r="FJ77" i="21"/>
  <c r="AL77" i="21"/>
  <c r="FB76" i="21"/>
  <c r="FQ76" i="21"/>
  <c r="CE76" i="21"/>
  <c r="DI76" i="21"/>
  <c r="BV71" i="21"/>
  <c r="U69" i="21"/>
  <c r="T69" i="21"/>
  <c r="T66" i="21"/>
  <c r="CC64" i="21"/>
  <c r="DG64" i="21"/>
  <c r="EZ64" i="21"/>
  <c r="FO64" i="21"/>
  <c r="BZ63" i="21"/>
  <c r="DD63" i="21"/>
  <c r="CA77" i="21"/>
  <c r="DB76" i="21"/>
  <c r="EU76" i="21"/>
  <c r="FJ76" i="21"/>
  <c r="BX76" i="21"/>
  <c r="AL76" i="21"/>
  <c r="DD76" i="21"/>
  <c r="BZ76" i="21"/>
  <c r="EW76" i="21"/>
  <c r="FL76" i="21"/>
  <c r="BV75" i="21"/>
  <c r="CF72" i="21"/>
  <c r="BY67" i="21"/>
  <c r="CC63" i="21"/>
  <c r="DG63" i="21"/>
  <c r="BX60" i="21"/>
  <c r="BV60" i="21"/>
  <c r="CZ60" i="21"/>
  <c r="U60" i="21"/>
  <c r="T60" i="21"/>
  <c r="ED60" i="21"/>
  <c r="ES60" i="21"/>
  <c r="FH60" i="21"/>
  <c r="BT60" i="21"/>
  <c r="DA60" i="21"/>
  <c r="BW60" i="21"/>
  <c r="ET60" i="21"/>
  <c r="FI60" i="21"/>
  <c r="CE59" i="21"/>
  <c r="V58" i="21"/>
  <c r="CJ58" i="21"/>
  <c r="DN58" i="21"/>
  <c r="CD56" i="21"/>
  <c r="DH56" i="21"/>
  <c r="FA56" i="21"/>
  <c r="FP56" i="21"/>
  <c r="CH55" i="21"/>
  <c r="BV54" i="21"/>
  <c r="CH53" i="21"/>
  <c r="EY51" i="21"/>
  <c r="FN51" i="21"/>
  <c r="CB51" i="21"/>
  <c r="DF51" i="21"/>
  <c r="FC50" i="21"/>
  <c r="FR50" i="21"/>
  <c r="CF50" i="21"/>
  <c r="DJ50" i="21"/>
  <c r="DH50" i="21"/>
  <c r="FA50" i="21"/>
  <c r="FP50" i="21"/>
  <c r="CD50" i="21"/>
  <c r="CC49" i="21"/>
  <c r="BC48" i="21"/>
  <c r="CJ48" i="21"/>
  <c r="DN48" i="21"/>
  <c r="V48" i="21"/>
  <c r="FD47" i="21"/>
  <c r="FS47" i="21"/>
  <c r="CG47" i="21"/>
  <c r="DK47" i="21"/>
  <c r="CC46" i="21"/>
  <c r="BZ45" i="21"/>
  <c r="DD45" i="21"/>
  <c r="EW45" i="21"/>
  <c r="FL45" i="21"/>
  <c r="DN45" i="21"/>
  <c r="CJ45" i="21"/>
  <c r="FG45" i="21"/>
  <c r="FV45" i="21"/>
  <c r="V45" i="21"/>
  <c r="EY42" i="21"/>
  <c r="FN42" i="21"/>
  <c r="CB42" i="21"/>
  <c r="DF42" i="21"/>
  <c r="EV41" i="21"/>
  <c r="FK41" i="21"/>
  <c r="BY41" i="21"/>
  <c r="DC41" i="21"/>
  <c r="CE40" i="21"/>
  <c r="CE38" i="21"/>
  <c r="CE180" i="21"/>
  <c r="CD62" i="21"/>
  <c r="EZ56" i="21"/>
  <c r="FO56" i="21"/>
  <c r="CC56" i="21"/>
  <c r="DG56" i="21"/>
  <c r="CI56" i="21"/>
  <c r="DM56" i="21"/>
  <c r="FF56" i="21"/>
  <c r="FU56" i="21"/>
  <c r="DB56" i="21"/>
  <c r="EU56" i="21"/>
  <c r="FJ56" i="21"/>
  <c r="BX56" i="21"/>
  <c r="AL56" i="21"/>
  <c r="BX54" i="21"/>
  <c r="BX52" i="21"/>
  <c r="BX185" i="21"/>
  <c r="FC51" i="21"/>
  <c r="FR51" i="21"/>
  <c r="CF51" i="21"/>
  <c r="DJ51" i="21"/>
  <c r="DH51" i="21"/>
  <c r="FA51" i="21"/>
  <c r="FP51" i="21"/>
  <c r="CD51" i="21"/>
  <c r="CE50" i="21"/>
  <c r="CG49" i="21"/>
  <c r="BT47" i="21"/>
  <c r="BZ47" i="21"/>
  <c r="DD47" i="21"/>
  <c r="EW47" i="21"/>
  <c r="FL47" i="21"/>
  <c r="DN47" i="21"/>
  <c r="CJ47" i="21"/>
  <c r="FG47" i="21"/>
  <c r="FV47" i="21"/>
  <c r="V47" i="21"/>
  <c r="CG44" i="21"/>
  <c r="FC42" i="21"/>
  <c r="FR42" i="21"/>
  <c r="CF42" i="21"/>
  <c r="DJ42" i="21"/>
  <c r="DH42" i="21"/>
  <c r="FA42" i="21"/>
  <c r="FP42" i="21"/>
  <c r="CD42" i="21"/>
  <c r="CI59" i="21"/>
  <c r="EU58" i="21"/>
  <c r="FJ58" i="21"/>
  <c r="DB58" i="21"/>
  <c r="BX58" i="21"/>
  <c r="BT56" i="21"/>
  <c r="BT53" i="21"/>
  <c r="FC53" i="21"/>
  <c r="FR53" i="21"/>
  <c r="CF53" i="21"/>
  <c r="DJ53" i="21"/>
  <c r="DI53" i="21"/>
  <c r="FB53" i="21"/>
  <c r="FQ53" i="21"/>
  <c r="CE53" i="21"/>
  <c r="FB51" i="21"/>
  <c r="FQ51" i="21"/>
  <c r="CE51" i="21"/>
  <c r="DI51" i="21"/>
  <c r="EZ50" i="21"/>
  <c r="FO50" i="21"/>
  <c r="CC50" i="21"/>
  <c r="DG50" i="21"/>
  <c r="BT49" i="21"/>
  <c r="CE49" i="21"/>
  <c r="FB49" i="21"/>
  <c r="FQ49" i="21"/>
  <c r="DI49" i="21"/>
  <c r="DJ49" i="21"/>
  <c r="CF49" i="21"/>
  <c r="FC49" i="21"/>
  <c r="FR49" i="21"/>
  <c r="ET48" i="21"/>
  <c r="FI48" i="21"/>
  <c r="BW48" i="21"/>
  <c r="DA48" i="21"/>
  <c r="BC47" i="21"/>
  <c r="CI47" i="21"/>
  <c r="FF47" i="21"/>
  <c r="FU47" i="21"/>
  <c r="DM47" i="21"/>
  <c r="FC46" i="21"/>
  <c r="FR46" i="21"/>
  <c r="CF46" i="21"/>
  <c r="DJ46" i="21"/>
  <c r="DH46" i="21"/>
  <c r="CD46" i="21"/>
  <c r="FA46" i="21"/>
  <c r="FP46" i="21"/>
  <c r="BW45" i="21"/>
  <c r="ET45" i="21"/>
  <c r="FI45" i="21"/>
  <c r="DA45" i="21"/>
  <c r="T44" i="21"/>
  <c r="EX44" i="21"/>
  <c r="FM44" i="21"/>
  <c r="DE44" i="21"/>
  <c r="CA44" i="21"/>
  <c r="FB42" i="21"/>
  <c r="FQ42" i="21"/>
  <c r="CE42" i="21"/>
  <c r="DI42" i="21"/>
  <c r="CA41" i="21"/>
  <c r="EX41" i="21"/>
  <c r="FM41" i="21"/>
  <c r="DE41" i="21"/>
  <c r="FC39" i="21"/>
  <c r="FR39" i="21"/>
  <c r="CF39" i="21"/>
  <c r="DJ39" i="21"/>
  <c r="DI39" i="21"/>
  <c r="FB39" i="21"/>
  <c r="FQ39" i="21"/>
  <c r="CE39" i="21"/>
  <c r="CB38" i="21"/>
  <c r="CB180" i="21"/>
  <c r="BT36" i="21"/>
  <c r="BZ36" i="21"/>
  <c r="EW36" i="21"/>
  <c r="FL36" i="21"/>
  <c r="DD36" i="21"/>
  <c r="DM36" i="21"/>
  <c r="FF36" i="21"/>
  <c r="FU36" i="21"/>
  <c r="CI36" i="21"/>
  <c r="H183" i="21"/>
  <c r="DC26" i="21"/>
  <c r="EV26" i="21"/>
  <c r="FK26" i="21"/>
  <c r="BY26" i="21"/>
  <c r="BY183" i="21"/>
  <c r="L184" i="21"/>
  <c r="DG23" i="21"/>
  <c r="CC23" i="21"/>
  <c r="CC184" i="21"/>
  <c r="EZ23" i="21"/>
  <c r="FO23" i="21"/>
  <c r="DK17" i="21"/>
  <c r="FD17" i="21"/>
  <c r="FS17" i="21"/>
  <c r="CG17" i="21"/>
  <c r="CE65" i="21"/>
  <c r="BZ62" i="21"/>
  <c r="BU60" i="21"/>
  <c r="CD58" i="21"/>
  <c r="DH58" i="21"/>
  <c r="FA58" i="21"/>
  <c r="FP58" i="21"/>
  <c r="DI58" i="21"/>
  <c r="FB58" i="21"/>
  <c r="FQ58" i="21"/>
  <c r="CE58" i="21"/>
  <c r="BC56" i="21"/>
  <c r="EV56" i="21"/>
  <c r="FK56" i="21"/>
  <c r="BY56" i="21"/>
  <c r="DC56" i="21"/>
  <c r="EU51" i="21"/>
  <c r="FJ51" i="21"/>
  <c r="DB51" i="21"/>
  <c r="BX51" i="21"/>
  <c r="CB50" i="21"/>
  <c r="DD48" i="21"/>
  <c r="BZ48" i="21"/>
  <c r="EW48" i="21"/>
  <c r="FL48" i="21"/>
  <c r="EZ47" i="21"/>
  <c r="FO47" i="21"/>
  <c r="DG47" i="21"/>
  <c r="CC47" i="21"/>
  <c r="U45" i="21"/>
  <c r="CD44" i="21"/>
  <c r="AL42" i="21"/>
  <c r="DF41" i="21"/>
  <c r="CB41" i="21"/>
  <c r="EY41" i="21"/>
  <c r="FN41" i="21"/>
  <c r="U40" i="21"/>
  <c r="CD55" i="21"/>
  <c r="CB46" i="21"/>
  <c r="U39" i="21"/>
  <c r="CI38" i="21"/>
  <c r="CI180" i="21"/>
  <c r="FA35" i="21"/>
  <c r="FP35" i="21"/>
  <c r="DH35" i="21"/>
  <c r="CD35" i="21"/>
  <c r="EX32" i="21"/>
  <c r="FM32" i="21"/>
  <c r="CA32" i="21"/>
  <c r="DE32" i="21"/>
  <c r="DL32" i="21"/>
  <c r="FE32" i="21"/>
  <c r="FT32" i="21"/>
  <c r="CH32" i="21"/>
  <c r="AM32" i="21"/>
  <c r="FE30" i="21"/>
  <c r="FT30" i="21"/>
  <c r="CH30" i="21"/>
  <c r="DL30" i="21"/>
  <c r="CJ29" i="21"/>
  <c r="DN29" i="21"/>
  <c r="FG29" i="21"/>
  <c r="FV29" i="21"/>
  <c r="V29" i="21"/>
  <c r="CF28" i="21"/>
  <c r="DJ28" i="21"/>
  <c r="FC28" i="21"/>
  <c r="FR28" i="21"/>
  <c r="DI28" i="21"/>
  <c r="CE28" i="21"/>
  <c r="FB28" i="21"/>
  <c r="FQ28" i="21"/>
  <c r="BW26" i="21"/>
  <c r="BW183" i="21"/>
  <c r="CA24" i="21"/>
  <c r="DE24" i="21"/>
  <c r="EX24" i="21"/>
  <c r="FM24" i="21"/>
  <c r="DA22" i="21"/>
  <c r="ET22" i="21"/>
  <c r="FI22" i="21"/>
  <c r="BW22" i="21"/>
  <c r="CA21" i="21"/>
  <c r="DE21" i="21"/>
  <c r="EX21" i="21"/>
  <c r="FM21" i="21"/>
  <c r="DF20" i="21"/>
  <c r="EY20" i="21"/>
  <c r="FN20" i="21"/>
  <c r="CB20" i="21"/>
  <c r="BX19" i="21"/>
  <c r="DB19" i="21"/>
  <c r="BZ17" i="21"/>
  <c r="P189" i="21"/>
  <c r="P179" i="21"/>
  <c r="CG16" i="21"/>
  <c r="CG179" i="21"/>
  <c r="DK16" i="21"/>
  <c r="FD16" i="21"/>
  <c r="FS16" i="21"/>
  <c r="EZ15" i="21"/>
  <c r="FO15" i="21"/>
  <c r="CC15" i="21"/>
  <c r="DG15" i="21"/>
  <c r="BY14" i="21"/>
  <c r="DC14" i="21"/>
  <c r="EV14" i="21"/>
  <c r="FK14" i="21"/>
  <c r="CC13" i="21"/>
  <c r="EZ13" i="21"/>
  <c r="FO13" i="21"/>
  <c r="DG13" i="21"/>
  <c r="CZ12" i="21"/>
  <c r="U12" i="21"/>
  <c r="ED12" i="21"/>
  <c r="ES12" i="21"/>
  <c r="FH12" i="21"/>
  <c r="T12" i="21"/>
  <c r="BV12" i="21"/>
  <c r="N181" i="21"/>
  <c r="N190" i="21"/>
  <c r="DI11" i="21"/>
  <c r="FB11" i="21"/>
  <c r="FQ11" i="21"/>
  <c r="CE11" i="21"/>
  <c r="CE181" i="21"/>
  <c r="DB10" i="21"/>
  <c r="BX10" i="21"/>
  <c r="DK9" i="21"/>
  <c r="FD9" i="21"/>
  <c r="FS9" i="21"/>
  <c r="CG9" i="21"/>
  <c r="CE8" i="21"/>
  <c r="FG8" i="21"/>
  <c r="FV8" i="21"/>
  <c r="DN8" i="21"/>
  <c r="V8" i="21"/>
  <c r="CJ8" i="21"/>
  <c r="CE7" i="21"/>
  <c r="DB7" i="21"/>
  <c r="BX7" i="21"/>
  <c r="DL6" i="21"/>
  <c r="FE6" i="21"/>
  <c r="FT6" i="21"/>
  <c r="CH6" i="21"/>
  <c r="DH5" i="21"/>
  <c r="CD9" i="21"/>
  <c r="CD13" i="21"/>
  <c r="FA5" i="21"/>
  <c r="FP5" i="21"/>
  <c r="CD5" i="21"/>
  <c r="CD4" i="21"/>
  <c r="CG147" i="21"/>
  <c r="CG148" i="21"/>
  <c r="CG98" i="21"/>
  <c r="FD4" i="21"/>
  <c r="FS4" i="21"/>
  <c r="DK4" i="21"/>
  <c r="CG4" i="21"/>
  <c r="CC6" i="21"/>
  <c r="DG6" i="21"/>
  <c r="CI4" i="21"/>
  <c r="CA109" i="21"/>
  <c r="CC53" i="21"/>
  <c r="CE43" i="21"/>
  <c r="CH41" i="21"/>
  <c r="FF37" i="21"/>
  <c r="FU37" i="21"/>
  <c r="DM37" i="21"/>
  <c r="CI37" i="21"/>
  <c r="FG37" i="21"/>
  <c r="FV37" i="21"/>
  <c r="CJ37" i="21"/>
  <c r="DN37" i="21"/>
  <c r="V37" i="21"/>
  <c r="BC37" i="21"/>
  <c r="DL37" i="21"/>
  <c r="FE37" i="21"/>
  <c r="FT37" i="21"/>
  <c r="CH37" i="21"/>
  <c r="CA35" i="21"/>
  <c r="EX35" i="21"/>
  <c r="FM35" i="21"/>
  <c r="DE35" i="21"/>
  <c r="DF35" i="21"/>
  <c r="K165" i="21"/>
  <c r="CB35" i="21"/>
  <c r="EY35" i="21"/>
  <c r="FN35" i="21"/>
  <c r="J182" i="21"/>
  <c r="DE31" i="21"/>
  <c r="CA31" i="21"/>
  <c r="CA182" i="21"/>
  <c r="EX31" i="21"/>
  <c r="FM31" i="21"/>
  <c r="CA30" i="21"/>
  <c r="EX30" i="21"/>
  <c r="FM30" i="21"/>
  <c r="DE30" i="21"/>
  <c r="CC29" i="21"/>
  <c r="DF27" i="21"/>
  <c r="CB27" i="21"/>
  <c r="EY27" i="21"/>
  <c r="FN27" i="21"/>
  <c r="BV26" i="21"/>
  <c r="BV183" i="21"/>
  <c r="CE24" i="21"/>
  <c r="DI24" i="21"/>
  <c r="DJ24" i="21"/>
  <c r="CF24" i="21"/>
  <c r="DF21" i="21"/>
  <c r="CB21" i="21"/>
  <c r="EY21" i="21"/>
  <c r="FN21" i="21"/>
  <c r="CD20" i="21"/>
  <c r="CB19" i="21"/>
  <c r="EY19" i="21"/>
  <c r="FN19" i="21"/>
  <c r="DF19" i="21"/>
  <c r="CI17" i="21"/>
  <c r="E189" i="21"/>
  <c r="E179" i="21"/>
  <c r="CZ16" i="21"/>
  <c r="U16" i="21"/>
  <c r="BV16" i="21"/>
  <c r="BV179" i="21"/>
  <c r="T16" i="21"/>
  <c r="ES16" i="21"/>
  <c r="FH16" i="21"/>
  <c r="BT16" i="21"/>
  <c r="BW14" i="21"/>
  <c r="CJ12" i="21"/>
  <c r="CC12" i="21"/>
  <c r="DG12" i="21"/>
  <c r="EZ12" i="21"/>
  <c r="FO12" i="21"/>
  <c r="I181" i="21"/>
  <c r="I190" i="21"/>
  <c r="BZ11" i="21"/>
  <c r="BZ181" i="21"/>
  <c r="DD11" i="21"/>
  <c r="EW11" i="21"/>
  <c r="FL11" i="21"/>
  <c r="CA9" i="21"/>
  <c r="CD7" i="21"/>
  <c r="BC6" i="21"/>
  <c r="CD59" i="21"/>
  <c r="BX46" i="21"/>
  <c r="CD38" i="21"/>
  <c r="CD180" i="21"/>
  <c r="CF38" i="21"/>
  <c r="CF180" i="21"/>
  <c r="V36" i="21"/>
  <c r="CG33" i="21"/>
  <c r="CJ31" i="21"/>
  <c r="DB30" i="21"/>
  <c r="BX30" i="21"/>
  <c r="EU30" i="21"/>
  <c r="FJ30" i="21"/>
  <c r="AL30" i="21"/>
  <c r="CG29" i="21"/>
  <c r="CH28" i="21"/>
  <c r="BZ26" i="21"/>
  <c r="BZ183" i="21"/>
  <c r="CB25" i="21"/>
  <c r="CJ23" i="21"/>
  <c r="CD21" i="21"/>
  <c r="BT19" i="21"/>
  <c r="BZ19" i="21"/>
  <c r="DD19" i="21"/>
  <c r="FF19" i="21"/>
  <c r="FU19" i="21"/>
  <c r="DM19" i="21"/>
  <c r="CI19" i="21"/>
  <c r="BV18" i="21"/>
  <c r="CB17" i="21"/>
  <c r="DE15" i="21"/>
  <c r="EX15" i="21"/>
  <c r="FM15" i="21"/>
  <c r="CA15" i="21"/>
  <c r="CI13" i="21"/>
  <c r="H190" i="21"/>
  <c r="H181" i="21"/>
  <c r="EV11" i="21"/>
  <c r="FK11" i="21"/>
  <c r="BY11" i="21"/>
  <c r="BY181" i="21"/>
  <c r="DC11" i="21"/>
  <c r="BW54" i="21"/>
  <c r="BW123" i="21"/>
  <c r="CJ60" i="21"/>
  <c r="CG53" i="21"/>
  <c r="BV49" i="21"/>
  <c r="BW43" i="21"/>
  <c r="BW41" i="21"/>
  <c r="CH36" i="21"/>
  <c r="EV35" i="21"/>
  <c r="FK35" i="21"/>
  <c r="DC35" i="21"/>
  <c r="BY35" i="21"/>
  <c r="CC34" i="21"/>
  <c r="EZ34" i="21"/>
  <c r="FO34" i="21"/>
  <c r="DG34" i="21"/>
  <c r="DH34" i="21"/>
  <c r="CD34" i="21"/>
  <c r="FA34" i="21"/>
  <c r="FP34" i="21"/>
  <c r="BT33" i="21"/>
  <c r="CE33" i="21"/>
  <c r="DI33" i="21"/>
  <c r="FB33" i="21"/>
  <c r="FQ33" i="21"/>
  <c r="DJ33" i="21"/>
  <c r="FC33" i="21"/>
  <c r="FR33" i="21"/>
  <c r="CF33" i="21"/>
  <c r="BW32" i="21"/>
  <c r="G182" i="21"/>
  <c r="DB31" i="21"/>
  <c r="EU31" i="21"/>
  <c r="FJ31" i="21"/>
  <c r="BX31" i="21"/>
  <c r="BX182" i="21"/>
  <c r="BC30" i="21"/>
  <c r="CI30" i="21"/>
  <c r="DM30" i="21"/>
  <c r="FF30" i="21"/>
  <c r="FU30" i="21"/>
  <c r="CZ29" i="21"/>
  <c r="U29" i="21"/>
  <c r="BV29" i="21"/>
  <c r="T29" i="21"/>
  <c r="BT29" i="21"/>
  <c r="BW27" i="21"/>
  <c r="DA27" i="21"/>
  <c r="ET27" i="21"/>
  <c r="FI27" i="21"/>
  <c r="FC25" i="21"/>
  <c r="FR25" i="21"/>
  <c r="DJ25" i="21"/>
  <c r="CF25" i="21"/>
  <c r="DH25" i="21"/>
  <c r="CD25" i="21"/>
  <c r="FA25" i="21"/>
  <c r="FP25" i="21"/>
  <c r="BW24" i="21"/>
  <c r="DA24" i="21"/>
  <c r="ET24" i="21"/>
  <c r="FI24" i="21"/>
  <c r="DG21" i="21"/>
  <c r="EZ21" i="21"/>
  <c r="FO21" i="21"/>
  <c r="CC21" i="21"/>
  <c r="U20" i="21"/>
  <c r="CD19" i="21"/>
  <c r="FA19" i="21"/>
  <c r="FP19" i="21"/>
  <c r="DH19" i="21"/>
  <c r="DB18" i="21"/>
  <c r="BX18" i="21"/>
  <c r="EU18" i="21"/>
  <c r="FJ18" i="21"/>
  <c r="AL18" i="21"/>
  <c r="CF17" i="21"/>
  <c r="G179" i="21"/>
  <c r="G189" i="21"/>
  <c r="EU16" i="21"/>
  <c r="FJ16" i="21"/>
  <c r="DB16" i="21"/>
  <c r="BX16" i="21"/>
  <c r="BX179" i="21"/>
  <c r="BC15" i="21"/>
  <c r="V15" i="21"/>
  <c r="DN15" i="21"/>
  <c r="S160" i="21"/>
  <c r="ER63" i="21"/>
  <c r="FG63" i="21"/>
  <c r="FV63" i="21"/>
  <c r="FG160" i="21"/>
  <c r="FG15" i="21"/>
  <c r="FV15" i="21"/>
  <c r="CJ15" i="21"/>
  <c r="EW14" i="21"/>
  <c r="FL14" i="21"/>
  <c r="DD14" i="21"/>
  <c r="BZ14" i="21"/>
  <c r="DN14" i="21"/>
  <c r="CJ14" i="21"/>
  <c r="V14" i="21"/>
  <c r="FG14" i="21"/>
  <c r="FV14" i="21"/>
  <c r="BW13" i="21"/>
  <c r="ET12" i="21"/>
  <c r="FI12" i="21"/>
  <c r="BW12" i="21"/>
  <c r="DA12" i="21"/>
  <c r="S181" i="21"/>
  <c r="S190" i="21"/>
  <c r="V11" i="21"/>
  <c r="FG11" i="21"/>
  <c r="FV11" i="21"/>
  <c r="CJ11" i="21"/>
  <c r="DN11" i="21"/>
  <c r="BC10" i="21"/>
  <c r="BY10" i="21"/>
  <c r="DC10" i="21"/>
  <c r="CC8" i="21"/>
  <c r="EZ8" i="21"/>
  <c r="FO8" i="21"/>
  <c r="DG8" i="21"/>
  <c r="CC7" i="21"/>
  <c r="DG7" i="21"/>
  <c r="EZ7" i="21"/>
  <c r="FO7" i="21"/>
  <c r="CA6" i="21"/>
  <c r="DE6" i="21"/>
  <c r="CA5" i="21"/>
  <c r="DE5" i="21"/>
  <c r="EX5" i="21"/>
  <c r="FM5" i="21"/>
  <c r="CH61" i="21"/>
  <c r="CH117" i="21"/>
  <c r="CH140" i="21"/>
  <c r="CD89" i="21"/>
  <c r="CD113" i="21"/>
  <c r="CD147" i="21"/>
  <c r="BV121" i="21"/>
  <c r="CE104" i="21"/>
  <c r="CE34" i="21"/>
  <c r="CF13" i="21"/>
  <c r="BX36" i="21"/>
  <c r="BX9" i="21"/>
  <c r="CB5" i="21"/>
  <c r="CZ155" i="21"/>
  <c r="U155" i="21"/>
  <c r="BV155" i="21"/>
  <c r="T155" i="21"/>
  <c r="FF155" i="21"/>
  <c r="FU155" i="21"/>
  <c r="DM155" i="21"/>
  <c r="CI155" i="21"/>
  <c r="CI153" i="21"/>
  <c r="FF153" i="21"/>
  <c r="FU153" i="21"/>
  <c r="DM153" i="21"/>
  <c r="EX152" i="21"/>
  <c r="FM152" i="21"/>
  <c r="CA152" i="21"/>
  <c r="DE152" i="21"/>
  <c r="CJ150" i="21"/>
  <c r="BC148" i="21"/>
  <c r="CJ146" i="21"/>
  <c r="BV148" i="21"/>
  <c r="CZ148" i="21"/>
  <c r="T148" i="21"/>
  <c r="U148" i="21"/>
  <c r="FD140" i="21"/>
  <c r="FS140" i="21"/>
  <c r="DK140" i="21"/>
  <c r="CG140" i="21"/>
  <c r="BW144" i="21"/>
  <c r="DA144" i="21"/>
  <c r="U144" i="21"/>
  <c r="CC147" i="21"/>
  <c r="CG145" i="21"/>
  <c r="FD145" i="21"/>
  <c r="FS145" i="21"/>
  <c r="DK145" i="21"/>
  <c r="CG155" i="21"/>
  <c r="FD155" i="21"/>
  <c r="FS155" i="21"/>
  <c r="DK155" i="21"/>
  <c r="EZ154" i="21"/>
  <c r="FO154" i="21"/>
  <c r="CC154" i="21"/>
  <c r="DG154" i="21"/>
  <c r="DK151" i="21"/>
  <c r="CG151" i="21"/>
  <c r="FD151" i="21"/>
  <c r="FS151" i="21"/>
  <c r="CF155" i="21"/>
  <c r="FC155" i="21"/>
  <c r="FR155" i="21"/>
  <c r="DJ155" i="21"/>
  <c r="FA155" i="21"/>
  <c r="FP155" i="21"/>
  <c r="DH155" i="21"/>
  <c r="CD155" i="21"/>
  <c r="DE154" i="21"/>
  <c r="EX154" i="21"/>
  <c r="FM154" i="21"/>
  <c r="CA154" i="21"/>
  <c r="EU155" i="21"/>
  <c r="FJ155" i="21"/>
  <c r="DB155" i="21"/>
  <c r="BX155" i="21"/>
  <c r="BC154" i="21"/>
  <c r="V154" i="21"/>
  <c r="DN154" i="21"/>
  <c r="CJ154" i="21"/>
  <c r="FG154" i="21"/>
  <c r="FV154" i="21"/>
  <c r="U154" i="21"/>
  <c r="ES153" i="21"/>
  <c r="FH153" i="21"/>
  <c r="CZ153" i="21"/>
  <c r="BV153" i="21"/>
  <c r="T153" i="21"/>
  <c r="U153" i="21"/>
  <c r="BC150" i="21"/>
  <c r="DC146" i="21"/>
  <c r="EV146" i="21"/>
  <c r="FK146" i="21"/>
  <c r="BY146" i="21"/>
  <c r="FE153" i="21"/>
  <c r="FT153" i="21"/>
  <c r="DL153" i="21"/>
  <c r="CH153" i="21"/>
  <c r="BY153" i="21"/>
  <c r="DC153" i="21"/>
  <c r="EV153" i="21"/>
  <c r="FK153" i="21"/>
  <c r="DF153" i="21"/>
  <c r="EY153" i="21"/>
  <c r="FN153" i="21"/>
  <c r="CB153" i="21"/>
  <c r="BT152" i="21"/>
  <c r="DD152" i="21"/>
  <c r="BZ152" i="21"/>
  <c r="EW152" i="21"/>
  <c r="FL152" i="21"/>
  <c r="FF152" i="21"/>
  <c r="FU152" i="21"/>
  <c r="DM152" i="21"/>
  <c r="CI152" i="21"/>
  <c r="EW153" i="21"/>
  <c r="FL153" i="21"/>
  <c r="DD153" i="21"/>
  <c r="BZ153" i="21"/>
  <c r="BC152" i="21"/>
  <c r="V152" i="21"/>
  <c r="CJ152" i="21"/>
  <c r="DN152" i="21"/>
  <c r="T154" i="21"/>
  <c r="CI151" i="21"/>
  <c r="CE150" i="21"/>
  <c r="CC152" i="21"/>
  <c r="CH151" i="21"/>
  <c r="CB151" i="21"/>
  <c r="CA150" i="21"/>
  <c r="BT147" i="21"/>
  <c r="EW147" i="21"/>
  <c r="FL147" i="21"/>
  <c r="BZ147" i="21"/>
  <c r="DD147" i="21"/>
  <c r="DN147" i="21"/>
  <c r="V147" i="21"/>
  <c r="FG147" i="21"/>
  <c r="FV147" i="21"/>
  <c r="CJ147" i="21"/>
  <c r="CA146" i="21"/>
  <c r="T146" i="21"/>
  <c r="BY148" i="21"/>
  <c r="DC148" i="21"/>
  <c r="DE148" i="21"/>
  <c r="CA148" i="21"/>
  <c r="BY147" i="21"/>
  <c r="CA151" i="21"/>
  <c r="BV151" i="21"/>
  <c r="BC142" i="21"/>
  <c r="AL142" i="21"/>
  <c r="EV140" i="21"/>
  <c r="FK140" i="21"/>
  <c r="DC140" i="21"/>
  <c r="BY140" i="21"/>
  <c r="CI147" i="21"/>
  <c r="EX149" i="21"/>
  <c r="FM149" i="21"/>
  <c r="DE149" i="21"/>
  <c r="CA149" i="21"/>
  <c r="ET149" i="21"/>
  <c r="FI149" i="21"/>
  <c r="DA149" i="21"/>
  <c r="BW149" i="21"/>
  <c r="BY149" i="21"/>
  <c r="DC149" i="21"/>
  <c r="EV149" i="21"/>
  <c r="FK149" i="21"/>
  <c r="EU149" i="21"/>
  <c r="FJ149" i="21"/>
  <c r="BX149" i="21"/>
  <c r="DB149" i="21"/>
  <c r="DD149" i="21"/>
  <c r="BZ149" i="21"/>
  <c r="EW149" i="21"/>
  <c r="FL149" i="21"/>
  <c r="CA147" i="21"/>
  <c r="CI144" i="21"/>
  <c r="FF144" i="21"/>
  <c r="FU144" i="21"/>
  <c r="DM144" i="21"/>
  <c r="FE144" i="21"/>
  <c r="FT144" i="21"/>
  <c r="DL144" i="21"/>
  <c r="CH144" i="21"/>
  <c r="BT144" i="21"/>
  <c r="DF144" i="21"/>
  <c r="EY144" i="21"/>
  <c r="FN144" i="21"/>
  <c r="CB144" i="21"/>
  <c r="AL145" i="21"/>
  <c r="CZ145" i="21"/>
  <c r="U145" i="21"/>
  <c r="ES145" i="21"/>
  <c r="FH145" i="21"/>
  <c r="BV145" i="21"/>
  <c r="T145" i="21"/>
  <c r="BT145" i="21"/>
  <c r="BV143" i="21"/>
  <c r="CZ143" i="21"/>
  <c r="T143" i="21"/>
  <c r="U143" i="21"/>
  <c r="CI142" i="21"/>
  <c r="CA141" i="21"/>
  <c r="DE141" i="21"/>
  <c r="EX141" i="21"/>
  <c r="FM141" i="21"/>
  <c r="DL141" i="21"/>
  <c r="CH141" i="21"/>
  <c r="FE141" i="21"/>
  <c r="FT141" i="21"/>
  <c r="AM141" i="21"/>
  <c r="BC139" i="21"/>
  <c r="CJ139" i="21"/>
  <c r="V139" i="21"/>
  <c r="DN139" i="21"/>
  <c r="BT138" i="21"/>
  <c r="CF138" i="21"/>
  <c r="FC138" i="21"/>
  <c r="FR138" i="21"/>
  <c r="DJ138" i="21"/>
  <c r="DI138" i="21"/>
  <c r="FB138" i="21"/>
  <c r="FQ138" i="21"/>
  <c r="CE138" i="21"/>
  <c r="DJ137" i="21"/>
  <c r="FC137" i="21"/>
  <c r="FR137" i="21"/>
  <c r="CF137" i="21"/>
  <c r="BC135" i="21"/>
  <c r="DC131" i="21"/>
  <c r="BY131" i="21"/>
  <c r="EV131" i="21"/>
  <c r="FK131" i="21"/>
  <c r="DG124" i="21"/>
  <c r="CC124" i="21"/>
  <c r="EZ124" i="21"/>
  <c r="FO124" i="21"/>
  <c r="DB143" i="21"/>
  <c r="BX143" i="21"/>
  <c r="FB143" i="21"/>
  <c r="FQ143" i="21"/>
  <c r="CE143" i="21"/>
  <c r="DI143" i="21"/>
  <c r="BY145" i="21"/>
  <c r="DC145" i="21"/>
  <c r="EV145" i="21"/>
  <c r="FK145" i="21"/>
  <c r="T144" i="21"/>
  <c r="AM143" i="21"/>
  <c r="EW143" i="21"/>
  <c r="FL143" i="21"/>
  <c r="BZ143" i="21"/>
  <c r="DD143" i="21"/>
  <c r="CG141" i="21"/>
  <c r="CZ139" i="21"/>
  <c r="U139" i="21"/>
  <c r="ED139" i="21"/>
  <c r="BV139" i="21"/>
  <c r="T139" i="21"/>
  <c r="ES139" i="21"/>
  <c r="FH139" i="21"/>
  <c r="BT139" i="21"/>
  <c r="CG138" i="21"/>
  <c r="BV138" i="21"/>
  <c r="CG137" i="21"/>
  <c r="FD137" i="21"/>
  <c r="FS137" i="21"/>
  <c r="DK137" i="21"/>
  <c r="CD140" i="21"/>
  <c r="BX138" i="21"/>
  <c r="CI137" i="21"/>
  <c r="BT134" i="21"/>
  <c r="BZ134" i="21"/>
  <c r="DD134" i="21"/>
  <c r="FG134" i="21"/>
  <c r="FV134" i="21"/>
  <c r="DN134" i="21"/>
  <c r="CJ134" i="21"/>
  <c r="V134" i="21"/>
  <c r="CZ130" i="21"/>
  <c r="U130" i="21"/>
  <c r="BV130" i="21"/>
  <c r="T130" i="21"/>
  <c r="ES130" i="21"/>
  <c r="FH130" i="21"/>
  <c r="BT130" i="21"/>
  <c r="BC128" i="21"/>
  <c r="CJ128" i="21"/>
  <c r="V128" i="21"/>
  <c r="DN128" i="21"/>
  <c r="CD126" i="21"/>
  <c r="FA126" i="21"/>
  <c r="FP126" i="21"/>
  <c r="DH126" i="21"/>
  <c r="EW125" i="21"/>
  <c r="FL125" i="21"/>
  <c r="BZ125" i="21"/>
  <c r="DD125" i="21"/>
  <c r="DN125" i="21"/>
  <c r="FG125" i="21"/>
  <c r="FV125" i="21"/>
  <c r="V125" i="21"/>
  <c r="CJ125" i="21"/>
  <c r="BV124" i="21"/>
  <c r="L193" i="21"/>
  <c r="CC123" i="21"/>
  <c r="EZ123" i="21"/>
  <c r="FO123" i="21"/>
  <c r="DG123" i="21"/>
  <c r="DJ121" i="21"/>
  <c r="CF121" i="21"/>
  <c r="FC121" i="21"/>
  <c r="FR121" i="21"/>
  <c r="AL118" i="21"/>
  <c r="DB118" i="21"/>
  <c r="BX118" i="21"/>
  <c r="EU118" i="21"/>
  <c r="FJ118" i="21"/>
  <c r="DK117" i="21"/>
  <c r="CG117" i="21"/>
  <c r="FD117" i="21"/>
  <c r="FS117" i="21"/>
  <c r="T113" i="21"/>
  <c r="DC109" i="21"/>
  <c r="BY109" i="21"/>
  <c r="EV109" i="21"/>
  <c r="FK109" i="21"/>
  <c r="DG107" i="21"/>
  <c r="EZ107" i="21"/>
  <c r="FO107" i="21"/>
  <c r="CC107" i="21"/>
  <c r="DK104" i="21"/>
  <c r="CG104" i="21"/>
  <c r="FD104" i="21"/>
  <c r="FS104" i="21"/>
  <c r="BC101" i="21"/>
  <c r="H194" i="21"/>
  <c r="DC97" i="21"/>
  <c r="EV97" i="21"/>
  <c r="FK97" i="21"/>
  <c r="BY97" i="21"/>
  <c r="EX136" i="21"/>
  <c r="FM136" i="21"/>
  <c r="DE136" i="21"/>
  <c r="CA136" i="21"/>
  <c r="DH136" i="21"/>
  <c r="CD136" i="21"/>
  <c r="FA136" i="21"/>
  <c r="FP136" i="21"/>
  <c r="BW142" i="21"/>
  <c r="BY136" i="21"/>
  <c r="AM134" i="21"/>
  <c r="CA134" i="21"/>
  <c r="DE134" i="21"/>
  <c r="BW130" i="21"/>
  <c r="DD128" i="21"/>
  <c r="BZ128" i="21"/>
  <c r="EW128" i="21"/>
  <c r="FL128" i="21"/>
  <c r="FC126" i="21"/>
  <c r="FR126" i="21"/>
  <c r="DJ126" i="21"/>
  <c r="CF126" i="21"/>
  <c r="FB126" i="21"/>
  <c r="FQ126" i="21"/>
  <c r="DI126" i="21"/>
  <c r="CE126" i="21"/>
  <c r="BW124" i="21"/>
  <c r="EV121" i="21"/>
  <c r="FK121" i="21"/>
  <c r="DC121" i="21"/>
  <c r="BY121" i="21"/>
  <c r="DK118" i="21"/>
  <c r="FD118" i="21"/>
  <c r="FS118" i="21"/>
  <c r="CG118" i="21"/>
  <c r="FB133" i="21"/>
  <c r="FQ133" i="21"/>
  <c r="DI133" i="21"/>
  <c r="CE133" i="21"/>
  <c r="CB131" i="21"/>
  <c r="BW127" i="21"/>
  <c r="DA127" i="21"/>
  <c r="CA127" i="21"/>
  <c r="DE127" i="21"/>
  <c r="DF127" i="21"/>
  <c r="CB127" i="21"/>
  <c r="BZ124" i="21"/>
  <c r="CJ123" i="21"/>
  <c r="CE123" i="21"/>
  <c r="BU122" i="21"/>
  <c r="AL122" i="21"/>
  <c r="EX120" i="21"/>
  <c r="FM120" i="21"/>
  <c r="DE120" i="21"/>
  <c r="CA120" i="21"/>
  <c r="DH120" i="21"/>
  <c r="CD120" i="21"/>
  <c r="FA120" i="21"/>
  <c r="FP120" i="21"/>
  <c r="CE118" i="21"/>
  <c r="CA140" i="21"/>
  <c r="U131" i="21"/>
  <c r="CF131" i="21"/>
  <c r="CI128" i="21"/>
  <c r="CC128" i="21"/>
  <c r="DA122" i="21"/>
  <c r="BW122" i="21"/>
  <c r="ET122" i="21"/>
  <c r="FI122" i="21"/>
  <c r="DD122" i="21"/>
  <c r="BZ122" i="21"/>
  <c r="EW122" i="21"/>
  <c r="FL122" i="21"/>
  <c r="CI134" i="21"/>
  <c r="BY133" i="21"/>
  <c r="EV133" i="21"/>
  <c r="FK133" i="21"/>
  <c r="DC133" i="21"/>
  <c r="BT129" i="21"/>
  <c r="CE129" i="21"/>
  <c r="FB129" i="21"/>
  <c r="FQ129" i="21"/>
  <c r="DI129" i="21"/>
  <c r="BW129" i="21"/>
  <c r="DA129" i="21"/>
  <c r="ET129" i="21"/>
  <c r="FI129" i="21"/>
  <c r="U129" i="21"/>
  <c r="DF129" i="21"/>
  <c r="EY129" i="21"/>
  <c r="FN129" i="21"/>
  <c r="CB129" i="21"/>
  <c r="FG122" i="21"/>
  <c r="FV122" i="21"/>
  <c r="V122" i="21"/>
  <c r="DN122" i="21"/>
  <c r="CJ122" i="21"/>
  <c r="CG120" i="21"/>
  <c r="CB136" i="21"/>
  <c r="DB133" i="21"/>
  <c r="BX133" i="21"/>
  <c r="EU133" i="21"/>
  <c r="FJ133" i="21"/>
  <c r="CB133" i="21"/>
  <c r="DF133" i="21"/>
  <c r="EY133" i="21"/>
  <c r="FN133" i="21"/>
  <c r="DH133" i="21"/>
  <c r="FA133" i="21"/>
  <c r="FP133" i="21"/>
  <c r="CD133" i="21"/>
  <c r="DB132" i="21"/>
  <c r="BX132" i="21"/>
  <c r="CB132" i="21"/>
  <c r="EY132" i="21"/>
  <c r="FN132" i="21"/>
  <c r="DF132" i="21"/>
  <c r="DE132" i="21"/>
  <c r="EX132" i="21"/>
  <c r="FM132" i="21"/>
  <c r="CA132" i="21"/>
  <c r="CG116" i="21"/>
  <c r="FD116" i="21"/>
  <c r="FS116" i="21"/>
  <c r="DK116" i="21"/>
  <c r="DE115" i="21"/>
  <c r="EX115" i="21"/>
  <c r="FM115" i="21"/>
  <c r="CA115" i="21"/>
  <c r="DH115" i="21"/>
  <c r="FA115" i="21"/>
  <c r="FP115" i="21"/>
  <c r="CD115" i="21"/>
  <c r="AM114" i="21"/>
  <c r="CH119" i="21"/>
  <c r="FE119" i="21"/>
  <c r="FT119" i="21"/>
  <c r="DL119" i="21"/>
  <c r="EU116" i="21"/>
  <c r="FJ116" i="21"/>
  <c r="BX116" i="21"/>
  <c r="DB116" i="21"/>
  <c r="EZ114" i="21"/>
  <c r="FO114" i="21"/>
  <c r="CC114" i="21"/>
  <c r="DG114" i="21"/>
  <c r="V114" i="21"/>
  <c r="DN114" i="21"/>
  <c r="S166" i="21"/>
  <c r="FG114" i="21"/>
  <c r="FV114" i="21"/>
  <c r="CJ114" i="21"/>
  <c r="DA114" i="21"/>
  <c r="BW114" i="21"/>
  <c r="ET114" i="21"/>
  <c r="FI114" i="21"/>
  <c r="CF113" i="21"/>
  <c r="FC112" i="21"/>
  <c r="FR112" i="21"/>
  <c r="CF112" i="21"/>
  <c r="DJ112" i="21"/>
  <c r="DI112" i="21"/>
  <c r="FB112" i="21"/>
  <c r="FQ112" i="21"/>
  <c r="CE112" i="21"/>
  <c r="BD112" i="21"/>
  <c r="CF123" i="21"/>
  <c r="CD119" i="21"/>
  <c r="FA119" i="21"/>
  <c r="FP119" i="21"/>
  <c r="DH119" i="21"/>
  <c r="DF119" i="21"/>
  <c r="EY119" i="21"/>
  <c r="FN119" i="21"/>
  <c r="CB119" i="21"/>
  <c r="DI119" i="21"/>
  <c r="CE119" i="21"/>
  <c r="FB119" i="21"/>
  <c r="FQ119" i="21"/>
  <c r="BD119" i="21"/>
  <c r="CC116" i="21"/>
  <c r="EZ116" i="21"/>
  <c r="FO116" i="21"/>
  <c r="DG116" i="21"/>
  <c r="DM116" i="21"/>
  <c r="CI116" i="21"/>
  <c r="FF116" i="21"/>
  <c r="FU116" i="21"/>
  <c r="CZ116" i="21"/>
  <c r="U116" i="21"/>
  <c r="BV116" i="21"/>
  <c r="ES116" i="21"/>
  <c r="FH116" i="21"/>
  <c r="T116" i="21"/>
  <c r="BT116" i="21"/>
  <c r="CJ115" i="21"/>
  <c r="CH114" i="21"/>
  <c r="BW128" i="21"/>
  <c r="U118" i="21"/>
  <c r="CE113" i="21"/>
  <c r="CE111" i="21"/>
  <c r="FE110" i="21"/>
  <c r="FT110" i="21"/>
  <c r="CH110" i="21"/>
  <c r="DL110" i="21"/>
  <c r="CI110" i="21"/>
  <c r="DM110" i="21"/>
  <c r="FF110" i="21"/>
  <c r="FU110" i="21"/>
  <c r="BC110" i="21"/>
  <c r="DN110" i="21"/>
  <c r="CJ110" i="21"/>
  <c r="V110" i="21"/>
  <c r="DB108" i="21"/>
  <c r="BX108" i="21"/>
  <c r="AL108" i="21"/>
  <c r="BV107" i="21"/>
  <c r="CD104" i="21"/>
  <c r="FC111" i="21"/>
  <c r="FR111" i="21"/>
  <c r="DJ111" i="21"/>
  <c r="CF111" i="21"/>
  <c r="BD111" i="21"/>
  <c r="BX111" i="21"/>
  <c r="DB111" i="21"/>
  <c r="DD111" i="21"/>
  <c r="BZ111" i="21"/>
  <c r="FD110" i="21"/>
  <c r="FS110" i="21"/>
  <c r="DK110" i="21"/>
  <c r="CG110" i="21"/>
  <c r="CF109" i="21"/>
  <c r="T109" i="21"/>
  <c r="BZ105" i="21"/>
  <c r="EW105" i="21"/>
  <c r="FL105" i="21"/>
  <c r="DD105" i="21"/>
  <c r="FF105" i="21"/>
  <c r="FU105" i="21"/>
  <c r="DM105" i="21"/>
  <c r="CI105" i="21"/>
  <c r="FC103" i="21"/>
  <c r="FR103" i="21"/>
  <c r="CF103" i="21"/>
  <c r="DJ103" i="21"/>
  <c r="DI103" i="21"/>
  <c r="CE103" i="21"/>
  <c r="FB103" i="21"/>
  <c r="FQ103" i="21"/>
  <c r="ES102" i="21"/>
  <c r="FH102" i="21"/>
  <c r="BV102" i="21"/>
  <c r="U102" i="21"/>
  <c r="CZ102" i="21"/>
  <c r="T102" i="21"/>
  <c r="FC100" i="21"/>
  <c r="FR100" i="21"/>
  <c r="CF100" i="21"/>
  <c r="DJ100" i="21"/>
  <c r="DI100" i="21"/>
  <c r="CE100" i="21"/>
  <c r="FB100" i="21"/>
  <c r="FQ100" i="21"/>
  <c r="DB98" i="21"/>
  <c r="EU98" i="21"/>
  <c r="FJ98" i="21"/>
  <c r="BX98" i="21"/>
  <c r="AL98" i="21"/>
  <c r="BW110" i="21"/>
  <c r="DA110" i="21"/>
  <c r="FE108" i="21"/>
  <c r="FT108" i="21"/>
  <c r="CH108" i="21"/>
  <c r="DL108" i="21"/>
  <c r="CD107" i="21"/>
  <c r="CD105" i="21"/>
  <c r="FA105" i="21"/>
  <c r="FP105" i="21"/>
  <c r="DH105" i="21"/>
  <c r="T104" i="21"/>
  <c r="DF102" i="21"/>
  <c r="CB102" i="21"/>
  <c r="EY102" i="21"/>
  <c r="FN102" i="21"/>
  <c r="BV101" i="21"/>
  <c r="FA98" i="21"/>
  <c r="FP98" i="21"/>
  <c r="CD98" i="21"/>
  <c r="DH98" i="21"/>
  <c r="BX109" i="21"/>
  <c r="BW102" i="21"/>
  <c r="CG100" i="21"/>
  <c r="CA97" i="21"/>
  <c r="DA96" i="21"/>
  <c r="BW96" i="21"/>
  <c r="ET96" i="21"/>
  <c r="FI96" i="21"/>
  <c r="DG95" i="21"/>
  <c r="EZ95" i="21"/>
  <c r="FO95" i="21"/>
  <c r="CC95" i="21"/>
  <c r="DM94" i="21"/>
  <c r="FF94" i="21"/>
  <c r="FU94" i="21"/>
  <c r="CI94" i="21"/>
  <c r="DC93" i="21"/>
  <c r="EV93" i="21"/>
  <c r="FK93" i="21"/>
  <c r="BY93" i="21"/>
  <c r="DG92" i="21"/>
  <c r="EZ92" i="21"/>
  <c r="FO92" i="21"/>
  <c r="CC92" i="21"/>
  <c r="CG108" i="21"/>
  <c r="BD106" i="21"/>
  <c r="BY106" i="21"/>
  <c r="DC106" i="21"/>
  <c r="EY106" i="21"/>
  <c r="FN106" i="21"/>
  <c r="DF106" i="21"/>
  <c r="CB106" i="21"/>
  <c r="BZ104" i="21"/>
  <c r="BV103" i="21"/>
  <c r="BV100" i="21"/>
  <c r="FD99" i="21"/>
  <c r="FS99" i="21"/>
  <c r="DK99" i="21"/>
  <c r="CG99" i="21"/>
  <c r="BV96" i="21"/>
  <c r="ES96" i="21"/>
  <c r="FH96" i="21"/>
  <c r="ED96" i="21"/>
  <c r="U96" i="21"/>
  <c r="T96" i="21"/>
  <c r="CZ96" i="21"/>
  <c r="CJ95" i="21"/>
  <c r="DN95" i="21"/>
  <c r="V95" i="21"/>
  <c r="CH94" i="21"/>
  <c r="DL94" i="21"/>
  <c r="FE94" i="21"/>
  <c r="FT94" i="21"/>
  <c r="CF93" i="21"/>
  <c r="DJ93" i="21"/>
  <c r="FC93" i="21"/>
  <c r="FR93" i="21"/>
  <c r="EY92" i="21"/>
  <c r="FN92" i="21"/>
  <c r="CB92" i="21"/>
  <c r="DF92" i="21"/>
  <c r="T91" i="21"/>
  <c r="BY89" i="21"/>
  <c r="DC89" i="21"/>
  <c r="DG86" i="21"/>
  <c r="EZ86" i="21"/>
  <c r="FO86" i="21"/>
  <c r="CC86" i="21"/>
  <c r="CI104" i="21"/>
  <c r="EZ99" i="21"/>
  <c r="FO99" i="21"/>
  <c r="CC99" i="21"/>
  <c r="DG99" i="21"/>
  <c r="V99" i="21"/>
  <c r="CJ99" i="21"/>
  <c r="DN99" i="21"/>
  <c r="BC99" i="21"/>
  <c r="DM99" i="21"/>
  <c r="FF99" i="21"/>
  <c r="FU99" i="21"/>
  <c r="CI99" i="21"/>
  <c r="U98" i="21"/>
  <c r="CD97" i="21"/>
  <c r="FD96" i="21"/>
  <c r="FS96" i="21"/>
  <c r="CG96" i="21"/>
  <c r="DK96" i="21"/>
  <c r="BD96" i="21"/>
  <c r="CG94" i="21"/>
  <c r="DK94" i="21"/>
  <c r="BY100" i="21"/>
  <c r="CI95" i="21"/>
  <c r="BZ93" i="21"/>
  <c r="BZ92" i="21"/>
  <c r="CF90" i="21"/>
  <c r="EZ90" i="21"/>
  <c r="FO90" i="21"/>
  <c r="CC90" i="21"/>
  <c r="DG90" i="21"/>
  <c r="CH90" i="21"/>
  <c r="DL90" i="21"/>
  <c r="FE90" i="21"/>
  <c r="FT90" i="21"/>
  <c r="AM90" i="21"/>
  <c r="DM90" i="21"/>
  <c r="FF90" i="21"/>
  <c r="FU90" i="21"/>
  <c r="CI90" i="21"/>
  <c r="U89" i="21"/>
  <c r="CB96" i="21"/>
  <c r="CH95" i="21"/>
  <c r="BC90" i="21"/>
  <c r="EV90" i="21"/>
  <c r="FK90" i="21"/>
  <c r="BY90" i="21"/>
  <c r="DC90" i="21"/>
  <c r="CI89" i="21"/>
  <c r="EX88" i="21"/>
  <c r="FM88" i="21"/>
  <c r="CA88" i="21"/>
  <c r="DE88" i="21"/>
  <c r="DL88" i="21"/>
  <c r="CH88" i="21"/>
  <c r="FE88" i="21"/>
  <c r="FT88" i="21"/>
  <c r="AM88" i="21"/>
  <c r="U108" i="21"/>
  <c r="CD95" i="21"/>
  <c r="T95" i="21"/>
  <c r="CI93" i="21"/>
  <c r="CE88" i="21"/>
  <c r="AL87" i="21"/>
  <c r="BT83" i="21"/>
  <c r="V82" i="21"/>
  <c r="DN82" i="21"/>
  <c r="CJ82" i="21"/>
  <c r="CG82" i="21"/>
  <c r="FD82" i="21"/>
  <c r="FS82" i="21"/>
  <c r="DK82" i="21"/>
  <c r="FE82" i="21"/>
  <c r="FT82" i="21"/>
  <c r="DL82" i="21"/>
  <c r="CH82" i="21"/>
  <c r="FC81" i="21"/>
  <c r="FR81" i="21"/>
  <c r="DJ81" i="21"/>
  <c r="CF81" i="21"/>
  <c r="EX80" i="21"/>
  <c r="FM80" i="21"/>
  <c r="CA80" i="21"/>
  <c r="DE80" i="21"/>
  <c r="FE80" i="21"/>
  <c r="FT80" i="21"/>
  <c r="DL80" i="21"/>
  <c r="CH80" i="21"/>
  <c r="AM80" i="21"/>
  <c r="BW79" i="21"/>
  <c r="DA79" i="21"/>
  <c r="ET79" i="21"/>
  <c r="FI79" i="21"/>
  <c r="DI75" i="21"/>
  <c r="FB75" i="21"/>
  <c r="FQ75" i="21"/>
  <c r="CE75" i="21"/>
  <c r="DA73" i="21"/>
  <c r="BW73" i="21"/>
  <c r="DG72" i="21"/>
  <c r="CC72" i="21"/>
  <c r="EZ72" i="21"/>
  <c r="FO72" i="21"/>
  <c r="DM71" i="21"/>
  <c r="CI71" i="21"/>
  <c r="FF71" i="21"/>
  <c r="FU71" i="21"/>
  <c r="DC70" i="21"/>
  <c r="BY70" i="21"/>
  <c r="EV70" i="21"/>
  <c r="FK70" i="21"/>
  <c r="DI69" i="21"/>
  <c r="FB69" i="21"/>
  <c r="FQ69" i="21"/>
  <c r="CE69" i="21"/>
  <c r="BC66" i="21"/>
  <c r="CF96" i="21"/>
  <c r="EY85" i="21"/>
  <c r="FN85" i="21"/>
  <c r="DF85" i="21"/>
  <c r="CB85" i="21"/>
  <c r="CZ85" i="21"/>
  <c r="U85" i="21"/>
  <c r="ES85" i="21"/>
  <c r="FH85" i="21"/>
  <c r="T85" i="21"/>
  <c r="BV85" i="21"/>
  <c r="BT85" i="21"/>
  <c r="CD81" i="21"/>
  <c r="CB88" i="21"/>
  <c r="BY83" i="21"/>
  <c r="DC83" i="21"/>
  <c r="EV83" i="21"/>
  <c r="FK83" i="21"/>
  <c r="EX83" i="21"/>
  <c r="FM83" i="21"/>
  <c r="EI83" i="21"/>
  <c r="DE83" i="21"/>
  <c r="J164" i="21"/>
  <c r="EI133" i="21"/>
  <c r="CA83" i="21"/>
  <c r="BY82" i="21"/>
  <c r="EV82" i="21"/>
  <c r="FK82" i="21"/>
  <c r="DC82" i="21"/>
  <c r="EZ81" i="21"/>
  <c r="FO81" i="21"/>
  <c r="CC81" i="21"/>
  <c r="DG81" i="21"/>
  <c r="DI81" i="21"/>
  <c r="FB81" i="21"/>
  <c r="FQ81" i="21"/>
  <c r="CE81" i="21"/>
  <c r="BD81" i="21"/>
  <c r="EU80" i="21"/>
  <c r="FJ80" i="21"/>
  <c r="BX80" i="21"/>
  <c r="DB80" i="21"/>
  <c r="EZ79" i="21"/>
  <c r="FO79" i="21"/>
  <c r="CC79" i="21"/>
  <c r="DG79" i="21"/>
  <c r="BC75" i="21"/>
  <c r="EZ73" i="21"/>
  <c r="FO73" i="21"/>
  <c r="DG73" i="21"/>
  <c r="CC73" i="21"/>
  <c r="DA72" i="21"/>
  <c r="BW72" i="21"/>
  <c r="ET72" i="21"/>
  <c r="FI72" i="21"/>
  <c r="DK71" i="21"/>
  <c r="CG71" i="21"/>
  <c r="FD71" i="21"/>
  <c r="FS71" i="21"/>
  <c r="DE70" i="21"/>
  <c r="EX70" i="21"/>
  <c r="FM70" i="21"/>
  <c r="CA70" i="21"/>
  <c r="BC69" i="21"/>
  <c r="FB66" i="21"/>
  <c r="FQ66" i="21"/>
  <c r="DI66" i="21"/>
  <c r="CE66" i="21"/>
  <c r="BT87" i="21"/>
  <c r="O195" i="21"/>
  <c r="DJ87" i="21"/>
  <c r="CF87" i="21"/>
  <c r="FC87" i="21"/>
  <c r="FR87" i="21"/>
  <c r="F195" i="21"/>
  <c r="DA87" i="21"/>
  <c r="ET87" i="21"/>
  <c r="FI87" i="21"/>
  <c r="BW87" i="21"/>
  <c r="CE86" i="21"/>
  <c r="BV84" i="21"/>
  <c r="U84" i="21"/>
  <c r="ES84" i="21"/>
  <c r="FH84" i="21"/>
  <c r="T84" i="21"/>
  <c r="CZ84" i="21"/>
  <c r="DB84" i="21"/>
  <c r="EU84" i="21"/>
  <c r="FJ84" i="21"/>
  <c r="BX84" i="21"/>
  <c r="AL84" i="21"/>
  <c r="BZ83" i="21"/>
  <c r="BZ81" i="21"/>
  <c r="CB80" i="21"/>
  <c r="BW78" i="21"/>
  <c r="DB74" i="21"/>
  <c r="BX74" i="21"/>
  <c r="AL74" i="21"/>
  <c r="DD74" i="21"/>
  <c r="BZ74" i="21"/>
  <c r="BZ71" i="21"/>
  <c r="CD70" i="21"/>
  <c r="CH69" i="21"/>
  <c r="CC68" i="21"/>
  <c r="DG68" i="21"/>
  <c r="EZ68" i="21"/>
  <c r="FO68" i="21"/>
  <c r="FE68" i="21"/>
  <c r="FT68" i="21"/>
  <c r="DL68" i="21"/>
  <c r="CH68" i="21"/>
  <c r="AM68" i="21"/>
  <c r="DN68" i="21"/>
  <c r="FG68" i="21"/>
  <c r="FV68" i="21"/>
  <c r="CJ68" i="21"/>
  <c r="V68" i="21"/>
  <c r="DG65" i="21"/>
  <c r="EZ65" i="21"/>
  <c r="FO65" i="21"/>
  <c r="CC65" i="21"/>
  <c r="DM64" i="21"/>
  <c r="FF64" i="21"/>
  <c r="FU64" i="21"/>
  <c r="CI64" i="21"/>
  <c r="DF63" i="21"/>
  <c r="CB63" i="21"/>
  <c r="DK62" i="21"/>
  <c r="FD62" i="21"/>
  <c r="FS62" i="21"/>
  <c r="CG62" i="21"/>
  <c r="DC59" i="21"/>
  <c r="EV59" i="21"/>
  <c r="FK59" i="21"/>
  <c r="BY59" i="21"/>
  <c r="BC55" i="21"/>
  <c r="CC78" i="21"/>
  <c r="DG78" i="21"/>
  <c r="DN78" i="21"/>
  <c r="V78" i="21"/>
  <c r="CJ78" i="21"/>
  <c r="CZ78" i="21"/>
  <c r="U78" i="21"/>
  <c r="T78" i="21"/>
  <c r="BV78" i="21"/>
  <c r="BT78" i="21"/>
  <c r="BW77" i="21"/>
  <c r="ET77" i="21"/>
  <c r="FI77" i="21"/>
  <c r="DA77" i="21"/>
  <c r="CI74" i="21"/>
  <c r="FF74" i="21"/>
  <c r="FU74" i="21"/>
  <c r="DM74" i="21"/>
  <c r="CF71" i="21"/>
  <c r="CI68" i="21"/>
  <c r="FF68" i="21"/>
  <c r="FU68" i="21"/>
  <c r="DM68" i="21"/>
  <c r="DF67" i="21"/>
  <c r="EY67" i="21"/>
  <c r="FN67" i="21"/>
  <c r="CB67" i="21"/>
  <c r="DH67" i="21"/>
  <c r="CD67" i="21"/>
  <c r="FA67" i="21"/>
  <c r="FP67" i="21"/>
  <c r="CF66" i="21"/>
  <c r="FC65" i="21"/>
  <c r="FR65" i="21"/>
  <c r="CF65" i="21"/>
  <c r="DJ65" i="21"/>
  <c r="CD64" i="21"/>
  <c r="DH64" i="21"/>
  <c r="FA64" i="21"/>
  <c r="FP64" i="21"/>
  <c r="CA63" i="21"/>
  <c r="DE63" i="21"/>
  <c r="CA62" i="21"/>
  <c r="AL62" i="21"/>
  <c r="BX62" i="21"/>
  <c r="DB62" i="21"/>
  <c r="EU62" i="21"/>
  <c r="FJ62" i="21"/>
  <c r="BX61" i="21"/>
  <c r="CG61" i="21"/>
  <c r="DK61" i="21"/>
  <c r="FD61" i="21"/>
  <c r="FS61" i="21"/>
  <c r="CB59" i="21"/>
  <c r="DF59" i="21"/>
  <c r="EY59" i="21"/>
  <c r="FN59" i="21"/>
  <c r="T57" i="21"/>
  <c r="CF55" i="21"/>
  <c r="DJ55" i="21"/>
  <c r="FC55" i="21"/>
  <c r="FR55" i="21"/>
  <c r="BC54" i="21"/>
  <c r="H191" i="21"/>
  <c r="H185" i="21"/>
  <c r="DC52" i="21"/>
  <c r="BY52" i="21"/>
  <c r="BY185" i="21"/>
  <c r="EV52" i="21"/>
  <c r="FK52" i="21"/>
  <c r="DG43" i="21"/>
  <c r="CC43" i="21"/>
  <c r="EZ43" i="21"/>
  <c r="FO43" i="21"/>
  <c r="DK40" i="21"/>
  <c r="CG40" i="21"/>
  <c r="FD40" i="21"/>
  <c r="FS40" i="21"/>
  <c r="BC38" i="21"/>
  <c r="U79" i="21"/>
  <c r="DD77" i="21"/>
  <c r="BZ77" i="21"/>
  <c r="EW77" i="21"/>
  <c r="FL77" i="21"/>
  <c r="DF77" i="21"/>
  <c r="CB77" i="21"/>
  <c r="EY77" i="21"/>
  <c r="FN77" i="21"/>
  <c r="BD76" i="21"/>
  <c r="ET76" i="21"/>
  <c r="FI76" i="21"/>
  <c r="BW76" i="21"/>
  <c r="DA76" i="21"/>
  <c r="CF75" i="21"/>
  <c r="CH72" i="21"/>
  <c r="U71" i="21"/>
  <c r="T71" i="21"/>
  <c r="BZ70" i="21"/>
  <c r="BY68" i="21"/>
  <c r="U66" i="21"/>
  <c r="CF64" i="21"/>
  <c r="BY64" i="21"/>
  <c r="DC64" i="21"/>
  <c r="EV64" i="21"/>
  <c r="FK64" i="21"/>
  <c r="BT63" i="21"/>
  <c r="BV63" i="21"/>
  <c r="CZ63" i="21"/>
  <c r="U63" i="21"/>
  <c r="T63" i="21"/>
  <c r="CG78" i="21"/>
  <c r="CI77" i="21"/>
  <c r="DF76" i="21"/>
  <c r="CB76" i="21"/>
  <c r="EY76" i="21"/>
  <c r="FN76" i="21"/>
  <c r="DH76" i="21"/>
  <c r="CD76" i="21"/>
  <c r="FA76" i="21"/>
  <c r="FP76" i="21"/>
  <c r="CD75" i="21"/>
  <c r="CB73" i="21"/>
  <c r="BW68" i="21"/>
  <c r="CG67" i="21"/>
  <c r="CH65" i="21"/>
  <c r="BY63" i="21"/>
  <c r="DC63" i="21"/>
  <c r="BZ60" i="21"/>
  <c r="DD60" i="21"/>
  <c r="EW60" i="21"/>
  <c r="FL60" i="21"/>
  <c r="DE60" i="21"/>
  <c r="EX60" i="21"/>
  <c r="FM60" i="21"/>
  <c r="CA60" i="21"/>
  <c r="CH59" i="21"/>
  <c r="BW59" i="21"/>
  <c r="EY58" i="21"/>
  <c r="FN58" i="21"/>
  <c r="CB58" i="21"/>
  <c r="DF58" i="21"/>
  <c r="BV56" i="21"/>
  <c r="U56" i="21"/>
  <c r="T56" i="21"/>
  <c r="CZ56" i="21"/>
  <c r="ES56" i="21"/>
  <c r="FH56" i="21"/>
  <c r="ED56" i="21"/>
  <c r="BZ55" i="21"/>
  <c r="BW55" i="21"/>
  <c r="BZ52" i="21"/>
  <c r="BZ185" i="21"/>
  <c r="BW51" i="21"/>
  <c r="DA51" i="21"/>
  <c r="ET51" i="21"/>
  <c r="FI51" i="21"/>
  <c r="EX50" i="21"/>
  <c r="FM50" i="21"/>
  <c r="CA50" i="21"/>
  <c r="DE50" i="21"/>
  <c r="DL50" i="21"/>
  <c r="FE50" i="21"/>
  <c r="FT50" i="21"/>
  <c r="CH50" i="21"/>
  <c r="FB48" i="21"/>
  <c r="FQ48" i="21"/>
  <c r="CE48" i="21"/>
  <c r="DI48" i="21"/>
  <c r="CA47" i="21"/>
  <c r="DE47" i="21"/>
  <c r="EX47" i="21"/>
  <c r="FM47" i="21"/>
  <c r="CI46" i="21"/>
  <c r="DB45" i="21"/>
  <c r="BX45" i="21"/>
  <c r="EU45" i="21"/>
  <c r="FJ45" i="21"/>
  <c r="AL45" i="21"/>
  <c r="CC44" i="21"/>
  <c r="EE42" i="21"/>
  <c r="BW42" i="21"/>
  <c r="DA42" i="21"/>
  <c r="ET42" i="21"/>
  <c r="FI42" i="21"/>
  <c r="BZ40" i="21"/>
  <c r="BX39" i="21"/>
  <c r="BZ38" i="21"/>
  <c r="BZ180" i="21"/>
  <c r="T62" i="21"/>
  <c r="V60" i="21"/>
  <c r="BW56" i="21"/>
  <c r="DA56" i="21"/>
  <c r="ET56" i="21"/>
  <c r="FI56" i="21"/>
  <c r="DF56" i="21"/>
  <c r="EY56" i="21"/>
  <c r="FN56" i="21"/>
  <c r="CB56" i="21"/>
  <c r="CI52" i="21"/>
  <c r="CI185" i="21"/>
  <c r="CA51" i="21"/>
  <c r="DE51" i="21"/>
  <c r="EX51" i="21"/>
  <c r="FM51" i="21"/>
  <c r="DL51" i="21"/>
  <c r="CH51" i="21"/>
  <c r="FE51" i="21"/>
  <c r="FT51" i="21"/>
  <c r="AM51" i="21"/>
  <c r="BY50" i="21"/>
  <c r="U49" i="21"/>
  <c r="CC48" i="21"/>
  <c r="DB47" i="21"/>
  <c r="EU47" i="21"/>
  <c r="FJ47" i="21"/>
  <c r="BX47" i="21"/>
  <c r="AL47" i="21"/>
  <c r="BY45" i="21"/>
  <c r="CB44" i="21"/>
  <c r="CA42" i="21"/>
  <c r="DE42" i="21"/>
  <c r="EX42" i="21"/>
  <c r="FM42" i="21"/>
  <c r="DL42" i="21"/>
  <c r="CH42" i="21"/>
  <c r="FE42" i="21"/>
  <c r="FT42" i="21"/>
  <c r="AM42" i="21"/>
  <c r="CA59" i="21"/>
  <c r="CH56" i="21"/>
  <c r="DL56" i="21"/>
  <c r="FE56" i="21"/>
  <c r="FT56" i="21"/>
  <c r="CA55" i="21"/>
  <c r="CH54" i="21"/>
  <c r="BZ53" i="21"/>
  <c r="EW53" i="21"/>
  <c r="FL53" i="21"/>
  <c r="DD53" i="21"/>
  <c r="DM53" i="21"/>
  <c r="CI53" i="21"/>
  <c r="FF53" i="21"/>
  <c r="FU53" i="21"/>
  <c r="BW52" i="21"/>
  <c r="BW185" i="21"/>
  <c r="BY51" i="21"/>
  <c r="EV51" i="21"/>
  <c r="FK51" i="21"/>
  <c r="DC51" i="21"/>
  <c r="EU50" i="21"/>
  <c r="FJ50" i="21"/>
  <c r="BX50" i="21"/>
  <c r="DB50" i="21"/>
  <c r="EW49" i="21"/>
  <c r="FL49" i="21"/>
  <c r="BZ49" i="21"/>
  <c r="DD49" i="21"/>
  <c r="DN49" i="21"/>
  <c r="V49" i="21"/>
  <c r="CJ49" i="21"/>
  <c r="FA47" i="21"/>
  <c r="FP47" i="21"/>
  <c r="CD47" i="21"/>
  <c r="DH47" i="21"/>
  <c r="EX46" i="21"/>
  <c r="FM46" i="21"/>
  <c r="CA46" i="21"/>
  <c r="DE46" i="21"/>
  <c r="J163" i="21"/>
  <c r="DL46" i="21"/>
  <c r="CH46" i="21"/>
  <c r="FE46" i="21"/>
  <c r="FT46" i="21"/>
  <c r="BT44" i="21"/>
  <c r="CF44" i="21"/>
  <c r="FC44" i="21"/>
  <c r="FR44" i="21"/>
  <c r="DJ44" i="21"/>
  <c r="FB44" i="21"/>
  <c r="FQ44" i="21"/>
  <c r="DI44" i="21"/>
  <c r="CE44" i="21"/>
  <c r="BY42" i="21"/>
  <c r="EV42" i="21"/>
  <c r="FK42" i="21"/>
  <c r="DC42" i="21"/>
  <c r="ES41" i="21"/>
  <c r="FH41" i="21"/>
  <c r="ED41" i="21"/>
  <c r="BV41" i="21"/>
  <c r="U41" i="21"/>
  <c r="CZ41" i="21"/>
  <c r="T41" i="21"/>
  <c r="CB40" i="21"/>
  <c r="BT39" i="21"/>
  <c r="BZ39" i="21"/>
  <c r="EW39" i="21"/>
  <c r="FL39" i="21"/>
  <c r="DD39" i="21"/>
  <c r="DM39" i="21"/>
  <c r="CI39" i="21"/>
  <c r="FF39" i="21"/>
  <c r="FU39" i="21"/>
  <c r="DA36" i="21"/>
  <c r="ET36" i="21"/>
  <c r="FI36" i="21"/>
  <c r="BW36" i="21"/>
  <c r="BC26" i="21"/>
  <c r="H184" i="21"/>
  <c r="DC23" i="21"/>
  <c r="EV23" i="21"/>
  <c r="FK23" i="21"/>
  <c r="BY23" i="21"/>
  <c r="BY184" i="21"/>
  <c r="DG17" i="21"/>
  <c r="EZ17" i="21"/>
  <c r="FO17" i="21"/>
  <c r="CC17" i="21"/>
  <c r="CH62" i="21"/>
  <c r="CC58" i="21"/>
  <c r="DG58" i="21"/>
  <c r="EZ58" i="21"/>
  <c r="FO58" i="21"/>
  <c r="CH58" i="21"/>
  <c r="DL58" i="21"/>
  <c r="FE58" i="21"/>
  <c r="FT58" i="21"/>
  <c r="DM58" i="21"/>
  <c r="FF58" i="21"/>
  <c r="FU58" i="21"/>
  <c r="CI58" i="21"/>
  <c r="U54" i="21"/>
  <c r="CD53" i="21"/>
  <c r="AL51" i="21"/>
  <c r="CI49" i="21"/>
  <c r="DJ48" i="21"/>
  <c r="FC48" i="21"/>
  <c r="FR48" i="21"/>
  <c r="CF48" i="21"/>
  <c r="DH48" i="21"/>
  <c r="CD48" i="21"/>
  <c r="FA48" i="21"/>
  <c r="FP48" i="21"/>
  <c r="BW47" i="21"/>
  <c r="DA47" i="21"/>
  <c r="ET47" i="21"/>
  <c r="FI47" i="21"/>
  <c r="CG45" i="21"/>
  <c r="CA45" i="21"/>
  <c r="CJ44" i="21"/>
  <c r="CF43" i="21"/>
  <c r="BU42" i="21"/>
  <c r="DM42" i="21"/>
  <c r="FF42" i="21"/>
  <c r="FU42" i="21"/>
  <c r="CI42" i="21"/>
  <c r="CE41" i="21"/>
  <c r="DI41" i="21"/>
  <c r="FB41" i="21"/>
  <c r="FQ41" i="21"/>
  <c r="DJ41" i="21"/>
  <c r="FC41" i="21"/>
  <c r="FR41" i="21"/>
  <c r="CF41" i="21"/>
  <c r="CF40" i="21"/>
  <c r="BV55" i="21"/>
  <c r="BW35" i="21"/>
  <c r="DA35" i="21"/>
  <c r="F165" i="21"/>
  <c r="ET35" i="21"/>
  <c r="FI35" i="21"/>
  <c r="CG34" i="21"/>
  <c r="FD34" i="21"/>
  <c r="FS34" i="21"/>
  <c r="DK34" i="21"/>
  <c r="BC33" i="21"/>
  <c r="DM33" i="21"/>
  <c r="CI33" i="21"/>
  <c r="FF33" i="21"/>
  <c r="FU33" i="21"/>
  <c r="CZ32" i="21"/>
  <c r="U32" i="21"/>
  <c r="BV32" i="21"/>
  <c r="T32" i="21"/>
  <c r="BC32" i="21"/>
  <c r="BT32" i="21"/>
  <c r="P182" i="21"/>
  <c r="FD31" i="21"/>
  <c r="FS31" i="21"/>
  <c r="CG31" i="21"/>
  <c r="CG182" i="21"/>
  <c r="DK31" i="21"/>
  <c r="CC30" i="21"/>
  <c r="DG30" i="21"/>
  <c r="EZ30" i="21"/>
  <c r="FO30" i="21"/>
  <c r="FB29" i="21"/>
  <c r="FQ29" i="21"/>
  <c r="CE29" i="21"/>
  <c r="DI29" i="21"/>
  <c r="BZ28" i="21"/>
  <c r="DD28" i="21"/>
  <c r="EW28" i="21"/>
  <c r="FL28" i="21"/>
  <c r="DM28" i="21"/>
  <c r="FF28" i="21"/>
  <c r="FU28" i="21"/>
  <c r="CI28" i="21"/>
  <c r="CG27" i="21"/>
  <c r="DK27" i="21"/>
  <c r="FD27" i="21"/>
  <c r="FS27" i="21"/>
  <c r="CB26" i="21"/>
  <c r="CB183" i="21"/>
  <c r="BC25" i="21"/>
  <c r="FG25" i="21"/>
  <c r="FV25" i="21"/>
  <c r="CJ25" i="21"/>
  <c r="DN25" i="21"/>
  <c r="V25" i="21"/>
  <c r="BV24" i="21"/>
  <c r="U24" i="21"/>
  <c r="CZ24" i="21"/>
  <c r="T24" i="21"/>
  <c r="ES24" i="21"/>
  <c r="FH24" i="21"/>
  <c r="ED24" i="21"/>
  <c r="CH23" i="21"/>
  <c r="CH184" i="21"/>
  <c r="BC22" i="21"/>
  <c r="T22" i="21"/>
  <c r="DE22" i="21"/>
  <c r="CA22" i="21"/>
  <c r="EX22" i="21"/>
  <c r="FM22" i="21"/>
  <c r="ES21" i="21"/>
  <c r="FH21" i="21"/>
  <c r="BV21" i="21"/>
  <c r="U21" i="21"/>
  <c r="CZ21" i="21"/>
  <c r="T21" i="21"/>
  <c r="ED21" i="21"/>
  <c r="BT20" i="21"/>
  <c r="FB20" i="21"/>
  <c r="FQ20" i="21"/>
  <c r="FB162" i="21"/>
  <c r="CE20" i="21"/>
  <c r="DI20" i="21"/>
  <c r="N162" i="21"/>
  <c r="DJ20" i="21"/>
  <c r="CF20" i="21"/>
  <c r="AL19" i="21"/>
  <c r="BC18" i="21"/>
  <c r="CI18" i="21"/>
  <c r="DM18" i="21"/>
  <c r="FF18" i="21"/>
  <c r="FU18" i="21"/>
  <c r="K179" i="21"/>
  <c r="K189" i="21"/>
  <c r="EY16" i="21"/>
  <c r="FN16" i="21"/>
  <c r="CB16" i="21"/>
  <c r="CB179" i="21"/>
  <c r="DF16" i="21"/>
  <c r="BX15" i="21"/>
  <c r="DB15" i="21"/>
  <c r="EU15" i="21"/>
  <c r="FJ15" i="21"/>
  <c r="CA13" i="21"/>
  <c r="BC13" i="21"/>
  <c r="AL13" i="21"/>
  <c r="BY13" i="21"/>
  <c r="DC13" i="21"/>
  <c r="EV13" i="21"/>
  <c r="FK13" i="21"/>
  <c r="DL12" i="21"/>
  <c r="FE12" i="21"/>
  <c r="FT12" i="21"/>
  <c r="CH12" i="21"/>
  <c r="J181" i="21"/>
  <c r="J190" i="21"/>
  <c r="DE11" i="21"/>
  <c r="EX11" i="21"/>
  <c r="FM11" i="21"/>
  <c r="CA11" i="21"/>
  <c r="CA181" i="21"/>
  <c r="DN10" i="21"/>
  <c r="V10" i="21"/>
  <c r="FG10" i="21"/>
  <c r="FV10" i="21"/>
  <c r="CJ10" i="21"/>
  <c r="DG9" i="21"/>
  <c r="EZ9" i="21"/>
  <c r="FO9" i="21"/>
  <c r="CC9" i="21"/>
  <c r="CA8" i="21"/>
  <c r="FC8" i="21"/>
  <c r="FR8" i="21"/>
  <c r="DJ8" i="21"/>
  <c r="CF8" i="21"/>
  <c r="CA7" i="21"/>
  <c r="DN7" i="21"/>
  <c r="V7" i="21"/>
  <c r="V157" i="21"/>
  <c r="CJ7" i="21"/>
  <c r="DH6" i="21"/>
  <c r="CD6" i="21"/>
  <c r="DD5" i="21"/>
  <c r="BZ9" i="21"/>
  <c r="BZ4" i="21"/>
  <c r="EW5" i="21"/>
  <c r="FL5" i="21"/>
  <c r="BZ5" i="21"/>
  <c r="CJ4" i="21"/>
  <c r="CC112" i="21"/>
  <c r="CC105" i="21"/>
  <c r="CC98" i="21"/>
  <c r="EZ4" i="21"/>
  <c r="FO4" i="21"/>
  <c r="DG4" i="21"/>
  <c r="CC4" i="21"/>
  <c r="BY6" i="21"/>
  <c r="DC6" i="21"/>
  <c r="FD5" i="21"/>
  <c r="FS5" i="21"/>
  <c r="CG5" i="21"/>
  <c r="DK5" i="21"/>
  <c r="CB123" i="21"/>
  <c r="CA57" i="21"/>
  <c r="CA135" i="21"/>
  <c r="EY37" i="21"/>
  <c r="FN37" i="21"/>
  <c r="DF37" i="21"/>
  <c r="CB37" i="21"/>
  <c r="CZ37" i="21"/>
  <c r="U37" i="21"/>
  <c r="ES37" i="21"/>
  <c r="FH37" i="21"/>
  <c r="T37" i="21"/>
  <c r="BV37" i="21"/>
  <c r="BT37" i="21"/>
  <c r="U36" i="21"/>
  <c r="CI35" i="21"/>
  <c r="FF35" i="21"/>
  <c r="FU35" i="21"/>
  <c r="DM35" i="21"/>
  <c r="CG35" i="21"/>
  <c r="FD35" i="21"/>
  <c r="FS35" i="21"/>
  <c r="FD165" i="21"/>
  <c r="DK35" i="21"/>
  <c r="DJ35" i="21"/>
  <c r="CF35" i="21"/>
  <c r="FC35" i="21"/>
  <c r="FR35" i="21"/>
  <c r="BU35" i="21"/>
  <c r="CH33" i="21"/>
  <c r="CE32" i="21"/>
  <c r="O182" i="21"/>
  <c r="CF31" i="21"/>
  <c r="CF182" i="21"/>
  <c r="DJ31" i="21"/>
  <c r="FC31" i="21"/>
  <c r="FR31" i="21"/>
  <c r="N182" i="21"/>
  <c r="DI31" i="21"/>
  <c r="FB31" i="21"/>
  <c r="FQ31" i="21"/>
  <c r="CE31" i="21"/>
  <c r="CE182" i="21"/>
  <c r="BD31" i="21"/>
  <c r="ES30" i="21"/>
  <c r="FH30" i="21"/>
  <c r="BV30" i="21"/>
  <c r="U30" i="21"/>
  <c r="CZ30" i="21"/>
  <c r="T30" i="21"/>
  <c r="ED30" i="21"/>
  <c r="CE27" i="21"/>
  <c r="FB27" i="21"/>
  <c r="FQ27" i="21"/>
  <c r="DI27" i="21"/>
  <c r="DJ27" i="21"/>
  <c r="CF27" i="21"/>
  <c r="FC27" i="21"/>
  <c r="FR27" i="21"/>
  <c r="U26" i="21"/>
  <c r="BT24" i="21"/>
  <c r="BZ24" i="21"/>
  <c r="DD24" i="21"/>
  <c r="DN24" i="21"/>
  <c r="CJ24" i="21"/>
  <c r="V24" i="21"/>
  <c r="CF23" i="21"/>
  <c r="CF184" i="21"/>
  <c r="T23" i="21"/>
  <c r="CE21" i="21"/>
  <c r="FB21" i="21"/>
  <c r="FQ21" i="21"/>
  <c r="DI21" i="21"/>
  <c r="DJ21" i="21"/>
  <c r="CF21" i="21"/>
  <c r="FC21" i="21"/>
  <c r="FR21" i="21"/>
  <c r="BY20" i="21"/>
  <c r="BV19" i="21"/>
  <c r="U19" i="21"/>
  <c r="ES19" i="21"/>
  <c r="FH19" i="21"/>
  <c r="CZ19" i="21"/>
  <c r="T19" i="21"/>
  <c r="ED19" i="21"/>
  <c r="CD17" i="21"/>
  <c r="I189" i="21"/>
  <c r="I179" i="21"/>
  <c r="DD16" i="21"/>
  <c r="EW16" i="21"/>
  <c r="FL16" i="21"/>
  <c r="BZ16" i="21"/>
  <c r="BZ179" i="21"/>
  <c r="FD15" i="21"/>
  <c r="FS15" i="21"/>
  <c r="CG15" i="21"/>
  <c r="DK15" i="21"/>
  <c r="CH14" i="21"/>
  <c r="J160" i="21"/>
  <c r="EI16" i="21"/>
  <c r="CF12" i="21"/>
  <c r="BY12" i="21"/>
  <c r="DC12" i="21"/>
  <c r="EV12" i="21"/>
  <c r="FK12" i="21"/>
  <c r="BT11" i="21"/>
  <c r="BV11" i="21"/>
  <c r="BV181" i="21"/>
  <c r="CZ11" i="21"/>
  <c r="U11" i="21"/>
  <c r="ED11" i="21"/>
  <c r="ES11" i="21"/>
  <c r="FH11" i="21"/>
  <c r="T11" i="21"/>
  <c r="BW9" i="21"/>
  <c r="BZ7" i="21"/>
  <c r="BX100" i="21"/>
  <c r="K166" i="21"/>
  <c r="EJ152" i="21"/>
  <c r="CI57" i="21"/>
  <c r="BV59" i="21"/>
  <c r="CD45" i="21"/>
  <c r="CI40" i="21"/>
  <c r="CB39" i="21"/>
  <c r="U38" i="21"/>
  <c r="BV33" i="21"/>
  <c r="CI32" i="21"/>
  <c r="BY31" i="21"/>
  <c r="BY182" i="21"/>
  <c r="CD31" i="21"/>
  <c r="CD182" i="21"/>
  <c r="DF30" i="21"/>
  <c r="CB30" i="21"/>
  <c r="EY30" i="21"/>
  <c r="FN30" i="21"/>
  <c r="CC28" i="21"/>
  <c r="CI27" i="21"/>
  <c r="BW25" i="21"/>
  <c r="CE23" i="21"/>
  <c r="CE184" i="21"/>
  <c r="CH22" i="21"/>
  <c r="BY21" i="21"/>
  <c r="DA19" i="21"/>
  <c r="BW19" i="21"/>
  <c r="CH17" i="21"/>
  <c r="CJ16" i="21"/>
  <c r="FC15" i="21"/>
  <c r="FR15" i="21"/>
  <c r="CF15" i="21"/>
  <c r="DJ15" i="21"/>
  <c r="O160" i="21"/>
  <c r="DI15" i="21"/>
  <c r="N160" i="21"/>
  <c r="FB15" i="21"/>
  <c r="FQ15" i="21"/>
  <c r="CE15" i="21"/>
  <c r="BD15" i="21"/>
  <c r="U14" i="21"/>
  <c r="BX13" i="21"/>
  <c r="BC11" i="21"/>
  <c r="U10" i="21"/>
  <c r="BW65" i="21"/>
  <c r="BW131" i="21"/>
  <c r="BX48" i="21"/>
  <c r="CJ36" i="21"/>
  <c r="BZ35" i="21"/>
  <c r="DN34" i="21"/>
  <c r="CJ34" i="21"/>
  <c r="V34" i="21"/>
  <c r="FF34" i="21"/>
  <c r="FU34" i="21"/>
  <c r="CI34" i="21"/>
  <c r="DM34" i="21"/>
  <c r="DL34" i="21"/>
  <c r="CH34" i="21"/>
  <c r="FE34" i="21"/>
  <c r="FT34" i="21"/>
  <c r="DD33" i="21"/>
  <c r="EW33" i="21"/>
  <c r="FL33" i="21"/>
  <c r="BZ33" i="21"/>
  <c r="FG33" i="21"/>
  <c r="FV33" i="21"/>
  <c r="CJ33" i="21"/>
  <c r="DN33" i="21"/>
  <c r="V33" i="21"/>
  <c r="AL31" i="21"/>
  <c r="FA30" i="21"/>
  <c r="FP30" i="21"/>
  <c r="DH30" i="21"/>
  <c r="CD30" i="21"/>
  <c r="DD29" i="21"/>
  <c r="BZ29" i="21"/>
  <c r="EW29" i="21"/>
  <c r="FL29" i="21"/>
  <c r="BD27" i="21"/>
  <c r="CI26" i="21"/>
  <c r="CI183" i="21"/>
  <c r="DE25" i="21"/>
  <c r="EX25" i="21"/>
  <c r="FM25" i="21"/>
  <c r="CA25" i="21"/>
  <c r="DL25" i="21"/>
  <c r="FE25" i="21"/>
  <c r="FT25" i="21"/>
  <c r="CH25" i="21"/>
  <c r="AM25" i="21"/>
  <c r="BD24" i="21"/>
  <c r="CI23" i="21"/>
  <c r="CI184" i="21"/>
  <c r="CG22" i="21"/>
  <c r="BW21" i="21"/>
  <c r="DA21" i="21"/>
  <c r="ET21" i="21"/>
  <c r="FI21" i="21"/>
  <c r="CA20" i="21"/>
  <c r="EV19" i="21"/>
  <c r="FK19" i="21"/>
  <c r="DC19" i="21"/>
  <c r="BY19" i="21"/>
  <c r="T18" i="21"/>
  <c r="DF18" i="21"/>
  <c r="EY18" i="21"/>
  <c r="FN18" i="21"/>
  <c r="CB18" i="21"/>
  <c r="CA17" i="21"/>
  <c r="AL16" i="21"/>
  <c r="CD15" i="21"/>
  <c r="DH15" i="21"/>
  <c r="M160" i="21"/>
  <c r="FA15" i="21"/>
  <c r="FP15" i="21"/>
  <c r="DB14" i="21"/>
  <c r="BX14" i="21"/>
  <c r="EU14" i="21"/>
  <c r="FJ14" i="21"/>
  <c r="AL14" i="21"/>
  <c r="U13" i="21"/>
  <c r="BD12" i="21"/>
  <c r="FF12" i="21"/>
  <c r="FU12" i="21"/>
  <c r="CI12" i="21"/>
  <c r="DM12" i="21"/>
  <c r="O181" i="21"/>
  <c r="O190" i="21"/>
  <c r="FC11" i="21"/>
  <c r="FR11" i="21"/>
  <c r="CF11" i="21"/>
  <c r="CF181" i="21"/>
  <c r="DJ11" i="21"/>
  <c r="T10" i="21"/>
  <c r="BC8" i="21"/>
  <c r="BY8" i="21"/>
  <c r="EV8" i="21"/>
  <c r="FK8" i="21"/>
  <c r="DC8" i="21"/>
  <c r="BC7" i="21"/>
  <c r="BY7" i="21"/>
  <c r="EV7" i="21"/>
  <c r="FK7" i="21"/>
  <c r="DC7" i="21"/>
  <c r="BW6" i="21"/>
  <c r="DA6" i="21"/>
  <c r="BW5" i="21"/>
  <c r="DA5" i="21"/>
  <c r="CH91" i="21"/>
  <c r="CH123" i="21"/>
  <c r="CH146" i="21"/>
  <c r="CD91" i="21"/>
  <c r="CD121" i="21"/>
  <c r="BZ61" i="21"/>
  <c r="BV91" i="21"/>
  <c r="CE130" i="21"/>
  <c r="CG36" i="21"/>
  <c r="CB9" i="21"/>
  <c r="BZ154" i="21"/>
  <c r="DD154" i="21"/>
  <c r="EW154" i="21"/>
  <c r="FL154" i="21"/>
  <c r="DK146" i="21"/>
  <c r="CG146" i="21"/>
  <c r="FD146" i="21"/>
  <c r="FS146" i="21"/>
  <c r="BW151" i="21"/>
  <c r="U150" i="21"/>
  <c r="BW147" i="21"/>
  <c r="DN144" i="21"/>
  <c r="FG144" i="21"/>
  <c r="FV144" i="21"/>
  <c r="V144" i="21"/>
  <c r="CJ144" i="21"/>
  <c r="FG149" i="21"/>
  <c r="FV149" i="21"/>
  <c r="DN149" i="21"/>
  <c r="V149" i="21"/>
  <c r="CJ149" i="21"/>
  <c r="CE144" i="21"/>
  <c r="CB155" i="21"/>
  <c r="EY155" i="21"/>
  <c r="FN155" i="21"/>
  <c r="EJ155" i="21"/>
  <c r="DF155" i="21"/>
  <c r="BX154" i="21"/>
  <c r="EU154" i="21"/>
  <c r="FJ154" i="21"/>
  <c r="DB154" i="21"/>
  <c r="DG151" i="21"/>
  <c r="CC151" i="21"/>
  <c r="CA155" i="21"/>
  <c r="EX155" i="21"/>
  <c r="FM155" i="21"/>
  <c r="DE155" i="21"/>
  <c r="FE155" i="21"/>
  <c r="FT155" i="21"/>
  <c r="DL155" i="21"/>
  <c r="CH155" i="21"/>
  <c r="AM155" i="21"/>
  <c r="BC155" i="21"/>
  <c r="V155" i="21"/>
  <c r="CJ155" i="21"/>
  <c r="DN155" i="21"/>
  <c r="FC154" i="21"/>
  <c r="FR154" i="21"/>
  <c r="CF154" i="21"/>
  <c r="DJ154" i="21"/>
  <c r="DI154" i="21"/>
  <c r="CE154" i="21"/>
  <c r="FB154" i="21"/>
  <c r="FQ154" i="21"/>
  <c r="AL155" i="21"/>
  <c r="CD154" i="21"/>
  <c r="DH154" i="21"/>
  <c r="FA154" i="21"/>
  <c r="FP154" i="21"/>
  <c r="CG152" i="21"/>
  <c r="DK152" i="21"/>
  <c r="FD152" i="21"/>
  <c r="FS152" i="21"/>
  <c r="P192" i="21"/>
  <c r="DK150" i="21"/>
  <c r="FD150" i="21"/>
  <c r="FS150" i="21"/>
  <c r="CG150" i="21"/>
  <c r="BC146" i="21"/>
  <c r="CB154" i="21"/>
  <c r="CA153" i="21"/>
  <c r="DE153" i="21"/>
  <c r="EX153" i="21"/>
  <c r="FM153" i="21"/>
  <c r="FA153" i="21"/>
  <c r="FP153" i="21"/>
  <c r="CD153" i="21"/>
  <c r="DH153" i="21"/>
  <c r="DJ153" i="21"/>
  <c r="CF153" i="21"/>
  <c r="FC153" i="21"/>
  <c r="FR153" i="21"/>
  <c r="BU153" i="21"/>
  <c r="ET152" i="21"/>
  <c r="FI152" i="21"/>
  <c r="DA152" i="21"/>
  <c r="BW152" i="21"/>
  <c r="DH152" i="21"/>
  <c r="FA152" i="21"/>
  <c r="FP152" i="21"/>
  <c r="CD152" i="21"/>
  <c r="CH152" i="21"/>
  <c r="CE153" i="21"/>
  <c r="BW153" i="21"/>
  <c r="BV150" i="21"/>
  <c r="DB147" i="21"/>
  <c r="EU147" i="21"/>
  <c r="FJ147" i="21"/>
  <c r="BX147" i="21"/>
  <c r="AL147" i="21"/>
  <c r="BV146" i="21"/>
  <c r="BZ150" i="21"/>
  <c r="CD148" i="21"/>
  <c r="DH148" i="21"/>
  <c r="DI148" i="21"/>
  <c r="CE148" i="21"/>
  <c r="BD148" i="21"/>
  <c r="T151" i="21"/>
  <c r="DG148" i="21"/>
  <c r="CC148" i="21"/>
  <c r="DK142" i="21"/>
  <c r="FD142" i="21"/>
  <c r="FS142" i="21"/>
  <c r="CG142" i="21"/>
  <c r="BC140" i="21"/>
  <c r="AL140" i="21"/>
  <c r="CG149" i="21"/>
  <c r="FD149" i="21"/>
  <c r="FS149" i="21"/>
  <c r="DK149" i="21"/>
  <c r="DI149" i="21"/>
  <c r="FB149" i="21"/>
  <c r="FQ149" i="21"/>
  <c r="CE149" i="21"/>
  <c r="FC149" i="21"/>
  <c r="FR149" i="21"/>
  <c r="DJ149" i="21"/>
  <c r="CF149" i="21"/>
  <c r="CC149" i="21"/>
  <c r="EZ149" i="21"/>
  <c r="FO149" i="21"/>
  <c r="DG149" i="21"/>
  <c r="DH149" i="21"/>
  <c r="CD149" i="21"/>
  <c r="FA149" i="21"/>
  <c r="FP149" i="21"/>
  <c r="CA144" i="21"/>
  <c r="DE144" i="21"/>
  <c r="EX144" i="21"/>
  <c r="FM144" i="21"/>
  <c r="DJ144" i="21"/>
  <c r="CF144" i="21"/>
  <c r="FC144" i="21"/>
  <c r="FR144" i="21"/>
  <c r="BU144" i="21"/>
  <c r="BW150" i="21"/>
  <c r="CD146" i="21"/>
  <c r="BC145" i="21"/>
  <c r="EX145" i="21"/>
  <c r="FM145" i="21"/>
  <c r="CA145" i="21"/>
  <c r="DE145" i="21"/>
  <c r="EU145" i="21"/>
  <c r="FJ145" i="21"/>
  <c r="BX145" i="21"/>
  <c r="DB145" i="21"/>
  <c r="DD145" i="21"/>
  <c r="EW145" i="21"/>
  <c r="FL145" i="21"/>
  <c r="BZ145" i="21"/>
  <c r="CD142" i="21"/>
  <c r="CZ141" i="21"/>
  <c r="U141" i="21"/>
  <c r="BV141" i="21"/>
  <c r="T141" i="21"/>
  <c r="ED141" i="21"/>
  <c r="ES141" i="21"/>
  <c r="FH141" i="21"/>
  <c r="BT141" i="21"/>
  <c r="CE139" i="21"/>
  <c r="FB139" i="21"/>
  <c r="FQ139" i="21"/>
  <c r="DI139" i="21"/>
  <c r="BZ138" i="21"/>
  <c r="EW138" i="21"/>
  <c r="FL138" i="21"/>
  <c r="DD138" i="21"/>
  <c r="DM138" i="21"/>
  <c r="FF138" i="21"/>
  <c r="FU138" i="21"/>
  <c r="CI138" i="21"/>
  <c r="DF137" i="21"/>
  <c r="CB137" i="21"/>
  <c r="EY137" i="21"/>
  <c r="FN137" i="21"/>
  <c r="FD135" i="21"/>
  <c r="FS135" i="21"/>
  <c r="DK135" i="21"/>
  <c r="CG135" i="21"/>
  <c r="BC131" i="21"/>
  <c r="AL131" i="21"/>
  <c r="DC124" i="21"/>
  <c r="EV124" i="21"/>
  <c r="FK124" i="21"/>
  <c r="BY124" i="21"/>
  <c r="BZ146" i="21"/>
  <c r="CD144" i="21"/>
  <c r="BT143" i="21"/>
  <c r="DG143" i="21"/>
  <c r="CC143" i="21"/>
  <c r="EZ143" i="21"/>
  <c r="FO143" i="21"/>
  <c r="FF143" i="21"/>
  <c r="FU143" i="21"/>
  <c r="CI143" i="21"/>
  <c r="DM143" i="21"/>
  <c r="BU143" i="21"/>
  <c r="CA142" i="21"/>
  <c r="BW146" i="21"/>
  <c r="CJ145" i="21"/>
  <c r="CG144" i="21"/>
  <c r="BY144" i="21"/>
  <c r="BD143" i="21"/>
  <c r="DJ143" i="21"/>
  <c r="FC143" i="21"/>
  <c r="FR143" i="21"/>
  <c r="CF143" i="21"/>
  <c r="CJ142" i="21"/>
  <c r="DD139" i="21"/>
  <c r="BZ139" i="21"/>
  <c r="EW139" i="21"/>
  <c r="FL139" i="21"/>
  <c r="CB138" i="21"/>
  <c r="DG137" i="21"/>
  <c r="CC137" i="21"/>
  <c r="EZ137" i="21"/>
  <c r="FO137" i="21"/>
  <c r="BV137" i="21"/>
  <c r="CH135" i="21"/>
  <c r="CB135" i="21"/>
  <c r="DB134" i="21"/>
  <c r="BX134" i="21"/>
  <c r="AL134" i="21"/>
  <c r="BX131" i="21"/>
  <c r="DD130" i="21"/>
  <c r="EW130" i="21"/>
  <c r="FL130" i="21"/>
  <c r="BZ130" i="21"/>
  <c r="FB128" i="21"/>
  <c r="FQ128" i="21"/>
  <c r="CE128" i="21"/>
  <c r="DI128" i="21"/>
  <c r="BY126" i="21"/>
  <c r="DC126" i="21"/>
  <c r="DB125" i="21"/>
  <c r="EU125" i="21"/>
  <c r="FJ125" i="21"/>
  <c r="BX125" i="21"/>
  <c r="AL125" i="21"/>
  <c r="U124" i="21"/>
  <c r="BC123" i="21"/>
  <c r="AL123" i="21"/>
  <c r="H193" i="21"/>
  <c r="BY123" i="21"/>
  <c r="DC123" i="21"/>
  <c r="EV123" i="21"/>
  <c r="FK123" i="21"/>
  <c r="BT123" i="21"/>
  <c r="DF121" i="21"/>
  <c r="CB121" i="21"/>
  <c r="EY121" i="21"/>
  <c r="FN121" i="21"/>
  <c r="DN118" i="21"/>
  <c r="CJ118" i="21"/>
  <c r="V118" i="21"/>
  <c r="FG118" i="21"/>
  <c r="FV118" i="21"/>
  <c r="DG117" i="21"/>
  <c r="CC117" i="21"/>
  <c r="DK113" i="21"/>
  <c r="CG113" i="21"/>
  <c r="FD113" i="21"/>
  <c r="FS113" i="21"/>
  <c r="BC109" i="21"/>
  <c r="DC107" i="21"/>
  <c r="EV107" i="21"/>
  <c r="FK107" i="21"/>
  <c r="BY107" i="21"/>
  <c r="DG104" i="21"/>
  <c r="CC104" i="21"/>
  <c r="EZ104" i="21"/>
  <c r="FO104" i="21"/>
  <c r="DK101" i="21"/>
  <c r="CG101" i="21"/>
  <c r="FD101" i="21"/>
  <c r="FS101" i="21"/>
  <c r="FD159" i="21"/>
  <c r="BC97" i="21"/>
  <c r="AL97" i="21"/>
  <c r="CE145" i="21"/>
  <c r="CI141" i="21"/>
  <c r="CD138" i="21"/>
  <c r="CH137" i="21"/>
  <c r="FB136" i="21"/>
  <c r="FQ136" i="21"/>
  <c r="DI136" i="21"/>
  <c r="CE136" i="21"/>
  <c r="DL136" i="21"/>
  <c r="CH136" i="21"/>
  <c r="FE136" i="21"/>
  <c r="FT136" i="21"/>
  <c r="CC141" i="21"/>
  <c r="CB142" i="21"/>
  <c r="U137" i="21"/>
  <c r="T137" i="21"/>
  <c r="CZ134" i="21"/>
  <c r="T134" i="21"/>
  <c r="BV134" i="21"/>
  <c r="U134" i="21"/>
  <c r="DJ128" i="21"/>
  <c r="CF128" i="21"/>
  <c r="FC128" i="21"/>
  <c r="FR128" i="21"/>
  <c r="DH128" i="21"/>
  <c r="EL128" i="21"/>
  <c r="FA128" i="21"/>
  <c r="FP128" i="21"/>
  <c r="CD128" i="21"/>
  <c r="BT126" i="21"/>
  <c r="BZ126" i="21"/>
  <c r="DD126" i="21"/>
  <c r="FF126" i="21"/>
  <c r="FU126" i="21"/>
  <c r="DM126" i="21"/>
  <c r="CI126" i="21"/>
  <c r="CG125" i="21"/>
  <c r="BZ123" i="21"/>
  <c r="BC121" i="21"/>
  <c r="DG118" i="21"/>
  <c r="EZ118" i="21"/>
  <c r="FO118" i="21"/>
  <c r="CC118" i="21"/>
  <c r="U117" i="21"/>
  <c r="CC138" i="21"/>
  <c r="V136" i="21"/>
  <c r="CD132" i="21"/>
  <c r="DH132" i="21"/>
  <c r="FA132" i="21"/>
  <c r="FP132" i="21"/>
  <c r="T129" i="21"/>
  <c r="CB128" i="21"/>
  <c r="CG128" i="21"/>
  <c r="EZ127" i="21"/>
  <c r="FO127" i="21"/>
  <c r="DG127" i="21"/>
  <c r="CC127" i="21"/>
  <c r="CG127" i="21"/>
  <c r="DK127" i="21"/>
  <c r="DJ127" i="21"/>
  <c r="CF127" i="21"/>
  <c r="BX124" i="21"/>
  <c r="FC122" i="21"/>
  <c r="FR122" i="21"/>
  <c r="CF122" i="21"/>
  <c r="DJ122" i="21"/>
  <c r="FB120" i="21"/>
  <c r="FQ120" i="21"/>
  <c r="DI120" i="21"/>
  <c r="CE120" i="21"/>
  <c r="DL120" i="21"/>
  <c r="CH120" i="21"/>
  <c r="FE120" i="21"/>
  <c r="FT120" i="21"/>
  <c r="T131" i="21"/>
  <c r="BX128" i="21"/>
  <c r="CG126" i="21"/>
  <c r="CD125" i="21"/>
  <c r="DE122" i="21"/>
  <c r="CA122" i="21"/>
  <c r="EX122" i="21"/>
  <c r="FM122" i="21"/>
  <c r="DH122" i="21"/>
  <c r="CD122" i="21"/>
  <c r="FA122" i="21"/>
  <c r="FP122" i="21"/>
  <c r="CD134" i="21"/>
  <c r="BC133" i="21"/>
  <c r="V132" i="21"/>
  <c r="DN132" i="21"/>
  <c r="CJ132" i="21"/>
  <c r="EV129" i="21"/>
  <c r="FK129" i="21"/>
  <c r="DC129" i="21"/>
  <c r="BY129" i="21"/>
  <c r="EZ129" i="21"/>
  <c r="FO129" i="21"/>
  <c r="CC129" i="21"/>
  <c r="DG129" i="21"/>
  <c r="DJ129" i="21"/>
  <c r="FC129" i="21"/>
  <c r="FR129" i="21"/>
  <c r="CF129" i="21"/>
  <c r="BU129" i="21"/>
  <c r="CI125" i="21"/>
  <c r="CE124" i="21"/>
  <c r="EY122" i="21"/>
  <c r="FN122" i="21"/>
  <c r="DF122" i="21"/>
  <c r="CB122" i="21"/>
  <c r="T121" i="21"/>
  <c r="BY120" i="21"/>
  <c r="CJ138" i="21"/>
  <c r="CC133" i="21"/>
  <c r="DG133" i="21"/>
  <c r="L164" i="21"/>
  <c r="EZ133" i="21"/>
  <c r="FO133" i="21"/>
  <c r="CG133" i="21"/>
  <c r="FD133" i="21"/>
  <c r="FS133" i="21"/>
  <c r="DK133" i="21"/>
  <c r="DL133" i="21"/>
  <c r="CH133" i="21"/>
  <c r="FE133" i="21"/>
  <c r="FT133" i="21"/>
  <c r="EZ132" i="21"/>
  <c r="FO132" i="21"/>
  <c r="DG132" i="21"/>
  <c r="CC132" i="21"/>
  <c r="FD132" i="21"/>
  <c r="FS132" i="21"/>
  <c r="CG132" i="21"/>
  <c r="DK132" i="21"/>
  <c r="DI132" i="21"/>
  <c r="CE132" i="21"/>
  <c r="FB132" i="21"/>
  <c r="FQ132" i="21"/>
  <c r="BY130" i="21"/>
  <c r="T126" i="21"/>
  <c r="BW121" i="21"/>
  <c r="CJ116" i="21"/>
  <c r="BY116" i="21"/>
  <c r="EV116" i="21"/>
  <c r="FK116" i="21"/>
  <c r="DC116" i="21"/>
  <c r="DI115" i="21"/>
  <c r="FB115" i="21"/>
  <c r="FQ115" i="21"/>
  <c r="CE115" i="21"/>
  <c r="DL115" i="21"/>
  <c r="FE115" i="21"/>
  <c r="FT115" i="21"/>
  <c r="CH115" i="21"/>
  <c r="CA113" i="21"/>
  <c r="FD112" i="21"/>
  <c r="FS112" i="21"/>
  <c r="CG112" i="21"/>
  <c r="DK112" i="21"/>
  <c r="CC134" i="21"/>
  <c r="BX120" i="21"/>
  <c r="EV119" i="21"/>
  <c r="FK119" i="21"/>
  <c r="BY119" i="21"/>
  <c r="DC119" i="21"/>
  <c r="CJ117" i="21"/>
  <c r="V115" i="21"/>
  <c r="DB114" i="21"/>
  <c r="G166" i="21"/>
  <c r="BX114" i="21"/>
  <c r="EU114" i="21"/>
  <c r="FJ114" i="21"/>
  <c r="AL114" i="21"/>
  <c r="DE114" i="21"/>
  <c r="CA114" i="21"/>
  <c r="EX114" i="21"/>
  <c r="FM114" i="21"/>
  <c r="BT112" i="21"/>
  <c r="BZ112" i="21"/>
  <c r="EW112" i="21"/>
  <c r="FL112" i="21"/>
  <c r="DD112" i="21"/>
  <c r="DM112" i="21"/>
  <c r="FF112" i="21"/>
  <c r="FU112" i="21"/>
  <c r="CI112" i="21"/>
  <c r="CA123" i="21"/>
  <c r="CI121" i="21"/>
  <c r="CA121" i="21"/>
  <c r="DJ119" i="21"/>
  <c r="FC119" i="21"/>
  <c r="FR119" i="21"/>
  <c r="CF119" i="21"/>
  <c r="DM119" i="21"/>
  <c r="CI119" i="21"/>
  <c r="FF119" i="21"/>
  <c r="FU119" i="21"/>
  <c r="DA116" i="21"/>
  <c r="ET116" i="21"/>
  <c r="FI116" i="21"/>
  <c r="BW116" i="21"/>
  <c r="DD116" i="21"/>
  <c r="BZ116" i="21"/>
  <c r="EW116" i="21"/>
  <c r="FL116" i="21"/>
  <c r="CB115" i="21"/>
  <c r="CD127" i="21"/>
  <c r="EZ119" i="21"/>
  <c r="FO119" i="21"/>
  <c r="DG119" i="21"/>
  <c r="CC119" i="21"/>
  <c r="BY112" i="21"/>
  <c r="CA110" i="21"/>
  <c r="EX110" i="21"/>
  <c r="FM110" i="21"/>
  <c r="DE110" i="21"/>
  <c r="DB110" i="21"/>
  <c r="BX110" i="21"/>
  <c r="AL110" i="21"/>
  <c r="EY108" i="21"/>
  <c r="FN108" i="21"/>
  <c r="DF108" i="21"/>
  <c r="CB108" i="21"/>
  <c r="U107" i="21"/>
  <c r="CG105" i="21"/>
  <c r="BX104" i="21"/>
  <c r="BW111" i="21"/>
  <c r="DA111" i="21"/>
  <c r="CC111" i="21"/>
  <c r="DG111" i="21"/>
  <c r="EZ111" i="21"/>
  <c r="FO111" i="21"/>
  <c r="FA111" i="21"/>
  <c r="FP111" i="21"/>
  <c r="DH111" i="21"/>
  <c r="CD111" i="21"/>
  <c r="DD110" i="21"/>
  <c r="BZ110" i="21"/>
  <c r="BW109" i="21"/>
  <c r="BC108" i="21"/>
  <c r="CI108" i="21"/>
  <c r="DM108" i="21"/>
  <c r="FF108" i="21"/>
  <c r="FU108" i="21"/>
  <c r="CJ107" i="21"/>
  <c r="DA105" i="21"/>
  <c r="F162" i="21"/>
  <c r="BW105" i="21"/>
  <c r="CH104" i="21"/>
  <c r="BT103" i="21"/>
  <c r="BZ103" i="21"/>
  <c r="DD103" i="21"/>
  <c r="EW103" i="21"/>
  <c r="FL103" i="21"/>
  <c r="DM103" i="21"/>
  <c r="FF103" i="21"/>
  <c r="FU103" i="21"/>
  <c r="CI103" i="21"/>
  <c r="BT100" i="21"/>
  <c r="BZ100" i="21"/>
  <c r="DD100" i="21"/>
  <c r="EW100" i="21"/>
  <c r="FL100" i="21"/>
  <c r="DM100" i="21"/>
  <c r="FF100" i="21"/>
  <c r="FU100" i="21"/>
  <c r="CI100" i="21"/>
  <c r="DF98" i="21"/>
  <c r="EY98" i="21"/>
  <c r="FN98" i="21"/>
  <c r="CB98" i="21"/>
  <c r="BY114" i="21"/>
  <c r="EZ108" i="21"/>
  <c r="FO108" i="21"/>
  <c r="CC108" i="21"/>
  <c r="DG108" i="21"/>
  <c r="BY105" i="21"/>
  <c r="DC105" i="21"/>
  <c r="EV105" i="21"/>
  <c r="FK105" i="21"/>
  <c r="BC103" i="21"/>
  <c r="V103" i="21"/>
  <c r="CJ103" i="21"/>
  <c r="DN103" i="21"/>
  <c r="CE102" i="21"/>
  <c r="FB102" i="21"/>
  <c r="FQ102" i="21"/>
  <c r="DI102" i="21"/>
  <c r="DJ102" i="21"/>
  <c r="CF102" i="21"/>
  <c r="FC102" i="21"/>
  <c r="FR102" i="21"/>
  <c r="U101" i="21"/>
  <c r="BC100" i="21"/>
  <c r="BY98" i="21"/>
  <c r="EV98" i="21"/>
  <c r="FK98" i="21"/>
  <c r="DC98" i="21"/>
  <c r="CD109" i="21"/>
  <c r="DM96" i="21"/>
  <c r="CI96" i="21"/>
  <c r="FF96" i="21"/>
  <c r="FU96" i="21"/>
  <c r="DC95" i="21"/>
  <c r="EV95" i="21"/>
  <c r="FK95" i="21"/>
  <c r="BY95" i="21"/>
  <c r="DI94" i="21"/>
  <c r="CE94" i="21"/>
  <c r="BC93" i="21"/>
  <c r="DC92" i="21"/>
  <c r="EV92" i="21"/>
  <c r="FK92" i="21"/>
  <c r="BY92" i="21"/>
  <c r="CH107" i="21"/>
  <c r="BV106" i="21"/>
  <c r="U106" i="21"/>
  <c r="CZ106" i="21"/>
  <c r="T106" i="21"/>
  <c r="BW106" i="21"/>
  <c r="DA106" i="21"/>
  <c r="CD106" i="21"/>
  <c r="DH106" i="21"/>
  <c r="FA106" i="21"/>
  <c r="FP106" i="21"/>
  <c r="DJ106" i="21"/>
  <c r="CF106" i="21"/>
  <c r="CJ104" i="21"/>
  <c r="BY102" i="21"/>
  <c r="CC100" i="21"/>
  <c r="BV99" i="21"/>
  <c r="T99" i="21"/>
  <c r="CZ99" i="21"/>
  <c r="U99" i="21"/>
  <c r="CE97" i="21"/>
  <c r="CJ97" i="21"/>
  <c r="CH96" i="21"/>
  <c r="DL96" i="21"/>
  <c r="FE96" i="21"/>
  <c r="FT96" i="21"/>
  <c r="CF95" i="21"/>
  <c r="DJ95" i="21"/>
  <c r="FC95" i="21"/>
  <c r="FR95" i="21"/>
  <c r="CD94" i="21"/>
  <c r="DH94" i="21"/>
  <c r="CB93" i="21"/>
  <c r="DF93" i="21"/>
  <c r="EY93" i="21"/>
  <c r="FN93" i="21"/>
  <c r="AL92" i="21"/>
  <c r="EU92" i="21"/>
  <c r="FJ92" i="21"/>
  <c r="BX92" i="21"/>
  <c r="DB92" i="21"/>
  <c r="CG91" i="21"/>
  <c r="DK91" i="21"/>
  <c r="FD91" i="21"/>
  <c r="FS91" i="21"/>
  <c r="BC89" i="21"/>
  <c r="AL89" i="21"/>
  <c r="DC86" i="21"/>
  <c r="BY86" i="21"/>
  <c r="CB107" i="21"/>
  <c r="CH100" i="21"/>
  <c r="FE99" i="21"/>
  <c r="FT99" i="21"/>
  <c r="CH99" i="21"/>
  <c r="DL99" i="21"/>
  <c r="DA99" i="21"/>
  <c r="BW99" i="21"/>
  <c r="CC96" i="21"/>
  <c r="DG96" i="21"/>
  <c r="EZ96" i="21"/>
  <c r="FO96" i="21"/>
  <c r="CC94" i="21"/>
  <c r="DG94" i="21"/>
  <c r="BV110" i="21"/>
  <c r="CB103" i="21"/>
  <c r="CB97" i="21"/>
  <c r="CA95" i="21"/>
  <c r="CH93" i="21"/>
  <c r="BX90" i="21"/>
  <c r="BV90" i="21"/>
  <c r="CZ90" i="21"/>
  <c r="U90" i="21"/>
  <c r="T90" i="21"/>
  <c r="ED90" i="21"/>
  <c r="ES90" i="21"/>
  <c r="FH90" i="21"/>
  <c r="BT90" i="21"/>
  <c r="DA90" i="21"/>
  <c r="BW90" i="21"/>
  <c r="ET90" i="21"/>
  <c r="FI90" i="21"/>
  <c r="CF89" i="21"/>
  <c r="CI88" i="21"/>
  <c r="CC88" i="21"/>
  <c r="CE93" i="21"/>
  <c r="CJ89" i="21"/>
  <c r="CI92" i="21"/>
  <c r="CZ88" i="21"/>
  <c r="U88" i="21"/>
  <c r="ES88" i="21"/>
  <c r="FH88" i="21"/>
  <c r="BV88" i="21"/>
  <c r="T88" i="21"/>
  <c r="ED88" i="21"/>
  <c r="AL88" i="21"/>
  <c r="BT88" i="21"/>
  <c r="CH86" i="21"/>
  <c r="CH89" i="21"/>
  <c r="CB89" i="21"/>
  <c r="L195" i="21"/>
  <c r="EZ87" i="21"/>
  <c r="FO87" i="21"/>
  <c r="DG87" i="21"/>
  <c r="CC87" i="21"/>
  <c r="CG83" i="21"/>
  <c r="BX82" i="21"/>
  <c r="CC82" i="21"/>
  <c r="EZ82" i="21"/>
  <c r="FO82" i="21"/>
  <c r="DG82" i="21"/>
  <c r="CZ82" i="21"/>
  <c r="U82" i="21"/>
  <c r="BV82" i="21"/>
  <c r="T82" i="21"/>
  <c r="BT82" i="21"/>
  <c r="EV81" i="21"/>
  <c r="FK81" i="21"/>
  <c r="DC81" i="21"/>
  <c r="BY81" i="21"/>
  <c r="ES80" i="21"/>
  <c r="FH80" i="21"/>
  <c r="CZ80" i="21"/>
  <c r="U80" i="21"/>
  <c r="BV80" i="21"/>
  <c r="T80" i="21"/>
  <c r="BT80" i="21"/>
  <c r="BT79" i="21"/>
  <c r="CI79" i="21"/>
  <c r="DM79" i="21"/>
  <c r="FF79" i="21"/>
  <c r="FU79" i="21"/>
  <c r="DE75" i="21"/>
  <c r="EX75" i="21"/>
  <c r="FM75" i="21"/>
  <c r="CA75" i="21"/>
  <c r="DM73" i="21"/>
  <c r="FF73" i="21"/>
  <c r="FU73" i="21"/>
  <c r="CI73" i="21"/>
  <c r="DC72" i="21"/>
  <c r="BY72" i="21"/>
  <c r="EV72" i="21"/>
  <c r="FK72" i="21"/>
  <c r="DI71" i="21"/>
  <c r="FB71" i="21"/>
  <c r="FQ71" i="21"/>
  <c r="CE71" i="21"/>
  <c r="DE69" i="21"/>
  <c r="CA69" i="21"/>
  <c r="EX69" i="21"/>
  <c r="FM69" i="21"/>
  <c r="FD66" i="21"/>
  <c r="FS66" i="21"/>
  <c r="DK66" i="21"/>
  <c r="CG66" i="21"/>
  <c r="I195" i="21"/>
  <c r="BZ87" i="21"/>
  <c r="DD87" i="21"/>
  <c r="EW87" i="21"/>
  <c r="FL87" i="21"/>
  <c r="BY85" i="21"/>
  <c r="EV85" i="21"/>
  <c r="FK85" i="21"/>
  <c r="DC85" i="21"/>
  <c r="DD85" i="21"/>
  <c r="BZ85" i="21"/>
  <c r="EW85" i="21"/>
  <c r="FL85" i="21"/>
  <c r="BT84" i="21"/>
  <c r="CE80" i="21"/>
  <c r="CE89" i="21"/>
  <c r="AL85" i="21"/>
  <c r="CD83" i="21"/>
  <c r="EL83" i="21"/>
  <c r="DH83" i="21"/>
  <c r="M164" i="21"/>
  <c r="FA83" i="21"/>
  <c r="FP83" i="21"/>
  <c r="FA164" i="21"/>
  <c r="FB83" i="21"/>
  <c r="FQ83" i="21"/>
  <c r="FB164" i="21"/>
  <c r="EM83" i="21"/>
  <c r="DI83" i="21"/>
  <c r="N164" i="21"/>
  <c r="CE83" i="21"/>
  <c r="BD83" i="21"/>
  <c r="V81" i="21"/>
  <c r="DN81" i="21"/>
  <c r="FG81" i="21"/>
  <c r="FV81" i="21"/>
  <c r="CJ81" i="21"/>
  <c r="CH81" i="21"/>
  <c r="FE81" i="21"/>
  <c r="FT81" i="21"/>
  <c r="DL81" i="21"/>
  <c r="DM81" i="21"/>
  <c r="CI81" i="21"/>
  <c r="FF81" i="21"/>
  <c r="FU81" i="21"/>
  <c r="AL80" i="21"/>
  <c r="EV79" i="21"/>
  <c r="FK79" i="21"/>
  <c r="DC79" i="21"/>
  <c r="BY79" i="21"/>
  <c r="FD75" i="21"/>
  <c r="FS75" i="21"/>
  <c r="DK75" i="21"/>
  <c r="CG75" i="21"/>
  <c r="EV73" i="21"/>
  <c r="FK73" i="21"/>
  <c r="DC73" i="21"/>
  <c r="BY73" i="21"/>
  <c r="DM72" i="21"/>
  <c r="FF72" i="21"/>
  <c r="FU72" i="21"/>
  <c r="CI72" i="21"/>
  <c r="DG71" i="21"/>
  <c r="CC71" i="21"/>
  <c r="EZ71" i="21"/>
  <c r="FO71" i="21"/>
  <c r="DA70" i="21"/>
  <c r="BW70" i="21"/>
  <c r="ET70" i="21"/>
  <c r="FI70" i="21"/>
  <c r="DK69" i="21"/>
  <c r="CG69" i="21"/>
  <c r="FD69" i="21"/>
  <c r="FS69" i="21"/>
  <c r="EX66" i="21"/>
  <c r="FM66" i="21"/>
  <c r="DE66" i="21"/>
  <c r="CA66" i="21"/>
  <c r="E195" i="21"/>
  <c r="BV87" i="21"/>
  <c r="U87" i="21"/>
  <c r="CZ87" i="21"/>
  <c r="ES87" i="21"/>
  <c r="FH87" i="21"/>
  <c r="T87" i="21"/>
  <c r="H195" i="21"/>
  <c r="EV87" i="21"/>
  <c r="FK87" i="21"/>
  <c r="BY87" i="21"/>
  <c r="EG87" i="21"/>
  <c r="DC87" i="21"/>
  <c r="J195" i="21"/>
  <c r="DE87" i="21"/>
  <c r="CA87" i="21"/>
  <c r="EX87" i="21"/>
  <c r="FM87" i="21"/>
  <c r="CA84" i="21"/>
  <c r="DE84" i="21"/>
  <c r="EX84" i="21"/>
  <c r="FM84" i="21"/>
  <c r="DF84" i="21"/>
  <c r="CB84" i="21"/>
  <c r="EY84" i="21"/>
  <c r="FN84" i="21"/>
  <c r="I164" i="21"/>
  <c r="EH119" i="21"/>
  <c r="CH79" i="21"/>
  <c r="CB75" i="21"/>
  <c r="DF74" i="21"/>
  <c r="CB74" i="21"/>
  <c r="DH74" i="21"/>
  <c r="CD74" i="21"/>
  <c r="BZ73" i="21"/>
  <c r="CH71" i="21"/>
  <c r="ES68" i="21"/>
  <c r="FH68" i="21"/>
  <c r="CZ68" i="21"/>
  <c r="U68" i="21"/>
  <c r="T68" i="21"/>
  <c r="BV68" i="21"/>
  <c r="ED68" i="21"/>
  <c r="DB68" i="21"/>
  <c r="G162" i="21"/>
  <c r="EU68" i="21"/>
  <c r="FJ68" i="21"/>
  <c r="BX68" i="21"/>
  <c r="AL68" i="21"/>
  <c r="BW67" i="21"/>
  <c r="DC65" i="21"/>
  <c r="EV65" i="21"/>
  <c r="FK65" i="21"/>
  <c r="BY65" i="21"/>
  <c r="DI64" i="21"/>
  <c r="FB64" i="21"/>
  <c r="FQ64" i="21"/>
  <c r="CE64" i="21"/>
  <c r="DB63" i="21"/>
  <c r="G160" i="21"/>
  <c r="BX63" i="21"/>
  <c r="DG62" i="21"/>
  <c r="EZ62" i="21"/>
  <c r="FO62" i="21"/>
  <c r="CC62" i="21"/>
  <c r="DK55" i="21"/>
  <c r="CG55" i="21"/>
  <c r="FD55" i="21"/>
  <c r="FS55" i="21"/>
  <c r="EU78" i="21"/>
  <c r="FJ78" i="21"/>
  <c r="DB78" i="21"/>
  <c r="BX78" i="21"/>
  <c r="EW78" i="21"/>
  <c r="FL78" i="21"/>
  <c r="DD78" i="21"/>
  <c r="BZ78" i="21"/>
  <c r="CA74" i="21"/>
  <c r="EX74" i="21"/>
  <c r="FM74" i="21"/>
  <c r="DE74" i="21"/>
  <c r="CB70" i="21"/>
  <c r="CF69" i="21"/>
  <c r="CA68" i="21"/>
  <c r="EX68" i="21"/>
  <c r="FM68" i="21"/>
  <c r="DE68" i="21"/>
  <c r="DJ67" i="21"/>
  <c r="CF67" i="21"/>
  <c r="FC67" i="21"/>
  <c r="FR67" i="21"/>
  <c r="DL67" i="21"/>
  <c r="CH67" i="21"/>
  <c r="FE67" i="21"/>
  <c r="FT67" i="21"/>
  <c r="BX66" i="21"/>
  <c r="BZ65" i="21"/>
  <c r="EY65" i="21"/>
  <c r="FN65" i="21"/>
  <c r="CB65" i="21"/>
  <c r="DF65" i="21"/>
  <c r="BZ64" i="21"/>
  <c r="DD64" i="21"/>
  <c r="EW64" i="21"/>
  <c r="FL64" i="21"/>
  <c r="BW63" i="21"/>
  <c r="DA63" i="21"/>
  <c r="EE63" i="21"/>
  <c r="ET63" i="21"/>
  <c r="FI63" i="21"/>
  <c r="BW62" i="21"/>
  <c r="CJ62" i="21"/>
  <c r="DN62" i="21"/>
  <c r="V62" i="21"/>
  <c r="FG62" i="21"/>
  <c r="FV62" i="21"/>
  <c r="CJ61" i="21"/>
  <c r="CC61" i="21"/>
  <c r="DG61" i="21"/>
  <c r="EZ61" i="21"/>
  <c r="FO61" i="21"/>
  <c r="AL59" i="21"/>
  <c r="BX59" i="21"/>
  <c r="DB59" i="21"/>
  <c r="EU59" i="21"/>
  <c r="FJ59" i="21"/>
  <c r="CG57" i="21"/>
  <c r="FD57" i="21"/>
  <c r="FS57" i="21"/>
  <c r="EO57" i="21"/>
  <c r="DK57" i="21"/>
  <c r="CB55" i="21"/>
  <c r="DF55" i="21"/>
  <c r="EY55" i="21"/>
  <c r="FN55" i="21"/>
  <c r="CG54" i="21"/>
  <c r="DK54" i="21"/>
  <c r="FD54" i="21"/>
  <c r="FS54" i="21"/>
  <c r="DC43" i="21"/>
  <c r="BY43" i="21"/>
  <c r="EV43" i="21"/>
  <c r="FK43" i="21"/>
  <c r="DG40" i="21"/>
  <c r="EZ40" i="21"/>
  <c r="FO40" i="21"/>
  <c r="CC40" i="21"/>
  <c r="P180" i="21"/>
  <c r="DK38" i="21"/>
  <c r="FD38" i="21"/>
  <c r="FS38" i="21"/>
  <c r="CG38" i="21"/>
  <c r="CG180" i="21"/>
  <c r="BW80" i="21"/>
  <c r="BV79" i="21"/>
  <c r="DH77" i="21"/>
  <c r="FA77" i="21"/>
  <c r="FP77" i="21"/>
  <c r="CD77" i="21"/>
  <c r="DJ77" i="21"/>
  <c r="CF77" i="21"/>
  <c r="FC77" i="21"/>
  <c r="FR77" i="21"/>
  <c r="T73" i="21"/>
  <c r="CH70" i="21"/>
  <c r="CA67" i="21"/>
  <c r="CD66" i="21"/>
  <c r="CI65" i="21"/>
  <c r="CB64" i="21"/>
  <c r="BC64" i="21"/>
  <c r="FE63" i="21"/>
  <c r="FT63" i="21"/>
  <c r="FE160" i="21"/>
  <c r="CH63" i="21"/>
  <c r="DL63" i="21"/>
  <c r="CB79" i="21"/>
  <c r="BY78" i="21"/>
  <c r="DJ76" i="21"/>
  <c r="FC76" i="21"/>
  <c r="FR76" i="21"/>
  <c r="CF76" i="21"/>
  <c r="DL76" i="21"/>
  <c r="CH76" i="21"/>
  <c r="FE76" i="21"/>
  <c r="FT76" i="21"/>
  <c r="T75" i="21"/>
  <c r="BX72" i="21"/>
  <c r="CB71" i="21"/>
  <c r="BC63" i="21"/>
  <c r="CD60" i="21"/>
  <c r="DH60" i="21"/>
  <c r="FA60" i="21"/>
  <c r="FP60" i="21"/>
  <c r="DI60" i="21"/>
  <c r="CE60" i="21"/>
  <c r="FB60" i="21"/>
  <c r="FQ60" i="21"/>
  <c r="BD60" i="21"/>
  <c r="BZ59" i="21"/>
  <c r="CJ54" i="21"/>
  <c r="BX53" i="21"/>
  <c r="CZ50" i="21"/>
  <c r="U50" i="21"/>
  <c r="BV50" i="21"/>
  <c r="T50" i="21"/>
  <c r="BT50" i="21"/>
  <c r="BY48" i="21"/>
  <c r="DC48" i="21"/>
  <c r="EV48" i="21"/>
  <c r="FK48" i="21"/>
  <c r="BV47" i="21"/>
  <c r="U47" i="21"/>
  <c r="CZ47" i="21"/>
  <c r="T47" i="21"/>
  <c r="T45" i="21"/>
  <c r="DF45" i="21"/>
  <c r="EY45" i="21"/>
  <c r="FN45" i="21"/>
  <c r="CB45" i="21"/>
  <c r="CI41" i="21"/>
  <c r="DM41" i="21"/>
  <c r="FF41" i="21"/>
  <c r="FU41" i="21"/>
  <c r="FF162" i="21"/>
  <c r="T59" i="21"/>
  <c r="CG58" i="21"/>
  <c r="CA56" i="21"/>
  <c r="DE56" i="21"/>
  <c r="EX56" i="21"/>
  <c r="FM56" i="21"/>
  <c r="DJ56" i="21"/>
  <c r="FC56" i="21"/>
  <c r="FR56" i="21"/>
  <c r="CF56" i="21"/>
  <c r="U55" i="21"/>
  <c r="T55" i="21"/>
  <c r="CI54" i="21"/>
  <c r="CB53" i="21"/>
  <c r="BV53" i="21"/>
  <c r="CD52" i="21"/>
  <c r="CD185" i="21"/>
  <c r="CZ51" i="21"/>
  <c r="U51" i="21"/>
  <c r="BV51" i="21"/>
  <c r="T51" i="21"/>
  <c r="ED51" i="21"/>
  <c r="ES51" i="21"/>
  <c r="FH51" i="21"/>
  <c r="BT51" i="21"/>
  <c r="DF47" i="21"/>
  <c r="CB47" i="21"/>
  <c r="EY47" i="21"/>
  <c r="FN47" i="21"/>
  <c r="BX43" i="21"/>
  <c r="CZ42" i="21"/>
  <c r="U42" i="21"/>
  <c r="BV42" i="21"/>
  <c r="T42" i="21"/>
  <c r="ED42" i="21"/>
  <c r="ES42" i="21"/>
  <c r="FH42" i="21"/>
  <c r="BT42" i="21"/>
  <c r="FD60" i="21"/>
  <c r="FS60" i="21"/>
  <c r="CG60" i="21"/>
  <c r="DK60" i="21"/>
  <c r="AL58" i="21"/>
  <c r="CF57" i="21"/>
  <c r="BZ56" i="21"/>
  <c r="DD56" i="21"/>
  <c r="EW56" i="21"/>
  <c r="FL56" i="21"/>
  <c r="CB54" i="21"/>
  <c r="DA53" i="21"/>
  <c r="BW53" i="21"/>
  <c r="ET53" i="21"/>
  <c r="FI53" i="21"/>
  <c r="AL50" i="21"/>
  <c r="DB49" i="21"/>
  <c r="BX49" i="21"/>
  <c r="EU49" i="21"/>
  <c r="FJ49" i="21"/>
  <c r="AL49" i="21"/>
  <c r="CG48" i="21"/>
  <c r="FD48" i="21"/>
  <c r="FS48" i="21"/>
  <c r="EO48" i="21"/>
  <c r="DK48" i="21"/>
  <c r="P163" i="21"/>
  <c r="EV47" i="21"/>
  <c r="FK47" i="21"/>
  <c r="BY47" i="21"/>
  <c r="EG47" i="21"/>
  <c r="DC47" i="21"/>
  <c r="CZ46" i="21"/>
  <c r="U46" i="21"/>
  <c r="BV46" i="21"/>
  <c r="T46" i="21"/>
  <c r="ES46" i="21"/>
  <c r="FH46" i="21"/>
  <c r="AL46" i="21"/>
  <c r="BT46" i="21"/>
  <c r="FE45" i="21"/>
  <c r="FT45" i="21"/>
  <c r="CH45" i="21"/>
  <c r="DL45" i="21"/>
  <c r="BZ44" i="21"/>
  <c r="EW44" i="21"/>
  <c r="FL44" i="21"/>
  <c r="DD44" i="21"/>
  <c r="FF44" i="21"/>
  <c r="FU44" i="21"/>
  <c r="DM44" i="21"/>
  <c r="CI44" i="21"/>
  <c r="CH43" i="21"/>
  <c r="DA39" i="21"/>
  <c r="ET39" i="21"/>
  <c r="FI39" i="21"/>
  <c r="BW39" i="21"/>
  <c r="CH38" i="21"/>
  <c r="CH180" i="21"/>
  <c r="DE36" i="21"/>
  <c r="CA36" i="21"/>
  <c r="EX36" i="21"/>
  <c r="FM36" i="21"/>
  <c r="P183" i="21"/>
  <c r="DK26" i="21"/>
  <c r="CG26" i="21"/>
  <c r="CG183" i="21"/>
  <c r="FD26" i="21"/>
  <c r="FS26" i="21"/>
  <c r="BC23" i="21"/>
  <c r="DC17" i="21"/>
  <c r="BY17" i="21"/>
  <c r="EV17" i="21"/>
  <c r="FK17" i="21"/>
  <c r="BV58" i="21"/>
  <c r="CZ58" i="21"/>
  <c r="U58" i="21"/>
  <c r="ES58" i="21"/>
  <c r="FH58" i="21"/>
  <c r="T58" i="21"/>
  <c r="BT58" i="21"/>
  <c r="DA58" i="21"/>
  <c r="ET58" i="21"/>
  <c r="FI58" i="21"/>
  <c r="BW58" i="21"/>
  <c r="CF54" i="21"/>
  <c r="T54" i="21"/>
  <c r="BY53" i="21"/>
  <c r="U52" i="21"/>
  <c r="BU51" i="21"/>
  <c r="DM51" i="21"/>
  <c r="FF51" i="21"/>
  <c r="FU51" i="21"/>
  <c r="CI51" i="21"/>
  <c r="CD49" i="21"/>
  <c r="EX48" i="21"/>
  <c r="FM48" i="21"/>
  <c r="DE48" i="21"/>
  <c r="CA48" i="21"/>
  <c r="DL48" i="21"/>
  <c r="CH48" i="21"/>
  <c r="FE48" i="21"/>
  <c r="FT48" i="21"/>
  <c r="AM48" i="21"/>
  <c r="BD47" i="21"/>
  <c r="BY46" i="21"/>
  <c r="BY44" i="21"/>
  <c r="CA43" i="21"/>
  <c r="T43" i="21"/>
  <c r="CC42" i="21"/>
  <c r="DG42" i="21"/>
  <c r="EZ42" i="21"/>
  <c r="FO42" i="21"/>
  <c r="BT41" i="21"/>
  <c r="DD41" i="21"/>
  <c r="EW41" i="21"/>
  <c r="FL41" i="21"/>
  <c r="BZ41" i="21"/>
  <c r="DN41" i="21"/>
  <c r="CJ41" i="21"/>
  <c r="V41" i="21"/>
  <c r="CA40" i="21"/>
  <c r="T40" i="21"/>
  <c r="CH49" i="21"/>
  <c r="BX38" i="21"/>
  <c r="BX180" i="21"/>
  <c r="CC37" i="21"/>
  <c r="EZ37" i="21"/>
  <c r="FO37" i="21"/>
  <c r="EK37" i="21"/>
  <c r="DG37" i="21"/>
  <c r="L163" i="21"/>
  <c r="CB36" i="21"/>
  <c r="EX34" i="21"/>
  <c r="FM34" i="21"/>
  <c r="DE34" i="21"/>
  <c r="CA34" i="21"/>
  <c r="FA33" i="21"/>
  <c r="FP33" i="21"/>
  <c r="CD33" i="21"/>
  <c r="DH33" i="21"/>
  <c r="DD32" i="21"/>
  <c r="BZ32" i="21"/>
  <c r="EW32" i="21"/>
  <c r="FL32" i="21"/>
  <c r="K182" i="21"/>
  <c r="CB31" i="21"/>
  <c r="CB182" i="21"/>
  <c r="DF31" i="21"/>
  <c r="EY31" i="21"/>
  <c r="FN31" i="21"/>
  <c r="BW30" i="21"/>
  <c r="DA30" i="21"/>
  <c r="ET30" i="21"/>
  <c r="FI30" i="21"/>
  <c r="BY29" i="21"/>
  <c r="EG29" i="21"/>
  <c r="DC29" i="21"/>
  <c r="H165" i="21"/>
  <c r="EG118" i="21"/>
  <c r="EV29" i="21"/>
  <c r="FK29" i="21"/>
  <c r="DA28" i="21"/>
  <c r="ET28" i="21"/>
  <c r="FI28" i="21"/>
  <c r="BW28" i="21"/>
  <c r="CA27" i="21"/>
  <c r="DE27" i="21"/>
  <c r="EX27" i="21"/>
  <c r="FM27" i="21"/>
  <c r="CE25" i="21"/>
  <c r="DI25" i="21"/>
  <c r="FB25" i="21"/>
  <c r="FQ25" i="21"/>
  <c r="BW23" i="21"/>
  <c r="BW184" i="21"/>
  <c r="BT22" i="21"/>
  <c r="FC22" i="21"/>
  <c r="FR22" i="21"/>
  <c r="CF22" i="21"/>
  <c r="DJ22" i="21"/>
  <c r="O166" i="21"/>
  <c r="DI22" i="21"/>
  <c r="CE22" i="21"/>
  <c r="FB22" i="21"/>
  <c r="FQ22" i="21"/>
  <c r="EW20" i="21"/>
  <c r="FL20" i="21"/>
  <c r="BZ20" i="21"/>
  <c r="DD20" i="21"/>
  <c r="I162" i="21"/>
  <c r="DN20" i="21"/>
  <c r="CJ20" i="21"/>
  <c r="V20" i="21"/>
  <c r="CH19" i="21"/>
  <c r="FE19" i="21"/>
  <c r="FT19" i="21"/>
  <c r="DL19" i="21"/>
  <c r="FA18" i="21"/>
  <c r="FP18" i="21"/>
  <c r="CD18" i="21"/>
  <c r="DH18" i="21"/>
  <c r="M159" i="21"/>
  <c r="CJ17" i="21"/>
  <c r="F189" i="21"/>
  <c r="F179" i="21"/>
  <c r="BW16" i="21"/>
  <c r="BW179" i="21"/>
  <c r="DA16" i="21"/>
  <c r="F160" i="21"/>
  <c r="ET16" i="21"/>
  <c r="FI16" i="21"/>
  <c r="AL15" i="21"/>
  <c r="BC14" i="21"/>
  <c r="CI14" i="21"/>
  <c r="DM14" i="21"/>
  <c r="FF14" i="21"/>
  <c r="FU14" i="21"/>
  <c r="T13" i="21"/>
  <c r="DH12" i="21"/>
  <c r="FA12" i="21"/>
  <c r="FP12" i="21"/>
  <c r="CD12" i="21"/>
  <c r="F181" i="21"/>
  <c r="F190" i="21"/>
  <c r="DA11" i="21"/>
  <c r="ET11" i="21"/>
  <c r="FI11" i="21"/>
  <c r="BW11" i="21"/>
  <c r="BW181" i="21"/>
  <c r="DJ10" i="21"/>
  <c r="O161" i="21"/>
  <c r="CF10" i="21"/>
  <c r="BC9" i="21"/>
  <c r="AL9" i="21"/>
  <c r="DC9" i="21"/>
  <c r="EV9" i="21"/>
  <c r="FK9" i="21"/>
  <c r="BY9" i="21"/>
  <c r="EY8" i="21"/>
  <c r="FN8" i="21"/>
  <c r="DF8" i="21"/>
  <c r="K162" i="21"/>
  <c r="CB8" i="21"/>
  <c r="DJ7" i="21"/>
  <c r="O162" i="21"/>
  <c r="FC7" i="21"/>
  <c r="FR7" i="21"/>
  <c r="CF7" i="21"/>
  <c r="DD6" i="21"/>
  <c r="I166" i="21"/>
  <c r="EH22" i="21"/>
  <c r="BZ6" i="21"/>
  <c r="BT5" i="21"/>
  <c r="CZ5" i="21"/>
  <c r="E188" i="21"/>
  <c r="U5" i="21"/>
  <c r="BV4" i="21"/>
  <c r="ED5" i="21"/>
  <c r="T5" i="21"/>
  <c r="ES5" i="21"/>
  <c r="FH5" i="21"/>
  <c r="BV5" i="21"/>
  <c r="CF4" i="21"/>
  <c r="BC4" i="21"/>
  <c r="AL4" i="21"/>
  <c r="BY125" i="21"/>
  <c r="EV4" i="21"/>
  <c r="FK4" i="21"/>
  <c r="DC4" i="21"/>
  <c r="H162" i="21"/>
  <c r="EG91" i="21"/>
  <c r="BY4" i="21"/>
  <c r="EZ5" i="21"/>
  <c r="FO5" i="21"/>
  <c r="CC5" i="21"/>
  <c r="DG5" i="21"/>
  <c r="CB139" i="21"/>
  <c r="U8" i="21"/>
  <c r="CA86" i="21"/>
  <c r="CB60" i="21"/>
  <c r="CC39" i="21"/>
  <c r="BY37" i="21"/>
  <c r="EV37" i="21"/>
  <c r="FK37" i="21"/>
  <c r="EG37" i="21"/>
  <c r="DC37" i="21"/>
  <c r="H163" i="21"/>
  <c r="EG77" i="21"/>
  <c r="DD37" i="21"/>
  <c r="I163" i="21"/>
  <c r="EH46" i="21"/>
  <c r="BZ37" i="21"/>
  <c r="EW37" i="21"/>
  <c r="FL37" i="21"/>
  <c r="BC35" i="21"/>
  <c r="EK35" i="21"/>
  <c r="DG35" i="21"/>
  <c r="L165" i="21"/>
  <c r="EK47" i="21"/>
  <c r="EZ35" i="21"/>
  <c r="FO35" i="21"/>
  <c r="EZ165" i="21"/>
  <c r="CC35" i="21"/>
  <c r="DN35" i="21"/>
  <c r="FG35" i="21"/>
  <c r="FV35" i="21"/>
  <c r="CJ35" i="21"/>
  <c r="V35" i="21"/>
  <c r="BY34" i="21"/>
  <c r="CC33" i="21"/>
  <c r="BY32" i="21"/>
  <c r="BT31" i="21"/>
  <c r="I182" i="21"/>
  <c r="BZ31" i="21"/>
  <c r="BZ182" i="21"/>
  <c r="EW31" i="21"/>
  <c r="FL31" i="21"/>
  <c r="DD31" i="21"/>
  <c r="R182" i="21"/>
  <c r="DM31" i="21"/>
  <c r="FF31" i="21"/>
  <c r="FU31" i="21"/>
  <c r="CI31" i="21"/>
  <c r="CI182" i="21"/>
  <c r="CI29" i="21"/>
  <c r="CJ28" i="21"/>
  <c r="CD28" i="21"/>
  <c r="BT27" i="21"/>
  <c r="EW27" i="21"/>
  <c r="FL27" i="21"/>
  <c r="BZ27" i="21"/>
  <c r="DD27" i="21"/>
  <c r="DN27" i="21"/>
  <c r="S188" i="21"/>
  <c r="FG27" i="21"/>
  <c r="FV27" i="21"/>
  <c r="CJ27" i="21"/>
  <c r="V27" i="21"/>
  <c r="CF26" i="21"/>
  <c r="CF183" i="21"/>
  <c r="T26" i="21"/>
  <c r="CI25" i="21"/>
  <c r="CC25" i="21"/>
  <c r="DB24" i="21"/>
  <c r="EU24" i="21"/>
  <c r="FJ24" i="21"/>
  <c r="BX24" i="21"/>
  <c r="AL24" i="21"/>
  <c r="CA23" i="21"/>
  <c r="CA184" i="21"/>
  <c r="CD22" i="21"/>
  <c r="BT21" i="21"/>
  <c r="EW21" i="21"/>
  <c r="FL21" i="21"/>
  <c r="BZ21" i="21"/>
  <c r="DD21" i="21"/>
  <c r="DN21" i="21"/>
  <c r="FG21" i="21"/>
  <c r="FV21" i="21"/>
  <c r="CJ21" i="21"/>
  <c r="V21" i="21"/>
  <c r="BW18" i="21"/>
  <c r="O179" i="21"/>
  <c r="O189" i="21"/>
  <c r="FC16" i="21"/>
  <c r="FR16" i="21"/>
  <c r="CF16" i="21"/>
  <c r="CF179" i="21"/>
  <c r="DJ16" i="21"/>
  <c r="M189" i="21"/>
  <c r="M179" i="21"/>
  <c r="DH16" i="21"/>
  <c r="FA16" i="21"/>
  <c r="FP16" i="21"/>
  <c r="CD16" i="21"/>
  <c r="CD179" i="21"/>
  <c r="CB15" i="21"/>
  <c r="DF15" i="21"/>
  <c r="K160" i="21"/>
  <c r="EY15" i="21"/>
  <c r="FN15" i="21"/>
  <c r="CC14" i="21"/>
  <c r="CE13" i="21"/>
  <c r="CB12" i="21"/>
  <c r="BC12" i="21"/>
  <c r="Q181" i="21"/>
  <c r="Q190" i="21"/>
  <c r="CH11" i="21"/>
  <c r="CH181" i="21"/>
  <c r="DL11" i="21"/>
  <c r="FE11" i="21"/>
  <c r="FT11" i="21"/>
  <c r="CH10" i="21"/>
  <c r="CI9" i="21"/>
  <c r="BV7" i="21"/>
  <c r="BC5" i="21"/>
  <c r="S162" i="21"/>
  <c r="ER105" i="21"/>
  <c r="CE4" i="21"/>
  <c r="BX103" i="21"/>
  <c r="CI124" i="21"/>
  <c r="CC41" i="21"/>
  <c r="T38" i="21"/>
  <c r="CG37" i="21"/>
  <c r="BV36" i="21"/>
  <c r="CF34" i="21"/>
  <c r="CA33" i="21"/>
  <c r="BX32" i="21"/>
  <c r="V31" i="21"/>
  <c r="CE30" i="21"/>
  <c r="FB30" i="21"/>
  <c r="FQ30" i="21"/>
  <c r="DI30" i="21"/>
  <c r="DJ30" i="21"/>
  <c r="FC30" i="21"/>
  <c r="FR30" i="21"/>
  <c r="CF30" i="21"/>
  <c r="BU30" i="21"/>
  <c r="CB29" i="21"/>
  <c r="BX28" i="21"/>
  <c r="CD27" i="21"/>
  <c r="CJ26" i="21"/>
  <c r="CG25" i="21"/>
  <c r="BZ23" i="21"/>
  <c r="BZ184" i="21"/>
  <c r="CC22" i="21"/>
  <c r="DE19" i="21"/>
  <c r="CA19" i="21"/>
  <c r="U18" i="21"/>
  <c r="BW17" i="21"/>
  <c r="CE16" i="21"/>
  <c r="CE179" i="21"/>
  <c r="BT15" i="21"/>
  <c r="BZ15" i="21"/>
  <c r="EW15" i="21"/>
  <c r="FL15" i="21"/>
  <c r="DD15" i="21"/>
  <c r="DM15" i="21"/>
  <c r="R160" i="21"/>
  <c r="CI15" i="21"/>
  <c r="FF15" i="21"/>
  <c r="FU15" i="21"/>
  <c r="CG14" i="21"/>
  <c r="P190" i="21"/>
  <c r="P181" i="21"/>
  <c r="FD11" i="21"/>
  <c r="FS11" i="21"/>
  <c r="CG11" i="21"/>
  <c r="CG181" i="21"/>
  <c r="DK11" i="21"/>
  <c r="G188" i="21"/>
  <c r="G161" i="21"/>
  <c r="R162" i="21"/>
  <c r="BW107" i="21"/>
  <c r="BW140" i="21"/>
  <c r="BY39" i="21"/>
  <c r="FC37" i="21"/>
  <c r="FR37" i="21"/>
  <c r="DJ37" i="21"/>
  <c r="O163" i="21"/>
  <c r="EN130" i="21"/>
  <c r="CF37" i="21"/>
  <c r="EN37" i="21"/>
  <c r="CC36" i="21"/>
  <c r="BT35" i="21"/>
  <c r="BC34" i="21"/>
  <c r="DF34" i="21"/>
  <c r="CB34" i="21"/>
  <c r="EY34" i="21"/>
  <c r="FN34" i="21"/>
  <c r="AL34" i="21"/>
  <c r="CZ34" i="21"/>
  <c r="U34" i="21"/>
  <c r="BV34" i="21"/>
  <c r="ES34" i="21"/>
  <c r="FH34" i="21"/>
  <c r="T34" i="21"/>
  <c r="ED34" i="21"/>
  <c r="BT34" i="21"/>
  <c r="EF33" i="21"/>
  <c r="DB33" i="21"/>
  <c r="G165" i="21"/>
  <c r="BX33" i="21"/>
  <c r="EU33" i="21"/>
  <c r="FJ33" i="21"/>
  <c r="AL33" i="21"/>
  <c r="CG32" i="21"/>
  <c r="Q182" i="21"/>
  <c r="CH31" i="21"/>
  <c r="CH182" i="21"/>
  <c r="DL31" i="21"/>
  <c r="FE31" i="21"/>
  <c r="FT31" i="21"/>
  <c r="DC30" i="21"/>
  <c r="EV30" i="21"/>
  <c r="FK30" i="21"/>
  <c r="BY30" i="21"/>
  <c r="P165" i="21"/>
  <c r="EO153" i="21"/>
  <c r="EN29" i="21"/>
  <c r="DJ29" i="21"/>
  <c r="O165" i="21"/>
  <c r="FC29" i="21"/>
  <c r="FR29" i="21"/>
  <c r="FC165" i="21"/>
  <c r="CF29" i="21"/>
  <c r="EL29" i="21"/>
  <c r="DH29" i="21"/>
  <c r="M165" i="21"/>
  <c r="CD29" i="21"/>
  <c r="FA29" i="21"/>
  <c r="FP29" i="21"/>
  <c r="FA165" i="21"/>
  <c r="CG28" i="21"/>
  <c r="FE27" i="21"/>
  <c r="FT27" i="21"/>
  <c r="DL27" i="21"/>
  <c r="CH27" i="21"/>
  <c r="CD26" i="21"/>
  <c r="CD183" i="21"/>
  <c r="CZ25" i="21"/>
  <c r="U25" i="21"/>
  <c r="ED25" i="21"/>
  <c r="ES25" i="21"/>
  <c r="FH25" i="21"/>
  <c r="BV25" i="21"/>
  <c r="T25" i="21"/>
  <c r="BT25" i="21"/>
  <c r="DL24" i="21"/>
  <c r="Q159" i="21"/>
  <c r="CH24" i="21"/>
  <c r="CD23" i="21"/>
  <c r="CD184" i="21"/>
  <c r="CB22" i="21"/>
  <c r="BV22" i="21"/>
  <c r="BD21" i="21"/>
  <c r="BT18" i="21"/>
  <c r="CE18" i="21"/>
  <c r="DI18" i="21"/>
  <c r="N159" i="21"/>
  <c r="EM122" i="21"/>
  <c r="FB18" i="21"/>
  <c r="FQ18" i="21"/>
  <c r="DJ18" i="21"/>
  <c r="O159" i="21"/>
  <c r="FC18" i="21"/>
  <c r="FR18" i="21"/>
  <c r="CF18" i="21"/>
  <c r="R189" i="21"/>
  <c r="R179" i="21"/>
  <c r="DM16" i="21"/>
  <c r="FF16" i="21"/>
  <c r="FU16" i="21"/>
  <c r="CI16" i="21"/>
  <c r="CI179" i="21"/>
  <c r="EV15" i="21"/>
  <c r="FK15" i="21"/>
  <c r="DC15" i="21"/>
  <c r="BY15" i="21"/>
  <c r="T14" i="21"/>
  <c r="DF14" i="21"/>
  <c r="K188" i="21"/>
  <c r="EY14" i="21"/>
  <c r="FN14" i="21"/>
  <c r="CB14" i="21"/>
  <c r="CH13" i="21"/>
  <c r="Q160" i="21"/>
  <c r="I160" i="21"/>
  <c r="EH16" i="21"/>
  <c r="FB12" i="21"/>
  <c r="FQ12" i="21"/>
  <c r="CE12" i="21"/>
  <c r="DI12" i="21"/>
  <c r="K181" i="21"/>
  <c r="K190" i="21"/>
  <c r="EY11" i="21"/>
  <c r="FN11" i="21"/>
  <c r="CB11" i="21"/>
  <c r="CB181" i="21"/>
  <c r="DF11" i="21"/>
  <c r="K161" i="21"/>
  <c r="FD10" i="21"/>
  <c r="FS10" i="21"/>
  <c r="CG10" i="21"/>
  <c r="DK10" i="21"/>
  <c r="T8" i="21"/>
  <c r="T7" i="21"/>
  <c r="BD6" i="21"/>
  <c r="FF6" i="21"/>
  <c r="FU6" i="21"/>
  <c r="FF166" i="21"/>
  <c r="EQ6" i="21"/>
  <c r="CI6" i="21"/>
  <c r="DM6" i="21"/>
  <c r="R166" i="21"/>
  <c r="EQ22" i="21"/>
  <c r="BD5" i="21"/>
  <c r="CI5" i="21"/>
  <c r="DM5" i="21"/>
  <c r="FF5" i="21"/>
  <c r="FU5" i="21"/>
  <c r="FF161" i="21"/>
  <c r="Q162" i="21"/>
  <c r="EP68" i="21"/>
  <c r="U4" i="21"/>
  <c r="CH109" i="21"/>
  <c r="CH131" i="21"/>
  <c r="CD61" i="21"/>
  <c r="CD101" i="21"/>
  <c r="CD124" i="21"/>
  <c r="BZ91" i="21"/>
  <c r="BV98" i="21"/>
  <c r="J162" i="21"/>
  <c r="EI112" i="21"/>
  <c r="CA38" i="21"/>
  <c r="CA180" i="21"/>
  <c r="BY22" i="21"/>
  <c r="CD8" i="21"/>
  <c r="CJ32" i="21"/>
  <c r="CJ13" i="21"/>
  <c r="EN43" i="21"/>
  <c r="EN61" i="21"/>
  <c r="EN4" i="21"/>
  <c r="EN115" i="21"/>
  <c r="EN91" i="21"/>
  <c r="EN139" i="21"/>
  <c r="EN41" i="21"/>
  <c r="EN7" i="21"/>
  <c r="EN68" i="21"/>
  <c r="EN141" i="21"/>
  <c r="EN112" i="21"/>
  <c r="EN8" i="21"/>
  <c r="EN144" i="21"/>
  <c r="EN108" i="21"/>
  <c r="EN147" i="21"/>
  <c r="EN105" i="21"/>
  <c r="EN81" i="21"/>
  <c r="EH4" i="21"/>
  <c r="EH7" i="21"/>
  <c r="EH144" i="21"/>
  <c r="EH43" i="21"/>
  <c r="EH91" i="21"/>
  <c r="EH61" i="21"/>
  <c r="EH81" i="21"/>
  <c r="EH8" i="21"/>
  <c r="EH68" i="21"/>
  <c r="EH147" i="21"/>
  <c r="EH105" i="21"/>
  <c r="EH20" i="21"/>
  <c r="EH141" i="21"/>
  <c r="EH139" i="21"/>
  <c r="EH112" i="21"/>
  <c r="EH41" i="21"/>
  <c r="EH115" i="21"/>
  <c r="EE43" i="21"/>
  <c r="EE91" i="21"/>
  <c r="EE141" i="21"/>
  <c r="EE147" i="21"/>
  <c r="EE41" i="21"/>
  <c r="EE61" i="21"/>
  <c r="EE68" i="21"/>
  <c r="EE81" i="21"/>
  <c r="EE112" i="21"/>
  <c r="EK83" i="21"/>
  <c r="EK128" i="21"/>
  <c r="EK92" i="21"/>
  <c r="EK133" i="21"/>
  <c r="EK123" i="21"/>
  <c r="EK119" i="21"/>
  <c r="EK127" i="21"/>
  <c r="EM144" i="21"/>
  <c r="EM8" i="21"/>
  <c r="EM68" i="21"/>
  <c r="EM141" i="21"/>
  <c r="EM4" i="21"/>
  <c r="EM7" i="21"/>
  <c r="EM61" i="21"/>
  <c r="EM43" i="21"/>
  <c r="EM91" i="21"/>
  <c r="EM112" i="21"/>
  <c r="EM81" i="21"/>
  <c r="EM139" i="21"/>
  <c r="EM108" i="21"/>
  <c r="EM105" i="21"/>
  <c r="EM41" i="21"/>
  <c r="EM20" i="21"/>
  <c r="EM147" i="21"/>
  <c r="EM115" i="21"/>
  <c r="EI135" i="21"/>
  <c r="EI55" i="21"/>
  <c r="EI77" i="21"/>
  <c r="EI78" i="21"/>
  <c r="EI111" i="21"/>
  <c r="EI107" i="21"/>
  <c r="EI113" i="21"/>
  <c r="EI54" i="21"/>
  <c r="EI86" i="21"/>
  <c r="EI82" i="21"/>
  <c r="EI37" i="21"/>
  <c r="EI57" i="21"/>
  <c r="EI109" i="21"/>
  <c r="EI116" i="21"/>
  <c r="EI58" i="21"/>
  <c r="EI100" i="21"/>
  <c r="EI120" i="21"/>
  <c r="EI94" i="21"/>
  <c r="EI106" i="21"/>
  <c r="EI143" i="21"/>
  <c r="EI130" i="21"/>
  <c r="EI85" i="21"/>
  <c r="EI50" i="21"/>
  <c r="EI66" i="21"/>
  <c r="EI99" i="21"/>
  <c r="EI71" i="21"/>
  <c r="EI73" i="21"/>
  <c r="EI76" i="21"/>
  <c r="EI46" i="21"/>
  <c r="EI69" i="21"/>
  <c r="EI84" i="21"/>
  <c r="EI74" i="21"/>
  <c r="EI48" i="21"/>
  <c r="EI79" i="21"/>
  <c r="EI80" i="21"/>
  <c r="EI70" i="21"/>
  <c r="ER150" i="21"/>
  <c r="ER52" i="21"/>
  <c r="ER145" i="21"/>
  <c r="ER148" i="21"/>
  <c r="ER134" i="21"/>
  <c r="ER125" i="21"/>
  <c r="ER114" i="21"/>
  <c r="EJ140" i="21"/>
  <c r="EJ124" i="21"/>
  <c r="EJ72" i="21"/>
  <c r="EJ36" i="21"/>
  <c r="EJ154" i="21"/>
  <c r="EJ39" i="21"/>
  <c r="EJ32" i="21"/>
  <c r="EJ29" i="21"/>
  <c r="EJ53" i="21"/>
  <c r="EJ64" i="21"/>
  <c r="EJ104" i="21"/>
  <c r="EJ136" i="21"/>
  <c r="EJ142" i="21"/>
  <c r="EJ87" i="21"/>
  <c r="EJ49" i="21"/>
  <c r="EJ132" i="21"/>
  <c r="EJ45" i="21"/>
  <c r="EJ118" i="21"/>
  <c r="EJ137" i="21"/>
  <c r="EJ98" i="21"/>
  <c r="EJ33" i="21"/>
  <c r="EJ149" i="21"/>
  <c r="EJ62" i="21"/>
  <c r="EJ35" i="21"/>
  <c r="EJ153" i="21"/>
  <c r="EJ102" i="21"/>
  <c r="EJ65" i="21"/>
  <c r="EJ47" i="21"/>
  <c r="EE124" i="21"/>
  <c r="EE118" i="21"/>
  <c r="EE62" i="21"/>
  <c r="EE32" i="21"/>
  <c r="EE98" i="21"/>
  <c r="EE104" i="21"/>
  <c r="EE137" i="21"/>
  <c r="EE29" i="21"/>
  <c r="EE140" i="21"/>
  <c r="EE33" i="21"/>
  <c r="EE49" i="21"/>
  <c r="EE142" i="21"/>
  <c r="EE153" i="21"/>
  <c r="EE65" i="21"/>
  <c r="EE102" i="21"/>
  <c r="EE136" i="21"/>
  <c r="EE45" i="21"/>
  <c r="EE87" i="21"/>
  <c r="EE72" i="21"/>
  <c r="EE53" i="21"/>
  <c r="EE39" i="21"/>
  <c r="EE154" i="21"/>
  <c r="EE64" i="21"/>
  <c r="EE149" i="21"/>
  <c r="EE47" i="21"/>
  <c r="EE36" i="21"/>
  <c r="EE35" i="21"/>
  <c r="EM38" i="21"/>
  <c r="EM16" i="21"/>
  <c r="EM13" i="21"/>
  <c r="EM15" i="21"/>
  <c r="EM63" i="21"/>
  <c r="FB63" i="21"/>
  <c r="FQ63" i="21"/>
  <c r="EJ141" i="21"/>
  <c r="EJ43" i="21"/>
  <c r="EJ61" i="21"/>
  <c r="EJ91" i="21"/>
  <c r="EJ139" i="21"/>
  <c r="EJ115" i="21"/>
  <c r="EJ4" i="21"/>
  <c r="EJ105" i="21"/>
  <c r="EJ144" i="21"/>
  <c r="EJ8" i="21"/>
  <c r="EJ68" i="21"/>
  <c r="EJ20" i="21"/>
  <c r="EJ112" i="21"/>
  <c r="EJ81" i="21"/>
  <c r="EJ7" i="21"/>
  <c r="EJ41" i="21"/>
  <c r="EJ147" i="21"/>
  <c r="EJ108" i="21"/>
  <c r="EN17" i="21"/>
  <c r="EN9" i="21"/>
  <c r="EN40" i="21"/>
  <c r="EN26" i="21"/>
  <c r="EN23" i="21"/>
  <c r="EN12" i="21"/>
  <c r="EN75" i="21"/>
  <c r="EN60" i="21"/>
  <c r="EN5" i="21"/>
  <c r="EN31" i="21"/>
  <c r="EN19" i="21"/>
  <c r="EN14" i="21"/>
  <c r="EN28" i="21"/>
  <c r="EN25" i="21"/>
  <c r="EN44" i="21"/>
  <c r="EN21" i="21"/>
  <c r="EN30" i="21"/>
  <c r="EN27" i="21"/>
  <c r="EN11" i="21"/>
  <c r="EE38" i="21"/>
  <c r="EE13" i="21"/>
  <c r="EE16" i="21"/>
  <c r="EE15" i="21"/>
  <c r="EN150" i="21"/>
  <c r="EN52" i="21"/>
  <c r="EN131" i="21"/>
  <c r="EN145" i="21"/>
  <c r="EN152" i="21"/>
  <c r="EN134" i="21"/>
  <c r="EN155" i="21"/>
  <c r="EN129" i="21"/>
  <c r="EN67" i="21"/>
  <c r="EN22" i="21"/>
  <c r="EN114" i="21"/>
  <c r="EN125" i="21"/>
  <c r="EF61" i="21"/>
  <c r="EF112" i="21"/>
  <c r="EF43" i="21"/>
  <c r="EF91" i="21"/>
  <c r="EF141" i="21"/>
  <c r="EF147" i="21"/>
  <c r="EF41" i="21"/>
  <c r="EF68" i="21"/>
  <c r="EF81" i="21"/>
  <c r="EF144" i="21"/>
  <c r="EN13" i="21"/>
  <c r="EN38" i="21"/>
  <c r="EN15" i="21"/>
  <c r="EN63" i="21"/>
  <c r="FC63" i="21"/>
  <c r="FR63" i="21"/>
  <c r="EN16" i="21"/>
  <c r="EQ13" i="21"/>
  <c r="EQ38" i="21"/>
  <c r="EQ15" i="21"/>
  <c r="EQ16" i="21"/>
  <c r="EQ63" i="21"/>
  <c r="EJ40" i="21"/>
  <c r="EJ26" i="21"/>
  <c r="EJ23" i="21"/>
  <c r="EJ9" i="21"/>
  <c r="EJ44" i="21"/>
  <c r="EJ17" i="21"/>
  <c r="EJ28" i="21"/>
  <c r="EJ5" i="21"/>
  <c r="EJ25" i="21"/>
  <c r="EJ60" i="21"/>
  <c r="EJ12" i="21"/>
  <c r="EJ75" i="21"/>
  <c r="EJ27" i="21"/>
  <c r="EJ14" i="21"/>
  <c r="EJ19" i="21"/>
  <c r="EJ31" i="21"/>
  <c r="EJ21" i="21"/>
  <c r="EJ30" i="21"/>
  <c r="EJ11" i="21"/>
  <c r="EJ38" i="21"/>
  <c r="EJ13" i="21"/>
  <c r="EJ63" i="21"/>
  <c r="EY63" i="21"/>
  <c r="FN63" i="21"/>
  <c r="EY160" i="21"/>
  <c r="EJ15" i="21"/>
  <c r="EJ16" i="21"/>
  <c r="EF38" i="21"/>
  <c r="EF13" i="21"/>
  <c r="EF15" i="21"/>
  <c r="EF63" i="21"/>
  <c r="EU63" i="21"/>
  <c r="FJ63" i="21"/>
  <c r="EF16" i="21"/>
  <c r="EF131" i="21"/>
  <c r="EF22" i="21"/>
  <c r="EF150" i="21"/>
  <c r="EF152" i="21"/>
  <c r="EF52" i="21"/>
  <c r="EF151" i="21"/>
  <c r="EF155" i="21"/>
  <c r="EF145" i="21"/>
  <c r="EF67" i="21"/>
  <c r="EF125" i="21"/>
  <c r="EF129" i="21"/>
  <c r="EF114" i="21"/>
  <c r="EL13" i="21"/>
  <c r="EL38" i="21"/>
  <c r="EL63" i="21"/>
  <c r="FA63" i="21"/>
  <c r="FP63" i="21"/>
  <c r="FA160" i="21"/>
  <c r="EL15" i="21"/>
  <c r="EL16" i="21"/>
  <c r="EL147" i="21"/>
  <c r="EL4" i="21"/>
  <c r="EL20" i="21"/>
  <c r="EL81" i="21"/>
  <c r="EL7" i="21"/>
  <c r="EL8" i="21"/>
  <c r="EL43" i="21"/>
  <c r="EL91" i="21"/>
  <c r="EL61" i="21"/>
  <c r="EL112" i="21"/>
  <c r="EL144" i="21"/>
  <c r="EL108" i="21"/>
  <c r="EL105" i="21"/>
  <c r="EL139" i="21"/>
  <c r="EL141" i="21"/>
  <c r="EL68" i="21"/>
  <c r="EL115" i="21"/>
  <c r="EL41" i="21"/>
  <c r="ED123" i="21"/>
  <c r="ED119" i="21"/>
  <c r="ED133" i="21"/>
  <c r="ED128" i="21"/>
  <c r="EP38" i="21"/>
  <c r="EP13" i="21"/>
  <c r="EN146" i="21"/>
  <c r="EN101" i="21"/>
  <c r="EN97" i="21"/>
  <c r="EN90" i="21"/>
  <c r="EN96" i="21"/>
  <c r="EN34" i="21"/>
  <c r="EP18" i="21"/>
  <c r="EP95" i="21"/>
  <c r="EP103" i="21"/>
  <c r="EP101" i="21"/>
  <c r="EP146" i="21"/>
  <c r="EP59" i="21"/>
  <c r="EP93" i="21"/>
  <c r="EP97" i="21"/>
  <c r="EP117" i="21"/>
  <c r="EP121" i="21"/>
  <c r="EP138" i="21"/>
  <c r="EL142" i="21"/>
  <c r="EL140" i="21"/>
  <c r="EL72" i="21"/>
  <c r="EL36" i="21"/>
  <c r="EL39" i="21"/>
  <c r="EL45" i="21"/>
  <c r="EL62" i="21"/>
  <c r="EL65" i="21"/>
  <c r="EL104" i="21"/>
  <c r="EL118" i="21"/>
  <c r="EL53" i="21"/>
  <c r="EL137" i="21"/>
  <c r="EL49" i="21"/>
  <c r="EL102" i="21"/>
  <c r="EL124" i="21"/>
  <c r="EN136" i="21"/>
  <c r="EN124" i="21"/>
  <c r="EN104" i="21"/>
  <c r="EN140" i="21"/>
  <c r="EN142" i="21"/>
  <c r="EN72" i="21"/>
  <c r="EN64" i="21"/>
  <c r="EF142" i="21"/>
  <c r="EF140" i="21"/>
  <c r="EF136" i="21"/>
  <c r="EF39" i="21"/>
  <c r="EF29" i="21"/>
  <c r="EF72" i="21"/>
  <c r="EF104" i="21"/>
  <c r="EF36" i="21"/>
  <c r="EF53" i="21"/>
  <c r="EF64" i="21"/>
  <c r="EF124" i="21"/>
  <c r="EF32" i="21"/>
  <c r="EQ147" i="21"/>
  <c r="EQ8" i="21"/>
  <c r="EQ91" i="21"/>
  <c r="EQ61" i="21"/>
  <c r="EQ139" i="21"/>
  <c r="EQ141" i="21"/>
  <c r="EQ4" i="21"/>
  <c r="EQ20" i="21"/>
  <c r="EQ7" i="21"/>
  <c r="EQ43" i="21"/>
  <c r="EH15" i="21"/>
  <c r="EG4" i="21"/>
  <c r="EL95" i="21"/>
  <c r="EL93" i="21"/>
  <c r="EL97" i="21"/>
  <c r="EL101" i="21"/>
  <c r="EL146" i="21"/>
  <c r="EL59" i="21"/>
  <c r="EL121" i="21"/>
  <c r="EL138" i="21"/>
  <c r="EK48" i="21"/>
  <c r="EK130" i="21"/>
  <c r="EK46" i="21"/>
  <c r="EK100" i="21"/>
  <c r="EO130" i="21"/>
  <c r="EO120" i="21"/>
  <c r="EO100" i="21"/>
  <c r="EO37" i="21"/>
  <c r="EO80" i="21"/>
  <c r="EO46" i="21"/>
  <c r="EO50" i="21"/>
  <c r="EO58" i="21"/>
  <c r="EO126" i="21"/>
  <c r="EO78" i="21"/>
  <c r="EQ41" i="21"/>
  <c r="EG43" i="21"/>
  <c r="EO54" i="21"/>
  <c r="EI68" i="21"/>
  <c r="EG65" i="21"/>
  <c r="EO69" i="21"/>
  <c r="EK71" i="21"/>
  <c r="EM92" i="21"/>
  <c r="EM123" i="21"/>
  <c r="EL123" i="21"/>
  <c r="EL127" i="21"/>
  <c r="EL92" i="21"/>
  <c r="EH85" i="21"/>
  <c r="EG72" i="21"/>
  <c r="EK82" i="21"/>
  <c r="EH100" i="21"/>
  <c r="EQ108" i="21"/>
  <c r="EK111" i="21"/>
  <c r="EH130" i="21"/>
  <c r="EN143" i="21"/>
  <c r="EO135" i="21"/>
  <c r="EH145" i="21"/>
  <c r="EI144" i="21"/>
  <c r="EN149" i="21"/>
  <c r="EL153" i="21"/>
  <c r="F188" i="21"/>
  <c r="F161" i="21"/>
  <c r="I165" i="21"/>
  <c r="K163" i="21"/>
  <c r="H166" i="21"/>
  <c r="L162" i="21"/>
  <c r="EU160" i="21"/>
  <c r="R159" i="21"/>
  <c r="FF165" i="21"/>
  <c r="EN48" i="21"/>
  <c r="EL47" i="21"/>
  <c r="EP51" i="21"/>
  <c r="EN55" i="21"/>
  <c r="EI63" i="21"/>
  <c r="EX63" i="21"/>
  <c r="FM63" i="21"/>
  <c r="ER68" i="21"/>
  <c r="EK72" i="21"/>
  <c r="EP90" i="21"/>
  <c r="EN93" i="21"/>
  <c r="EZ164" i="21"/>
  <c r="EM103" i="21"/>
  <c r="EK116" i="21"/>
  <c r="EI115" i="21"/>
  <c r="EJ129" i="21"/>
  <c r="EK107" i="21"/>
  <c r="EN121" i="21"/>
  <c r="EH125" i="21"/>
  <c r="EH143" i="21"/>
  <c r="EK124" i="21"/>
  <c r="EP141" i="21"/>
  <c r="EQ152" i="21"/>
  <c r="EH152" i="21"/>
  <c r="EO140" i="21"/>
  <c r="EQ155" i="21"/>
  <c r="EI15" i="21"/>
  <c r="FF163" i="21"/>
  <c r="L166" i="21"/>
  <c r="M188" i="21"/>
  <c r="M161" i="21"/>
  <c r="Q166" i="21"/>
  <c r="S165" i="21"/>
  <c r="EH48" i="21"/>
  <c r="EM42" i="21"/>
  <c r="EN46" i="21"/>
  <c r="EN51" i="21"/>
  <c r="EG41" i="21"/>
  <c r="EN50" i="21"/>
  <c r="EG54" i="21"/>
  <c r="EG76" i="21"/>
  <c r="EO87" i="21"/>
  <c r="EG69" i="21"/>
  <c r="EN82" i="21"/>
  <c r="EK70" i="21"/>
  <c r="EO111" i="21"/>
  <c r="EN116" i="21"/>
  <c r="EM127" i="21"/>
  <c r="EO107" i="21"/>
  <c r="EK109" i="21"/>
  <c r="EP139" i="21"/>
  <c r="EO143" i="21"/>
  <c r="EQ145" i="21"/>
  <c r="EF153" i="21"/>
  <c r="L159" i="21"/>
  <c r="Q165" i="21"/>
  <c r="EY165" i="21"/>
  <c r="G163" i="21"/>
  <c r="N163" i="21"/>
  <c r="P166" i="21"/>
  <c r="P160" i="21"/>
  <c r="P159" i="21"/>
  <c r="EL32" i="21"/>
  <c r="EK45" i="21"/>
  <c r="EM56" i="21"/>
  <c r="EK77" i="21"/>
  <c r="EN62" i="21"/>
  <c r="EF65" i="21"/>
  <c r="EN84" i="21"/>
  <c r="EL87" i="21"/>
  <c r="EO85" i="21"/>
  <c r="EG94" i="21"/>
  <c r="EO89" i="21"/>
  <c r="EL103" i="21"/>
  <c r="EJ114" i="21"/>
  <c r="EP122" i="21"/>
  <c r="EI128" i="21"/>
  <c r="EK136" i="21"/>
  <c r="EO109" i="21"/>
  <c r="EN118" i="21"/>
  <c r="EG143" i="21"/>
  <c r="EF26" i="21"/>
  <c r="EF23" i="21"/>
  <c r="EF9" i="21"/>
  <c r="EF25" i="21"/>
  <c r="EF28" i="21"/>
  <c r="EF12" i="21"/>
  <c r="EF40" i="21"/>
  <c r="EF75" i="21"/>
  <c r="EF17" i="21"/>
  <c r="EF60" i="21"/>
  <c r="EH66" i="21"/>
  <c r="EH54" i="21"/>
  <c r="EH70" i="21"/>
  <c r="EH69" i="21"/>
  <c r="EH79" i="21"/>
  <c r="EH73" i="21"/>
  <c r="EH109" i="21"/>
  <c r="EH55" i="21"/>
  <c r="EH71" i="21"/>
  <c r="EH107" i="21"/>
  <c r="EG144" i="21"/>
  <c r="EG68" i="21"/>
  <c r="EG141" i="21"/>
  <c r="EG112" i="21"/>
  <c r="EG147" i="21"/>
  <c r="EG20" i="21"/>
  <c r="EH52" i="21"/>
  <c r="EH114" i="21"/>
  <c r="EH131" i="21"/>
  <c r="EH151" i="21"/>
  <c r="EH150" i="21"/>
  <c r="EL33" i="21"/>
  <c r="EF49" i="21"/>
  <c r="EN76" i="21"/>
  <c r="EN77" i="21"/>
  <c r="EQ81" i="21"/>
  <c r="ER81" i="21"/>
  <c r="EG85" i="21"/>
  <c r="EN95" i="21"/>
  <c r="EP96" i="21"/>
  <c r="EO132" i="21"/>
  <c r="EK132" i="21"/>
  <c r="EN122" i="21"/>
  <c r="EL132" i="21"/>
  <c r="EK104" i="21"/>
  <c r="EG124" i="21"/>
  <c r="EN153" i="21"/>
  <c r="EG8" i="21"/>
  <c r="EF14" i="21"/>
  <c r="K159" i="21"/>
  <c r="FB160" i="21"/>
  <c r="EJ52" i="21"/>
  <c r="EJ22" i="21"/>
  <c r="EJ151" i="21"/>
  <c r="EJ131" i="21"/>
  <c r="EJ150" i="21"/>
  <c r="EZ162" i="21"/>
  <c r="H160" i="21"/>
  <c r="EP42" i="21"/>
  <c r="EG64" i="21"/>
  <c r="EJ67" i="21"/>
  <c r="EO62" i="21"/>
  <c r="EK65" i="21"/>
  <c r="EK73" i="21"/>
  <c r="EG70" i="21"/>
  <c r="EK99" i="21"/>
  <c r="EF98" i="21"/>
  <c r="EN103" i="21"/>
  <c r="EP110" i="21"/>
  <c r="EM119" i="21"/>
  <c r="EO104" i="21"/>
  <c r="EI141" i="21"/>
  <c r="EP144" i="21"/>
  <c r="EG140" i="21"/>
  <c r="ER147" i="21"/>
  <c r="ER15" i="21"/>
  <c r="E165" i="21"/>
  <c r="EN33" i="21"/>
  <c r="P162" i="21"/>
  <c r="EL42" i="21"/>
  <c r="EO47" i="21"/>
  <c r="EL56" i="21"/>
  <c r="EH76" i="21"/>
  <c r="EN59" i="21"/>
  <c r="EH67" i="21"/>
  <c r="EN78" i="21"/>
  <c r="EG55" i="21"/>
  <c r="EO65" i="21"/>
  <c r="EK80" i="21"/>
  <c r="EF87" i="21"/>
  <c r="EL88" i="21"/>
  <c r="EM110" i="21"/>
  <c r="EK140" i="21"/>
  <c r="EK153" i="21"/>
  <c r="EH155" i="21"/>
  <c r="N166" i="21"/>
  <c r="EX165" i="21"/>
  <c r="ET160" i="21"/>
  <c r="EP16" i="21"/>
  <c r="EF27" i="21"/>
  <c r="EF35" i="21"/>
  <c r="EP15" i="21"/>
  <c r="H159" i="21"/>
  <c r="EG33" i="21"/>
  <c r="EN36" i="21"/>
  <c r="EN58" i="21"/>
  <c r="EN45" i="21"/>
  <c r="EK54" i="21"/>
  <c r="EG61" i="21"/>
  <c r="EO76" i="21"/>
  <c r="EK55" i="21"/>
  <c r="EG62" i="21"/>
  <c r="EO77" i="21"/>
  <c r="EO84" i="21"/>
  <c r="R164" i="21"/>
  <c r="S164" i="21"/>
  <c r="Q164" i="21"/>
  <c r="EO70" i="21"/>
  <c r="EM96" i="21"/>
  <c r="EQ115" i="21"/>
  <c r="EG132" i="21"/>
  <c r="EG104" i="21"/>
  <c r="EI43" i="21"/>
  <c r="EI4" i="21"/>
  <c r="EI20" i="21"/>
  <c r="EI7" i="21"/>
  <c r="EI61" i="21"/>
  <c r="EI147" i="21"/>
  <c r="EI8" i="21"/>
  <c r="EI91" i="21"/>
  <c r="R188" i="21"/>
  <c r="R161" i="21"/>
  <c r="EQ131" i="21"/>
  <c r="EQ134" i="21"/>
  <c r="EQ150" i="21"/>
  <c r="EQ151" i="21"/>
  <c r="EQ52" i="21"/>
  <c r="EQ67" i="21"/>
  <c r="EQ125" i="21"/>
  <c r="EM18" i="21"/>
  <c r="EO49" i="21"/>
  <c r="EO98" i="21"/>
  <c r="EO39" i="21"/>
  <c r="EO32" i="21"/>
  <c r="EO45" i="21"/>
  <c r="EO33" i="21"/>
  <c r="EO36" i="21"/>
  <c r="EO154" i="21"/>
  <c r="EO29" i="21"/>
  <c r="EO53" i="21"/>
  <c r="EO136" i="21"/>
  <c r="FF160" i="21"/>
  <c r="S161" i="21"/>
  <c r="ER61" i="21"/>
  <c r="ER4" i="21"/>
  <c r="ER141" i="21"/>
  <c r="ER91" i="21"/>
  <c r="ER115" i="21"/>
  <c r="EH37" i="21"/>
  <c r="EG120" i="21"/>
  <c r="EG100" i="21"/>
  <c r="EG46" i="21"/>
  <c r="EG50" i="21"/>
  <c r="EG58" i="21"/>
  <c r="EG78" i="21"/>
  <c r="EG80" i="21"/>
  <c r="EG130" i="21"/>
  <c r="EV165" i="21"/>
  <c r="EG48" i="21"/>
  <c r="EP63" i="21"/>
  <c r="EH78" i="21"/>
  <c r="EO55" i="21"/>
  <c r="EK62" i="21"/>
  <c r="EH92" i="21"/>
  <c r="EH83" i="21"/>
  <c r="EH123" i="21"/>
  <c r="EG73" i="21"/>
  <c r="EG79" i="21"/>
  <c r="EP81" i="21"/>
  <c r="EG81" i="21"/>
  <c r="EK87" i="21"/>
  <c r="EN102" i="21"/>
  <c r="EG105" i="21"/>
  <c r="EH116" i="21"/>
  <c r="EQ112" i="21"/>
  <c r="EG107" i="21"/>
  <c r="EM128" i="21"/>
  <c r="EK143" i="21"/>
  <c r="EL149" i="21"/>
  <c r="EK149" i="21"/>
  <c r="EL154" i="21"/>
  <c r="EN154" i="21"/>
  <c r="ER144" i="21"/>
  <c r="EW165" i="21"/>
  <c r="EP34" i="21"/>
  <c r="O188" i="21"/>
  <c r="FC160" i="21"/>
  <c r="EO35" i="21"/>
  <c r="E163" i="21"/>
  <c r="FD161" i="21"/>
  <c r="M166" i="21"/>
  <c r="FF159" i="21"/>
  <c r="FB165" i="21"/>
  <c r="R165" i="21"/>
  <c r="EP56" i="21"/>
  <c r="EF47" i="21"/>
  <c r="EF45" i="21"/>
  <c r="EH77" i="21"/>
  <c r="EF62" i="21"/>
  <c r="EQ68" i="21"/>
  <c r="EK79" i="21"/>
  <c r="EG82" i="21"/>
  <c r="EI92" i="21"/>
  <c r="EI123" i="21"/>
  <c r="EO82" i="21"/>
  <c r="EP88" i="21"/>
  <c r="EN111" i="21"/>
  <c r="EL119" i="21"/>
  <c r="EO116" i="21"/>
  <c r="EL133" i="21"/>
  <c r="EM133" i="21"/>
  <c r="EH128" i="21"/>
  <c r="EG109" i="21"/>
  <c r="EO137" i="21"/>
  <c r="EN138" i="21"/>
  <c r="EG149" i="21"/>
  <c r="EG153" i="21"/>
  <c r="EK154" i="21"/>
  <c r="J166" i="21"/>
  <c r="G159" i="21"/>
  <c r="F159" i="21"/>
  <c r="EG35" i="21"/>
  <c r="EX160" i="21"/>
  <c r="EF30" i="21"/>
  <c r="S163" i="21"/>
  <c r="ER8" i="21"/>
  <c r="L160" i="21"/>
  <c r="EL35" i="21"/>
  <c r="EN39" i="21"/>
  <c r="EI41" i="21"/>
  <c r="EK50" i="21"/>
  <c r="EN53" i="21"/>
  <c r="EL51" i="21"/>
  <c r="EI81" i="21"/>
  <c r="EG84" i="21"/>
  <c r="EG66" i="21"/>
  <c r="EN80" i="21"/>
  <c r="G164" i="21"/>
  <c r="EH84" i="21"/>
  <c r="EN88" i="21"/>
  <c r="EL90" i="21"/>
  <c r="EH99" i="21"/>
  <c r="EI119" i="21"/>
  <c r="EQ114" i="21"/>
  <c r="EN132" i="21"/>
  <c r="EH133" i="21"/>
  <c r="EQ129" i="21"/>
  <c r="EH120" i="21"/>
  <c r="EI139" i="21"/>
  <c r="EG142" i="21"/>
  <c r="EG154" i="21"/>
  <c r="N188" i="21"/>
  <c r="N161" i="21"/>
  <c r="EF11" i="21"/>
  <c r="I159" i="21"/>
  <c r="FE165" i="21"/>
  <c r="EF21" i="21"/>
  <c r="M163" i="21"/>
  <c r="H188" i="21"/>
  <c r="H161" i="21"/>
  <c r="FD166" i="21"/>
  <c r="Q188" i="21"/>
  <c r="Q161" i="21"/>
  <c r="EY162" i="21"/>
  <c r="F163" i="21"/>
  <c r="EH58" i="21"/>
  <c r="EN47" i="21"/>
  <c r="EK76" i="21"/>
  <c r="EO64" i="21"/>
  <c r="EK69" i="21"/>
  <c r="EG71" i="21"/>
  <c r="EH80" i="21"/>
  <c r="O164" i="21"/>
  <c r="EK85" i="21"/>
  <c r="EG99" i="21"/>
  <c r="EH94" i="21"/>
  <c r="EL96" i="21"/>
  <c r="EK106" i="21"/>
  <c r="EN98" i="21"/>
  <c r="EK120" i="21"/>
  <c r="EK135" i="21"/>
  <c r="EF137" i="21"/>
  <c r="EP4" i="21"/>
  <c r="EP8" i="21"/>
  <c r="EP61" i="21"/>
  <c r="EP147" i="21"/>
  <c r="EP41" i="21"/>
  <c r="EP43" i="21"/>
  <c r="EP7" i="21"/>
  <c r="EP105" i="21"/>
  <c r="EP112" i="21"/>
  <c r="EP91" i="21"/>
  <c r="EH38" i="21"/>
  <c r="EH13" i="21"/>
  <c r="EN18" i="21"/>
  <c r="EM95" i="21"/>
  <c r="EM59" i="21"/>
  <c r="EM88" i="21"/>
  <c r="EM101" i="21"/>
  <c r="EM121" i="21"/>
  <c r="EM146" i="21"/>
  <c r="EM34" i="21"/>
  <c r="EM97" i="21"/>
  <c r="EM93" i="21"/>
  <c r="EN135" i="21"/>
  <c r="EN113" i="21"/>
  <c r="EN109" i="21"/>
  <c r="EN79" i="21"/>
  <c r="EN73" i="21"/>
  <c r="EN66" i="21"/>
  <c r="EN57" i="21"/>
  <c r="EN70" i="21"/>
  <c r="EN71" i="21"/>
  <c r="EN107" i="21"/>
  <c r="EN85" i="21"/>
  <c r="EN120" i="21"/>
  <c r="EN54" i="21"/>
  <c r="EN69" i="21"/>
  <c r="EN86" i="21"/>
  <c r="EN89" i="21"/>
  <c r="EW160" i="21"/>
  <c r="EK39" i="21"/>
  <c r="EK29" i="21"/>
  <c r="EK36" i="21"/>
  <c r="EK102" i="21"/>
  <c r="EK98" i="21"/>
  <c r="EK49" i="21"/>
  <c r="EK33" i="21"/>
  <c r="EK53" i="21"/>
  <c r="EK32" i="21"/>
  <c r="L188" i="21"/>
  <c r="L161" i="21"/>
  <c r="EL18" i="21"/>
  <c r="EG32" i="21"/>
  <c r="EG49" i="21"/>
  <c r="EG102" i="21"/>
  <c r="EG36" i="21"/>
  <c r="EG53" i="21"/>
  <c r="EG136" i="21"/>
  <c r="EG39" i="21"/>
  <c r="EG45" i="21"/>
  <c r="EN56" i="21"/>
  <c r="EO66" i="21"/>
  <c r="EG98" i="21"/>
  <c r="EP115" i="21"/>
  <c r="EG116" i="21"/>
  <c r="EL122" i="21"/>
  <c r="EK118" i="21"/>
  <c r="EO113" i="21"/>
  <c r="EK137" i="21"/>
  <c r="EO149" i="21"/>
  <c r="EO142" i="21"/>
  <c r="EF154" i="21"/>
  <c r="F166" i="21"/>
  <c r="EG7" i="21"/>
  <c r="EI38" i="21"/>
  <c r="EI13" i="21"/>
  <c r="EN35" i="21"/>
  <c r="P188" i="21"/>
  <c r="P161" i="21"/>
  <c r="I188" i="21"/>
  <c r="I161" i="21"/>
  <c r="N165" i="21"/>
  <c r="EK58" i="21"/>
  <c r="EL64" i="21"/>
  <c r="EN65" i="21"/>
  <c r="EN87" i="21"/>
  <c r="EO71" i="21"/>
  <c r="H164" i="21"/>
  <c r="EK86" i="21"/>
  <c r="EO99" i="21"/>
  <c r="EL98" i="21"/>
  <c r="EP108" i="21"/>
  <c r="EN100" i="21"/>
  <c r="EQ105" i="21"/>
  <c r="EO118" i="21"/>
  <c r="EN126" i="21"/>
  <c r="EL136" i="21"/>
  <c r="EF118" i="21"/>
  <c r="EN137" i="21"/>
  <c r="EM138" i="21"/>
  <c r="EQ144" i="21"/>
  <c r="EF149" i="21"/>
  <c r="J188" i="21"/>
  <c r="J161" i="21"/>
  <c r="ER38" i="21"/>
  <c r="ER13" i="21"/>
  <c r="ER16" i="21"/>
  <c r="EF31" i="21"/>
  <c r="EL34" i="21"/>
  <c r="Q163" i="21"/>
  <c r="R163" i="21"/>
  <c r="FE166" i="21"/>
  <c r="J159" i="21"/>
  <c r="EN49" i="21"/>
  <c r="EM51" i="21"/>
  <c r="EN42" i="21"/>
  <c r="EH63" i="21"/>
  <c r="EW63" i="21"/>
  <c r="FL63" i="21"/>
  <c r="EK64" i="21"/>
  <c r="EK84" i="21"/>
  <c r="EO73" i="21"/>
  <c r="EO79" i="21"/>
  <c r="F164" i="21"/>
  <c r="K164" i="21"/>
  <c r="EO72" i="21"/>
  <c r="EM90" i="21"/>
  <c r="EO86" i="21"/>
  <c r="EK89" i="21"/>
  <c r="P164" i="21"/>
  <c r="EF102" i="21"/>
  <c r="EN110" i="21"/>
  <c r="EL110" i="21"/>
  <c r="EO124" i="21"/>
  <c r="EJ145" i="21"/>
  <c r="EQ148" i="21"/>
  <c r="S159" i="21"/>
  <c r="J165" i="21"/>
  <c r="E160" i="21"/>
  <c r="FE161" i="21"/>
  <c r="E166" i="21"/>
  <c r="FD160" i="21"/>
  <c r="EN32" i="21"/>
  <c r="EH50" i="21"/>
  <c r="FF164" i="21"/>
  <c r="EK66" i="21"/>
  <c r="EH82" i="21"/>
  <c r="EN99" i="21"/>
  <c r="EO102" i="21"/>
  <c r="EI105" i="21"/>
  <c r="EH129" i="21"/>
  <c r="EJ125" i="21"/>
  <c r="EJ134" i="21"/>
  <c r="EG137" i="21"/>
  <c r="EK142" i="21"/>
  <c r="EI124" i="21"/>
  <c r="EI104" i="21"/>
  <c r="EI62" i="21"/>
  <c r="EI45" i="21"/>
  <c r="EI98" i="21"/>
  <c r="EI142" i="21"/>
  <c r="EI49" i="21"/>
  <c r="EI137" i="21"/>
  <c r="EI33" i="21"/>
  <c r="EI65" i="21"/>
  <c r="EI118" i="21"/>
  <c r="EI140" i="21"/>
  <c r="EI132" i="21"/>
  <c r="EI53" i="21"/>
  <c r="EI136" i="21"/>
  <c r="EI47" i="21"/>
  <c r="EI36" i="21"/>
  <c r="EI64" i="21"/>
  <c r="EI39" i="21"/>
  <c r="EI32" i="21"/>
  <c r="EI35" i="21"/>
  <c r="EI154" i="21"/>
  <c r="EI149" i="21"/>
  <c r="EI153" i="21"/>
  <c r="EI87" i="21"/>
  <c r="EI29" i="21"/>
  <c r="EI102" i="21"/>
  <c r="EI72" i="21"/>
  <c r="EQ135" i="21"/>
  <c r="EQ86" i="21"/>
  <c r="EQ55" i="21"/>
  <c r="EQ46" i="21"/>
  <c r="EQ57" i="21"/>
  <c r="EQ89" i="21"/>
  <c r="EQ107" i="21"/>
  <c r="EQ54" i="21"/>
  <c r="EQ78" i="21"/>
  <c r="EQ113" i="21"/>
  <c r="EQ48" i="21"/>
  <c r="EQ77" i="21"/>
  <c r="EQ82" i="21"/>
  <c r="EQ109" i="21"/>
  <c r="EQ130" i="21"/>
  <c r="EQ80" i="21"/>
  <c r="EQ70" i="21"/>
  <c r="EQ116" i="21"/>
  <c r="EQ94" i="21"/>
  <c r="EQ99" i="21"/>
  <c r="EQ66" i="21"/>
  <c r="EQ74" i="21"/>
  <c r="EQ100" i="21"/>
  <c r="EQ73" i="21"/>
  <c r="EQ106" i="21"/>
  <c r="EQ76" i="21"/>
  <c r="EQ50" i="21"/>
  <c r="EQ85" i="21"/>
  <c r="EQ37" i="21"/>
  <c r="EQ71" i="21"/>
  <c r="EQ143" i="21"/>
  <c r="EQ126" i="21"/>
  <c r="EQ79" i="21"/>
  <c r="EQ120" i="21"/>
  <c r="EQ111" i="21"/>
  <c r="EQ84" i="21"/>
  <c r="EQ69" i="21"/>
  <c r="EQ58" i="21"/>
  <c r="EG133" i="21"/>
  <c r="EG128" i="21"/>
  <c r="EG119" i="21"/>
  <c r="EG83" i="21"/>
  <c r="EG123" i="21"/>
  <c r="EG92" i="21"/>
  <c r="EE52" i="21"/>
  <c r="EE125" i="21"/>
  <c r="EE131" i="21"/>
  <c r="EE145" i="21"/>
  <c r="EE150" i="21"/>
  <c r="EE67" i="21"/>
  <c r="EE151" i="21"/>
  <c r="EE129" i="21"/>
  <c r="EE22" i="21"/>
  <c r="EE155" i="21"/>
  <c r="EE114" i="21"/>
  <c r="EE152" i="21"/>
  <c r="EP75" i="21"/>
  <c r="EP23" i="21"/>
  <c r="EP28" i="21"/>
  <c r="EP9" i="21"/>
  <c r="EP10" i="21"/>
  <c r="EP40" i="21"/>
  <c r="EP44" i="21"/>
  <c r="EP14" i="21"/>
  <c r="EP17" i="21"/>
  <c r="EP26" i="21"/>
  <c r="EP21" i="21"/>
  <c r="EP30" i="21"/>
  <c r="EP19" i="21"/>
  <c r="EP5" i="21"/>
  <c r="EP12" i="21"/>
  <c r="EP27" i="21"/>
  <c r="EP11" i="21"/>
  <c r="EP60" i="21"/>
  <c r="EP25" i="21"/>
  <c r="EP31" i="21"/>
  <c r="EM17" i="21"/>
  <c r="EM9" i="21"/>
  <c r="EM23" i="21"/>
  <c r="EM26" i="21"/>
  <c r="EM40" i="21"/>
  <c r="EM19" i="21"/>
  <c r="EM28" i="21"/>
  <c r="EM44" i="21"/>
  <c r="EM27" i="21"/>
  <c r="EM30" i="21"/>
  <c r="EM31" i="21"/>
  <c r="EM60" i="21"/>
  <c r="EM12" i="21"/>
  <c r="EM5" i="21"/>
  <c r="EM25" i="21"/>
  <c r="EM14" i="21"/>
  <c r="EM11" i="21"/>
  <c r="EM75" i="21"/>
  <c r="EM21" i="21"/>
  <c r="EI125" i="21"/>
  <c r="EI151" i="21"/>
  <c r="EI150" i="21"/>
  <c r="EI129" i="21"/>
  <c r="EI52" i="21"/>
  <c r="EI67" i="21"/>
  <c r="EI131" i="21"/>
  <c r="EI22" i="21"/>
  <c r="EI155" i="21"/>
  <c r="EI114" i="21"/>
  <c r="EI145" i="21"/>
  <c r="EI152" i="21"/>
  <c r="EP123" i="21"/>
  <c r="EP92" i="21"/>
  <c r="EP128" i="21"/>
  <c r="EP83" i="21"/>
  <c r="EP119" i="21"/>
  <c r="EP133" i="21"/>
  <c r="EO138" i="21"/>
  <c r="EO103" i="21"/>
  <c r="EO122" i="21"/>
  <c r="EO88" i="21"/>
  <c r="EO18" i="21"/>
  <c r="EO97" i="21"/>
  <c r="EO51" i="21"/>
  <c r="EO117" i="21"/>
  <c r="EO110" i="21"/>
  <c r="EO146" i="21"/>
  <c r="EO93" i="21"/>
  <c r="EO24" i="21"/>
  <c r="EO96" i="21"/>
  <c r="EO101" i="21"/>
  <c r="EO121" i="21"/>
  <c r="EO42" i="21"/>
  <c r="EO34" i="21"/>
  <c r="EO59" i="21"/>
  <c r="EO56" i="21"/>
  <c r="EO95" i="21"/>
  <c r="EO90" i="21"/>
  <c r="EM107" i="21"/>
  <c r="EM55" i="21"/>
  <c r="EM50" i="21"/>
  <c r="EM82" i="21"/>
  <c r="EM111" i="21"/>
  <c r="EM109" i="21"/>
  <c r="EM113" i="21"/>
  <c r="EM54" i="21"/>
  <c r="EM130" i="21"/>
  <c r="EM46" i="21"/>
  <c r="EM86" i="21"/>
  <c r="EM135" i="21"/>
  <c r="EM80" i="21"/>
  <c r="EM89" i="21"/>
  <c r="EM85" i="21"/>
  <c r="EM58" i="21"/>
  <c r="EM126" i="21"/>
  <c r="EM79" i="21"/>
  <c r="EM73" i="21"/>
  <c r="EM37" i="21"/>
  <c r="EM100" i="21"/>
  <c r="EM69" i="21"/>
  <c r="EM48" i="21"/>
  <c r="EM71" i="21"/>
  <c r="EM84" i="21"/>
  <c r="EM77" i="21"/>
  <c r="EM76" i="21"/>
  <c r="EM120" i="21"/>
  <c r="EM116" i="21"/>
  <c r="EM99" i="21"/>
  <c r="EM70" i="21"/>
  <c r="EM143" i="21"/>
  <c r="EM66" i="21"/>
  <c r="EK18" i="21"/>
  <c r="EK88" i="21"/>
  <c r="EK103" i="21"/>
  <c r="EK110" i="21"/>
  <c r="EK138" i="21"/>
  <c r="EK101" i="21"/>
  <c r="EK95" i="21"/>
  <c r="EK90" i="21"/>
  <c r="EK96" i="21"/>
  <c r="EK51" i="21"/>
  <c r="EK97" i="21"/>
  <c r="EK42" i="21"/>
  <c r="EK24" i="21"/>
  <c r="EK146" i="21"/>
  <c r="EK93" i="21"/>
  <c r="EK56" i="21"/>
  <c r="EK121" i="21"/>
  <c r="EK122" i="21"/>
  <c r="EK59" i="21"/>
  <c r="EK34" i="21"/>
  <c r="ER142" i="21"/>
  <c r="ER72" i="21"/>
  <c r="ER32" i="21"/>
  <c r="ER36" i="21"/>
  <c r="ER104" i="21"/>
  <c r="ER124" i="21"/>
  <c r="ER136" i="21"/>
  <c r="ER39" i="21"/>
  <c r="ER154" i="21"/>
  <c r="ER33" i="21"/>
  <c r="ER153" i="21"/>
  <c r="ER102" i="21"/>
  <c r="ER98" i="21"/>
  <c r="ER45" i="21"/>
  <c r="ER35" i="21"/>
  <c r="ER29" i="21"/>
  <c r="ER149" i="21"/>
  <c r="ER137" i="21"/>
  <c r="ER87" i="21"/>
  <c r="ER47" i="21"/>
  <c r="ER118" i="21"/>
  <c r="ER62" i="21"/>
  <c r="EJ130" i="21"/>
  <c r="EJ86" i="21"/>
  <c r="EJ73" i="21"/>
  <c r="EJ80" i="21"/>
  <c r="EJ99" i="21"/>
  <c r="EJ109" i="21"/>
  <c r="EJ46" i="21"/>
  <c r="EJ66" i="21"/>
  <c r="EJ94" i="21"/>
  <c r="EJ120" i="21"/>
  <c r="EJ69" i="21"/>
  <c r="EJ79" i="21"/>
  <c r="EJ70" i="21"/>
  <c r="EJ100" i="21"/>
  <c r="EJ107" i="21"/>
  <c r="EJ50" i="21"/>
  <c r="EJ54" i="21"/>
  <c r="EJ71" i="21"/>
  <c r="EJ89" i="21"/>
  <c r="EJ116" i="21"/>
  <c r="EJ135" i="21"/>
  <c r="EJ106" i="21"/>
  <c r="EJ58" i="21"/>
  <c r="EJ84" i="21"/>
  <c r="EJ143" i="21"/>
  <c r="EE143" i="21" a="1"/>
  <c r="EE143" i="21"/>
  <c r="ET143" i="21"/>
  <c r="FI143" i="21"/>
  <c r="EJ82" i="21"/>
  <c r="EJ77" i="21"/>
  <c r="EJ111" i="21"/>
  <c r="EJ48" i="21"/>
  <c r="EJ85" i="21"/>
  <c r="EJ37" i="21"/>
  <c r="EJ55" i="21"/>
  <c r="EJ76" i="21"/>
  <c r="ED125" i="21"/>
  <c r="ED22" i="21"/>
  <c r="ED150" i="21"/>
  <c r="ED151" i="21"/>
  <c r="ED129" i="21"/>
  <c r="ED131" i="21"/>
  <c r="ED114" i="21"/>
  <c r="ED67" i="21"/>
  <c r="ED145" i="21"/>
  <c r="ED152" i="21"/>
  <c r="EE123" i="21"/>
  <c r="EE128" i="21"/>
  <c r="EE133" i="21"/>
  <c r="EE119" i="21"/>
  <c r="EE83" i="21"/>
  <c r="EI17" i="21"/>
  <c r="EI40" i="21"/>
  <c r="EI14" i="21"/>
  <c r="EI26" i="21"/>
  <c r="EI23" i="21"/>
  <c r="EI9" i="21"/>
  <c r="EI28" i="21"/>
  <c r="EI30" i="21"/>
  <c r="EI25" i="21"/>
  <c r="EI27" i="21"/>
  <c r="EI44" i="21"/>
  <c r="EI21" i="21"/>
  <c r="EI12" i="21"/>
  <c r="EI5" i="21"/>
  <c r="EI60" i="21"/>
  <c r="EI75" i="21"/>
  <c r="EI31" i="21"/>
  <c r="EI11" i="21"/>
  <c r="EP126" i="21"/>
  <c r="EP86" i="21"/>
  <c r="EP66" i="21"/>
  <c r="EP57" i="21"/>
  <c r="EP89" i="21"/>
  <c r="EP107" i="21"/>
  <c r="EP55" i="21"/>
  <c r="EP109" i="21"/>
  <c r="EP54" i="21"/>
  <c r="EP71" i="21"/>
  <c r="EP100" i="21"/>
  <c r="EP113" i="21"/>
  <c r="EP135" i="21"/>
  <c r="EP70" i="21"/>
  <c r="EP69" i="21"/>
  <c r="EP79" i="21"/>
  <c r="EP84" i="21"/>
  <c r="EP82" i="21"/>
  <c r="EP80" i="21"/>
  <c r="EP46" i="21"/>
  <c r="EP58" i="21"/>
  <c r="EP120" i="21"/>
  <c r="EP48" i="21"/>
  <c r="EP143" i="21"/>
  <c r="EP77" i="21"/>
  <c r="EP116" i="21"/>
  <c r="EP111" i="21"/>
  <c r="EP74" i="21"/>
  <c r="EP130" i="21"/>
  <c r="EP85" i="21"/>
  <c r="EP37" i="21"/>
  <c r="EP50" i="21"/>
  <c r="EP94" i="21"/>
  <c r="EP99" i="21"/>
  <c r="EP76" i="21"/>
  <c r="EO28" i="21"/>
  <c r="EO14" i="21"/>
  <c r="EO44" i="21"/>
  <c r="EO25" i="21"/>
  <c r="EO21" i="21"/>
  <c r="EO30" i="21"/>
  <c r="EO17" i="21"/>
  <c r="EO31" i="21"/>
  <c r="EO11" i="21"/>
  <c r="EO40" i="21"/>
  <c r="EO27" i="21"/>
  <c r="EO26" i="21"/>
  <c r="EO23" i="21"/>
  <c r="EO19" i="21"/>
  <c r="EO9" i="21"/>
  <c r="EO5" i="21"/>
  <c r="EO75" i="21"/>
  <c r="EO60" i="21"/>
  <c r="EO12" i="21"/>
  <c r="EO10" i="21"/>
  <c r="EL100" i="21"/>
  <c r="EL89" i="21"/>
  <c r="EL73" i="21"/>
  <c r="EL54" i="21"/>
  <c r="EL71" i="21"/>
  <c r="EL70" i="21"/>
  <c r="EL79" i="21"/>
  <c r="EL107" i="21"/>
  <c r="EL135" i="21"/>
  <c r="EL69" i="21"/>
  <c r="EL109" i="21"/>
  <c r="EL113" i="21"/>
  <c r="EK113" i="21"/>
  <c r="EZ113" i="21"/>
  <c r="FO113" i="21"/>
  <c r="EL55" i="21"/>
  <c r="EL66" i="21"/>
  <c r="EL86" i="21"/>
  <c r="EL50" i="21"/>
  <c r="EL126" i="21"/>
  <c r="EL48" i="21"/>
  <c r="EL130" i="21"/>
  <c r="EL82" i="21"/>
  <c r="EL46" i="21"/>
  <c r="EL58" i="21"/>
  <c r="EL111" i="21"/>
  <c r="EL106" i="21"/>
  <c r="EH106" i="21" a="1"/>
  <c r="EH106" i="21"/>
  <c r="EW106" i="21"/>
  <c r="FL106" i="21"/>
  <c r="EL77" i="21"/>
  <c r="EL116" i="21"/>
  <c r="EL85" i="21"/>
  <c r="EL99" i="21"/>
  <c r="EL80" i="21"/>
  <c r="EL120" i="21"/>
  <c r="EL84" i="21"/>
  <c r="EL37" i="21"/>
  <c r="EL143" i="21"/>
  <c r="EL76" i="21"/>
  <c r="ER107" i="21"/>
  <c r="ER80" i="21"/>
  <c r="ER54" i="21"/>
  <c r="ER86" i="21"/>
  <c r="ER116" i="21"/>
  <c r="ER109" i="21"/>
  <c r="ER89" i="21"/>
  <c r="ER130" i="21"/>
  <c r="ER143" i="21"/>
  <c r="ER85" i="21"/>
  <c r="ER37" i="21"/>
  <c r="ER55" i="21"/>
  <c r="ED71" i="21"/>
  <c r="ED70" i="21"/>
  <c r="ED109" i="21"/>
  <c r="ED113" i="21"/>
  <c r="ED69" i="21"/>
  <c r="ED79" i="21"/>
  <c r="ED100" i="21"/>
  <c r="ED107" i="21"/>
  <c r="ED54" i="21"/>
  <c r="ED55" i="21"/>
  <c r="ED48" i="21"/>
  <c r="ED77" i="21"/>
  <c r="ED80" i="21"/>
  <c r="ED58" i="21"/>
  <c r="ED46" i="21"/>
  <c r="ED130" i="21"/>
  <c r="ED84" i="21"/>
  <c r="ED120" i="21"/>
  <c r="ED76" i="21"/>
  <c r="ED116" i="21"/>
  <c r="ED85" i="21"/>
  <c r="ED37" i="21"/>
  <c r="EQ26" i="21"/>
  <c r="EQ23" i="21"/>
  <c r="EQ10" i="21"/>
  <c r="EQ40" i="21"/>
  <c r="EQ27" i="21"/>
  <c r="EQ9" i="21"/>
  <c r="EQ25" i="21"/>
  <c r="EQ21" i="21"/>
  <c r="EQ17" i="21"/>
  <c r="EQ11" i="21"/>
  <c r="EQ19" i="21"/>
  <c r="EQ28" i="21"/>
  <c r="EQ14" i="21"/>
  <c r="EQ5" i="21"/>
  <c r="EQ60" i="21"/>
  <c r="EQ12" i="21"/>
  <c r="EQ44" i="21"/>
  <c r="EQ75" i="21"/>
  <c r="EQ30" i="21"/>
  <c r="EQ31" i="21"/>
  <c r="ER123" i="21"/>
  <c r="ER119" i="21"/>
  <c r="EG16" i="21"/>
  <c r="EG38" i="21"/>
  <c r="ED38" i="21" a="1"/>
  <c r="ED38" i="21"/>
  <c r="ES38" i="21"/>
  <c r="FH38" i="21"/>
  <c r="EG63" i="21"/>
  <c r="EV63" i="21"/>
  <c r="FK63" i="21"/>
  <c r="EV160" i="21"/>
  <c r="EG13" i="21"/>
  <c r="EG15" i="21"/>
  <c r="EJ101" i="21"/>
  <c r="EJ96" i="21"/>
  <c r="EJ90" i="21"/>
  <c r="EJ97" i="21"/>
  <c r="EJ146" i="21"/>
  <c r="EJ138" i="21"/>
  <c r="EJ88" i="21"/>
  <c r="EJ103" i="21"/>
  <c r="EJ121" i="21"/>
  <c r="EJ95" i="21"/>
  <c r="EJ51" i="21"/>
  <c r="EJ42" i="21"/>
  <c r="EJ18" i="21"/>
  <c r="EJ93" i="21"/>
  <c r="EJ56" i="21"/>
  <c r="EJ110" i="21"/>
  <c r="EJ24" i="21"/>
  <c r="EJ59" i="21"/>
  <c r="EJ122" i="21"/>
  <c r="EJ34" i="21"/>
  <c r="EN94" i="21"/>
  <c r="FC94" i="21"/>
  <c r="FR94" i="21"/>
  <c r="EF94" i="21"/>
  <c r="EU94" i="21"/>
  <c r="FJ94" i="21"/>
  <c r="EM94" i="21"/>
  <c r="EE94" i="21"/>
  <c r="ET94" i="21"/>
  <c r="FI94" i="21"/>
  <c r="EL94" i="21"/>
  <c r="FA94" i="21"/>
  <c r="FP94" i="21"/>
  <c r="ED94" i="21"/>
  <c r="ES94" i="21"/>
  <c r="FH94" i="21"/>
  <c r="EO94" i="21"/>
  <c r="FD94" i="21"/>
  <c r="FS94" i="21"/>
  <c r="EK94" i="21"/>
  <c r="EZ94" i="21"/>
  <c r="FO94" i="21"/>
  <c r="EF113" i="21"/>
  <c r="EF66" i="21"/>
  <c r="EF69" i="21"/>
  <c r="EF100" i="21"/>
  <c r="EF46" i="21"/>
  <c r="EF70" i="21"/>
  <c r="EF71" i="21"/>
  <c r="EF79" i="21"/>
  <c r="EF85" i="21"/>
  <c r="EF54" i="21"/>
  <c r="EF82" i="21"/>
  <c r="EF48" i="21"/>
  <c r="EF109" i="21"/>
  <c r="EF107" i="21"/>
  <c r="EF120" i="21"/>
  <c r="EF130" i="21"/>
  <c r="EF76" i="21"/>
  <c r="EF116" i="21"/>
  <c r="EF80" i="21"/>
  <c r="EF78" i="21"/>
  <c r="EF55" i="21"/>
  <c r="EF37" i="21"/>
  <c r="EF99" i="21"/>
  <c r="EF84" i="21"/>
  <c r="EF50" i="21"/>
  <c r="EF77" i="21"/>
  <c r="EF58" i="21"/>
  <c r="EK22" i="21"/>
  <c r="EK125" i="21"/>
  <c r="EK134" i="21"/>
  <c r="EK152" i="21"/>
  <c r="EK131" i="21"/>
  <c r="EK114" i="21"/>
  <c r="EK129" i="21"/>
  <c r="EK145" i="21"/>
  <c r="EK52" i="21"/>
  <c r="EK150" i="21"/>
  <c r="EK67" i="21"/>
  <c r="EK155" i="21"/>
  <c r="EH62" i="21"/>
  <c r="EH137" i="21"/>
  <c r="EH65" i="21"/>
  <c r="EH72" i="21"/>
  <c r="EH118" i="21"/>
  <c r="EH140" i="21"/>
  <c r="EH142" i="21"/>
  <c r="ED142" i="21" a="1"/>
  <c r="ED142" i="21"/>
  <c r="ES142" i="21"/>
  <c r="FH142" i="21"/>
  <c r="EH35" i="21"/>
  <c r="EH104" i="21"/>
  <c r="EH124" i="21"/>
  <c r="EH102" i="21"/>
  <c r="EH47" i="21"/>
  <c r="EH98" i="21"/>
  <c r="EH153" i="21"/>
  <c r="EH39" i="21"/>
  <c r="EH32" i="21"/>
  <c r="ED32" i="21" a="1"/>
  <c r="ED32" i="21"/>
  <c r="ES32" i="21"/>
  <c r="FH32" i="21"/>
  <c r="EH45" i="21"/>
  <c r="EH53" i="21"/>
  <c r="EH49" i="21"/>
  <c r="EH33" i="21"/>
  <c r="EH29" i="21"/>
  <c r="ED29" i="21" a="1"/>
  <c r="ED29" i="21"/>
  <c r="ES29" i="21"/>
  <c r="FH29" i="21"/>
  <c r="EH136" i="21"/>
  <c r="ED136" i="21" a="1"/>
  <c r="ED136" i="21"/>
  <c r="ES136" i="21"/>
  <c r="FH136" i="21"/>
  <c r="EH132" i="21"/>
  <c r="EF132" i="21" a="1"/>
  <c r="EF132" i="21"/>
  <c r="EU132" i="21"/>
  <c r="FJ132" i="21"/>
  <c r="EU165" i="21"/>
  <c r="EH36" i="21"/>
  <c r="EH149" i="21"/>
  <c r="EH154" i="21"/>
  <c r="EH87" i="21"/>
  <c r="EH64" i="21"/>
  <c r="EO83" i="21"/>
  <c r="EO128" i="21"/>
  <c r="EO123" i="21"/>
  <c r="EO92" i="21"/>
  <c r="EO119" i="21"/>
  <c r="EO133" i="21"/>
  <c r="EP73" i="21"/>
  <c r="FE73" i="21"/>
  <c r="FT73" i="21"/>
  <c r="EI146" i="21"/>
  <c r="EI101" i="21"/>
  <c r="EI95" i="21"/>
  <c r="EI59" i="21"/>
  <c r="EI93" i="21"/>
  <c r="EI18" i="21"/>
  <c r="EI97" i="21"/>
  <c r="EI121" i="21"/>
  <c r="EI42" i="21"/>
  <c r="EI110" i="21"/>
  <c r="EI90" i="21"/>
  <c r="EI51" i="21"/>
  <c r="EI122" i="21"/>
  <c r="EI56" i="21"/>
  <c r="EI103" i="21"/>
  <c r="EI24" i="21"/>
  <c r="EI34" i="21"/>
  <c r="EI138" i="21"/>
  <c r="EI96" i="21"/>
  <c r="EI88" i="21"/>
  <c r="EM142" i="21"/>
  <c r="EM118" i="21"/>
  <c r="EM65" i="21"/>
  <c r="EM62" i="21"/>
  <c r="EM32" i="21"/>
  <c r="EM137" i="21"/>
  <c r="EM153" i="21"/>
  <c r="EM104" i="21"/>
  <c r="EM124" i="21"/>
  <c r="EM140" i="21"/>
  <c r="EM36" i="21"/>
  <c r="EM102" i="21"/>
  <c r="EM33" i="21"/>
  <c r="EM136" i="21"/>
  <c r="EM98" i="21"/>
  <c r="EM72" i="21"/>
  <c r="ED72" i="21" a="1"/>
  <c r="ED72" i="21"/>
  <c r="ES72" i="21"/>
  <c r="FH72" i="21"/>
  <c r="EM87" i="21"/>
  <c r="EM47" i="21"/>
  <c r="EM53" i="21"/>
  <c r="EM154" i="21"/>
  <c r="EM149" i="21"/>
  <c r="EM132" i="21"/>
  <c r="EM64" i="21"/>
  <c r="EM45" i="21"/>
  <c r="EM35" i="21"/>
  <c r="EM49" i="21"/>
  <c r="EM39" i="21"/>
  <c r="EM29" i="21"/>
  <c r="EK28" i="21"/>
  <c r="EK25" i="21"/>
  <c r="EK14" i="21"/>
  <c r="EK44" i="21"/>
  <c r="EK75" i="21"/>
  <c r="EK19" i="21"/>
  <c r="EK27" i="21"/>
  <c r="EK21" i="21"/>
  <c r="EK9" i="21"/>
  <c r="EK26" i="21"/>
  <c r="EK23" i="21"/>
  <c r="EK12" i="21"/>
  <c r="EK30" i="21"/>
  <c r="EK31" i="21"/>
  <c r="EK5" i="21"/>
  <c r="EK60" i="21"/>
  <c r="EK11" i="21"/>
  <c r="EK17" i="21"/>
  <c r="EK40" i="21"/>
  <c r="EN123" i="21"/>
  <c r="EN83" i="21"/>
  <c r="EN92" i="21"/>
  <c r="EN128" i="21"/>
  <c r="ER128" i="21" a="1"/>
  <c r="ER128" i="21"/>
  <c r="FG128" i="21"/>
  <c r="FV128" i="21"/>
  <c r="EN133" i="21"/>
  <c r="ER133" i="21" a="1"/>
  <c r="ER133" i="21"/>
  <c r="FG133" i="21"/>
  <c r="FV133" i="21"/>
  <c r="EN119" i="21"/>
  <c r="EE55" i="21"/>
  <c r="EE46" i="21"/>
  <c r="EE54" i="21"/>
  <c r="EE78" i="21"/>
  <c r="EE109" i="21"/>
  <c r="EE130" i="21"/>
  <c r="EE80" i="21"/>
  <c r="EE107" i="21"/>
  <c r="EE113" i="21"/>
  <c r="EE100" i="21"/>
  <c r="EE85" i="21"/>
  <c r="EE84" i="21"/>
  <c r="EE76" i="21"/>
  <c r="EE69" i="21"/>
  <c r="EE77" i="21"/>
  <c r="EE58" i="21"/>
  <c r="EE82" i="21"/>
  <c r="ED82" i="21" a="1"/>
  <c r="ED82" i="21"/>
  <c r="ES82" i="21"/>
  <c r="FH82" i="21"/>
  <c r="EE71" i="21"/>
  <c r="EE48" i="21"/>
  <c r="EE126" i="21"/>
  <c r="EE66" i="21"/>
  <c r="ED66" i="21" a="1"/>
  <c r="ED66" i="21"/>
  <c r="ES66" i="21"/>
  <c r="FH66" i="21"/>
  <c r="EE37" i="21"/>
  <c r="EE120" i="21"/>
  <c r="EE79" i="21"/>
  <c r="EE116" i="21"/>
  <c r="EE70" i="21"/>
  <c r="EH93" i="21"/>
  <c r="EH97" i="21"/>
  <c r="EH59" i="21"/>
  <c r="EH95" i="21"/>
  <c r="EH121" i="21"/>
  <c r="EH101" i="21"/>
  <c r="EH146" i="21"/>
  <c r="EH51" i="21"/>
  <c r="EH138" i="21"/>
  <c r="EH56" i="21"/>
  <c r="EH103" i="21"/>
  <c r="EH90" i="21"/>
  <c r="EH88" i="21"/>
  <c r="EH18" i="21"/>
  <c r="EH34" i="21"/>
  <c r="EH96" i="21"/>
  <c r="EH122" i="21"/>
  <c r="EK38" i="21"/>
  <c r="EK15" i="21"/>
  <c r="EK13" i="21"/>
  <c r="EK16" i="21"/>
  <c r="EK63" i="21"/>
  <c r="EZ63" i="21"/>
  <c r="FO63" i="21"/>
  <c r="EZ160" i="21"/>
  <c r="EE101" i="21"/>
  <c r="EE95" i="21"/>
  <c r="EE59" i="21"/>
  <c r="EE34" i="21"/>
  <c r="EE88" i="21"/>
  <c r="EE146" i="21"/>
  <c r="EE18" i="21"/>
  <c r="EE97" i="21"/>
  <c r="EE121" i="21"/>
  <c r="EE93" i="21"/>
  <c r="EF42" i="21"/>
  <c r="EE51" i="21"/>
  <c r="EE138" i="21"/>
  <c r="EE122" i="21"/>
  <c r="EE96" i="21"/>
  <c r="EE103" i="21"/>
  <c r="EE90" i="21"/>
  <c r="EE24" i="21"/>
  <c r="EE56" i="21"/>
  <c r="EL22" i="21"/>
  <c r="EL52" i="21"/>
  <c r="EL134" i="21"/>
  <c r="EL131" i="21"/>
  <c r="EL150" i="21"/>
  <c r="EL125" i="21"/>
  <c r="EL145" i="21"/>
  <c r="EL114" i="21"/>
  <c r="EL155" i="21"/>
  <c r="EL152" i="21"/>
  <c r="EL129" i="21"/>
  <c r="EL67" i="21"/>
  <c r="ER96" i="21" a="1"/>
  <c r="ER96" i="21"/>
  <c r="FG96" i="21"/>
  <c r="FV96" i="21"/>
  <c r="EQ127" i="21"/>
  <c r="EN127" i="21"/>
  <c r="EQ123" i="21"/>
  <c r="EQ128" i="21"/>
  <c r="EQ92" i="21"/>
  <c r="EQ83" i="21"/>
  <c r="EQ119" i="21"/>
  <c r="EQ133" i="21"/>
  <c r="EG34" i="21"/>
  <c r="EG138" i="21"/>
  <c r="EG122" i="21"/>
  <c r="EG88" i="21"/>
  <c r="EG18" i="21"/>
  <c r="EG103" i="21"/>
  <c r="EG56" i="21"/>
  <c r="EG146" i="21"/>
  <c r="EG93" i="21"/>
  <c r="EG121" i="21"/>
  <c r="EG90" i="21"/>
  <c r="EH42" i="21"/>
  <c r="EG51" i="21"/>
  <c r="EG96" i="21"/>
  <c r="EG101" i="21"/>
  <c r="EG97" i="21"/>
  <c r="EG59" i="21"/>
  <c r="EG95" i="21"/>
  <c r="ED62" i="21"/>
  <c r="ED65" i="21"/>
  <c r="ED137" i="21"/>
  <c r="ED49" i="21"/>
  <c r="ED118" i="21"/>
  <c r="ED124" i="21"/>
  <c r="ED33" i="21"/>
  <c r="ED53" i="21"/>
  <c r="ED154" i="21"/>
  <c r="ED36" i="21"/>
  <c r="ED98" i="21"/>
  <c r="ED149" i="21"/>
  <c r="ED64" i="21"/>
  <c r="ED102" i="21"/>
  <c r="ED87" i="21"/>
  <c r="ED35" i="21"/>
  <c r="ED153" i="21"/>
  <c r="EO15" i="21"/>
  <c r="EO38" i="21"/>
  <c r="EO13" i="21"/>
  <c r="EO63" i="21"/>
  <c r="EO16" i="21"/>
  <c r="EP52" i="21"/>
  <c r="EP134" i="21"/>
  <c r="EP151" i="21"/>
  <c r="EP114" i="21"/>
  <c r="EP131" i="21"/>
  <c r="EP22" i="21"/>
  <c r="EP125" i="21"/>
  <c r="EP150" i="21"/>
  <c r="EP152" i="21"/>
  <c r="EP148" i="21"/>
  <c r="EP155" i="21"/>
  <c r="EP145" i="21"/>
  <c r="EP6" i="21"/>
  <c r="EP67" i="21"/>
  <c r="EP129" i="21"/>
  <c r="EQ95" i="21"/>
  <c r="ER95" i="21" a="1"/>
  <c r="ER95" i="21"/>
  <c r="FG95" i="21"/>
  <c r="FV95" i="21"/>
  <c r="EQ59" i="21"/>
  <c r="ER59" i="21" a="1"/>
  <c r="ER59" i="21"/>
  <c r="FG59" i="21"/>
  <c r="FV59" i="21"/>
  <c r="EQ97" i="21"/>
  <c r="EQ24" i="21"/>
  <c r="EQ93" i="21"/>
  <c r="EQ88" i="21"/>
  <c r="EQ101" i="21"/>
  <c r="EQ146" i="21"/>
  <c r="EQ117" i="21"/>
  <c r="EQ121" i="21"/>
  <c r="EQ56" i="21"/>
  <c r="ER56" i="21" a="1"/>
  <c r="ER56" i="21"/>
  <c r="FG56" i="21"/>
  <c r="FV56" i="21"/>
  <c r="EQ110" i="21"/>
  <c r="EQ18" i="21"/>
  <c r="EQ138" i="21"/>
  <c r="EQ96" i="21"/>
  <c r="EQ51" i="21"/>
  <c r="EQ122" i="21"/>
  <c r="EQ34" i="21"/>
  <c r="ER34" i="21" a="1"/>
  <c r="ER34" i="21"/>
  <c r="FG34" i="21"/>
  <c r="FV34" i="21"/>
  <c r="EQ103" i="21"/>
  <c r="ER103" i="21" a="1"/>
  <c r="ER103" i="21"/>
  <c r="FG103" i="21"/>
  <c r="FV103" i="21"/>
  <c r="EQ42" i="21"/>
  <c r="EQ90" i="21"/>
  <c r="EK139" i="21"/>
  <c r="EG139" i="21" a="1"/>
  <c r="EG139" i="21"/>
  <c r="EV139" i="21"/>
  <c r="FK139" i="21"/>
  <c r="EK105" i="21"/>
  <c r="EF105" i="21" a="1"/>
  <c r="EF105" i="21"/>
  <c r="EU105" i="21"/>
  <c r="FJ105" i="21"/>
  <c r="EK20" i="21"/>
  <c r="EE20" i="21" a="1"/>
  <c r="EE20" i="21"/>
  <c r="ET20" i="21"/>
  <c r="FI20" i="21"/>
  <c r="EK112" i="21"/>
  <c r="EK141" i="21"/>
  <c r="EK147" i="21"/>
  <c r="EK41" i="21"/>
  <c r="EK4" i="21"/>
  <c r="EF4" i="21" a="1"/>
  <c r="EF4" i="21"/>
  <c r="EU4" i="21"/>
  <c r="FJ4" i="21"/>
  <c r="EK91" i="21"/>
  <c r="EK144" i="21"/>
  <c r="EE144" i="21" a="1"/>
  <c r="EE144" i="21"/>
  <c r="ET144" i="21"/>
  <c r="FI144" i="21"/>
  <c r="EK81" i="21"/>
  <c r="EK61" i="21"/>
  <c r="EK7" i="21"/>
  <c r="EK108" i="21"/>
  <c r="EF108" i="21" a="1"/>
  <c r="EF108" i="21"/>
  <c r="EU108" i="21"/>
  <c r="FJ108" i="21"/>
  <c r="EK115" i="21"/>
  <c r="EK8" i="21"/>
  <c r="EK68" i="21"/>
  <c r="EK43" i="21"/>
  <c r="ER92" i="21" a="1"/>
  <c r="ER92" i="21"/>
  <c r="FG92" i="21"/>
  <c r="FV92" i="21"/>
  <c r="EP78" i="21"/>
  <c r="FE78" i="21"/>
  <c r="FT78" i="21"/>
  <c r="EH86" i="21" a="1"/>
  <c r="EH86" i="21"/>
  <c r="EW86" i="21"/>
  <c r="FL86" i="21"/>
  <c r="EF86" i="21" a="1"/>
  <c r="EF86" i="21"/>
  <c r="EU86" i="21"/>
  <c r="FJ86" i="21"/>
  <c r="ED86" i="21" a="1"/>
  <c r="ED86" i="21"/>
  <c r="ES86" i="21"/>
  <c r="FH86" i="21"/>
  <c r="EG86" i="21" a="1"/>
  <c r="EG86" i="21"/>
  <c r="EV86" i="21"/>
  <c r="FK86" i="21"/>
  <c r="EE86" i="21" a="1"/>
  <c r="EE86" i="21"/>
  <c r="ET86" i="21"/>
  <c r="FI86" i="21"/>
  <c r="EF111" i="21" a="1"/>
  <c r="EF111" i="21"/>
  <c r="EU111" i="21"/>
  <c r="FJ111" i="21"/>
  <c r="EH111" i="21" a="1"/>
  <c r="EH111" i="21"/>
  <c r="EW111" i="21"/>
  <c r="FL111" i="21"/>
  <c r="ED111" i="21" a="1"/>
  <c r="ED111" i="21"/>
  <c r="ES111" i="21"/>
  <c r="FH111" i="21"/>
  <c r="EG111" i="21" a="1"/>
  <c r="EG111" i="21"/>
  <c r="EV111" i="21"/>
  <c r="FK111" i="21"/>
  <c r="EE111" i="21" a="1"/>
  <c r="EE111" i="21"/>
  <c r="ET111" i="21"/>
  <c r="FI111" i="21"/>
  <c r="EH135" i="21" a="1"/>
  <c r="EH135" i="21"/>
  <c r="EW135" i="21"/>
  <c r="FL135" i="21"/>
  <c r="EF135" i="21" a="1"/>
  <c r="EF135" i="21"/>
  <c r="EU135" i="21"/>
  <c r="FJ135" i="21"/>
  <c r="ED135" i="21" a="1"/>
  <c r="ED135" i="21"/>
  <c r="ES135" i="21"/>
  <c r="FH135" i="21"/>
  <c r="EG135" i="21" a="1"/>
  <c r="EG135" i="21"/>
  <c r="EV135" i="21"/>
  <c r="FK135" i="21"/>
  <c r="EE135" i="21" a="1"/>
  <c r="EE135" i="21"/>
  <c r="ET135" i="21"/>
  <c r="FI135" i="21"/>
  <c r="EN20" i="21"/>
  <c r="FC20" i="21"/>
  <c r="FR20" i="21"/>
  <c r="FC162" i="21"/>
  <c r="EP20" i="21"/>
  <c r="FE20" i="21"/>
  <c r="FT20" i="21"/>
  <c r="FE162" i="21"/>
  <c r="EO20" i="21"/>
  <c r="FD20" i="21"/>
  <c r="FS20" i="21"/>
  <c r="FD162" i="21"/>
  <c r="EG115" i="21" a="1"/>
  <c r="EG115" i="21"/>
  <c r="EV115" i="21"/>
  <c r="FK115" i="21"/>
  <c r="EE115" i="21" a="1"/>
  <c r="EE115" i="21"/>
  <c r="ET115" i="21"/>
  <c r="FI115" i="21"/>
  <c r="ER138" i="21"/>
  <c r="ER117" i="21"/>
  <c r="ER146" i="21"/>
  <c r="ER88" i="21"/>
  <c r="ER90" i="21"/>
  <c r="ER101" i="21"/>
  <c r="ER97" i="21"/>
  <c r="ER51" i="21"/>
  <c r="ER122" i="21"/>
  <c r="ER42" i="21"/>
  <c r="ER18" i="21"/>
  <c r="ED63" i="21"/>
  <c r="ES63" i="21"/>
  <c r="FH63" i="21"/>
  <c r="ED16" i="21"/>
  <c r="ED15" i="21"/>
  <c r="EJ123" i="21"/>
  <c r="EJ128" i="21"/>
  <c r="EJ133" i="21"/>
  <c r="EJ92" i="21"/>
  <c r="EJ83" i="21"/>
  <c r="EJ119" i="21"/>
  <c r="EH26" i="21"/>
  <c r="EH9" i="21"/>
  <c r="EH23" i="21"/>
  <c r="EH40" i="21"/>
  <c r="EH75" i="21"/>
  <c r="EH17" i="21"/>
  <c r="EH30" i="21"/>
  <c r="EH5" i="21"/>
  <c r="EH44" i="21"/>
  <c r="EH31" i="21"/>
  <c r="EH14" i="21"/>
  <c r="EH27" i="21"/>
  <c r="EH12" i="21"/>
  <c r="EH21" i="21"/>
  <c r="EH25" i="21"/>
  <c r="EH11" i="21"/>
  <c r="EH60" i="21"/>
  <c r="EH28" i="21"/>
  <c r="EE7" i="21" a="1"/>
  <c r="EE7" i="21"/>
  <c r="ET7" i="21"/>
  <c r="FI7" i="21"/>
  <c r="ER93" i="21" a="1"/>
  <c r="ER93" i="21"/>
  <c r="FG93" i="21"/>
  <c r="FV93" i="21"/>
  <c r="ER121" i="21" a="1"/>
  <c r="ER121" i="21"/>
  <c r="FG121" i="21"/>
  <c r="FV121" i="21"/>
  <c r="EG27" i="21"/>
  <c r="EG28" i="21"/>
  <c r="EG21" i="21"/>
  <c r="EG31" i="21"/>
  <c r="EG44" i="21"/>
  <c r="EG40" i="21"/>
  <c r="EG60" i="21"/>
  <c r="EG12" i="21"/>
  <c r="EG75" i="21"/>
  <c r="EG14" i="21"/>
  <c r="EG23" i="21"/>
  <c r="EG30" i="21"/>
  <c r="EG25" i="21"/>
  <c r="EG11" i="21"/>
  <c r="EG17" i="21"/>
  <c r="EG5" i="21"/>
  <c r="EG26" i="21"/>
  <c r="EG19" i="21"/>
  <c r="EG9" i="21"/>
  <c r="EF128" i="21"/>
  <c r="EF123" i="21"/>
  <c r="EF83" i="21"/>
  <c r="EF92" i="21"/>
  <c r="EF133" i="21"/>
  <c r="EF119" i="21"/>
  <c r="EF88" i="21"/>
  <c r="EF101" i="21"/>
  <c r="EF146" i="21"/>
  <c r="EF96" i="21"/>
  <c r="EF97" i="21"/>
  <c r="EF138" i="21"/>
  <c r="EF90" i="21"/>
  <c r="EF103" i="21"/>
  <c r="EF95" i="21"/>
  <c r="EF51" i="21"/>
  <c r="EF24" i="21"/>
  <c r="EF121" i="21"/>
  <c r="EF93" i="21"/>
  <c r="EF122" i="21"/>
  <c r="EF34" i="21"/>
  <c r="EF56" i="21"/>
  <c r="EF18" i="21"/>
  <c r="EG42" i="21"/>
  <c r="EF59" i="21"/>
  <c r="EQ140" i="21"/>
  <c r="EQ118" i="21"/>
  <c r="EQ62" i="21"/>
  <c r="EQ29" i="21"/>
  <c r="EQ32" i="21"/>
  <c r="EQ49" i="21"/>
  <c r="EQ45" i="21"/>
  <c r="EQ65" i="21"/>
  <c r="EQ104" i="21"/>
  <c r="EQ142" i="21"/>
  <c r="EQ137" i="21"/>
  <c r="EQ102" i="21"/>
  <c r="EQ124" i="21"/>
  <c r="EQ149" i="21"/>
  <c r="EQ47" i="21"/>
  <c r="EQ36" i="21"/>
  <c r="EQ153" i="21"/>
  <c r="EQ33" i="21"/>
  <c r="EQ72" i="21"/>
  <c r="EQ136" i="21"/>
  <c r="EQ132" i="21"/>
  <c r="EQ98" i="21"/>
  <c r="EQ39" i="21"/>
  <c r="EQ35" i="21"/>
  <c r="EQ154" i="21"/>
  <c r="EQ87" i="21"/>
  <c r="EQ64" i="21"/>
  <c r="EQ53" i="21"/>
  <c r="EE73" i="21" a="1"/>
  <c r="EE73" i="21"/>
  <c r="ET73" i="21"/>
  <c r="FI73" i="21"/>
  <c r="EF73" i="21" a="1"/>
  <c r="EF73" i="21"/>
  <c r="EU73" i="21"/>
  <c r="FJ73" i="21"/>
  <c r="ED73" i="21" a="1"/>
  <c r="ED73" i="21"/>
  <c r="ES73" i="21"/>
  <c r="FH73" i="21"/>
  <c r="ER17" i="21"/>
  <c r="ER9" i="21"/>
  <c r="ER26" i="21"/>
  <c r="ER44" i="21"/>
  <c r="ER60" i="21"/>
  <c r="ER12" i="21"/>
  <c r="ER28" i="21"/>
  <c r="ER40" i="21"/>
  <c r="ER75" i="21"/>
  <c r="ER23" i="21"/>
  <c r="ER31" i="21"/>
  <c r="ER30" i="21"/>
  <c r="ER14" i="21"/>
  <c r="ER27" i="21"/>
  <c r="ER19" i="21"/>
  <c r="ER11" i="21"/>
  <c r="ER25" i="21"/>
  <c r="ER21" i="21"/>
  <c r="ER10" i="21"/>
  <c r="EM150" i="21"/>
  <c r="EM131" i="21"/>
  <c r="EM52" i="21"/>
  <c r="EM145" i="21"/>
  <c r="EM67" i="21"/>
  <c r="ER67" i="21" a="1"/>
  <c r="ER67" i="21"/>
  <c r="FG67" i="21"/>
  <c r="FV67" i="21"/>
  <c r="EM114" i="21"/>
  <c r="EM134" i="21"/>
  <c r="EI134" i="21" a="1"/>
  <c r="EI134" i="21"/>
  <c r="EX134" i="21"/>
  <c r="FM134" i="21"/>
  <c r="EM129" i="21"/>
  <c r="ER129" i="21" a="1"/>
  <c r="ER129" i="21"/>
  <c r="FG129" i="21"/>
  <c r="FV129" i="21"/>
  <c r="EM155" i="21"/>
  <c r="EM125" i="21"/>
  <c r="EM152" i="21"/>
  <c r="ER152" i="21" a="1"/>
  <c r="ER152" i="21"/>
  <c r="FG152" i="21"/>
  <c r="FV152" i="21"/>
  <c r="EM22" i="21"/>
  <c r="ER22" i="21" a="1"/>
  <c r="ER22" i="21"/>
  <c r="FG22" i="21"/>
  <c r="FV22" i="21"/>
  <c r="ER110" i="21" a="1"/>
  <c r="ER110" i="21"/>
  <c r="FG110" i="21"/>
  <c r="FV110" i="21"/>
  <c r="EO141" i="21"/>
  <c r="EO81" i="21"/>
  <c r="EO105" i="21"/>
  <c r="EO108" i="21"/>
  <c r="ER108" i="21" a="1"/>
  <c r="ER108" i="21"/>
  <c r="FG108" i="21"/>
  <c r="FV108" i="21"/>
  <c r="EO139" i="21"/>
  <c r="ER139" i="21" a="1"/>
  <c r="ER139" i="21"/>
  <c r="FG139" i="21"/>
  <c r="FV139" i="21"/>
  <c r="EO68" i="21"/>
  <c r="EO144" i="21"/>
  <c r="EO147" i="21"/>
  <c r="EO115" i="21"/>
  <c r="EF115" i="21" a="1"/>
  <c r="EF115" i="21"/>
  <c r="EU115" i="21"/>
  <c r="FJ115" i="21"/>
  <c r="EO43" i="21"/>
  <c r="ER43" i="21" a="1"/>
  <c r="ER43" i="21"/>
  <c r="FG43" i="21"/>
  <c r="FV43" i="21"/>
  <c r="EO8" i="21"/>
  <c r="EF8" i="21" a="1"/>
  <c r="EF8" i="21"/>
  <c r="EU8" i="21"/>
  <c r="FJ8" i="21"/>
  <c r="EO7" i="21"/>
  <c r="ER7" i="21" a="1"/>
  <c r="ER7" i="21"/>
  <c r="FG7" i="21"/>
  <c r="FV7" i="21"/>
  <c r="EO112" i="21"/>
  <c r="ER112" i="21" a="1"/>
  <c r="ER112" i="21"/>
  <c r="FG112" i="21"/>
  <c r="FV112" i="21"/>
  <c r="EO61" i="21"/>
  <c r="EO91" i="21"/>
  <c r="EO41" i="21"/>
  <c r="EO4" i="21"/>
  <c r="EE8" i="21" a="1"/>
  <c r="EE8" i="21"/>
  <c r="ET8" i="21"/>
  <c r="FI8" i="21"/>
  <c r="EO22" i="21"/>
  <c r="EO125" i="21"/>
  <c r="EO129" i="21"/>
  <c r="EO114" i="21"/>
  <c r="EO148" i="21"/>
  <c r="EO67" i="21"/>
  <c r="EO6" i="21"/>
  <c r="EO134" i="21"/>
  <c r="EO152" i="21"/>
  <c r="EO150" i="21"/>
  <c r="EO145" i="21"/>
  <c r="EO155" i="21"/>
  <c r="EO151" i="21"/>
  <c r="EK151" i="21"/>
  <c r="EZ151" i="21"/>
  <c r="FO151" i="21"/>
  <c r="EO131" i="21"/>
  <c r="EO52" i="21"/>
  <c r="EP39" i="21"/>
  <c r="EP33" i="21"/>
  <c r="EP124" i="21"/>
  <c r="EP104" i="21"/>
  <c r="ED104" i="21" a="1"/>
  <c r="ED104" i="21"/>
  <c r="ES104" i="21"/>
  <c r="FH104" i="21"/>
  <c r="EP118" i="21"/>
  <c r="EP65" i="21"/>
  <c r="EP102" i="21"/>
  <c r="EP140" i="21"/>
  <c r="ED140" i="21" a="1"/>
  <c r="ED140" i="21"/>
  <c r="ES140" i="21"/>
  <c r="FH140" i="21"/>
  <c r="EP137" i="21"/>
  <c r="EP142" i="21"/>
  <c r="EP36" i="21"/>
  <c r="EP35" i="21"/>
  <c r="EP62" i="21"/>
  <c r="EP49" i="21"/>
  <c r="EP53" i="21"/>
  <c r="EP72" i="21"/>
  <c r="EP98" i="21"/>
  <c r="EP47" i="21"/>
  <c r="EP154" i="21"/>
  <c r="EP32" i="21"/>
  <c r="EP136" i="21"/>
  <c r="EP87" i="21"/>
  <c r="EP29" i="21"/>
  <c r="EP153" i="21"/>
  <c r="EP45" i="21"/>
  <c r="ED45" i="21" a="1"/>
  <c r="ED45" i="21"/>
  <c r="ES45" i="21"/>
  <c r="FH45" i="21"/>
  <c r="EP149" i="21"/>
  <c r="EP132" i="21"/>
  <c r="EP64" i="21"/>
  <c r="EL17" i="21"/>
  <c r="EL31" i="21"/>
  <c r="EL23" i="21"/>
  <c r="EL26" i="21"/>
  <c r="EL21" i="21"/>
  <c r="EL44" i="21"/>
  <c r="EL28" i="21"/>
  <c r="EL75" i="21"/>
  <c r="EL9" i="21"/>
  <c r="EL40" i="21"/>
  <c r="EL27" i="21"/>
  <c r="EL30" i="21"/>
  <c r="EL12" i="21"/>
  <c r="EL11" i="21"/>
  <c r="EL19" i="21"/>
  <c r="EL25" i="21"/>
  <c r="EL60" i="21"/>
  <c r="EL14" i="21"/>
  <c r="EL5" i="21"/>
  <c r="EG67" i="21"/>
  <c r="EG22" i="21"/>
  <c r="EG114" i="21"/>
  <c r="EG125" i="21"/>
  <c r="EG151" i="21"/>
  <c r="EG152" i="21"/>
  <c r="EG150" i="21"/>
  <c r="EG145" i="21"/>
  <c r="EG52" i="21"/>
  <c r="EG129" i="21"/>
  <c r="EG131" i="21"/>
  <c r="EG155" i="21"/>
  <c r="EE40" i="21"/>
  <c r="EE26" i="21"/>
  <c r="EE23" i="21"/>
  <c r="EE14" i="21"/>
  <c r="EE9" i="21"/>
  <c r="EE25" i="21"/>
  <c r="EE17" i="21"/>
  <c r="EE12" i="21"/>
  <c r="EE30" i="21"/>
  <c r="EE75" i="21"/>
  <c r="EE31" i="21"/>
  <c r="EE27" i="21"/>
  <c r="EE21" i="21"/>
  <c r="EE11" i="21"/>
  <c r="EE60" i="21"/>
  <c r="EE28" i="21"/>
  <c r="EG127" i="21"/>
  <c r="EV127" i="21"/>
  <c r="FK127" i="21"/>
  <c r="EV164" i="21"/>
  <c r="EF127" i="21"/>
  <c r="EU127" i="21"/>
  <c r="FJ127" i="21"/>
  <c r="EU164" i="21"/>
  <c r="EH127" i="21"/>
  <c r="EW127" i="21"/>
  <c r="FL127" i="21"/>
  <c r="EW164" i="21"/>
  <c r="EJ127" i="21"/>
  <c r="EY127" i="21"/>
  <c r="FN127" i="21"/>
  <c r="EY164" i="21"/>
  <c r="EI127" i="21"/>
  <c r="EX127" i="21"/>
  <c r="FM127" i="21"/>
  <c r="EX164" i="21"/>
  <c r="EE127" i="21"/>
  <c r="ET127" i="21"/>
  <c r="FI127" i="21"/>
  <c r="ED127" i="21"/>
  <c r="ES127" i="21"/>
  <c r="FH127" i="21"/>
  <c r="ED13" i="21" a="1"/>
  <c r="ED13" i="21"/>
  <c r="ES13" i="21"/>
  <c r="FH13" i="21"/>
  <c r="ED47" i="21" a="1"/>
  <c r="ED47" i="21"/>
  <c r="ES47" i="21"/>
  <c r="FH47" i="21"/>
  <c r="ED39" i="21" a="1"/>
  <c r="ED39" i="21"/>
  <c r="ES39" i="21"/>
  <c r="FH39" i="21"/>
  <c r="EL74" i="21"/>
  <c r="FA74" i="21"/>
  <c r="FP74" i="21"/>
  <c r="EN74" i="21"/>
  <c r="FC74" i="21"/>
  <c r="FR74" i="21"/>
  <c r="EJ74" i="21"/>
  <c r="EY74" i="21"/>
  <c r="FN74" i="21"/>
  <c r="EK74" i="21"/>
  <c r="EZ74" i="21"/>
  <c r="FO74" i="21"/>
  <c r="EO74" i="21"/>
  <c r="FD74" i="21"/>
  <c r="FS74" i="21"/>
  <c r="EM74" i="21"/>
  <c r="EF74" i="21" a="1"/>
  <c r="EF74" i="21"/>
  <c r="EU74" i="21"/>
  <c r="FJ74" i="21"/>
  <c r="EL57" i="21"/>
  <c r="FA57" i="21"/>
  <c r="FP57" i="21"/>
  <c r="EK57" i="21"/>
  <c r="EZ57" i="21"/>
  <c r="FO57" i="21"/>
  <c r="EM57" i="21"/>
  <c r="EJ57" i="21"/>
  <c r="EY57" i="21"/>
  <c r="FN57" i="21"/>
  <c r="EL78" i="21"/>
  <c r="FA78" i="21"/>
  <c r="FP78" i="21"/>
  <c r="EJ78" i="21"/>
  <c r="EY78" i="21"/>
  <c r="FN78" i="21"/>
  <c r="EM78" i="21"/>
  <c r="EK78" i="21"/>
  <c r="EZ78" i="21"/>
  <c r="FO78" i="21"/>
  <c r="ER41" i="21" a="1"/>
  <c r="ER41" i="21"/>
  <c r="FG41" i="21"/>
  <c r="FV41" i="21"/>
  <c r="FC127" i="21"/>
  <c r="FR127" i="21"/>
  <c r="FC164" i="21"/>
  <c r="ED57" i="21" a="1"/>
  <c r="ED57" i="21"/>
  <c r="ES57" i="21"/>
  <c r="FH57" i="21"/>
  <c r="FA163" i="21"/>
  <c r="EH74" i="21" a="1"/>
  <c r="EH74" i="21"/>
  <c r="EW74" i="21"/>
  <c r="FL74" i="21"/>
  <c r="ES160" i="21"/>
  <c r="ER131" i="21" a="1"/>
  <c r="ER131" i="21"/>
  <c r="FG131" i="21"/>
  <c r="FV131" i="21"/>
  <c r="EG24" i="21"/>
  <c r="EV24" i="21"/>
  <c r="FK24" i="21"/>
  <c r="EH24" i="21"/>
  <c r="EW24" i="21"/>
  <c r="FL24" i="21"/>
  <c r="EE5" i="21" a="1"/>
  <c r="EE5" i="21"/>
  <c r="ET5" i="21"/>
  <c r="FI5" i="21"/>
  <c r="EF5" i="21" a="1"/>
  <c r="EF5" i="21"/>
  <c r="EU5" i="21"/>
  <c r="FJ5" i="21"/>
  <c r="EU161" i="21"/>
  <c r="EF7" i="21" a="1"/>
  <c r="EF7" i="21"/>
  <c r="EU7" i="21"/>
  <c r="FJ7" i="21"/>
  <c r="EU162" i="21"/>
  <c r="EF134" i="21" a="1"/>
  <c r="EF134" i="21"/>
  <c r="EU134" i="21"/>
  <c r="FJ134" i="21"/>
  <c r="EG134" i="21" a="1"/>
  <c r="EG134" i="21"/>
  <c r="EV134" i="21"/>
  <c r="FK134" i="21"/>
  <c r="ER20" i="21" a="1"/>
  <c r="ER20" i="21"/>
  <c r="FG20" i="21"/>
  <c r="FV20" i="21"/>
  <c r="FG162" i="21"/>
  <c r="EF20" i="21" a="1"/>
  <c r="EF20" i="21"/>
  <c r="EU20" i="21"/>
  <c r="FJ20" i="21"/>
  <c r="EF139" i="21" a="1"/>
  <c r="EF139" i="21"/>
  <c r="EU139" i="21"/>
  <c r="FJ139" i="21"/>
  <c r="ER94" i="21" a="1"/>
  <c r="ER94" i="21"/>
  <c r="FG94" i="21"/>
  <c r="FV94" i="21"/>
  <c r="FB94" i="21"/>
  <c r="FQ94" i="21"/>
  <c r="EM151" i="21"/>
  <c r="ED83" i="21" a="1"/>
  <c r="ED83" i="21"/>
  <c r="ES83" i="21"/>
  <c r="FH83" i="21"/>
  <c r="EE106" i="21" a="1"/>
  <c r="EE106" i="21"/>
  <c r="ET106" i="21"/>
  <c r="FI106" i="21"/>
  <c r="EI108" i="21" a="1"/>
  <c r="EI108" i="21"/>
  <c r="EX108" i="21"/>
  <c r="FM108" i="21"/>
  <c r="EX162" i="21"/>
  <c r="EH108" i="21" a="1"/>
  <c r="EH108" i="21"/>
  <c r="EW108" i="21"/>
  <c r="FL108" i="21"/>
  <c r="EW162" i="21"/>
  <c r="EP127" i="21"/>
  <c r="FE127" i="21"/>
  <c r="FT127" i="21"/>
  <c r="FE164" i="21"/>
  <c r="ER120" i="21" a="1"/>
  <c r="ER120" i="21"/>
  <c r="FG120" i="21"/>
  <c r="FV120" i="21"/>
  <c r="ER71" i="21" a="1"/>
  <c r="ER71" i="21"/>
  <c r="FG71" i="21"/>
  <c r="FV71" i="21"/>
  <c r="ER58" i="21" a="1"/>
  <c r="ER58" i="21"/>
  <c r="FG58" i="21"/>
  <c r="FV58" i="21"/>
  <c r="ER135" i="21" a="1"/>
  <c r="ER135" i="21"/>
  <c r="FG135" i="21"/>
  <c r="FV135" i="21"/>
  <c r="ER82" i="21" a="1"/>
  <c r="ER82" i="21"/>
  <c r="FG82" i="21"/>
  <c r="FV82" i="21"/>
  <c r="EE132" i="21" a="1"/>
  <c r="EE132" i="21"/>
  <c r="ET132" i="21"/>
  <c r="FI132" i="21"/>
  <c r="ED74" i="21" a="1"/>
  <c r="ED74" i="21"/>
  <c r="ES74" i="21"/>
  <c r="FH74" i="21"/>
  <c r="ER78" i="21" a="1"/>
  <c r="ER78" i="21"/>
  <c r="FG78" i="21"/>
  <c r="FV78" i="21"/>
  <c r="FB78" i="21"/>
  <c r="FQ78" i="21"/>
  <c r="EG57" i="21" a="1"/>
  <c r="EG57" i="21"/>
  <c r="EV57" i="21"/>
  <c r="FK57" i="21"/>
  <c r="EF57" i="21" a="1"/>
  <c r="EF57" i="21"/>
  <c r="EU57" i="21"/>
  <c r="FJ57" i="21"/>
  <c r="EG74" i="21" a="1"/>
  <c r="EG74" i="21"/>
  <c r="EV74" i="21"/>
  <c r="FK74" i="21"/>
  <c r="EN148" i="21"/>
  <c r="FC148" i="21"/>
  <c r="FR148" i="21"/>
  <c r="EJ148" i="21"/>
  <c r="EY148" i="21"/>
  <c r="FN148" i="21"/>
  <c r="EF148" i="21"/>
  <c r="EU148" i="21"/>
  <c r="FJ148" i="21"/>
  <c r="EI148" i="21"/>
  <c r="EX148" i="21"/>
  <c r="FM148" i="21"/>
  <c r="ED148" i="21"/>
  <c r="ES148" i="21"/>
  <c r="FH148" i="21"/>
  <c r="EK148" i="21"/>
  <c r="EZ148" i="21"/>
  <c r="FO148" i="21"/>
  <c r="EH148" i="21"/>
  <c r="EW148" i="21"/>
  <c r="FL148" i="21"/>
  <c r="EL148" i="21"/>
  <c r="FA148" i="21"/>
  <c r="FP148" i="21"/>
  <c r="EE148" i="21"/>
  <c r="ET148" i="21"/>
  <c r="FI148" i="21"/>
  <c r="EM148" i="21"/>
  <c r="FB148" i="21"/>
  <c r="FQ148" i="21"/>
  <c r="EG148" i="21"/>
  <c r="EV148" i="21"/>
  <c r="FK148" i="21"/>
  <c r="ER155" i="21" a="1"/>
  <c r="ER155" i="21"/>
  <c r="FG155" i="21"/>
  <c r="FV155" i="21"/>
  <c r="ED92" i="21" a="1"/>
  <c r="ED92" i="21"/>
  <c r="ES92" i="21"/>
  <c r="FH92" i="21"/>
  <c r="EE92" i="21" a="1"/>
  <c r="EE92" i="21"/>
  <c r="ET92" i="21"/>
  <c r="FI92" i="21"/>
  <c r="ET164" i="21"/>
  <c r="EE134" i="21" a="1"/>
  <c r="EE134" i="21"/>
  <c r="ET134" i="21"/>
  <c r="FI134" i="21"/>
  <c r="FE163" i="21"/>
  <c r="EE139" i="21" a="1"/>
  <c r="EE139" i="21"/>
  <c r="ET139" i="21"/>
  <c r="FI139" i="21"/>
  <c r="EE50" i="21" a="1"/>
  <c r="EE50" i="21"/>
  <c r="ET50" i="21"/>
  <c r="FI50" i="21"/>
  <c r="ED50" i="21" a="1"/>
  <c r="ED50" i="21"/>
  <c r="ES50" i="21"/>
  <c r="FH50" i="21"/>
  <c r="EH113" i="21"/>
  <c r="EW113" i="21"/>
  <c r="FL113" i="21"/>
  <c r="EG113" i="21"/>
  <c r="EV113" i="21"/>
  <c r="FK113" i="21"/>
  <c r="EN151" i="21"/>
  <c r="FC151" i="21"/>
  <c r="FR151" i="21"/>
  <c r="EJ113" i="21"/>
  <c r="EY113" i="21"/>
  <c r="FN113" i="21"/>
  <c r="EY163" i="21"/>
  <c r="EG108" i="21" a="1"/>
  <c r="EG108" i="21"/>
  <c r="EV108" i="21"/>
  <c r="FK108" i="21"/>
  <c r="EV162" i="21"/>
  <c r="ER70" i="21" a="1"/>
  <c r="ER70" i="21"/>
  <c r="FG70" i="21"/>
  <c r="FV70" i="21"/>
  <c r="ER76" i="21" a="1"/>
  <c r="ER76" i="21"/>
  <c r="FG76" i="21"/>
  <c r="FV76" i="21"/>
  <c r="ER48" i="21" a="1"/>
  <c r="ER48" i="21"/>
  <c r="FG48" i="21"/>
  <c r="FV48" i="21"/>
  <c r="ER73" i="21" a="1"/>
  <c r="ER73" i="21"/>
  <c r="FG73" i="21"/>
  <c r="FV73" i="21"/>
  <c r="ER113" i="21" a="1"/>
  <c r="ER113" i="21"/>
  <c r="FG113" i="21"/>
  <c r="FV113" i="21"/>
  <c r="ER50" i="21" a="1"/>
  <c r="ER50" i="21"/>
  <c r="FG50" i="21"/>
  <c r="FV50" i="21"/>
  <c r="EP24" i="21"/>
  <c r="FE24" i="21"/>
  <c r="FT24" i="21"/>
  <c r="FE159" i="21"/>
  <c r="EL117" i="21"/>
  <c r="FA117" i="21"/>
  <c r="FP117" i="21"/>
  <c r="EH117" i="21"/>
  <c r="EW117" i="21"/>
  <c r="FL117" i="21"/>
  <c r="EM117" i="21"/>
  <c r="FB117" i="21"/>
  <c r="FQ117" i="21"/>
  <c r="EI117" i="21"/>
  <c r="EX117" i="21"/>
  <c r="FM117" i="21"/>
  <c r="EX159" i="21"/>
  <c r="EE117" i="21"/>
  <c r="ET117" i="21"/>
  <c r="FI117" i="21"/>
  <c r="EN117" i="21"/>
  <c r="FC117" i="21"/>
  <c r="FR117" i="21"/>
  <c r="EF117" i="21"/>
  <c r="EU117" i="21"/>
  <c r="FJ117" i="21"/>
  <c r="EG117" i="21"/>
  <c r="EV117" i="21"/>
  <c r="FK117" i="21"/>
  <c r="EK117" i="21"/>
  <c r="EZ117" i="21"/>
  <c r="FO117" i="21"/>
  <c r="EZ159" i="21"/>
  <c r="EJ117" i="21"/>
  <c r="EY117" i="21"/>
  <c r="FN117" i="21"/>
  <c r="EY159" i="21"/>
  <c r="ED143" i="21" a="1"/>
  <c r="ED143" i="21"/>
  <c r="ES143" i="21"/>
  <c r="FH143" i="21"/>
  <c r="ER57" i="21" a="1"/>
  <c r="ER57" i="21"/>
  <c r="FG57" i="21"/>
  <c r="FV57" i="21"/>
  <c r="FB57" i="21"/>
  <c r="FQ57" i="21"/>
  <c r="EH57" i="21" a="1"/>
  <c r="EH57" i="21"/>
  <c r="EW57" i="21"/>
  <c r="FL57" i="21"/>
  <c r="ER74" i="21" a="1"/>
  <c r="ER74" i="21"/>
  <c r="FG74" i="21"/>
  <c r="FV74" i="21"/>
  <c r="FB74" i="21"/>
  <c r="FQ74" i="21"/>
  <c r="EE74" i="21" a="1"/>
  <c r="EE74" i="21"/>
  <c r="ET74" i="21"/>
  <c r="FI74" i="21"/>
  <c r="EH19" i="21"/>
  <c r="EW19" i="21"/>
  <c r="FL19" i="21"/>
  <c r="EF19" i="21" a="1"/>
  <c r="EF19" i="21"/>
  <c r="EU19" i="21"/>
  <c r="FJ19" i="21"/>
  <c r="EI19" i="21"/>
  <c r="EX19" i="21"/>
  <c r="FM19" i="21"/>
  <c r="EE19" i="21" a="1"/>
  <c r="EE19" i="21"/>
  <c r="ET19" i="21"/>
  <c r="FI19" i="21"/>
  <c r="EH134" i="21" a="1"/>
  <c r="EH134" i="21"/>
  <c r="EW134" i="21"/>
  <c r="FL134" i="21"/>
  <c r="ER64" i="21" a="1"/>
  <c r="ER64" i="21"/>
  <c r="FG64" i="21"/>
  <c r="FV64" i="21"/>
  <c r="ER53" i="21" a="1"/>
  <c r="ER53" i="21"/>
  <c r="FG53" i="21"/>
  <c r="FV53" i="21"/>
  <c r="ER65" i="21" a="1"/>
  <c r="ER65" i="21"/>
  <c r="FG65" i="21"/>
  <c r="FV65" i="21"/>
  <c r="EL151" i="21"/>
  <c r="FA151" i="21"/>
  <c r="FP151" i="21"/>
  <c r="EE105" i="21" a="1"/>
  <c r="EE105" i="21"/>
  <c r="ET105" i="21"/>
  <c r="FI105" i="21"/>
  <c r="EN106" i="21"/>
  <c r="FC106" i="21"/>
  <c r="FR106" i="21"/>
  <c r="EO106" i="21"/>
  <c r="FD106" i="21"/>
  <c r="FS106" i="21"/>
  <c r="EM106" i="21"/>
  <c r="EP106" i="21"/>
  <c r="FE106" i="21"/>
  <c r="FT106" i="21"/>
  <c r="EF106" i="21" a="1"/>
  <c r="EF106" i="21"/>
  <c r="EU106" i="21"/>
  <c r="FJ106" i="21"/>
  <c r="EE108" i="21" a="1"/>
  <c r="EE108" i="21"/>
  <c r="ET108" i="21"/>
  <c r="FI108" i="21"/>
  <c r="EE4" i="21" a="1"/>
  <c r="EE4" i="21"/>
  <c r="ET4" i="21"/>
  <c r="FI4" i="21"/>
  <c r="EH89" i="21" a="1"/>
  <c r="EH89" i="21"/>
  <c r="EW89" i="21"/>
  <c r="FL89" i="21"/>
  <c r="EF89" i="21" a="1"/>
  <c r="EF89" i="21"/>
  <c r="EU89" i="21"/>
  <c r="FJ89" i="21"/>
  <c r="ED89" i="21" a="1"/>
  <c r="ED89" i="21"/>
  <c r="ES89" i="21"/>
  <c r="FH89" i="21"/>
  <c r="EI89" i="21" a="1"/>
  <c r="EI89" i="21"/>
  <c r="EX89" i="21"/>
  <c r="FM89" i="21"/>
  <c r="EE89" i="21" a="1"/>
  <c r="EE89" i="21"/>
  <c r="ET89" i="21"/>
  <c r="FI89" i="21"/>
  <c r="EG89" i="21" a="1"/>
  <c r="EG89" i="21"/>
  <c r="EV89" i="21"/>
  <c r="FK89" i="21"/>
  <c r="EO127" i="21"/>
  <c r="FD127" i="21"/>
  <c r="FS127" i="21"/>
  <c r="FD164" i="21"/>
  <c r="EL24" i="21"/>
  <c r="FA24" i="21"/>
  <c r="FP24" i="21"/>
  <c r="EN24" i="21"/>
  <c r="FC24" i="21"/>
  <c r="FR24" i="21"/>
  <c r="FC159" i="21"/>
  <c r="EM24" i="21"/>
  <c r="ER99" i="21" a="1"/>
  <c r="ER99" i="21"/>
  <c r="FG99" i="21"/>
  <c r="FV99" i="21"/>
  <c r="ER77" i="21" a="1"/>
  <c r="ER77" i="21"/>
  <c r="FG77" i="21"/>
  <c r="FV77" i="21"/>
  <c r="ER69" i="21" a="1"/>
  <c r="ER69" i="21"/>
  <c r="FG69" i="21"/>
  <c r="FV69" i="21"/>
  <c r="ER79" i="21" a="1"/>
  <c r="ER79" i="21"/>
  <c r="FG79" i="21"/>
  <c r="FV79" i="21"/>
  <c r="ER46" i="21" a="1"/>
  <c r="ER46" i="21"/>
  <c r="FG46" i="21"/>
  <c r="FV46" i="21"/>
  <c r="EF143" i="21" a="1"/>
  <c r="EF143" i="21"/>
  <c r="EU143" i="21"/>
  <c r="FJ143" i="21"/>
  <c r="ED132" i="21" a="1"/>
  <c r="ED132" i="21"/>
  <c r="ES132" i="21"/>
  <c r="FH132" i="21"/>
  <c r="ES165" i="21"/>
  <c r="ER5" i="21" a="1"/>
  <c r="ER5" i="21"/>
  <c r="FG5" i="21"/>
  <c r="FV5" i="21"/>
  <c r="FG161" i="21"/>
  <c r="ED155" i="21" a="1"/>
  <c r="ED155" i="21"/>
  <c r="ES155" i="21"/>
  <c r="FH155" i="21"/>
  <c r="FC163" i="21"/>
  <c r="EE57" i="21" a="1"/>
  <c r="EE57" i="21"/>
  <c r="ET57" i="21"/>
  <c r="FI57" i="21"/>
  <c r="EM6" i="21"/>
  <c r="EI6" i="21"/>
  <c r="EX6" i="21"/>
  <c r="FM6" i="21"/>
  <c r="EX166" i="21"/>
  <c r="EE6" i="21"/>
  <c r="ET6" i="21"/>
  <c r="FI6" i="21"/>
  <c r="ET166" i="21"/>
  <c r="EL6" i="21"/>
  <c r="FA6" i="21"/>
  <c r="FP6" i="21"/>
  <c r="ED6" i="21"/>
  <c r="ES6" i="21"/>
  <c r="FH6" i="21"/>
  <c r="EG6" i="21"/>
  <c r="EV6" i="21"/>
  <c r="FK6" i="21"/>
  <c r="EV166" i="21"/>
  <c r="EH6" i="21"/>
  <c r="EW6" i="21"/>
  <c r="FL6" i="21"/>
  <c r="EW166" i="21"/>
  <c r="EK6" i="21"/>
  <c r="EZ6" i="21"/>
  <c r="FO6" i="21"/>
  <c r="EZ166" i="21"/>
  <c r="EN6" i="21"/>
  <c r="FC6" i="21"/>
  <c r="FR6" i="21"/>
  <c r="FC166" i="21"/>
  <c r="EJ6" i="21"/>
  <c r="EY6" i="21"/>
  <c r="FN6" i="21"/>
  <c r="EY166" i="21"/>
  <c r="EF6" i="21"/>
  <c r="EU6" i="21"/>
  <c r="FJ6" i="21"/>
  <c r="EU166" i="21"/>
  <c r="EF44" i="21" a="1"/>
  <c r="EF44" i="21"/>
  <c r="EU44" i="21"/>
  <c r="FJ44" i="21"/>
  <c r="EE44" i="21" a="1"/>
  <c r="EE44" i="21"/>
  <c r="ET44" i="21"/>
  <c r="FI44" i="21"/>
  <c r="ED134" i="21" a="1"/>
  <c r="ED134" i="21"/>
  <c r="ES134" i="21"/>
  <c r="FH134" i="21"/>
  <c r="EI126" i="21"/>
  <c r="EX126" i="21"/>
  <c r="FM126" i="21"/>
  <c r="EH126" i="21"/>
  <c r="EW126" i="21"/>
  <c r="FL126" i="21"/>
  <c r="EJ126" i="21"/>
  <c r="EY126" i="21"/>
  <c r="FN126" i="21"/>
  <c r="EG126" i="21"/>
  <c r="EV126" i="21"/>
  <c r="FK126" i="21"/>
  <c r="EF126" i="21"/>
  <c r="EU126" i="21"/>
  <c r="FJ126" i="21"/>
  <c r="EK126" i="21"/>
  <c r="EZ126" i="21"/>
  <c r="FO126" i="21"/>
  <c r="EZ163" i="21"/>
  <c r="ED78" i="21" a="1"/>
  <c r="ED78" i="21"/>
  <c r="ES78" i="21"/>
  <c r="FH78" i="21"/>
  <c r="ER83" i="21" a="1"/>
  <c r="ER83" i="21"/>
  <c r="FG83" i="21"/>
  <c r="FV83" i="21"/>
  <c r="ER49" i="21" a="1"/>
  <c r="ER49" i="21"/>
  <c r="FG49" i="21"/>
  <c r="FV49" i="21"/>
  <c r="ER132" i="21" a="1"/>
  <c r="ER132" i="21"/>
  <c r="FG132" i="21"/>
  <c r="FV132" i="21"/>
  <c r="ER140" i="21" a="1"/>
  <c r="ER140" i="21"/>
  <c r="FG140" i="21"/>
  <c r="FV140" i="21"/>
  <c r="EH110" i="21" a="1"/>
  <c r="EH110" i="21"/>
  <c r="EW110" i="21"/>
  <c r="FL110" i="21"/>
  <c r="EF110" i="21" a="1"/>
  <c r="EF110" i="21"/>
  <c r="EU110" i="21"/>
  <c r="FJ110" i="21"/>
  <c r="EU159" i="21"/>
  <c r="EG110" i="21" a="1"/>
  <c r="EG110" i="21"/>
  <c r="EV110" i="21"/>
  <c r="FK110" i="21"/>
  <c r="EE110" i="21" a="1"/>
  <c r="EE110" i="21"/>
  <c r="ET110" i="21"/>
  <c r="FI110" i="21"/>
  <c r="ET159" i="21"/>
  <c r="EE99" i="21" a="1"/>
  <c r="EE99" i="21"/>
  <c r="ET99" i="21"/>
  <c r="FI99" i="21"/>
  <c r="ED99" i="21" a="1"/>
  <c r="ED99" i="21"/>
  <c r="ES99" i="21"/>
  <c r="FH99" i="21"/>
  <c r="EK10" i="21"/>
  <c r="EZ10" i="21"/>
  <c r="FO10" i="21"/>
  <c r="EZ161" i="21"/>
  <c r="EG10" i="21"/>
  <c r="EV10" i="21"/>
  <c r="FK10" i="21"/>
  <c r="EV161" i="21"/>
  <c r="EN10" i="21"/>
  <c r="FC10" i="21"/>
  <c r="FR10" i="21"/>
  <c r="FC161" i="21"/>
  <c r="EJ10" i="21"/>
  <c r="EY10" i="21"/>
  <c r="FN10" i="21"/>
  <c r="EY161" i="21"/>
  <c r="EF10" i="21"/>
  <c r="EU10" i="21"/>
  <c r="FJ10" i="21"/>
  <c r="EM10" i="21"/>
  <c r="FB10" i="21"/>
  <c r="FQ10" i="21"/>
  <c r="FB161" i="21"/>
  <c r="EI10" i="21"/>
  <c r="EX10" i="21"/>
  <c r="FM10" i="21"/>
  <c r="EX161" i="21"/>
  <c r="EE10" i="21"/>
  <c r="ET10" i="21"/>
  <c r="FI10" i="21"/>
  <c r="EL10" i="21"/>
  <c r="FA10" i="21"/>
  <c r="FP10" i="21"/>
  <c r="FA161" i="21"/>
  <c r="EH10" i="21"/>
  <c r="EW10" i="21"/>
  <c r="FL10" i="21"/>
  <c r="EW161" i="21"/>
  <c r="EG106" i="21" a="1"/>
  <c r="EG106" i="21"/>
  <c r="EV106" i="21"/>
  <c r="FK106" i="21"/>
  <c r="ED106" i="21" a="1"/>
  <c r="ED106" i="21"/>
  <c r="ES106" i="21"/>
  <c r="FH106" i="21"/>
  <c r="ER66" i="21" a="1"/>
  <c r="ER66" i="21"/>
  <c r="FG66" i="21"/>
  <c r="FV66" i="21"/>
  <c r="ER84" i="21" a="1"/>
  <c r="ER84" i="21"/>
  <c r="FG84" i="21"/>
  <c r="FV84" i="21"/>
  <c r="ER100" i="21" a="1"/>
  <c r="ER100" i="21"/>
  <c r="FG100" i="21"/>
  <c r="FV100" i="21"/>
  <c r="ER126" i="21" a="1"/>
  <c r="ER126" i="21"/>
  <c r="FG126" i="21"/>
  <c r="FV126" i="21"/>
  <c r="ER111" i="21" a="1"/>
  <c r="ER111" i="21"/>
  <c r="FG111" i="21"/>
  <c r="FV111" i="21"/>
  <c r="ED52" i="21" a="1"/>
  <c r="ED52" i="21"/>
  <c r="ES52" i="21"/>
  <c r="FH52" i="21"/>
  <c r="FD163" i="21"/>
  <c r="FA159" i="21"/>
  <c r="EX163" i="21"/>
  <c r="ET162" i="21"/>
  <c r="ER106" i="21" a="1"/>
  <c r="ER106" i="21"/>
  <c r="FG106" i="21"/>
  <c r="FV106" i="21"/>
  <c r="FB106" i="21"/>
  <c r="FQ106" i="21"/>
  <c r="EW163" i="21"/>
  <c r="ET165" i="21"/>
  <c r="EV163" i="21"/>
  <c r="ER151" i="21" a="1"/>
  <c r="ER151" i="21"/>
  <c r="FG151" i="21"/>
  <c r="FV151" i="21"/>
  <c r="FB151" i="21"/>
  <c r="FQ151" i="21"/>
  <c r="EV159" i="21"/>
  <c r="ER127" i="21" a="1"/>
  <c r="ER127" i="21"/>
  <c r="FG127" i="21"/>
  <c r="FV127" i="21"/>
  <c r="FG164" i="21"/>
  <c r="FB163" i="21"/>
  <c r="ED126" i="21" a="1"/>
  <c r="ED126" i="21"/>
  <c r="ES126" i="21"/>
  <c r="FH126" i="21"/>
  <c r="ES166" i="21"/>
  <c r="ER6" i="21" a="1"/>
  <c r="ER6" i="21"/>
  <c r="FG6" i="21"/>
  <c r="FV6" i="21"/>
  <c r="FB6" i="21"/>
  <c r="FQ6" i="21"/>
  <c r="FB166" i="21"/>
  <c r="ER24" i="21" a="1"/>
  <c r="ER24" i="21"/>
  <c r="FG24" i="21"/>
  <c r="FV24" i="21"/>
  <c r="FG159" i="21"/>
  <c r="FB24" i="21"/>
  <c r="FQ24" i="21"/>
  <c r="FB159" i="21"/>
  <c r="ES163" i="21"/>
  <c r="ET161" i="21"/>
  <c r="FG163" i="21"/>
  <c r="FG165" i="21"/>
  <c r="FA166" i="21"/>
  <c r="ET163" i="21"/>
  <c r="EU163" i="21"/>
  <c r="ES164" i="21"/>
  <c r="EW159" i="21"/>
  <c r="FG16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tc={75AD6A37-8644-9C49-B047-43DFBCBADC2F}</author>
    <author>tc={45C95B2F-3007-46E8-A0EF-8F2D47A7EF18}</author>
    <author>tc={7E6651CA-5114-4E4F-9140-21BC8DE3840D}</author>
  </authors>
  <commentList>
    <comment ref="C9" authorId="0" shapeId="0" xr:uid="{75AD6A37-8644-9C49-B047-43DFBCBADC2F}">
      <text>
        <t>[Threaded comment]
Your version of Excel allows you to read this threaded comment; however, any edits to it will get removed if the file is opened in a newer version of Excel. Learn more: https://go.microsoft.com/fwlink/?linkid=870924
Comment:
    Country code</t>
      </text>
    </comment>
    <comment ref="E9" authorId="1" shapeId="0" xr:uid="{45C95B2F-3007-46E8-A0EF-8F2D47A7EF18}">
      <text>
        <t>[Threaded comment]
Your version of Excel allows you to read this threaded comment; however, any edits to it will get removed if the file is opened in a newer version of Excel. Learn more: https://go.microsoft.com/fwlink/?linkid=870924
Comment:
    1 - Latin America
2 - N. America &amp; Oceania
3 - Western Europe
4 - Middle East
5 - Africa
6 - South Asia
7 - Eastern Europe &amp; Central Asia
8 - East Asia</t>
      </text>
    </comment>
    <comment ref="G96" authorId="2" shapeId="0" xr:uid="{7E6651CA-5114-4E4F-9140-21BC8DE3840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tc={F68C09AB-64E6-4700-92A2-45D16D8030BB}</author>
    <author>tc={1595A44B-543C-4A5E-9623-39C4014872BC}</author>
    <author>tc={BAC826F4-63A7-4BF6-911A-B35F56DDA9BC}</author>
    <author>tc={891E9D8F-ECAF-4E40-BF1D-0333212120E7}</author>
    <author>tc={26BA55E8-8A35-493B-8C9E-F0EF878A5CE5}</author>
    <author>tc={7ED188B5-E9AF-4BD0-807A-75634DC35A73}</author>
    <author>tc={872D8508-9416-4C4A-ACCA-67A97FBD84A4}</author>
    <author>tc={BFF37343-B06E-4B53-BF4D-098B9D2C5C71}</author>
    <author>tc={79C5171F-11F0-4A21-8D20-02DBB7ABFFCE}</author>
    <author>tc={DE735A07-E16D-45F1-B897-1AE9E1096F81}</author>
    <author>tc={C034819A-8AE1-4A98-ADB8-287B2F7303BF}</author>
    <author>tc={A9DBBD92-FDEE-4AD0-BE60-F00B70CFD11F}</author>
    <author>tc={A3156CD3-D063-439F-B85C-ABE639561391}</author>
    <author>tc={35401AB6-1260-4413-AD00-D2C2A650E94A}</author>
    <author>tc={5AE05643-10BD-4001-8F7C-6AD1618C99B3}</author>
    <author>tc={BF04DD2F-EFCE-4AE6-8DC5-CA2418B4E77C}</author>
    <author>tc={A2FBAAEB-E6B6-4D4C-8653-2DD1E8548B03}</author>
    <author>tc={8DA21AD7-F413-48F9-9A8A-882E95F943B2}</author>
    <author>tc={8F969E12-FDFF-47B5-B326-0D3787B5CEF3}</author>
    <author>tc={AB56DC9D-B8C0-40D0-A0A7-BA650B62B9CA}</author>
    <author>tc={D3BDE265-2B39-4144-8617-CC4B2A888112}</author>
    <author>tc={A0E21066-A2DD-42D9-A74B-1DB719293532}</author>
    <author>tc={9EDDBB53-299C-42BE-8129-8AA36E1BEC77}</author>
    <author>tc={CC5B7E03-B146-4057-9E68-4C019FB46253}</author>
    <author>tc={3528AF5C-9678-4787-9FA6-0EE9E2B170A5}</author>
    <author>tc={D4666AC2-87A1-46FD-B28F-811747C9521C}</author>
    <author>tc={41840593-E829-4760-BECA-5966CFB45B3E}</author>
    <author>tc={95921237-1F52-4C0F-9472-6934428A7E8E}</author>
    <author>tc={FB3D832E-59F9-48A6-81C9-4A4A42E263F5}</author>
    <author>tc={53B9F0D3-8208-42E0-A1E1-C5A18C46D6D3}</author>
    <author>tc={4A8661C9-DC09-4DAB-8DD0-2838F5CC154C}</author>
    <author>tc={26F0FD5A-ED95-4A46-B447-435A07120B1E}</author>
    <author>tc={F010171E-5B45-40A0-BC7F-5FF13294A4ED}</author>
    <author>tc={7C906D3F-82D3-4A74-B6B6-DF6177BB2F9F}</author>
    <author>tc={C4DCF1C9-8454-4573-9D0B-B03EBA08C19A}</author>
    <author>tc={854B2FB4-269E-4B23-91B4-AC36FBB3F5DB}</author>
    <author>tc={24A4EE72-0FA2-4926-8881-1218CDCF29C7}</author>
    <author>tc={891D0303-CEB3-49A8-AEF6-FBCD3597B507}</author>
    <author>tc={6EA6A80A-F4E7-4EDD-885C-0295B0B9F262}</author>
    <author>tc={707084DC-1E7E-4440-A5DA-7260ED7F400B}</author>
    <author>tc={1432706B-9300-4D63-A1DE-4AA6FDD3E9F6}</author>
    <author>tc={DE864339-9F6A-44A2-90DD-C5A23BBCEEE2}</author>
    <author>tc={B792BD16-6056-4382-8745-BCE34BF2A803}</author>
    <author>tc={92AE4D0B-D933-4D22-B689-DE04DD9F6B8B}</author>
    <author>tc={BD0A2E8C-60E7-42C8-9EB7-B10D835847C9}</author>
    <author>tc={A989FC8F-7A93-4750-84B1-217FC692B3B3}</author>
    <author>tc={48B02886-FABA-444A-9911-CB138CD6BD99}</author>
    <author>tc={900EF858-A971-4A19-8D1C-8D7080910D68}</author>
    <author>tc={E2D2A0DB-041C-4CAF-AAF5-0F85A0ED0D8E}</author>
    <author>tc={62B8DD4E-EB3A-4F22-AB6D-DE81C0C8EB41}</author>
    <author>tc={79B38958-7F02-4186-B62D-EAB4575028A5}</author>
    <author>tc={A22DD972-0123-4304-BF70-35EC53051B3A}</author>
    <author>tc={B0A5CC6E-88B8-42D1-BE05-E44937BFD9B7}</author>
    <author>tc={B64ACE15-6636-44FA-BC1E-B71D03AF5CF0}</author>
    <author>tc={3D3EFE15-0A10-4D7F-B09F-60C5E9FFEEBF}</author>
    <author>tc={7DBA83FD-81ED-4323-B7A0-D0AD2D76FD7C}</author>
    <author>tc={DBF2754D-6B50-44C1-9B17-293BD59F435F}</author>
    <author>tc={D08D8F8B-6AFA-4337-BBCD-F6CC74AD861B}</author>
    <author>tc={DCB5A0E2-D87D-4DCF-8919-B232404B0014}</author>
    <author>tc={F97E131D-A221-4898-84F3-39FC5F10E3E7}</author>
    <author>tc={F935A375-E5BF-4D8C-966B-7F54D9889CF2}</author>
    <author>tc={3D6D130A-DC31-41B1-8EF1-18335331E6DD}</author>
    <author>tc={939BE094-A473-4139-9A59-36C1A5576F36}</author>
    <author>tc={F8327AAD-6034-4368-8DA2-C6D4E25F7061}</author>
    <author>tc={A923AB49-902B-45FD-9874-1871E4187565}</author>
    <author>tc={C9EB918A-C131-405C-8C00-E54F08A2477F}</author>
    <author>tc={0C3083BD-F7D6-4FAE-A844-55362F0D88EB}</author>
    <author>tc={5BE32072-43D7-4A51-A07A-FDDD70D60139}</author>
    <author>tc={14658694-C850-4CA7-B32D-72C2865D050D}</author>
    <author>tc={C2635D78-0819-4FB8-ACBF-070F28C75E7C}</author>
    <author>tc={95CD794C-81B3-4284-8EE7-58AA77C32FAD}</author>
    <author>tc={36357962-2A91-411E-9EC2-4EE97F5243D0}</author>
    <author>tc={BC3D9FB4-6377-4602-9454-31C71D842758}</author>
    <author>tc={D6253C27-F456-4E2B-8D6D-FC05DB1150FB}</author>
    <author>tc={441D6CBD-1A5F-4398-A22A-556FD0CCCEE9}</author>
    <author>tc={0BE93998-A5FF-4D9E-98ED-2E21D40AFA16}</author>
    <author>tc={338F11AA-0B0D-4043-8DE6-487B7EF27252}</author>
    <author>tc={CE918813-44E0-4339-8861-676018D19699}</author>
    <author>tc={DEBBDDDF-657C-4280-8256-D8FEC1C16511}</author>
    <author>tc={8C2C4F45-598E-4BB7-B28B-E0EC49DCF9ED}</author>
    <author>tc={3EB8C75B-C1D3-496A-9C6A-E56AED50A558}</author>
    <author>tc={A76A1C47-4831-4E7E-96AF-D6835FD94E08}</author>
    <author>tc={A4B10200-C7EC-44DB-9D77-B53140BDBB96}</author>
    <author>tc={4DC58303-E263-4497-BE7E-F42C28A9FDAF}</author>
    <author>tc={F2FC2B1C-6500-4345-B3B5-1AAF7217AF40}</author>
    <author>tc={EEF5C4BB-4735-4B7B-B881-70658C8FE698}</author>
    <author>tc={94F6B340-1EC2-49FE-88A2-7E40CFBD1853}</author>
    <author>tc={AC395C1F-069C-464C-BEAC-7385E103493B}</author>
    <author>tc={A5A116B7-85B1-477C-B9DE-0174D99CC850}</author>
    <author>tc={E7AA66EF-5035-4991-81E7-AC595ED531BD}</author>
    <author>tc={A04F6B38-4AF6-4E83-BE56-D8160FEB3783}</author>
  </authors>
  <commentList>
    <comment ref="D1" authorId="0" shapeId="0" xr:uid="{F68C09AB-64E6-4700-92A2-45D16D8030BB}">
      <text>
        <t>[Threaded comment]
Your version of Excel allows you to read this threaded comment; however, any edits to it will get removed if the file is opened in a newer version of Excel. Learn more: https://go.microsoft.com/fwlink/?linkid=870924
Comment:
    1 - Latin America
2 - N. America &amp; Oceania
3 - Western Europe
4 - Middle East
5 - Africa
6 - South Asia
7 - Eastern Europe &amp; Central Asia
8 - East Asia</t>
      </text>
    </comment>
    <comment ref="J55" authorId="1" shapeId="0" xr:uid="{1595A44B-543C-4A5E-9623-39C4014872BC}">
      <text>
        <t>[Threaded comment]
Your version of Excel allows you to read this threaded comment; however, any edits to it will get removed if the file is opened in a newer version of Excel. Learn more: https://go.microsoft.com/fwlink/?linkid=870924
Comment:
    imputed</t>
      </text>
    </comment>
    <comment ref="J65" authorId="2" shapeId="0" xr:uid="{BAC826F4-63A7-4BF6-911A-B35F56DDA9BC}">
      <text>
        <t>[Threaded comment]
Your version of Excel allows you to read this threaded comment; however, any edits to it will get removed if the file is opened in a newer version of Excel. Learn more: https://go.microsoft.com/fwlink/?linkid=870924
Comment:
    imputed</t>
      </text>
    </comment>
    <comment ref="H140" authorId="3" shapeId="0" xr:uid="{891E9D8F-ECAF-4E40-BF1D-0333212120E7}">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I149" authorId="4" shapeId="0" xr:uid="{26BA55E8-8A35-493B-8C9E-F0EF878A5CE5}">
      <text>
        <t>[Threaded comment]
Your version of Excel allows you to read this threaded comment; however, any edits to it will get removed if the file is opened in a newer version of Excel. Learn more: https://go.microsoft.com/fwlink/?linkid=870924
Comment:
    currently old data 2013</t>
      </text>
    </comment>
    <comment ref="J210" authorId="5" shapeId="0" xr:uid="{7ED188B5-E9AF-4BD0-807A-75634DC35A73}">
      <text>
        <t>[Threaded comment]
Your version of Excel allows you to read this threaded comment; however, any edits to it will get removed if the file is opened in a newer version of Excel. Learn more: https://go.microsoft.com/fwlink/?linkid=870924
Comment:
    imputed</t>
      </text>
    </comment>
    <comment ref="J212" authorId="6" shapeId="0" xr:uid="{872D8508-9416-4C4A-ACCA-67A97FBD84A4}">
      <text>
        <t>[Threaded comment]
Your version of Excel allows you to read this threaded comment; however, any edits to it will get removed if the file is opened in a newer version of Excel. Learn more: https://go.microsoft.com/fwlink/?linkid=870924
Comment:
    imputed</t>
      </text>
    </comment>
    <comment ref="H284" authorId="7" shapeId="0" xr:uid="{BFF37343-B06E-4B53-BF4D-098B9D2C5C71}">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84" authorId="8" shapeId="0" xr:uid="{79C5171F-11F0-4A21-8D20-02DBB7ABFFCE}">
      <text>
        <t>[Threaded comment]
Your version of Excel allows you to read this threaded comment; however, any edits to it will get removed if the file is opened in a newer version of Excel. Learn more: https://go.microsoft.com/fwlink/?linkid=870924
Comment:
    imputed</t>
      </text>
    </comment>
    <comment ref="J298" authorId="9" shapeId="0" xr:uid="{DE735A07-E16D-45F1-B897-1AE9E1096F81}">
      <text>
        <t>[Threaded comment]
Your version of Excel allows you to read this threaded comment; however, any edits to it will get removed if the file is opened in a newer version of Excel. Learn more: https://go.microsoft.com/fwlink/?linkid=870924
Comment:
    imputed</t>
      </text>
    </comment>
    <comment ref="I300" authorId="10" shapeId="0" xr:uid="{C034819A-8AE1-4A98-ADB8-287B2F7303BF}">
      <text>
        <t>[Threaded comment]
Your version of Excel allows you to read this threaded comment; however, any edits to it will get removed if the file is opened in a newer version of Excel. Learn more: https://go.microsoft.com/fwlink/?linkid=870924
Comment:
    adjusted using old formula</t>
      </text>
    </comment>
    <comment ref="J300" authorId="11" shapeId="0" xr:uid="{A9DBBD92-FDEE-4AD0-BE60-F00B70CFD11F}">
      <text>
        <t>[Threaded comment]
Your version of Excel allows you to read this threaded comment; however, any edits to it will get removed if the file is opened in a newer version of Excel. Learn more: https://go.microsoft.com/fwlink/?linkid=870924
Comment:
    imputed</t>
      </text>
    </comment>
    <comment ref="J309" authorId="12" shapeId="0" xr:uid="{A3156CD3-D063-439F-B85C-ABE639561391}">
      <text>
        <t>[Threaded comment]
Your version of Excel allows you to read this threaded comment; however, any edits to it will get removed if the file is opened in a newer version of Excel. Learn more: https://go.microsoft.com/fwlink/?linkid=870924
Comment:
    imputed</t>
      </text>
    </comment>
    <comment ref="J316" authorId="13" shapeId="0" xr:uid="{35401AB6-1260-4413-AD00-D2C2A650E94A}">
      <text>
        <t>[Threaded comment]
Your version of Excel allows you to read this threaded comment; however, any edits to it will get removed if the file is opened in a newer version of Excel. Learn more: https://go.microsoft.com/fwlink/?linkid=870924
Comment:
    imputed</t>
      </text>
    </comment>
    <comment ref="J364" authorId="14" shapeId="0" xr:uid="{5AE05643-10BD-4001-8F7C-6AD1618C99B3}">
      <text>
        <t>[Threaded comment]
Your version of Excel allows you to read this threaded comment; however, any edits to it will get removed if the file is opened in a newer version of Excel. Learn more: https://go.microsoft.com/fwlink/?linkid=870924
Comment:
    imputed</t>
      </text>
    </comment>
    <comment ref="H393" authorId="15" shapeId="0" xr:uid="{BF04DD2F-EFCE-4AE6-8DC5-CA2418B4E77C}">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393" authorId="16" shapeId="0" xr:uid="{A2FBAAEB-E6B6-4D4C-8653-2DD1E8548B03}">
      <text>
        <t>[Threaded comment]
Your version of Excel allows you to read this threaded comment; however, any edits to it will get removed if the file is opened in a newer version of Excel. Learn more: https://go.microsoft.com/fwlink/?linkid=870924
Comment:
    imputed</t>
      </text>
    </comment>
    <comment ref="J444" authorId="17" shapeId="0" xr:uid="{8DA21AD7-F413-48F9-9A8A-882E95F943B2}">
      <text>
        <t>[Threaded comment]
Your version of Excel allows you to read this threaded comment; however, any edits to it will get removed if the file is opened in a newer version of Excel. Learn more: https://go.microsoft.com/fwlink/?linkid=870924
Comment:
    imputed</t>
      </text>
    </comment>
    <comment ref="J461" authorId="18" shapeId="0" xr:uid="{8F969E12-FDFF-47B5-B326-0D3787B5CEF3}">
      <text>
        <t>[Threaded comment]
Your version of Excel allows you to read this threaded comment; however, any edits to it will get removed if the file is opened in a newer version of Excel. Learn more: https://go.microsoft.com/fwlink/?linkid=870924
Comment:
    imputed</t>
      </text>
    </comment>
    <comment ref="J468" authorId="19" shapeId="0" xr:uid="{AB56DC9D-B8C0-40D0-A0A7-BA650B62B9CA}">
      <text>
        <t>[Threaded comment]
Your version of Excel allows you to read this threaded comment; however, any edits to it will get removed if the file is opened in a newer version of Excel. Learn more: https://go.microsoft.com/fwlink/?linkid=870924
Comment:
    imputed</t>
      </text>
    </comment>
    <comment ref="J514" authorId="20" shapeId="0" xr:uid="{D3BDE265-2B39-4144-8617-CC4B2A888112}">
      <text>
        <t>[Threaded comment]
Your version of Excel allows you to read this threaded comment; however, any edits to it will get removed if the file is opened in a newer version of Excel. Learn more: https://go.microsoft.com/fwlink/?linkid=870924
Comment:
    imputed</t>
      </text>
    </comment>
    <comment ref="H541" authorId="21" shapeId="0" xr:uid="{A0E21066-A2DD-42D9-A74B-1DB719293532}">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541" authorId="22" shapeId="0" xr:uid="{9EDDBB53-299C-42BE-8129-8AA36E1BEC77}">
      <text>
        <t>[Threaded comment]
Your version of Excel allows you to read this threaded comment; however, any edits to it will get removed if the file is opened in a newer version of Excel. Learn more: https://go.microsoft.com/fwlink/?linkid=870924
Comment:
    imputed</t>
      </text>
    </comment>
    <comment ref="J598" authorId="23" shapeId="0" xr:uid="{CC5B7E03-B146-4057-9E68-4C019FB46253}">
      <text>
        <t>[Threaded comment]
Your version of Excel allows you to read this threaded comment; however, any edits to it will get removed if the file is opened in a newer version of Excel. Learn more: https://go.microsoft.com/fwlink/?linkid=870924
Comment:
    imputed</t>
      </text>
    </comment>
    <comment ref="J753" authorId="24" shapeId="0" xr:uid="{3528AF5C-9678-4787-9FA6-0EE9E2B170A5}">
      <text>
        <t>[Threaded comment]
Your version of Excel allows you to read this threaded comment; however, any edits to it will get removed if the file is opened in a newer version of Excel. Learn more: https://go.microsoft.com/fwlink/?linkid=870924
Comment:
    imputed</t>
      </text>
    </comment>
    <comment ref="J754" authorId="25" shapeId="0" xr:uid="{D4666AC2-87A1-46FD-B28F-811747C9521C}">
      <text>
        <t>[Threaded comment]
Your version of Excel allows you to read this threaded comment; however, any edits to it will get removed if the file is opened in a newer version of Excel. Learn more: https://go.microsoft.com/fwlink/?linkid=870924
Comment:
    imputed</t>
      </text>
    </comment>
    <comment ref="H758" authorId="26" shapeId="0" xr:uid="{41840593-E829-4760-BECA-5966CFB45B3E}">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758" authorId="27" shapeId="0" xr:uid="{95921237-1F52-4C0F-9472-6934428A7E8E}">
      <text>
        <t>[Threaded comment]
Your version of Excel allows you to read this threaded comment; however, any edits to it will get removed if the file is opened in a newer version of Excel. Learn more: https://go.microsoft.com/fwlink/?linkid=870924
Comment:
    imputed</t>
      </text>
    </comment>
    <comment ref="J760" authorId="28" shapeId="0" xr:uid="{FB3D832E-59F9-48A6-81C9-4A4A42E263F5}">
      <text>
        <t>[Threaded comment]
Your version of Excel allows you to read this threaded comment; however, any edits to it will get removed if the file is opened in a newer version of Excel. Learn more: https://go.microsoft.com/fwlink/?linkid=870924
Comment:
    imputed</t>
      </text>
    </comment>
    <comment ref="J761" authorId="29" shapeId="0" xr:uid="{53B9F0D3-8208-42E0-A1E1-C5A18C46D6D3}">
      <text>
        <t>[Threaded comment]
Your version of Excel allows you to read this threaded comment; however, any edits to it will get removed if the file is opened in a newer version of Excel. Learn more: https://go.microsoft.com/fwlink/?linkid=870924
Comment:
    imputed</t>
      </text>
    </comment>
    <comment ref="J905" authorId="30" shapeId="0" xr:uid="{4A8661C9-DC09-4DAB-8DD0-2838F5CC154C}">
      <text>
        <t>[Threaded comment]
Your version of Excel allows you to read this threaded comment; however, any edits to it will get removed if the file is opened in a newer version of Excel. Learn more: https://go.microsoft.com/fwlink/?linkid=870924
Comment:
    imputed</t>
      </text>
    </comment>
    <comment ref="J906" authorId="31" shapeId="0" xr:uid="{26F0FD5A-ED95-4A46-B447-435A07120B1E}">
      <text>
        <t>[Threaded comment]
Your version of Excel allows you to read this threaded comment; however, any edits to it will get removed if the file is opened in a newer version of Excel. Learn more: https://go.microsoft.com/fwlink/?linkid=870924
Comment:
    imputed</t>
      </text>
    </comment>
    <comment ref="H910" authorId="32" shapeId="0" xr:uid="{F010171E-5B45-40A0-BC7F-5FF13294A4E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910" authorId="33" shapeId="0" xr:uid="{7C906D3F-82D3-4A74-B6B6-DF6177BB2F9F}">
      <text>
        <t>[Threaded comment]
Your version of Excel allows you to read this threaded comment; however, any edits to it will get removed if the file is opened in a newer version of Excel. Learn more: https://go.microsoft.com/fwlink/?linkid=870924
Comment:
    imputed</t>
      </text>
    </comment>
    <comment ref="J912" authorId="34" shapeId="0" xr:uid="{C4DCF1C9-8454-4573-9D0B-B03EBA08C19A}">
      <text>
        <t>[Threaded comment]
Your version of Excel allows you to read this threaded comment; however, any edits to it will get removed if the file is opened in a newer version of Excel. Learn more: https://go.microsoft.com/fwlink/?linkid=870924
Comment:
    imputed</t>
      </text>
    </comment>
    <comment ref="J913" authorId="35" shapeId="0" xr:uid="{854B2FB4-269E-4B23-91B4-AC36FBB3F5DB}">
      <text>
        <t>[Threaded comment]
Your version of Excel allows you to read this threaded comment; however, any edits to it will get removed if the file is opened in a newer version of Excel. Learn more: https://go.microsoft.com/fwlink/?linkid=870924
Comment:
    imputed</t>
      </text>
    </comment>
    <comment ref="J1058" authorId="36" shapeId="0" xr:uid="{24A4EE72-0FA2-4926-8881-1218CDCF29C7}">
      <text>
        <t>[Threaded comment]
Your version of Excel allows you to read this threaded comment; however, any edits to it will get removed if the file is opened in a newer version of Excel. Learn more: https://go.microsoft.com/fwlink/?linkid=870924
Comment:
    imputed</t>
      </text>
    </comment>
    <comment ref="J1059" authorId="37" shapeId="0" xr:uid="{891D0303-CEB3-49A8-AEF6-FBCD3597B507}">
      <text>
        <t>[Threaded comment]
Your version of Excel allows you to read this threaded comment; however, any edits to it will get removed if the file is opened in a newer version of Excel. Learn more: https://go.microsoft.com/fwlink/?linkid=870924
Comment:
    imputed</t>
      </text>
    </comment>
    <comment ref="H1062" authorId="38" shapeId="0" xr:uid="{6EA6A80A-F4E7-4EDD-885C-0295B0B9F262}">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062" authorId="39" shapeId="0" xr:uid="{707084DC-1E7E-4440-A5DA-7260ED7F400B}">
      <text>
        <t>[Threaded comment]
Your version of Excel allows you to read this threaded comment; however, any edits to it will get removed if the file is opened in a newer version of Excel. Learn more: https://go.microsoft.com/fwlink/?linkid=870924
Comment:
    imputed</t>
      </text>
    </comment>
    <comment ref="J1064" authorId="40" shapeId="0" xr:uid="{1432706B-9300-4D63-A1DE-4AA6FDD3E9F6}">
      <text>
        <t>[Threaded comment]
Your version of Excel allows you to read this threaded comment; however, any edits to it will get removed if the file is opened in a newer version of Excel. Learn more: https://go.microsoft.com/fwlink/?linkid=870924
Comment:
    imputed</t>
      </text>
    </comment>
    <comment ref="J1065" authorId="41" shapeId="0" xr:uid="{DE864339-9F6A-44A2-90DD-C5A23BBCEEE2}">
      <text>
        <t>[Threaded comment]
Your version of Excel allows you to read this threaded comment; however, any edits to it will get removed if the file is opened in a newer version of Excel. Learn more: https://go.microsoft.com/fwlink/?linkid=870924
Comment:
    imputed</t>
      </text>
    </comment>
    <comment ref="J1209" authorId="42" shapeId="0" xr:uid="{B792BD16-6056-4382-8745-BCE34BF2A803}">
      <text>
        <t>[Threaded comment]
Your version of Excel allows you to read this threaded comment; however, any edits to it will get removed if the file is opened in a newer version of Excel. Learn more: https://go.microsoft.com/fwlink/?linkid=870924
Comment:
    imputed</t>
      </text>
    </comment>
    <comment ref="J1210" authorId="43" shapeId="0" xr:uid="{92AE4D0B-D933-4D22-B689-DE04DD9F6B8B}">
      <text>
        <t>[Threaded comment]
Your version of Excel allows you to read this threaded comment; however, any edits to it will get removed if the file is opened in a newer version of Excel. Learn more: https://go.microsoft.com/fwlink/?linkid=870924
Comment:
    imputed</t>
      </text>
    </comment>
    <comment ref="H1214" authorId="44" shapeId="0" xr:uid="{BD0A2E8C-60E7-42C8-9EB7-B10D835847C9}">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214" authorId="45" shapeId="0" xr:uid="{A989FC8F-7A93-4750-84B1-217FC692B3B3}">
      <text>
        <t>[Threaded comment]
Your version of Excel allows you to read this threaded comment; however, any edits to it will get removed if the file is opened in a newer version of Excel. Learn more: https://go.microsoft.com/fwlink/?linkid=870924
Comment:
    imputed</t>
      </text>
    </comment>
    <comment ref="J1216" authorId="46" shapeId="0" xr:uid="{48B02886-FABA-444A-9911-CB138CD6BD99}">
      <text>
        <t>[Threaded comment]
Your version of Excel allows you to read this threaded comment; however, any edits to it will get removed if the file is opened in a newer version of Excel. Learn more: https://go.microsoft.com/fwlink/?linkid=870924
Comment:
    imputed</t>
      </text>
    </comment>
    <comment ref="J1217" authorId="47" shapeId="0" xr:uid="{900EF858-A971-4A19-8D1C-8D7080910D68}">
      <text>
        <t>[Threaded comment]
Your version of Excel allows you to read this threaded comment; however, any edits to it will get removed if the file is opened in a newer version of Excel. Learn more: https://go.microsoft.com/fwlink/?linkid=870924
Comment:
    imputed</t>
      </text>
    </comment>
    <comment ref="J1362" authorId="48" shapeId="0" xr:uid="{E2D2A0DB-041C-4CAF-AAF5-0F85A0ED0D8E}">
      <text>
        <t>[Threaded comment]
Your version of Excel allows you to read this threaded comment; however, any edits to it will get removed if the file is opened in a newer version of Excel. Learn more: https://go.microsoft.com/fwlink/?linkid=870924
Comment:
    imputed</t>
      </text>
    </comment>
    <comment ref="J1363" authorId="49" shapeId="0" xr:uid="{62B8DD4E-EB3A-4F22-AB6D-DE81C0C8EB41}">
      <text>
        <t>[Threaded comment]
Your version of Excel allows you to read this threaded comment; however, any edits to it will get removed if the file is opened in a newer version of Excel. Learn more: https://go.microsoft.com/fwlink/?linkid=870924
Comment:
    imputed</t>
      </text>
    </comment>
    <comment ref="H1366" authorId="50" shapeId="0" xr:uid="{79B38958-7F02-4186-B62D-EAB4575028A5}">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366" authorId="51" shapeId="0" xr:uid="{A22DD972-0123-4304-BF70-35EC53051B3A}">
      <text>
        <t>[Threaded comment]
Your version of Excel allows you to read this threaded comment; however, any edits to it will get removed if the file is opened in a newer version of Excel. Learn more: https://go.microsoft.com/fwlink/?linkid=870924
Comment:
    imputed</t>
      </text>
    </comment>
    <comment ref="J1368" authorId="52" shapeId="0" xr:uid="{B0A5CC6E-88B8-42D1-BE05-E44937BFD9B7}">
      <text>
        <t>[Threaded comment]
Your version of Excel allows you to read this threaded comment; however, any edits to it will get removed if the file is opened in a newer version of Excel. Learn more: https://go.microsoft.com/fwlink/?linkid=870924
Comment:
    imputed</t>
      </text>
    </comment>
    <comment ref="J1369" authorId="53" shapeId="0" xr:uid="{B64ACE15-6636-44FA-BC1E-B71D03AF5CF0}">
      <text>
        <t>[Threaded comment]
Your version of Excel allows you to read this threaded comment; however, any edits to it will get removed if the file is opened in a newer version of Excel. Learn more: https://go.microsoft.com/fwlink/?linkid=870924
Comment:
    imputed</t>
      </text>
    </comment>
    <comment ref="J1513" authorId="54" shapeId="0" xr:uid="{3D3EFE15-0A10-4D7F-B09F-60C5E9FFEEBF}">
      <text>
        <t>[Threaded comment]
Your version of Excel allows you to read this threaded comment; however, any edits to it will get removed if the file is opened in a newer version of Excel. Learn more: https://go.microsoft.com/fwlink/?linkid=870924
Comment:
    imputed</t>
      </text>
    </comment>
    <comment ref="J1514" authorId="55" shapeId="0" xr:uid="{7DBA83FD-81ED-4323-B7A0-D0AD2D76FD7C}">
      <text>
        <t>[Threaded comment]
Your version of Excel allows you to read this threaded comment; however, any edits to it will get removed if the file is opened in a newer version of Excel. Learn more: https://go.microsoft.com/fwlink/?linkid=870924
Comment:
    imputed</t>
      </text>
    </comment>
    <comment ref="H1519" authorId="56" shapeId="0" xr:uid="{DBF2754D-6B50-44C1-9B17-293BD59F435F}">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519" authorId="57" shapeId="0" xr:uid="{D08D8F8B-6AFA-4337-BBCD-F6CC74AD861B}">
      <text>
        <t>[Threaded comment]
Your version of Excel allows you to read this threaded comment; however, any edits to it will get removed if the file is opened in a newer version of Excel. Learn more: https://go.microsoft.com/fwlink/?linkid=870924
Comment:
    imputed</t>
      </text>
    </comment>
    <comment ref="J1520" authorId="58" shapeId="0" xr:uid="{DCB5A0E2-D87D-4DCF-8919-B232404B0014}">
      <text>
        <t>[Threaded comment]
Your version of Excel allows you to read this threaded comment; however, any edits to it will get removed if the file is opened in a newer version of Excel. Learn more: https://go.microsoft.com/fwlink/?linkid=870924
Comment:
    imputed</t>
      </text>
    </comment>
    <comment ref="J1521" authorId="59" shapeId="0" xr:uid="{F97E131D-A221-4898-84F3-39FC5F10E3E7}">
      <text>
        <t>[Threaded comment]
Your version of Excel allows you to read this threaded comment; however, any edits to it will get removed if the file is opened in a newer version of Excel. Learn more: https://go.microsoft.com/fwlink/?linkid=870924
Comment:
    imputed</t>
      </text>
    </comment>
    <comment ref="J1659" authorId="60" shapeId="0" xr:uid="{F935A375-E5BF-4D8C-966B-7F54D9889CF2}">
      <text>
        <t>[Threaded comment]
Your version of Excel allows you to read this threaded comment; however, any edits to it will get removed if the file is opened in a newer version of Excel. Learn more: https://go.microsoft.com/fwlink/?linkid=870924
Comment:
    imputed</t>
      </text>
    </comment>
    <comment ref="J1660" authorId="61" shapeId="0" xr:uid="{3D6D130A-DC31-41B1-8EF1-18335331E6DD}">
      <text>
        <t>[Threaded comment]
Your version of Excel allows you to read this threaded comment; however, any edits to it will get removed if the file is opened in a newer version of Excel. Learn more: https://go.microsoft.com/fwlink/?linkid=870924
Comment:
    imputed</t>
      </text>
    </comment>
    <comment ref="H1669" authorId="62" shapeId="0" xr:uid="{939BE094-A473-4139-9A59-36C1A5576F36}">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669" authorId="63" shapeId="0" xr:uid="{F8327AAD-6034-4368-8DA2-C6D4E25F7061}">
      <text>
        <t>[Threaded comment]
Your version of Excel allows you to read this threaded comment; however, any edits to it will get removed if the file is opened in a newer version of Excel. Learn more: https://go.microsoft.com/fwlink/?linkid=870924
Comment:
    imputed</t>
      </text>
    </comment>
    <comment ref="J1672" authorId="64" shapeId="0" xr:uid="{A923AB49-902B-45FD-9874-1871E4187565}">
      <text>
        <t>[Threaded comment]
Your version of Excel allows you to read this threaded comment; however, any edits to it will get removed if the file is opened in a newer version of Excel. Learn more: https://go.microsoft.com/fwlink/?linkid=870924
Comment:
    imputed</t>
      </text>
    </comment>
    <comment ref="J1673" authorId="65" shapeId="0" xr:uid="{C9EB918A-C131-405C-8C00-E54F08A2477F}">
      <text>
        <t>[Threaded comment]
Your version of Excel allows you to read this threaded comment; however, any edits to it will get removed if the file is opened in a newer version of Excel. Learn more: https://go.microsoft.com/fwlink/?linkid=870924
Comment:
    imputed</t>
      </text>
    </comment>
    <comment ref="J1811" authorId="66" shapeId="0" xr:uid="{0C3083BD-F7D6-4FAE-A844-55362F0D88EB}">
      <text>
        <t>[Threaded comment]
Your version of Excel allows you to read this threaded comment; however, any edits to it will get removed if the file is opened in a newer version of Excel. Learn more: https://go.microsoft.com/fwlink/?linkid=870924
Comment:
    imputed</t>
      </text>
    </comment>
    <comment ref="J1812" authorId="67" shapeId="0" xr:uid="{5BE32072-43D7-4A51-A07A-FDDD70D60139}">
      <text>
        <t>[Threaded comment]
Your version of Excel allows you to read this threaded comment; however, any edits to it will get removed if the file is opened in a newer version of Excel. Learn more: https://go.microsoft.com/fwlink/?linkid=870924
Comment:
    imputed</t>
      </text>
    </comment>
    <comment ref="H1821" authorId="68" shapeId="0" xr:uid="{14658694-C850-4CA7-B32D-72C2865D050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821" authorId="69" shapeId="0" xr:uid="{C2635D78-0819-4FB8-ACBF-070F28C75E7C}">
      <text>
        <t>[Threaded comment]
Your version of Excel allows you to read this threaded comment; however, any edits to it will get removed if the file is opened in a newer version of Excel. Learn more: https://go.microsoft.com/fwlink/?linkid=870924
Comment:
    imputed</t>
      </text>
    </comment>
    <comment ref="J1824" authorId="70" shapeId="0" xr:uid="{95CD794C-81B3-4284-8EE7-58AA77C32FAD}">
      <text>
        <t>[Threaded comment]
Your version of Excel allows you to read this threaded comment; however, any edits to it will get removed if the file is opened in a newer version of Excel. Learn more: https://go.microsoft.com/fwlink/?linkid=870924
Comment:
    imputed</t>
      </text>
    </comment>
    <comment ref="J1825" authorId="71" shapeId="0" xr:uid="{36357962-2A91-411E-9EC2-4EE97F5243D0}">
      <text>
        <t>[Threaded comment]
Your version of Excel allows you to read this threaded comment; however, any edits to it will get removed if the file is opened in a newer version of Excel. Learn more: https://go.microsoft.com/fwlink/?linkid=870924
Comment:
    imputed</t>
      </text>
    </comment>
    <comment ref="J1957" authorId="72" shapeId="0" xr:uid="{BC3D9FB4-6377-4602-9454-31C71D842758}">
      <text>
        <t>[Threaded comment]
Your version of Excel allows you to read this threaded comment; however, any edits to it will get removed if the file is opened in a newer version of Excel. Learn more: https://go.microsoft.com/fwlink/?linkid=870924
Comment:
    imputed</t>
      </text>
    </comment>
    <comment ref="J1958" authorId="73" shapeId="0" xr:uid="{D6253C27-F456-4E2B-8D6D-FC05DB1150FB}">
      <text>
        <t>[Threaded comment]
Your version of Excel allows you to read this threaded comment; however, any edits to it will get removed if the file is opened in a newer version of Excel. Learn more: https://go.microsoft.com/fwlink/?linkid=870924
Comment:
    imputed</t>
      </text>
    </comment>
    <comment ref="H1972" authorId="74" shapeId="0" xr:uid="{441D6CBD-1A5F-4398-A22A-556FD0CCCEE9}">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972" authorId="75" shapeId="0" xr:uid="{0BE93998-A5FF-4D9E-98ED-2E21D40AFA16}">
      <text>
        <t>[Threaded comment]
Your version of Excel allows you to read this threaded comment; however, any edits to it will get removed if the file is opened in a newer version of Excel. Learn more: https://go.microsoft.com/fwlink/?linkid=870924
Comment:
    imputed</t>
      </text>
    </comment>
    <comment ref="J1976" authorId="76" shapeId="0" xr:uid="{338F11AA-0B0D-4043-8DE6-487B7EF27252}">
      <text>
        <t>[Threaded comment]
Your version of Excel allows you to read this threaded comment; however, any edits to it will get removed if the file is opened in a newer version of Excel. Learn more: https://go.microsoft.com/fwlink/?linkid=870924
Comment:
    imputed</t>
      </text>
    </comment>
    <comment ref="J1977" authorId="77" shapeId="0" xr:uid="{CE918813-44E0-4339-8861-676018D19699}">
      <text>
        <t>[Threaded comment]
Your version of Excel allows you to read this threaded comment; however, any edits to it will get removed if the file is opened in a newer version of Excel. Learn more: https://go.microsoft.com/fwlink/?linkid=870924
Comment:
    imputed</t>
      </text>
    </comment>
    <comment ref="J2109" authorId="78" shapeId="0" xr:uid="{DEBBDDDF-657C-4280-8256-D8FEC1C16511}">
      <text>
        <t>[Threaded comment]
Your version of Excel allows you to read this threaded comment; however, any edits to it will get removed if the file is opened in a newer version of Excel. Learn more: https://go.microsoft.com/fwlink/?linkid=870924
Comment:
    imputed</t>
      </text>
    </comment>
    <comment ref="J2110" authorId="79" shapeId="0" xr:uid="{8C2C4F45-598E-4BB7-B28B-E0EC49DCF9ED}">
      <text>
        <t>[Threaded comment]
Your version of Excel allows you to read this threaded comment; however, any edits to it will get removed if the file is opened in a newer version of Excel. Learn more: https://go.microsoft.com/fwlink/?linkid=870924
Comment:
    imputed</t>
      </text>
    </comment>
    <comment ref="H2124" authorId="80" shapeId="0" xr:uid="{3EB8C75B-C1D3-496A-9C6A-E56AED50A558}">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124" authorId="81" shapeId="0" xr:uid="{A76A1C47-4831-4E7E-96AF-D6835FD94E08}">
      <text>
        <t>[Threaded comment]
Your version of Excel allows you to read this threaded comment; however, any edits to it will get removed if the file is opened in a newer version of Excel. Learn more: https://go.microsoft.com/fwlink/?linkid=870924
Comment:
    imputed</t>
      </text>
    </comment>
    <comment ref="J2128" authorId="82" shapeId="0" xr:uid="{A4B10200-C7EC-44DB-9D77-B53140BDBB96}">
      <text>
        <t>[Threaded comment]
Your version of Excel allows you to read this threaded comment; however, any edits to it will get removed if the file is opened in a newer version of Excel. Learn more: https://go.microsoft.com/fwlink/?linkid=870924
Comment:
    imputed</t>
      </text>
    </comment>
    <comment ref="J2129" authorId="83" shapeId="0" xr:uid="{4DC58303-E263-4497-BE7E-F42C28A9FDAF}">
      <text>
        <t>[Threaded comment]
Your version of Excel allows you to read this threaded comment; however, any edits to it will get removed if the file is opened in a newer version of Excel. Learn more: https://go.microsoft.com/fwlink/?linkid=870924
Comment:
    imputed</t>
      </text>
    </comment>
    <comment ref="J2242" authorId="84" shapeId="0" xr:uid="{F2FC2B1C-6500-4345-B3B5-1AAF7217AF40}">
      <text>
        <t>[Threaded comment]
Your version of Excel allows you to read this threaded comment; however, any edits to it will get removed if the file is opened in a newer version of Excel. Learn more: https://go.microsoft.com/fwlink/?linkid=870924
Comment:
    imputed</t>
      </text>
    </comment>
    <comment ref="J2244" authorId="85" shapeId="0" xr:uid="{EEF5C4BB-4735-4B7B-B881-70658C8FE698}">
      <text>
        <t>[Threaded comment]
Your version of Excel allows you to read this threaded comment; however, any edits to it will get removed if the file is opened in a newer version of Excel. Learn more: https://go.microsoft.com/fwlink/?linkid=870924
Comment:
    imputed</t>
      </text>
    </comment>
    <comment ref="H2274" authorId="86" shapeId="0" xr:uid="{94F6B340-1EC2-49FE-88A2-7E40CFBD1853}">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274" authorId="87" shapeId="0" xr:uid="{AC395C1F-069C-464C-BEAC-7385E103493B}">
      <text>
        <t>[Threaded comment]
Your version of Excel allows you to read this threaded comment; however, any edits to it will get removed if the file is opened in a newer version of Excel. Learn more: https://go.microsoft.com/fwlink/?linkid=870924
Comment:
    imputed</t>
      </text>
    </comment>
    <comment ref="J2279" authorId="88" shapeId="0" xr:uid="{A5A116B7-85B1-477C-B9DE-0174D99CC850}">
      <text>
        <t>[Threaded comment]
Your version of Excel allows you to read this threaded comment; however, any edits to it will get removed if the file is opened in a newer version of Excel. Learn more: https://go.microsoft.com/fwlink/?linkid=870924
Comment:
    imputed</t>
      </text>
    </comment>
    <comment ref="J2280" authorId="89" shapeId="0" xr:uid="{E7AA66EF-5035-4991-81E7-AC595ED531BD}">
      <text>
        <t>[Threaded comment]
Your version of Excel allows you to read this threaded comment; however, any edits to it will get removed if the file is opened in a newer version of Excel. Learn more: https://go.microsoft.com/fwlink/?linkid=870924
Comment:
    imputed</t>
      </text>
    </comment>
    <comment ref="J2299" authorId="90" shapeId="0" xr:uid="{A04F6B38-4AF6-4E83-BE56-D8160FEB3783}">
      <text>
        <t>[Threaded comment]
Your version of Excel allows you to read this threaded comment; however, any edits to it will get removed if the file is opened in a newer version of Excel. Learn more: https://go.microsoft.com/fwlink/?linkid=870924
Comment:
    biocapacity for 2018 -2020 from data provided by Leo Wambersie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tc={542A5B84-87BD-439D-B30C-C08817948B53}</author>
    <author>tc={8F38ECF7-4D26-4055-B3E1-E9947F453A2B}</author>
  </authors>
  <commentList>
    <comment ref="G11" authorId="0" shapeId="0" xr:uid="{542A5B84-87BD-439D-B30C-C08817948B53}">
      <text>
        <t>[Threaded comment]
Your version of Excel allows you to read this threaded comment; however, any edits to it will get removed if the file is opened in a newer version of Excel. Learn more: https://go.microsoft.com/fwlink/?linkid=870924
Comment:
    Rank not reported for 2006, as data was available for much fewer countries then.</t>
      </text>
    </comment>
    <comment ref="G25" authorId="1" shapeId="0" xr:uid="{8F38ECF7-4D26-4055-B3E1-E9947F453A2B}">
      <text>
        <t>[Threaded comment]
Your version of Excel allows you to read this threaded comment; however, any edits to it will get removed if the file is opened in a newer version of Excel. Learn more: https://go.microsoft.com/fwlink/?linkid=870924
Comment:
    Rank not reported for 2020, as data was available for much fewer countries then.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<sst xmlns="http://schemas.openxmlformats.org/spreadsheetml/2006/main" count="4506" uniqueCount="467">
  <si>
    <t>UNDP</t>
  </si>
  <si>
    <t>Global Footprint Network National Accounts 2021</t>
  </si>
  <si>
    <t>HPI rank</t>
  </si>
  <si>
    <t>Country</t>
  </si>
  <si>
    <t>Costa Rica</t>
  </si>
  <si>
    <t>Colombia</t>
  </si>
  <si>
    <t>Ecuador</t>
  </si>
  <si>
    <t>Honduras</t>
  </si>
  <si>
    <t>Guatemala</t>
  </si>
  <si>
    <t>Jamaica</t>
  </si>
  <si>
    <t>Philippines</t>
  </si>
  <si>
    <t>Vanuatu</t>
  </si>
  <si>
    <t>Panama</t>
  </si>
  <si>
    <t>Tajikistan</t>
  </si>
  <si>
    <t>Bangladesh</t>
  </si>
  <si>
    <t>Switzerland</t>
  </si>
  <si>
    <t>Uruguay</t>
  </si>
  <si>
    <t>El Salvador</t>
  </si>
  <si>
    <t>Armenia</t>
  </si>
  <si>
    <t>Peru</t>
  </si>
  <si>
    <t>Nicaragua</t>
  </si>
  <si>
    <t>Dominican Republic</t>
  </si>
  <si>
    <t>Kyrgyzstan</t>
  </si>
  <si>
    <t>Nepal</t>
  </si>
  <si>
    <t>Uzbekistan</t>
  </si>
  <si>
    <t>New Zealand</t>
  </si>
  <si>
    <t>Brazil</t>
  </si>
  <si>
    <t>Mexico</t>
  </si>
  <si>
    <t>Senegal</t>
  </si>
  <si>
    <t>United Kingdom</t>
  </si>
  <si>
    <t>Palestine, State of</t>
  </si>
  <si>
    <t>Serbia</t>
  </si>
  <si>
    <t>Thailand</t>
  </si>
  <si>
    <t>Morocco</t>
  </si>
  <si>
    <t>Netherlands</t>
  </si>
  <si>
    <t>Albania</t>
  </si>
  <si>
    <t>Moldova</t>
  </si>
  <si>
    <t>Indonesia</t>
  </si>
  <si>
    <t>Mauritius</t>
  </si>
  <si>
    <t>Venezuela</t>
  </si>
  <si>
    <t>Germany</t>
  </si>
  <si>
    <t>Cambodia</t>
  </si>
  <si>
    <t>Spain</t>
  </si>
  <si>
    <t>Congo (Brazzaville)</t>
  </si>
  <si>
    <t>France</t>
  </si>
  <si>
    <t>Argentina</t>
  </si>
  <si>
    <t>Azerbaijan</t>
  </si>
  <si>
    <t>Liberia</t>
  </si>
  <si>
    <t>Yemen</t>
  </si>
  <si>
    <t>Sri Lanka</t>
  </si>
  <si>
    <t>Vietnam</t>
  </si>
  <si>
    <t>Pakistan</t>
  </si>
  <si>
    <t>Italy</t>
  </si>
  <si>
    <t>Kenya</t>
  </si>
  <si>
    <t>Ireland</t>
  </si>
  <si>
    <t>Mozambique</t>
  </si>
  <si>
    <t>Uganda</t>
  </si>
  <si>
    <t>Finland</t>
  </si>
  <si>
    <t>Cyprus</t>
  </si>
  <si>
    <t>Norway</t>
  </si>
  <si>
    <t>Madagascar</t>
  </si>
  <si>
    <t>Paraguay</t>
  </si>
  <si>
    <t>Sweden</t>
  </si>
  <si>
    <t>Algeria</t>
  </si>
  <si>
    <t>Greece</t>
  </si>
  <si>
    <t>Iraq</t>
  </si>
  <si>
    <t>Bosnia and Herzegovina</t>
  </si>
  <si>
    <t>Slovenia</t>
  </si>
  <si>
    <t>Comoros</t>
  </si>
  <si>
    <t>Croatia</t>
  </si>
  <si>
    <t>Jordan</t>
  </si>
  <si>
    <t>Egypt</t>
  </si>
  <si>
    <t>Tunisia</t>
  </si>
  <si>
    <t>Ethiopia</t>
  </si>
  <si>
    <t>Israel</t>
  </si>
  <si>
    <t>Japan</t>
  </si>
  <si>
    <t>Slovakia</t>
  </si>
  <si>
    <t>Romania</t>
  </si>
  <si>
    <t>Bolivia</t>
  </si>
  <si>
    <t>Georgia</t>
  </si>
  <si>
    <t>Burkina Faso</t>
  </si>
  <si>
    <t>Iceland</t>
  </si>
  <si>
    <t>Congo (Kinshasa)</t>
  </si>
  <si>
    <t>Czech Republic</t>
  </si>
  <si>
    <t>Portugal</t>
  </si>
  <si>
    <t>Hungary</t>
  </si>
  <si>
    <t>Chile</t>
  </si>
  <si>
    <t>North Macedonia</t>
  </si>
  <si>
    <t>Austria</t>
  </si>
  <si>
    <t>Benin</t>
  </si>
  <si>
    <t>Laos</t>
  </si>
  <si>
    <t>Niger</t>
  </si>
  <si>
    <t>Iran</t>
  </si>
  <si>
    <t>Rwanda</t>
  </si>
  <si>
    <t>Poland</t>
  </si>
  <si>
    <t>Singapore</t>
  </si>
  <si>
    <t>Cameroon</t>
  </si>
  <si>
    <t>Libya</t>
  </si>
  <si>
    <t>Haiti</t>
  </si>
  <si>
    <t>Sudan</t>
  </si>
  <si>
    <t>Malawi</t>
  </si>
  <si>
    <t>Denmark</t>
  </si>
  <si>
    <t>Myanmar</t>
  </si>
  <si>
    <t>Belarus</t>
  </si>
  <si>
    <t>Cote d'Ivoire</t>
  </si>
  <si>
    <t>Mali</t>
  </si>
  <si>
    <t>Burundi</t>
  </si>
  <si>
    <t>Ukraine</t>
  </si>
  <si>
    <t>China</t>
  </si>
  <si>
    <t>Gabon</t>
  </si>
  <si>
    <t>Ghana</t>
  </si>
  <si>
    <t>Turkey</t>
  </si>
  <si>
    <t>Malaysia</t>
  </si>
  <si>
    <t>Malta</t>
  </si>
  <si>
    <t>Taiwan</t>
  </si>
  <si>
    <t>Togo</t>
  </si>
  <si>
    <t>Montenegro</t>
  </si>
  <si>
    <t>Tanzania</t>
  </si>
  <si>
    <t>Guinea</t>
  </si>
  <si>
    <t>Australia</t>
  </si>
  <si>
    <t>Belgium</t>
  </si>
  <si>
    <t>Saudi Arabia</t>
  </si>
  <si>
    <t>Bulgaria</t>
  </si>
  <si>
    <t>Lebanon</t>
  </si>
  <si>
    <t>India</t>
  </si>
  <si>
    <t>Namibia</t>
  </si>
  <si>
    <t>Zambia</t>
  </si>
  <si>
    <t>South Korea</t>
  </si>
  <si>
    <t>Eswatini</t>
  </si>
  <si>
    <t>Nigeria</t>
  </si>
  <si>
    <t>Canada</t>
  </si>
  <si>
    <t>Kazakhstan</t>
  </si>
  <si>
    <t>South Africa</t>
  </si>
  <si>
    <t>Mauritania</t>
  </si>
  <si>
    <t>Bhutan</t>
  </si>
  <si>
    <t>Lithuania</t>
  </si>
  <si>
    <t>United States of America</t>
  </si>
  <si>
    <t>Russia</t>
  </si>
  <si>
    <t>Afghanistan</t>
  </si>
  <si>
    <t>Botswana</t>
  </si>
  <si>
    <t>Chad</t>
  </si>
  <si>
    <t>Estonia</t>
  </si>
  <si>
    <t>Latvia</t>
  </si>
  <si>
    <t>Sierra Leone</t>
  </si>
  <si>
    <t>Turkmenistan</t>
  </si>
  <si>
    <t>United Arab Emirates</t>
  </si>
  <si>
    <t>Zimbabwe</t>
  </si>
  <si>
    <t>Hong Kong</t>
  </si>
  <si>
    <t>Kuwait</t>
  </si>
  <si>
    <t>Bahrain</t>
  </si>
  <si>
    <t>Lesotho</t>
  </si>
  <si>
    <t>Trinidad and Tobago</t>
  </si>
  <si>
    <t>Luxembourg</t>
  </si>
  <si>
    <t>Central African Republic</t>
  </si>
  <si>
    <t>Mongolia</t>
  </si>
  <si>
    <t>Qatar</t>
  </si>
  <si>
    <t>Year</t>
  </si>
  <si>
    <t>Continent</t>
  </si>
  <si>
    <t>Population</t>
  </si>
  <si>
    <t>Latin America</t>
  </si>
  <si>
    <t>Western Europe</t>
  </si>
  <si>
    <t>Middle East &amp; N. Africa</t>
  </si>
  <si>
    <t>Africa</t>
  </si>
  <si>
    <t>South Asia</t>
  </si>
  <si>
    <t>East Asia</t>
  </si>
  <si>
    <t>N America &amp; Oceania</t>
  </si>
  <si>
    <t>Eastern Europe &amp; Central Asia</t>
  </si>
  <si>
    <t>HPI</t>
  </si>
  <si>
    <t>Wellbeing</t>
  </si>
  <si>
    <t>Life Expectancy</t>
  </si>
  <si>
    <t>Ecological Footprint</t>
  </si>
  <si>
    <t>Country:</t>
  </si>
  <si>
    <t>SD (2009)</t>
  </si>
  <si>
    <t>Mean (2009)</t>
  </si>
  <si>
    <t>Average yearly change</t>
  </si>
  <si>
    <t>ISO</t>
  </si>
  <si>
    <t>KOR</t>
  </si>
  <si>
    <t>ZWE</t>
  </si>
  <si>
    <t>ZMB</t>
  </si>
  <si>
    <t>YEM</t>
  </si>
  <si>
    <t>VNM</t>
  </si>
  <si>
    <t>VEN</t>
  </si>
  <si>
    <t>VUT</t>
  </si>
  <si>
    <t>UZB</t>
  </si>
  <si>
    <t>URY</t>
  </si>
  <si>
    <t>USA</t>
  </si>
  <si>
    <t>GBR</t>
  </si>
  <si>
    <t>ARE</t>
  </si>
  <si>
    <t>UKR</t>
  </si>
  <si>
    <t>UGA</t>
  </si>
  <si>
    <t>TKM</t>
  </si>
  <si>
    <t>TUR</t>
  </si>
  <si>
    <t>TUN</t>
  </si>
  <si>
    <t>TTO</t>
  </si>
  <si>
    <t>TGO</t>
  </si>
  <si>
    <t>THA</t>
  </si>
  <si>
    <t>TZA</t>
  </si>
  <si>
    <t>TJK</t>
  </si>
  <si>
    <t>TWN</t>
  </si>
  <si>
    <t>CHE</t>
  </si>
  <si>
    <t>SWE</t>
  </si>
  <si>
    <t>SDN</t>
  </si>
  <si>
    <t>LKA</t>
  </si>
  <si>
    <t>ESP</t>
  </si>
  <si>
    <t>ZAF</t>
  </si>
  <si>
    <t>SVN</t>
  </si>
  <si>
    <t>SVK</t>
  </si>
  <si>
    <t>SGP</t>
  </si>
  <si>
    <t>SLE</t>
  </si>
  <si>
    <t>SRB</t>
  </si>
  <si>
    <t>SEN</t>
  </si>
  <si>
    <t>SAU</t>
  </si>
  <si>
    <t>RWA</t>
  </si>
  <si>
    <t>RUS</t>
  </si>
  <si>
    <t>ROU</t>
  </si>
  <si>
    <t>QAT</t>
  </si>
  <si>
    <t>PRT</t>
  </si>
  <si>
    <t>POL</t>
  </si>
  <si>
    <t>PHL</t>
  </si>
  <si>
    <t>PER</t>
  </si>
  <si>
    <t>PRY</t>
  </si>
  <si>
    <t>PAN</t>
  </si>
  <si>
    <t>PSE</t>
  </si>
  <si>
    <t>PAK</t>
  </si>
  <si>
    <t>NOR</t>
  </si>
  <si>
    <t>NGA</t>
  </si>
  <si>
    <t>NER</t>
  </si>
  <si>
    <t>NIC</t>
  </si>
  <si>
    <t>NZL</t>
  </si>
  <si>
    <t>NLD</t>
  </si>
  <si>
    <t>NPL</t>
  </si>
  <si>
    <t>NAM</t>
  </si>
  <si>
    <t>MMR</t>
  </si>
  <si>
    <t>MOZ</t>
  </si>
  <si>
    <t>MAR</t>
  </si>
  <si>
    <t>MNE</t>
  </si>
  <si>
    <t>MNG</t>
  </si>
  <si>
    <t>MDA</t>
  </si>
  <si>
    <t>MEX</t>
  </si>
  <si>
    <t>MUS</t>
  </si>
  <si>
    <t>MRT</t>
  </si>
  <si>
    <t>MLT</t>
  </si>
  <si>
    <t>MLI</t>
  </si>
  <si>
    <t>MYS</t>
  </si>
  <si>
    <t>MWI</t>
  </si>
  <si>
    <t>MDG</t>
  </si>
  <si>
    <t>MKD</t>
  </si>
  <si>
    <t>LUX</t>
  </si>
  <si>
    <t>LTU</t>
  </si>
  <si>
    <t>LBY</t>
  </si>
  <si>
    <t>LBR</t>
  </si>
  <si>
    <t>LSO</t>
  </si>
  <si>
    <t>LBN</t>
  </si>
  <si>
    <t>LVA</t>
  </si>
  <si>
    <t>LAO</t>
  </si>
  <si>
    <t>KGZ</t>
  </si>
  <si>
    <t>KWT</t>
  </si>
  <si>
    <t>KEN</t>
  </si>
  <si>
    <t>KAZ</t>
  </si>
  <si>
    <t>JOR</t>
  </si>
  <si>
    <t>JPN</t>
  </si>
  <si>
    <t>JAM</t>
  </si>
  <si>
    <t>ITA</t>
  </si>
  <si>
    <t>ISR</t>
  </si>
  <si>
    <t>IRL</t>
  </si>
  <si>
    <t>IRQ</t>
  </si>
  <si>
    <t>IRN</t>
  </si>
  <si>
    <t>IDN</t>
  </si>
  <si>
    <t>IND</t>
  </si>
  <si>
    <t>ISL</t>
  </si>
  <si>
    <t>HUN</t>
  </si>
  <si>
    <t>HKG</t>
  </si>
  <si>
    <t>HND</t>
  </si>
  <si>
    <t>HTI</t>
  </si>
  <si>
    <t>GIN</t>
  </si>
  <si>
    <t>GTM</t>
  </si>
  <si>
    <t>GRC</t>
  </si>
  <si>
    <t>GHA</t>
  </si>
  <si>
    <t>DEU</t>
  </si>
  <si>
    <t>GEO</t>
  </si>
  <si>
    <t>GAB</t>
  </si>
  <si>
    <t>FRA</t>
  </si>
  <si>
    <t>FIN</t>
  </si>
  <si>
    <t>ETH</t>
  </si>
  <si>
    <t>SWZ</t>
  </si>
  <si>
    <t>EST</t>
  </si>
  <si>
    <t>SLV</t>
  </si>
  <si>
    <t>EGY</t>
  </si>
  <si>
    <t>ECU</t>
  </si>
  <si>
    <t>DOM</t>
  </si>
  <si>
    <t>DNK</t>
  </si>
  <si>
    <t>CZE</t>
  </si>
  <si>
    <t>CYP</t>
  </si>
  <si>
    <t>HRV</t>
  </si>
  <si>
    <t>CIV</t>
  </si>
  <si>
    <t>CRI</t>
  </si>
  <si>
    <t>COG</t>
  </si>
  <si>
    <t>COD</t>
  </si>
  <si>
    <t>COM</t>
  </si>
  <si>
    <t>COL</t>
  </si>
  <si>
    <t>CHN</t>
  </si>
  <si>
    <t>CHL</t>
  </si>
  <si>
    <t>TCD</t>
  </si>
  <si>
    <t>CAF</t>
  </si>
  <si>
    <t>CAN</t>
  </si>
  <si>
    <t>CMR</t>
  </si>
  <si>
    <t>KHM</t>
  </si>
  <si>
    <t>BDI</t>
  </si>
  <si>
    <t>BFA</t>
  </si>
  <si>
    <t>BGR</t>
  </si>
  <si>
    <t>BRA</t>
  </si>
  <si>
    <t>BWA</t>
  </si>
  <si>
    <t>BIH</t>
  </si>
  <si>
    <t>BOL</t>
  </si>
  <si>
    <t>BTN</t>
  </si>
  <si>
    <t>BEN</t>
  </si>
  <si>
    <t>BEL</t>
  </si>
  <si>
    <t>BLR</t>
  </si>
  <si>
    <t>BGD</t>
  </si>
  <si>
    <t>BHR</t>
  </si>
  <si>
    <t>AZE</t>
  </si>
  <si>
    <t>AUT</t>
  </si>
  <si>
    <t>AUS</t>
  </si>
  <si>
    <t>ARM</t>
  </si>
  <si>
    <t>ARG</t>
  </si>
  <si>
    <t>DZA</t>
  </si>
  <si>
    <t>ALB</t>
  </si>
  <si>
    <t>AFG</t>
  </si>
  <si>
    <t>Alpha-3 code[5]</t>
  </si>
  <si>
    <t>Country name[5]</t>
  </si>
  <si>
    <t>ISO 3166[1]</t>
  </si>
  <si>
    <t>ISO:</t>
  </si>
  <si>
    <t>HPI Rank</t>
  </si>
  <si>
    <t/>
  </si>
  <si>
    <t>..</t>
  </si>
  <si>
    <t>z-scores</t>
  </si>
  <si>
    <r>
      <t xml:space="preserve">Population </t>
    </r>
    <r>
      <rPr>
        <sz val="11"/>
        <color theme="1"/>
        <rFont val="Calibri"/>
        <family val="2"/>
        <scheme val="minor"/>
      </rPr>
      <t>(thousands)</t>
    </r>
  </si>
  <si>
    <r>
      <t xml:space="preserve">LifeExp </t>
    </r>
    <r>
      <rPr>
        <sz val="11"/>
        <color theme="1"/>
        <rFont val="Calibri"/>
        <family val="2"/>
        <scheme val="minor"/>
      </rPr>
      <t>(years)</t>
    </r>
  </si>
  <si>
    <r>
      <t xml:space="preserve">Ladder of life </t>
    </r>
    <r>
      <rPr>
        <sz val="11"/>
        <color theme="1"/>
        <rFont val="Calibri"/>
        <family val="2"/>
        <scheme val="minor"/>
      </rPr>
      <t>(0-10)</t>
    </r>
  </si>
  <si>
    <r>
      <t xml:space="preserve">Footprint </t>
    </r>
    <r>
      <rPr>
        <sz val="11"/>
        <color theme="1"/>
        <rFont val="Calibri"/>
        <family val="2"/>
        <scheme val="minor"/>
      </rPr>
      <t>(g ha)</t>
    </r>
  </si>
  <si>
    <r>
      <t xml:space="preserve">Biocapacity for year </t>
    </r>
    <r>
      <rPr>
        <sz val="10"/>
        <rFont val="Arial"/>
        <family val="2"/>
      </rPr>
      <t>(g ha)</t>
    </r>
  </si>
  <si>
    <r>
      <t xml:space="preserve">GDP per capita </t>
    </r>
    <r>
      <rPr>
        <sz val="10"/>
        <rFont val="Arial"/>
        <family val="2"/>
      </rPr>
      <t>($)</t>
    </r>
  </si>
  <si>
    <t>Ladder-of-life</t>
  </si>
  <si>
    <t>Indicator</t>
  </si>
  <si>
    <t>Scores over time</t>
  </si>
  <si>
    <t>UNPD World Population Prospects 2019</t>
  </si>
  <si>
    <t>World Bank Databank</t>
  </si>
  <si>
    <t>GDP per capita (PPP constant 2017 $)</t>
  </si>
  <si>
    <t>Life Expectancy at birth</t>
  </si>
  <si>
    <t>Main source</t>
  </si>
  <si>
    <t>Additional Notes</t>
  </si>
  <si>
    <t>Gallup World Poll, shared in World Happiness Report 2021</t>
  </si>
  <si>
    <t xml:space="preserve">When there are data gaps between years, linear trend assumed.  Data for Vanuatu comes from Vanuatu National Statistics Office </t>
  </si>
  <si>
    <t>2020 data not available from UNDP.  For the following countries data from national (or EU) data sources used to estimate a 2020 figure: All EU countries (except Ireland), UK, USA, Colombia, Russia, South Africa, Japan, Bangladesh. Because national data may not be compatible with UNDP, national data for 2019 and 2020 were used to calculate a % change in life expectancy between the two years; then this percentage change was applied to the UNDP figures. For all other countries, change in life expectancy between 2019 and 2020 was calculated based on a) the change from 2018 to 2019 and b) a study by Heuveline &amp; Tzen (2021), which estimates the decrease in life expectancy in 2020 attributable to the Covid pandemic.
Also, no data available for Taiwan, this was estimated based on data for 5 year periods from the UN Popultion Division Data Centre.</t>
  </si>
  <si>
    <t>Ecological Footprint data for most countries available till 2017. For five countries (Hong Kong, Iceland, Taiwan, Vanuatu &amp; Uruguay), EF is not available so we estimated it based on a regression model using CO2 emissions per capita, GDP PPP per capita, exports and imports per capita and population density.
2018 &amp; 2019 are estimated using a regression model to predict ΔEF based on ΔCO2.
2020 is estimated primarily based on change in CO2 emissions from BP data but also a) based on the Earth Overshoot Day report (2021) overall estimation of fall in global Ecological Footprint, b) Earh Overshoot Day report (2020) estimated fall in forest footprint.</t>
  </si>
  <si>
    <t>Target 2019</t>
  </si>
  <si>
    <t>SELECT COUNTRY IN BLUE BOX BELOW:</t>
  </si>
  <si>
    <t>These are the values we used for calculating the z-scores for each component</t>
  </si>
  <si>
    <t xml:space="preserve">CHOOSE YEAR HERE: </t>
  </si>
  <si>
    <t>Pop weighted average HPI (with estimates)</t>
  </si>
  <si>
    <t>USE THE FILTERS BELOW TO SORT BY HPI RANK OR COMPONENT</t>
  </si>
  <si>
    <t>Global per capita biocapacity</t>
  </si>
  <si>
    <t>Information on the sources for the three components of the HPI</t>
  </si>
  <si>
    <t>[DATA FILE]</t>
  </si>
  <si>
    <t>Contents</t>
  </si>
  <si>
    <t>The Happy Planet Index 2021</t>
  </si>
  <si>
    <r>
      <t xml:space="preserve">Life Expectancy </t>
    </r>
    <r>
      <rPr>
        <sz val="11"/>
        <color theme="1"/>
        <rFont val="Azeret Mono"/>
      </rPr>
      <t>(years)</t>
    </r>
  </si>
  <si>
    <r>
      <t xml:space="preserve">Ladder of life </t>
    </r>
    <r>
      <rPr>
        <sz val="11"/>
        <color theme="1"/>
        <rFont val="Azeret Mono"/>
      </rPr>
      <t>(0-10)</t>
    </r>
  </si>
  <si>
    <r>
      <t xml:space="preserve">Ecological Footprint </t>
    </r>
    <r>
      <rPr>
        <sz val="11"/>
        <color theme="1"/>
        <rFont val="Azeret Mono"/>
      </rPr>
      <t>(g ha)</t>
    </r>
  </si>
  <si>
    <t xml:space="preserve">2. Individual Country Grapher </t>
  </si>
  <si>
    <t>1. Rankings for all countries, 2006 - 2020</t>
  </si>
  <si>
    <t>Average</t>
  </si>
  <si>
    <t>Poor</t>
  </si>
  <si>
    <t>Good</t>
  </si>
  <si>
    <r>
      <t xml:space="preserve">Population </t>
    </r>
    <r>
      <rPr>
        <sz val="11"/>
        <color theme="0"/>
        <rFont val="Azeret Mono"/>
      </rPr>
      <t>(thousands)</t>
    </r>
  </si>
  <si>
    <r>
      <t xml:space="preserve">Life Expectancy </t>
    </r>
    <r>
      <rPr>
        <sz val="11"/>
        <color theme="0"/>
        <rFont val="Azeret Mono"/>
      </rPr>
      <t>(years)</t>
    </r>
  </si>
  <si>
    <r>
      <t xml:space="preserve">Ladder of life (Wellbeing) </t>
    </r>
    <r>
      <rPr>
        <sz val="11"/>
        <color theme="0"/>
        <rFont val="Azeret Mono"/>
      </rPr>
      <t>(0-10)</t>
    </r>
  </si>
  <si>
    <r>
      <t xml:space="preserve">Ecological Footprint </t>
    </r>
    <r>
      <rPr>
        <sz val="11"/>
        <color theme="0"/>
        <rFont val="Azeret Mono"/>
      </rPr>
      <t>(g ha)</t>
    </r>
  </si>
  <si>
    <r>
      <t xml:space="preserve">Biocapacity for year 
</t>
    </r>
    <r>
      <rPr>
        <sz val="10"/>
        <color theme="0"/>
        <rFont val="Azeret Mono"/>
      </rPr>
      <t>(g ha)</t>
    </r>
  </si>
  <si>
    <r>
      <t xml:space="preserve">GDP per capita </t>
    </r>
    <r>
      <rPr>
        <sz val="10"/>
        <color theme="0"/>
        <rFont val="Azeret Mono"/>
      </rPr>
      <t>($)</t>
    </r>
  </si>
  <si>
    <t>Wellbeing Economy Alliance (WEAll)</t>
  </si>
  <si>
    <t>BRAKEBROOK PARRACOMBE BARNSTAPLE DEVON EX31 4RG</t>
  </si>
  <si>
    <t>e: info@weall.org</t>
  </si>
  <si>
    <t>www.weall.org</t>
  </si>
  <si>
    <t>A global index of sustainable wellbeing</t>
  </si>
  <si>
    <t>1. All countries:</t>
  </si>
  <si>
    <t>2. Country grapher:</t>
  </si>
  <si>
    <t xml:space="preserve">Dataset with option to select a year and see  results for all countries for that year. </t>
  </si>
  <si>
    <t>Dataset with option to select any country, and see its results over time.</t>
  </si>
  <si>
    <t xml:space="preserve">Dataset with option to select the year, and see the results for all countries for that year. Sort by HPI score, life expectancy, GDP per capita or any other variable in the data set. You can filter by continent. </t>
  </si>
  <si>
    <r>
      <rPr>
        <b/>
        <sz val="14"/>
        <color theme="1"/>
        <rFont val="Azeret Mono"/>
      </rPr>
      <t>Note</t>
    </r>
    <r>
      <rPr>
        <sz val="14"/>
        <color theme="1"/>
        <rFont val="Azeret Mono"/>
      </rPr>
      <t>: to allow all three components and the HPI to be plotted on one graph, we use standardised z-scores, benchmarked to 2009. For all components, a z-score of 0 indicates that the country's score is the same as the average across countries for that component in 2009</t>
    </r>
  </si>
  <si>
    <r>
      <t xml:space="preserve">Please cite as follows: </t>
    </r>
    <r>
      <rPr>
        <sz val="14"/>
        <color theme="1"/>
        <rFont val="Azeret Mono"/>
      </rPr>
      <t xml:space="preserve"> Abdallah, S., Abrar, R. &amp; Marks, N. (2021)  </t>
    </r>
    <r>
      <rPr>
        <i/>
        <sz val="14"/>
        <color theme="1"/>
        <rFont val="Azeret Mono"/>
      </rPr>
      <t>The Happy Planet Index 2021 Data File. Accessed from www.happyplanetindex.org</t>
    </r>
  </si>
  <si>
    <t>4. Regions graph #2:</t>
  </si>
  <si>
    <t>3. Regions graph #1:</t>
  </si>
  <si>
    <t>Graph showing HPI scores for world regions over time, from 2006 - 2020</t>
  </si>
  <si>
    <t>Graph showing HPI scores for world regions over time, from 2006 - 2019</t>
  </si>
  <si>
    <t>6. G7 Countries graph:</t>
  </si>
  <si>
    <t>Graph showing HPI scores for G7 countries over time, from 2006 - 2020</t>
  </si>
  <si>
    <t>Graph showing HPI scores for major economies over time, from 2006 - 2020</t>
  </si>
  <si>
    <t>HPI Score</t>
  </si>
  <si>
    <t>Population (millions)</t>
  </si>
  <si>
    <t>PopxHPI</t>
  </si>
  <si>
    <t>Pop (all countries)</t>
  </si>
  <si>
    <t>Relative HPI (with estimations)</t>
  </si>
  <si>
    <t>HPI (with estimates)</t>
  </si>
  <si>
    <t>PopxHPI (old coeff)</t>
  </si>
  <si>
    <t>EU</t>
  </si>
  <si>
    <t>Annual trend</t>
  </si>
  <si>
    <t>R</t>
  </si>
  <si>
    <t>Change to 2020</t>
  </si>
  <si>
    <t>Annual Trend</t>
  </si>
  <si>
    <t>World</t>
  </si>
  <si>
    <t>Percentage of population for which HPI can be calculated</t>
  </si>
  <si>
    <t>G7</t>
  </si>
  <si>
    <t>Major Blocks</t>
  </si>
  <si>
    <t>Thresholds for Sustainable Wellbeing in 2019</t>
  </si>
  <si>
    <t>Wellbeing </t>
  </si>
  <si>
    <r>
      <t xml:space="preserve">Ecological Footprint
</t>
    </r>
    <r>
      <rPr>
        <sz val="14"/>
        <color theme="0"/>
        <rFont val="Azeret Mono"/>
      </rPr>
      <t>(global hectares 
per person)</t>
    </r>
  </si>
  <si>
    <t>Less than 65 years</t>
  </si>
  <si>
    <t>Less than 5/10</t>
  </si>
  <si>
    <t>More than 2 times per capita biocapacity (3.12 gha or more)</t>
  </si>
  <si>
    <t>65 – 75 years</t>
  </si>
  <si>
    <t>5/10 – 6/10</t>
  </si>
  <si>
    <t>Between per capita biocapacity and 2 times that value (1.56-3.12 gha)</t>
  </si>
  <si>
    <t>75 years or more</t>
  </si>
  <si>
    <t>6/10 or more</t>
  </si>
  <si>
    <t>Below or at per capita biocapacity (1.56 gha)</t>
  </si>
  <si>
    <t>Ecological Footprint →
vs.
Happy Life Years ↓</t>
  </si>
  <si>
    <t>&lt;1 planet</t>
  </si>
  <si>
    <t>1-2 planets</t>
  </si>
  <si>
    <t>&gt;2 planets</t>
  </si>
  <si>
    <t>31 countries</t>
  </si>
  <si>
    <t>12 countries</t>
  </si>
  <si>
    <t>0 countries</t>
  </si>
  <si>
    <t>2,526,476 people</t>
  </si>
  <si>
    <t>310,489 people</t>
  </si>
  <si>
    <t>0 people</t>
  </si>
  <si>
    <t>33.4% of global pop</t>
  </si>
  <si>
    <t>4.1% of global pop</t>
  </si>
  <si>
    <t>0% of global pop</t>
  </si>
  <si>
    <t>11 countries</t>
  </si>
  <si>
    <t>22 countries</t>
  </si>
  <si>
    <t>16 countries</t>
  </si>
  <si>
    <t>394,928 people</t>
  </si>
  <si>
    <t>695,875 people</t>
  </si>
  <si>
    <t>1,837,721 people</t>
  </si>
  <si>
    <t>5.2% of global pop</t>
  </si>
  <si>
    <t>9.2% of global pop</t>
  </si>
  <si>
    <t>24.3% of global pop</t>
  </si>
  <si>
    <t>14 countries</t>
  </si>
  <si>
    <t>46 countries</t>
  </si>
  <si>
    <t>541,181 people</t>
  </si>
  <si>
    <t>1,253,624 people</t>
  </si>
  <si>
    <t xml:space="preserve"> 7.2% of global pop</t>
  </si>
  <si>
    <t>16.6% of global pop</t>
  </si>
  <si>
    <t>NONE</t>
  </si>
  <si>
    <t>Summary</t>
  </si>
  <si>
    <t>Full List</t>
  </si>
  <si>
    <t>Thresholds</t>
  </si>
  <si>
    <t>7. Happy Planet Thresholds:</t>
  </si>
  <si>
    <t>Charts showing how many and which countries meet the goals of sustainable wellbeing</t>
  </si>
  <si>
    <t>8. Sources:</t>
  </si>
  <si>
    <t>Ok</t>
  </si>
  <si>
    <r>
      <rPr>
        <b/>
        <sz val="20"/>
        <color theme="1"/>
        <rFont val="Azeret Mono"/>
      </rPr>
      <t>Poor</t>
    </r>
    <r>
      <rPr>
        <b/>
        <sz val="18"/>
        <color theme="1"/>
        <rFont val="Azeret Mono"/>
      </rPr>
      <t xml:space="preserve">
</t>
    </r>
    <r>
      <rPr>
        <sz val="18"/>
        <color theme="1"/>
        <rFont val="Azeret Mono"/>
      </rPr>
      <t>(&lt;54.0 years)</t>
    </r>
  </si>
  <si>
    <r>
      <t xml:space="preserve">Ok
</t>
    </r>
    <r>
      <rPr>
        <sz val="18"/>
        <color theme="1"/>
        <rFont val="Azeret Mono"/>
      </rPr>
      <t>(54.0 - 68.0)</t>
    </r>
  </si>
  <si>
    <r>
      <t xml:space="preserve">Good
</t>
    </r>
    <r>
      <rPr>
        <sz val="18"/>
        <color theme="1"/>
        <rFont val="Azeret Mono"/>
      </rPr>
      <t>(&gt;68.0 years)</t>
    </r>
  </si>
  <si>
    <t>5. Selected Countries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</si>
</sst>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0"/>
    <numFmt numFmtId="167" formatCode="\+0.00;\-0.00;0.00"/>
    <numFmt numFmtId="168" formatCode="_(* #,##0_);_(* \(#,##0\);_(* &quot;-&quot;??_);_(@_)"/>
    <numFmt numFmtId="169" formatCode="0.0%"/>
  </numFmts>
  <fonts count="47">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sz val="10"/>
      <name val="Arial"/>
      <family val="2"/>
    </font>
    <font>
      <b/>
      <sz val="11"/>
      <name val="Calibri"/>
      <family val="2"/>
      <scheme val="minor"/>
    </font>
    <font>
      <sz val="14"/>
      <color theme="1"/>
      <name val="Azeret Mono"/>
    </font>
    <font>
      <b/>
      <sz val="14"/>
      <color theme="1"/>
      <name val="Azeret Mono"/>
    </font>
    <font>
      <sz val="14"/>
      <name val="Azeret Mono"/>
    </font>
    <font>
      <b/>
      <sz val="14"/>
      <name val="Azeret Mono"/>
    </font>
    <font>
      <b/>
      <sz val="14"/>
      <color rgb="FF0070C0"/>
      <name val="Azeret Mono"/>
    </font>
    <font>
      <sz val="14"/>
      <color rgb="FF0070C0"/>
      <name val="Azeret Mono"/>
    </font>
    <font>
      <i/>
      <sz val="14"/>
      <name val="Azeret Mono"/>
    </font>
    <font>
      <i/>
      <sz val="14"/>
      <color rgb="FF0070C0"/>
      <name val="Azeret Mono"/>
    </font>
    <font>
      <b/>
      <sz val="11"/>
      <color theme="1"/>
      <name val="Azeret Mono"/>
    </font>
    <font>
      <sz val="11"/>
      <color theme="1"/>
      <name val="Azeret Mono"/>
    </font>
    <font>
      <b/>
      <sz val="11"/>
      <color theme="0"/>
      <name val="Azeret Mono"/>
    </font>
    <font>
      <b/>
      <sz val="15"/>
      <color theme="0"/>
      <name val="Azeret Mono"/>
    </font>
    <font>
      <b/>
      <i/>
      <sz val="11"/>
      <color theme="1"/>
      <name val="Azeret Mono"/>
    </font>
    <font>
      <sz val="8"/>
      <color theme="0" tint="-0.34998626667073579"/>
      <name val="Azeret Mono"/>
    </font>
    <font>
      <sz val="9"/>
      <color theme="0" tint="-0.34998626667073579"/>
      <name val="Azeret Mono"/>
    </font>
    <font>
      <i/>
      <sz val="11"/>
      <color theme="1"/>
      <name val="Azeret Mono"/>
    </font>
    <font>
      <b/>
      <sz val="15"/>
      <color theme="1"/>
      <name val="Azeret Mono"/>
    </font>
    <font>
      <sz val="11"/>
      <color theme="0"/>
      <name val="Azeret Mono"/>
    </font>
    <font>
      <i/>
      <sz val="15"/>
      <color theme="0"/>
      <name val="Azeret Mono"/>
    </font>
    <font>
      <sz val="15"/>
      <color theme="0"/>
      <name val="Azeret Mono"/>
    </font>
    <font>
      <b/>
      <sz val="20"/>
      <color theme="0"/>
      <name val="Azeret Mono"/>
    </font>
    <font>
      <b/>
      <sz val="16"/>
      <color theme="1"/>
      <name val="Azeret Mono"/>
    </font>
    <font>
      <sz val="16"/>
      <color theme="1"/>
      <name val="Azeret Mono"/>
    </font>
    <font>
      <b/>
      <sz val="11"/>
      <name val="Azeret Mono"/>
    </font>
    <font>
      <sz val="10"/>
      <name val="Azeret Mono"/>
    </font>
    <font>
      <b/>
      <sz val="10"/>
      <color theme="0"/>
      <name val="Azeret Mono"/>
    </font>
    <font>
      <sz val="10"/>
      <color theme="0"/>
      <name val="Azeret Mono"/>
    </font>
    <font>
      <u/>
      <sz val="11"/>
      <color theme="10"/>
      <name val="Calibri"/>
      <family val="2"/>
      <scheme val="minor"/>
    </font>
    <font>
      <u/>
      <sz val="14"/>
      <color theme="10"/>
      <name val="Azeret Mono"/>
    </font>
    <font>
      <b/>
      <sz val="20"/>
      <color rgb="FF0070C0"/>
      <name val="Azeret Mono"/>
    </font>
    <font>
      <i/>
      <sz val="14"/>
      <color theme="1"/>
      <name val="Azeret Mono"/>
    </font>
    <font>
      <sz val="11"/>
      <color theme="1"/>
      <name val="Calibri"/>
      <family val="2"/>
      <scheme val="minor"/>
    </font>
    <font>
      <i/>
      <sz val="11"/>
      <color theme="1"/>
      <name val="Calibri"/>
      <family val="2"/>
      <scheme val="minor"/>
    </font>
    <font>
      <sz val="12"/>
      <color theme="1"/>
      <name val="Azeret Mono"/>
    </font>
    <font>
      <sz val="14"/>
      <color theme="0"/>
      <name val="Azeret Mono"/>
    </font>
    <font>
      <sz val="15"/>
      <color theme="1"/>
      <name val="Azeret Mono"/>
    </font>
    <font>
      <b/>
      <sz val="20"/>
      <color theme="1"/>
      <name val="Azeret Mono"/>
    </font>
    <font>
      <b/>
      <sz val="18"/>
      <color theme="1"/>
      <name val="Azeret Mono"/>
    </font>
    <font>
      <sz val="18"/>
      <color theme="1"/>
      <name val="Azeret Mono"/>
    </font>
    <font>
      <sz val="13"/>
      <color theme="1"/>
      <name val="Azeret Mono"/>
    </font>
    <font>
      <b/>
      <sz val="12"/>
      <color theme="1"/>
      <name val="Azeret Mono"/>
    </font>
  </fonts>
  <fills count="12">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1"/>
        <bgColor indexed="64"/>
      </patternFill>
    </fill>
    <fill>
      <patternFill patternType="solid">
        <fgColor rgb="FFFFC000"/>
        <bgColor indexed="64"/>
      </patternFill>
    </fill>
    <fill>
      <patternFill patternType="solid">
        <fgColor theme="0" tint="-4.9989318521683403E-2"/>
        <bgColor indexed="64"/>
      </patternFill>
    </fill>
  </fills>
  <borders count="5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thin">
        <color indexed="9"/>
      </left>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0"/>
      </left>
      <right style="thin">
        <color theme="0"/>
      </right>
      <top/>
      <bottom style="thin">
        <color theme="0"/>
      </bottom>
      <diagonal/>
    </border>
    <border>
      <left style="medium">
        <color theme="1"/>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bottom/>
      <diagonal/>
    </border>
    <border>
      <left style="medium">
        <color theme="1"/>
      </left>
      <right style="medium">
        <color theme="1"/>
      </right>
      <top style="thin">
        <color theme="1"/>
      </top>
      <bottom style="thin">
        <color theme="1"/>
      </bottom>
      <diagonal/>
    </border>
    <border>
      <left style="medium">
        <color theme="1"/>
      </left>
      <right style="medium">
        <color theme="1"/>
      </right>
      <top/>
      <bottom style="medium">
        <color theme="1"/>
      </bottom>
      <diagonal/>
    </border>
    <border>
      <left style="medium">
        <color theme="1"/>
      </left>
      <right style="medium">
        <color theme="1"/>
      </right>
      <top style="thin">
        <color theme="1"/>
      </top>
      <bottom style="medium">
        <color theme="1"/>
      </bottom>
      <diagonal/>
    </border>
    <border>
      <left style="thin">
        <color theme="1"/>
      </left>
      <right style="thin">
        <color theme="0"/>
      </right>
      <top style="thin">
        <color theme="1"/>
      </top>
      <bottom/>
      <diagonal/>
    </border>
    <border>
      <left style="thin">
        <color theme="0"/>
      </left>
      <right style="thin">
        <color theme="0"/>
      </right>
      <top style="thin">
        <color theme="1"/>
      </top>
      <bottom/>
      <diagonal/>
    </border>
    <border>
      <left style="thin">
        <color theme="0"/>
      </left>
      <right style="thin">
        <color theme="1"/>
      </right>
      <top style="thin">
        <color theme="1"/>
      </top>
      <bottom/>
      <diagonal/>
    </border>
    <border>
      <left style="thin">
        <color theme="1"/>
      </left>
      <right style="thin">
        <color theme="1"/>
      </right>
      <top style="thin">
        <color theme="1"/>
      </top>
      <bottom style="thin">
        <color theme="0"/>
      </bottom>
      <diagonal/>
    </border>
    <border>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1"/>
      </right>
      <top style="thin">
        <color theme="1"/>
      </top>
      <bottom style="thin">
        <color theme="0"/>
      </bottom>
      <diagonal/>
    </border>
    <border>
      <left style="thin">
        <color theme="1"/>
      </left>
      <right style="thin">
        <color theme="1"/>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1"/>
      </right>
      <top style="thin">
        <color theme="0"/>
      </top>
      <bottom style="thin">
        <color theme="1"/>
      </bottom>
      <diagonal/>
    </border>
    <border>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0"/>
      </left>
      <right/>
      <top style="thin">
        <color theme="0"/>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s>
  <cellStyleXfs count="7">
    <xf numFmtId="0" fontId="0" fillId="0" borderId="0"/>
    <xf numFmtId="0" fontId="3" fillId="0" borderId="0"/>
    <xf numFmtId="0" fontId="3" fillId="0" borderId="0"/>
    <xf numFmtId="0" fontId="33" fillId="0" borderId="0" applyNumberFormat="0" applyFill="0" applyBorder="0" applyAlignment="0" applyProtection="0"/>
    <xf numFmtId="9" fontId="37" fillId="0" borderId="0" applyFont="0" applyFill="0" applyBorder="0" applyAlignment="0" applyProtection="0"/>
    <xf numFmtId="0" fontId="1" fillId="0" borderId="0"/>
    <xf numFmtId="9" fontId="1" fillId="0" borderId="0" applyFont="0" applyFill="0" applyBorder="0" applyAlignment="0" applyProtection="0"/>
  </cellStyleXfs>
  <cellXfs count="209">
    <xf numFmtId="0" fontId="0" fillId="0" borderId="0" xfId="0"/>
    <xf numFmtId="0" fontId="2" fillId="0" borderId="0" xfId="0" applyFont="1"/>
    <xf numFmtId="0" fontId="2" fillId="0" borderId="0" xfId="0" applyFont="1" applyAlignment="1">
      <alignment horizontal="center" vertical="center" wrapText="1"/>
    </xf>
    <xf numFmtId="0" fontId="4" fillId="0" borderId="0" xfId="1" applyFont="1" applyAlignment="1">
      <alignment wrapText="1"/>
    </xf>
    <xf numFmtId="0" fontId="5" fillId="0" borderId="0" xfId="1" applyFont="1" applyAlignment="1">
      <alignment wrapText="1"/>
    </xf>
    <xf numFmtId="164" fontId="0" fillId="0" borderId="0" xfId="0" applyNumberFormat="1"/>
    <xf numFmtId="2" fontId="0" fillId="0" borderId="0" xfId="0" applyNumberFormat="1"/>
    <xf numFmtId="165" fontId="3" fillId="0" borderId="0" xfId="1" applyNumberFormat="1"/>
    <xf numFmtId="2" fontId="0" fillId="2" borderId="0" xfId="0" applyNumberFormat="1" applyFill="1"/>
    <xf numFmtId="0" fontId="3" fillId="0" borderId="0" xfId="0" applyFont="1"/>
    <xf numFmtId="166" fontId="0" fillId="0" borderId="0" xfId="0" applyNumberFormat="1"/>
    <xf numFmtId="164" fontId="0" fillId="2" borderId="0" xfId="0" applyNumberFormat="1" applyFill="1"/>
    <xf numFmtId="164" fontId="5" fillId="0" borderId="0" xfId="1" applyNumberFormat="1" applyFont="1"/>
    <xf numFmtId="0" fontId="4" fillId="0" borderId="0" xfId="0" applyFont="1"/>
    <xf numFmtId="0" fontId="2" fillId="0" borderId="0" xfId="0" applyFont="1" applyAlignment="1">
      <alignment vertical="top"/>
    </xf>
    <xf numFmtId="0" fontId="0" fillId="0" borderId="1" xfId="0" applyBorder="1"/>
    <xf numFmtId="0" fontId="2" fillId="0" borderId="1" xfId="0" applyFont="1" applyBorder="1" applyAlignment="1">
      <alignment vertical="top"/>
    </xf>
    <xf numFmtId="164" fontId="0" fillId="0" borderId="1" xfId="0" applyNumberFormat="1" applyBorder="1"/>
    <xf numFmtId="0" fontId="4" fillId="0" borderId="0" xfId="1" applyFont="1" applyFill="1" applyAlignment="1">
      <alignment wrapText="1"/>
    </xf>
    <xf numFmtId="0" fontId="2" fillId="0" borderId="1" xfId="0" applyFont="1" applyBorder="1"/>
    <xf numFmtId="1" fontId="0" fillId="0" borderId="0" xfId="0" applyNumberFormat="1"/>
    <xf numFmtId="0" fontId="6" fillId="0" borderId="0" xfId="0" applyFont="1"/>
    <xf numFmtId="0" fontId="8" fillId="5" borderId="19" xfId="2" applyFont="1" applyFill="1" applyBorder="1"/>
    <xf numFmtId="0" fontId="8" fillId="5" borderId="20" xfId="2" applyFont="1" applyFill="1" applyBorder="1"/>
    <xf numFmtId="0" fontId="8" fillId="5" borderId="21" xfId="2" applyFont="1" applyFill="1" applyBorder="1"/>
    <xf numFmtId="0" fontId="8" fillId="5" borderId="22" xfId="2" applyFont="1" applyFill="1" applyBorder="1"/>
    <xf numFmtId="0" fontId="8" fillId="5" borderId="0" xfId="2" applyFont="1" applyFill="1"/>
    <xf numFmtId="0" fontId="9" fillId="5" borderId="0" xfId="2" applyFont="1" applyFill="1" applyAlignment="1">
      <alignment horizontal="center"/>
    </xf>
    <xf numFmtId="0" fontId="8" fillId="5" borderId="23" xfId="2" applyFont="1" applyFill="1" applyBorder="1"/>
    <xf numFmtId="0" fontId="10" fillId="5" borderId="0" xfId="2" applyFont="1" applyFill="1"/>
    <xf numFmtId="0" fontId="10" fillId="5" borderId="24" xfId="2" applyFont="1" applyFill="1" applyBorder="1"/>
    <xf numFmtId="0" fontId="11" fillId="5" borderId="0" xfId="2" applyFont="1" applyFill="1"/>
    <xf numFmtId="0" fontId="9" fillId="5" borderId="0" xfId="2" applyFont="1" applyFill="1"/>
    <xf numFmtId="0" fontId="8" fillId="5" borderId="0" xfId="2" applyFont="1" applyFill="1" applyAlignment="1">
      <alignment horizontal="left" wrapText="1"/>
    </xf>
    <xf numFmtId="0" fontId="12" fillId="5" borderId="0" xfId="2" applyFont="1" applyFill="1" applyAlignment="1">
      <alignment horizontal="left" wrapText="1"/>
    </xf>
    <xf numFmtId="0" fontId="11" fillId="5" borderId="22" xfId="2" applyFont="1" applyFill="1" applyBorder="1"/>
    <xf numFmtId="0" fontId="13" fillId="5" borderId="0" xfId="2" applyFont="1" applyFill="1"/>
    <xf numFmtId="0" fontId="10" fillId="5" borderId="0" xfId="2" applyFont="1" applyFill="1" applyAlignment="1">
      <alignment horizontal="center"/>
    </xf>
    <xf numFmtId="0" fontId="11" fillId="5" borderId="0" xfId="2" applyFont="1" applyFill="1" applyAlignment="1">
      <alignment horizontal="center"/>
    </xf>
    <xf numFmtId="0" fontId="8" fillId="5" borderId="25" xfId="2" applyFont="1" applyFill="1" applyBorder="1"/>
    <xf numFmtId="0" fontId="8" fillId="5" borderId="26" xfId="2" applyFont="1" applyFill="1" applyBorder="1"/>
    <xf numFmtId="49" fontId="8" fillId="5" borderId="26" xfId="2" applyNumberFormat="1" applyFont="1" applyFill="1" applyBorder="1" applyAlignment="1">
      <alignment horizontal="center"/>
    </xf>
    <xf numFmtId="0" fontId="8" fillId="5" borderId="27" xfId="2" applyFont="1" applyFill="1" applyBorder="1"/>
    <xf numFmtId="0" fontId="14" fillId="0" borderId="0" xfId="0" applyFont="1"/>
    <xf numFmtId="0" fontId="15" fillId="0" borderId="0" xfId="0" applyFont="1" applyAlignment="1"/>
    <xf numFmtId="0" fontId="15" fillId="0" borderId="0" xfId="0" applyFont="1"/>
    <xf numFmtId="0" fontId="17" fillId="9" borderId="0" xfId="0" applyFont="1" applyFill="1"/>
    <xf numFmtId="0" fontId="17" fillId="9" borderId="0" xfId="0" applyFont="1" applyFill="1" applyAlignment="1"/>
    <xf numFmtId="0" fontId="15" fillId="5" borderId="0" xfId="0" applyFont="1" applyFill="1"/>
    <xf numFmtId="0" fontId="15" fillId="5" borderId="2" xfId="0" applyFont="1" applyFill="1" applyBorder="1" applyAlignment="1">
      <alignment vertical="top"/>
    </xf>
    <xf numFmtId="0" fontId="15" fillId="5" borderId="2" xfId="0" applyFont="1" applyFill="1" applyBorder="1" applyAlignment="1">
      <alignment vertical="top" wrapText="1"/>
    </xf>
    <xf numFmtId="0" fontId="15" fillId="5" borderId="2" xfId="0" applyFont="1" applyFill="1" applyBorder="1" applyAlignment="1">
      <alignment wrapText="1"/>
    </xf>
    <xf numFmtId="0" fontId="15" fillId="2" borderId="0" xfId="0" applyFont="1" applyFill="1"/>
    <xf numFmtId="0" fontId="7" fillId="0" borderId="4" xfId="0" applyFont="1" applyBorder="1"/>
    <xf numFmtId="0" fontId="6" fillId="0" borderId="5" xfId="0" applyFont="1" applyBorder="1"/>
    <xf numFmtId="0" fontId="6" fillId="0" borderId="6" xfId="0" applyFont="1" applyBorder="1"/>
    <xf numFmtId="0" fontId="15" fillId="0" borderId="0" xfId="0" applyFont="1" applyBorder="1"/>
    <xf numFmtId="0" fontId="15" fillId="0" borderId="2" xfId="0" applyFont="1" applyBorder="1"/>
    <xf numFmtId="0" fontId="14" fillId="0" borderId="12" xfId="0" applyFont="1" applyBorder="1" applyAlignment="1">
      <alignment wrapText="1"/>
    </xf>
    <xf numFmtId="0" fontId="14" fillId="0" borderId="13" xfId="0" applyFont="1" applyBorder="1" applyAlignment="1">
      <alignment wrapText="1"/>
    </xf>
    <xf numFmtId="0" fontId="14" fillId="0" borderId="2" xfId="0" applyFont="1" applyFill="1" applyBorder="1" applyAlignment="1">
      <alignment wrapText="1"/>
    </xf>
    <xf numFmtId="0" fontId="19" fillId="0" borderId="0" xfId="0" applyFont="1" applyFill="1" applyBorder="1" applyAlignment="1">
      <alignment wrapText="1"/>
    </xf>
    <xf numFmtId="0" fontId="14" fillId="0" borderId="14" xfId="0" applyFont="1" applyBorder="1" applyAlignment="1">
      <alignment horizontal="left" vertical="top"/>
    </xf>
    <xf numFmtId="164" fontId="15" fillId="0" borderId="0" xfId="0" applyNumberFormat="1" applyFont="1" applyBorder="1"/>
    <xf numFmtId="2" fontId="15" fillId="0" borderId="0" xfId="0" applyNumberFormat="1" applyFont="1" applyBorder="1"/>
    <xf numFmtId="164" fontId="15" fillId="0" borderId="3" xfId="0" applyNumberFormat="1" applyFont="1" applyBorder="1"/>
    <xf numFmtId="0" fontId="15" fillId="0" borderId="15" xfId="0" applyFont="1" applyBorder="1"/>
    <xf numFmtId="0" fontId="20" fillId="0" borderId="0" xfId="0" applyFont="1"/>
    <xf numFmtId="0" fontId="14" fillId="0" borderId="15" xfId="0" applyFont="1" applyBorder="1" applyAlignment="1">
      <alignment horizontal="left" vertical="top"/>
    </xf>
    <xf numFmtId="0" fontId="14" fillId="0" borderId="16" xfId="0" applyFont="1" applyBorder="1" applyAlignment="1">
      <alignment horizontal="left" vertical="top"/>
    </xf>
    <xf numFmtId="164" fontId="15" fillId="0" borderId="17" xfId="0" applyNumberFormat="1" applyFont="1" applyBorder="1"/>
    <xf numFmtId="2" fontId="15" fillId="0" borderId="10" xfId="0" applyNumberFormat="1" applyFont="1" applyBorder="1"/>
    <xf numFmtId="164" fontId="15" fillId="0" borderId="11" xfId="0" applyNumberFormat="1" applyFont="1" applyBorder="1"/>
    <xf numFmtId="0" fontId="15" fillId="0" borderId="16" xfId="0" applyFont="1" applyBorder="1"/>
    <xf numFmtId="0" fontId="14" fillId="0" borderId="2" xfId="0" applyFont="1" applyBorder="1" applyAlignment="1">
      <alignment horizontal="left" wrapText="1"/>
    </xf>
    <xf numFmtId="167" fontId="15" fillId="0" borderId="12" xfId="0" applyNumberFormat="1" applyFont="1" applyBorder="1" applyAlignment="1">
      <alignment vertical="top"/>
    </xf>
    <xf numFmtId="167" fontId="15" fillId="0" borderId="13" xfId="0" applyNumberFormat="1" applyFont="1" applyBorder="1" applyAlignment="1">
      <alignment vertical="top"/>
    </xf>
    <xf numFmtId="0" fontId="21" fillId="0" borderId="0" xfId="0" applyFont="1"/>
    <xf numFmtId="0" fontId="15" fillId="0" borderId="0" xfId="0" applyFont="1" applyAlignment="1">
      <alignment horizontal="left" wrapText="1"/>
    </xf>
    <xf numFmtId="2" fontId="15" fillId="0" borderId="0" xfId="0" applyNumberFormat="1" applyFont="1"/>
    <xf numFmtId="0" fontId="14" fillId="0" borderId="0" xfId="0" applyFont="1" applyAlignment="1">
      <alignment wrapText="1"/>
    </xf>
    <xf numFmtId="0" fontId="14" fillId="0" borderId="0" xfId="0" applyFont="1" applyBorder="1" applyAlignment="1">
      <alignment horizontal="left" vertical="top"/>
    </xf>
    <xf numFmtId="164" fontId="15" fillId="0" borderId="0" xfId="0" applyNumberFormat="1" applyFont="1" applyAlignment="1">
      <alignment horizontal="right"/>
    </xf>
    <xf numFmtId="0" fontId="14" fillId="0" borderId="0" xfId="0" applyFont="1" applyAlignment="1">
      <alignment horizontal="left" vertical="top"/>
    </xf>
    <xf numFmtId="0" fontId="18" fillId="0" borderId="0" xfId="0" applyFont="1" applyAlignment="1">
      <alignment horizontal="left" vertical="top"/>
    </xf>
    <xf numFmtId="164" fontId="21" fillId="0" borderId="0" xfId="0" applyNumberFormat="1" applyFont="1"/>
    <xf numFmtId="0" fontId="22" fillId="2" borderId="0" xfId="0" applyFont="1" applyFill="1"/>
    <xf numFmtId="0" fontId="23" fillId="9" borderId="0" xfId="0" applyFont="1" applyFill="1"/>
    <xf numFmtId="0" fontId="24" fillId="9" borderId="0" xfId="0" applyFont="1" applyFill="1"/>
    <xf numFmtId="0" fontId="25" fillId="9" borderId="0" xfId="0" applyFont="1" applyFill="1"/>
    <xf numFmtId="0" fontId="26" fillId="9" borderId="0" xfId="0" applyFont="1" applyFill="1"/>
    <xf numFmtId="0" fontId="27" fillId="2" borderId="0" xfId="0" applyFont="1" applyFill="1"/>
    <xf numFmtId="0" fontId="28" fillId="2" borderId="0" xfId="0" applyFont="1" applyFill="1"/>
    <xf numFmtId="0" fontId="27" fillId="4" borderId="2" xfId="0" applyFont="1" applyFill="1" applyBorder="1"/>
    <xf numFmtId="0" fontId="28" fillId="0" borderId="0" xfId="0" applyFont="1"/>
    <xf numFmtId="166" fontId="28" fillId="0" borderId="0" xfId="0" applyNumberFormat="1" applyFont="1"/>
    <xf numFmtId="0" fontId="27" fillId="2" borderId="0" xfId="0" applyFont="1" applyFill="1" applyBorder="1"/>
    <xf numFmtId="0" fontId="15" fillId="0" borderId="1" xfId="0" applyFont="1" applyBorder="1"/>
    <xf numFmtId="165" fontId="30" fillId="0" borderId="0" xfId="1" applyNumberFormat="1" applyFont="1" applyBorder="1"/>
    <xf numFmtId="164" fontId="29" fillId="0" borderId="0" xfId="1" applyNumberFormat="1" applyFont="1" applyBorder="1"/>
    <xf numFmtId="1" fontId="15" fillId="0" borderId="3" xfId="0" applyNumberFormat="1" applyFont="1" applyBorder="1"/>
    <xf numFmtId="0" fontId="30" fillId="0" borderId="0" xfId="0" applyFont="1" applyBorder="1"/>
    <xf numFmtId="0" fontId="15" fillId="0" borderId="17" xfId="0" applyFont="1" applyBorder="1"/>
    <xf numFmtId="0" fontId="15" fillId="0" borderId="10" xfId="0" applyFont="1" applyBorder="1"/>
    <xf numFmtId="165" fontId="30" fillId="0" borderId="10" xfId="1" applyNumberFormat="1" applyFont="1" applyBorder="1"/>
    <xf numFmtId="164" fontId="15" fillId="0" borderId="10" xfId="0" applyNumberFormat="1" applyFont="1" applyBorder="1"/>
    <xf numFmtId="164" fontId="29" fillId="0" borderId="10" xfId="1" applyNumberFormat="1" applyFont="1" applyBorder="1"/>
    <xf numFmtId="1" fontId="15" fillId="0" borderId="11" xfId="0" applyNumberFormat="1" applyFont="1" applyBorder="1"/>
    <xf numFmtId="166" fontId="15" fillId="0" borderId="0" xfId="0" applyNumberFormat="1" applyFont="1"/>
    <xf numFmtId="0" fontId="15" fillId="6" borderId="2" xfId="0" applyFont="1" applyFill="1" applyBorder="1" applyAlignment="1">
      <alignment horizontal="center"/>
    </xf>
    <xf numFmtId="0" fontId="15" fillId="7" borderId="2" xfId="0" applyFont="1" applyFill="1" applyBorder="1" applyAlignment="1">
      <alignment horizontal="center"/>
    </xf>
    <xf numFmtId="0" fontId="15" fillId="8" borderId="2" xfId="0" applyFont="1" applyFill="1" applyBorder="1" applyAlignment="1">
      <alignment horizontal="center"/>
    </xf>
    <xf numFmtId="0" fontId="16" fillId="9" borderId="18" xfId="0" applyFont="1" applyFill="1" applyBorder="1" applyAlignment="1">
      <alignment horizontal="center" vertical="center" wrapText="1"/>
    </xf>
    <xf numFmtId="0" fontId="16" fillId="9" borderId="12" xfId="0" applyFont="1" applyFill="1" applyBorder="1" applyAlignment="1">
      <alignment horizontal="center" vertical="center" wrapText="1"/>
    </xf>
    <xf numFmtId="0" fontId="31" fillId="9" borderId="12" xfId="1" applyFont="1" applyFill="1" applyBorder="1" applyAlignment="1">
      <alignment wrapText="1"/>
    </xf>
    <xf numFmtId="0" fontId="16" fillId="9" borderId="12" xfId="1" applyFont="1" applyFill="1" applyBorder="1" applyAlignment="1">
      <alignment wrapText="1"/>
    </xf>
    <xf numFmtId="0" fontId="31" fillId="9" borderId="13" xfId="1" applyFont="1" applyFill="1" applyBorder="1" applyAlignment="1">
      <alignment wrapText="1"/>
    </xf>
    <xf numFmtId="0" fontId="11" fillId="5" borderId="0" xfId="2" applyFont="1" applyFill="1" applyAlignment="1"/>
    <xf numFmtId="0" fontId="34" fillId="5" borderId="0" xfId="3" applyFont="1" applyFill="1"/>
    <xf numFmtId="0" fontId="7" fillId="5" borderId="0" xfId="0" applyFont="1" applyFill="1" applyAlignment="1">
      <alignment vertical="top"/>
    </xf>
    <xf numFmtId="0" fontId="6" fillId="5" borderId="0" xfId="0" applyFont="1" applyFill="1" applyAlignment="1">
      <alignment vertical="top"/>
    </xf>
    <xf numFmtId="0" fontId="6" fillId="5" borderId="0" xfId="0" applyFont="1" applyFill="1"/>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applyAlignment="1">
      <alignment vertical="top" wrapText="1"/>
    </xf>
    <xf numFmtId="0" fontId="2" fillId="0" borderId="0" xfId="0" applyFont="1" applyAlignment="1">
      <alignment vertical="top" wrapText="1"/>
    </xf>
    <xf numFmtId="0" fontId="2" fillId="0" borderId="3" xfId="0" applyFont="1" applyBorder="1" applyAlignment="1">
      <alignment vertical="top"/>
    </xf>
    <xf numFmtId="2" fontId="0" fillId="0" borderId="1" xfId="0" applyNumberFormat="1" applyBorder="1"/>
    <xf numFmtId="164" fontId="0" fillId="0" borderId="3" xfId="0" applyNumberFormat="1" applyBorder="1"/>
    <xf numFmtId="2" fontId="38" fillId="2" borderId="0" xfId="0" applyNumberFormat="1" applyFont="1" applyFill="1"/>
    <xf numFmtId="2" fontId="38" fillId="2" borderId="1" xfId="0" applyNumberFormat="1" applyFont="1" applyFill="1" applyBorder="1"/>
    <xf numFmtId="9" fontId="0" fillId="0" borderId="1" xfId="4" applyFont="1" applyBorder="1"/>
    <xf numFmtId="9" fontId="0" fillId="0" borderId="0" xfId="4" applyFont="1"/>
    <xf numFmtId="0" fontId="39" fillId="5" borderId="28" xfId="5" applyFont="1" applyFill="1" applyBorder="1" applyAlignment="1">
      <alignment vertical="center"/>
    </xf>
    <xf numFmtId="0" fontId="39" fillId="0" borderId="29" xfId="5" applyFont="1" applyBorder="1" applyAlignment="1">
      <alignment vertical="center"/>
    </xf>
    <xf numFmtId="0" fontId="39" fillId="0" borderId="28" xfId="5" applyFont="1" applyBorder="1" applyAlignment="1">
      <alignment vertical="center"/>
    </xf>
    <xf numFmtId="0" fontId="39" fillId="5" borderId="30" xfId="5" applyFont="1" applyFill="1" applyBorder="1" applyAlignment="1">
      <alignment vertical="center"/>
    </xf>
    <xf numFmtId="0" fontId="26" fillId="9" borderId="28" xfId="5" applyFont="1" applyFill="1" applyBorder="1" applyAlignment="1">
      <alignment vertical="center" wrapText="1"/>
    </xf>
    <xf numFmtId="0" fontId="26" fillId="9" borderId="28" xfId="5" applyFont="1" applyFill="1" applyBorder="1" applyAlignment="1">
      <alignment horizontal="center" vertical="center" wrapText="1"/>
    </xf>
    <xf numFmtId="0" fontId="39" fillId="0" borderId="31" xfId="5" applyFont="1" applyBorder="1" applyAlignment="1">
      <alignment vertical="center"/>
    </xf>
    <xf numFmtId="0" fontId="41" fillId="8" borderId="32" xfId="5" applyFont="1" applyFill="1" applyBorder="1" applyAlignment="1">
      <alignment horizontal="center" vertical="center" wrapText="1"/>
    </xf>
    <xf numFmtId="168" fontId="41" fillId="8" borderId="32" xfId="5" applyNumberFormat="1" applyFont="1" applyFill="1" applyBorder="1" applyAlignment="1">
      <alignment horizontal="center" vertical="center" wrapText="1"/>
    </xf>
    <xf numFmtId="0" fontId="41" fillId="10" borderId="33" xfId="5" applyFont="1" applyFill="1" applyBorder="1" applyAlignment="1">
      <alignment horizontal="center" vertical="center" wrapText="1"/>
    </xf>
    <xf numFmtId="168" fontId="41" fillId="10" borderId="33" xfId="5" applyNumberFormat="1" applyFont="1" applyFill="1" applyBorder="1" applyAlignment="1">
      <alignment horizontal="center" vertical="center" wrapText="1"/>
    </xf>
    <xf numFmtId="0" fontId="41" fillId="6" borderId="33" xfId="5" applyFont="1" applyFill="1" applyBorder="1" applyAlignment="1">
      <alignment horizontal="center" vertical="center" wrapText="1"/>
    </xf>
    <xf numFmtId="168" fontId="41" fillId="6" borderId="33" xfId="5" applyNumberFormat="1" applyFont="1" applyFill="1" applyBorder="1" applyAlignment="1">
      <alignment horizontal="center" vertical="center" wrapText="1"/>
    </xf>
    <xf numFmtId="0" fontId="39" fillId="0" borderId="34" xfId="5" applyFont="1" applyBorder="1" applyAlignment="1">
      <alignment vertical="center"/>
    </xf>
    <xf numFmtId="0" fontId="26" fillId="9" borderId="35" xfId="5" applyFont="1" applyFill="1" applyBorder="1" applyAlignment="1">
      <alignment vertical="center" wrapText="1"/>
    </xf>
    <xf numFmtId="0" fontId="42" fillId="6" borderId="36" xfId="5" applyFont="1" applyFill="1" applyBorder="1" applyAlignment="1">
      <alignment horizontal="center" vertical="center"/>
    </xf>
    <xf numFmtId="0" fontId="42" fillId="10" borderId="36" xfId="5" applyFont="1" applyFill="1" applyBorder="1" applyAlignment="1">
      <alignment horizontal="center" vertical="center"/>
    </xf>
    <xf numFmtId="0" fontId="42" fillId="8" borderId="36" xfId="5" applyFont="1" applyFill="1" applyBorder="1" applyAlignment="1">
      <alignment horizontal="center" vertical="center"/>
    </xf>
    <xf numFmtId="168" fontId="22" fillId="11" borderId="37" xfId="5" applyNumberFormat="1" applyFont="1" applyFill="1" applyBorder="1" applyAlignment="1">
      <alignment horizontal="right" vertical="center"/>
    </xf>
    <xf numFmtId="0" fontId="22" fillId="11" borderId="37" xfId="5" applyFont="1" applyFill="1" applyBorder="1" applyAlignment="1">
      <alignment horizontal="right" vertical="center"/>
    </xf>
    <xf numFmtId="168" fontId="41" fillId="5" borderId="39" xfId="5" applyNumberFormat="1" applyFont="1" applyFill="1" applyBorder="1" applyAlignment="1">
      <alignment horizontal="right" vertical="center"/>
    </xf>
    <xf numFmtId="0" fontId="41" fillId="5" borderId="39" xfId="5" applyFont="1" applyFill="1" applyBorder="1" applyAlignment="1">
      <alignment horizontal="right" vertical="center"/>
    </xf>
    <xf numFmtId="169" fontId="41" fillId="5" borderId="41" xfId="6" applyNumberFormat="1" applyFont="1" applyFill="1" applyBorder="1" applyAlignment="1">
      <alignment horizontal="right" vertical="center"/>
    </xf>
    <xf numFmtId="168" fontId="41" fillId="5" borderId="41" xfId="5" applyNumberFormat="1" applyFont="1" applyFill="1" applyBorder="1" applyAlignment="1">
      <alignment horizontal="right" vertical="center"/>
    </xf>
    <xf numFmtId="0" fontId="39" fillId="5" borderId="29" xfId="5" applyFont="1" applyFill="1" applyBorder="1" applyAlignment="1">
      <alignment vertical="center"/>
    </xf>
    <xf numFmtId="0" fontId="26" fillId="9" borderId="42" xfId="5" applyFont="1" applyFill="1" applyBorder="1" applyAlignment="1">
      <alignment vertical="center" wrapText="1"/>
    </xf>
    <xf numFmtId="0" fontId="42" fillId="6" borderId="43" xfId="5" applyFont="1" applyFill="1" applyBorder="1" applyAlignment="1">
      <alignment horizontal="center" vertical="center"/>
    </xf>
    <xf numFmtId="0" fontId="42" fillId="10" borderId="43" xfId="5" applyFont="1" applyFill="1" applyBorder="1" applyAlignment="1">
      <alignment horizontal="center" vertical="center"/>
    </xf>
    <xf numFmtId="0" fontId="42" fillId="8" borderId="44" xfId="5" applyFont="1" applyFill="1" applyBorder="1" applyAlignment="1">
      <alignment horizontal="center" vertical="center"/>
    </xf>
    <xf numFmtId="168" fontId="25" fillId="9" borderId="46" xfId="5" applyNumberFormat="1" applyFont="1" applyFill="1" applyBorder="1" applyAlignment="1">
      <alignment horizontal="right" vertical="center"/>
    </xf>
    <xf numFmtId="168" fontId="25" fillId="9" borderId="47" xfId="5" applyNumberFormat="1" applyFont="1" applyFill="1" applyBorder="1" applyAlignment="1">
      <alignment horizontal="right" vertical="center"/>
    </xf>
    <xf numFmtId="0" fontId="25" fillId="9" borderId="48" xfId="5" applyFont="1" applyFill="1" applyBorder="1" applyAlignment="1">
      <alignment horizontal="right" vertical="center"/>
    </xf>
    <xf numFmtId="168" fontId="25" fillId="9" borderId="31" xfId="5" applyNumberFormat="1" applyFont="1" applyFill="1" applyBorder="1" applyAlignment="1">
      <alignment horizontal="right" vertical="center"/>
    </xf>
    <xf numFmtId="168" fontId="25" fillId="9" borderId="28" xfId="5" applyNumberFormat="1" applyFont="1" applyFill="1" applyBorder="1" applyAlignment="1">
      <alignment horizontal="right" vertical="center"/>
    </xf>
    <xf numFmtId="0" fontId="25" fillId="9" borderId="50" xfId="5" applyFont="1" applyFill="1" applyBorder="1" applyAlignment="1">
      <alignment horizontal="right" vertical="center"/>
    </xf>
    <xf numFmtId="169" fontId="25" fillId="9" borderId="31" xfId="6" applyNumberFormat="1" applyFont="1" applyFill="1" applyBorder="1" applyAlignment="1">
      <alignment horizontal="right" vertical="center"/>
    </xf>
    <xf numFmtId="169" fontId="25" fillId="9" borderId="28" xfId="6" applyNumberFormat="1" applyFont="1" applyFill="1" applyBorder="1" applyAlignment="1">
      <alignment horizontal="right" vertical="center"/>
    </xf>
    <xf numFmtId="169" fontId="25" fillId="9" borderId="50" xfId="6" applyNumberFormat="1" applyFont="1" applyFill="1" applyBorder="1" applyAlignment="1">
      <alignment horizontal="right" vertical="center"/>
    </xf>
    <xf numFmtId="0" fontId="45" fillId="11" borderId="31" xfId="5" applyFont="1" applyFill="1" applyBorder="1" applyAlignment="1">
      <alignment vertical="center"/>
    </xf>
    <xf numFmtId="0" fontId="45" fillId="11" borderId="28" xfId="5" applyFont="1" applyFill="1" applyBorder="1" applyAlignment="1">
      <alignment vertical="center"/>
    </xf>
    <xf numFmtId="0" fontId="45" fillId="11" borderId="50" xfId="5" applyFont="1" applyFill="1" applyBorder="1" applyAlignment="1">
      <alignment vertical="center"/>
    </xf>
    <xf numFmtId="0" fontId="45" fillId="11" borderId="52" xfId="5" applyFont="1" applyFill="1" applyBorder="1" applyAlignment="1">
      <alignment vertical="center"/>
    </xf>
    <xf numFmtId="0" fontId="45" fillId="11" borderId="53" xfId="5" applyFont="1" applyFill="1" applyBorder="1" applyAlignment="1">
      <alignment vertical="center"/>
    </xf>
    <xf numFmtId="0" fontId="45" fillId="11" borderId="54" xfId="5" applyFont="1" applyFill="1" applyBorder="1" applyAlignment="1">
      <alignment vertical="center"/>
    </xf>
    <xf numFmtId="0" fontId="39" fillId="5" borderId="55" xfId="5" applyFont="1" applyFill="1" applyBorder="1" applyAlignment="1">
      <alignment vertical="center"/>
    </xf>
    <xf numFmtId="0" fontId="39" fillId="5" borderId="56" xfId="5" applyFont="1" applyFill="1" applyBorder="1" applyAlignment="1">
      <alignment vertical="center"/>
    </xf>
    <xf numFmtId="0" fontId="39" fillId="5" borderId="57" xfId="5" applyFont="1" applyFill="1" applyBorder="1" applyAlignment="1">
      <alignment vertical="center"/>
    </xf>
    <xf numFmtId="0" fontId="39" fillId="5" borderId="58" xfId="5" applyFont="1" applyFill="1" applyBorder="1" applyAlignment="1">
      <alignment vertical="center"/>
    </xf>
    <xf numFmtId="0" fontId="39" fillId="5" borderId="31" xfId="5" applyFont="1" applyFill="1" applyBorder="1" applyAlignment="1">
      <alignment vertical="center"/>
    </xf>
    <xf numFmtId="0" fontId="46" fillId="5" borderId="30" xfId="5" applyFont="1" applyFill="1" applyBorder="1" applyAlignment="1">
      <alignment vertical="center"/>
    </xf>
    <xf numFmtId="0" fontId="42" fillId="0" borderId="29" xfId="5" applyFont="1" applyBorder="1" applyAlignment="1">
      <alignment vertical="center"/>
    </xf>
    <xf numFmtId="0" fontId="42" fillId="5" borderId="56" xfId="5" applyFont="1" applyFill="1" applyBorder="1" applyAlignment="1">
      <alignment vertical="center"/>
    </xf>
    <xf numFmtId="0" fontId="35" fillId="5" borderId="0" xfId="2" applyFont="1" applyFill="1" applyAlignment="1">
      <alignment horizontal="left" wrapText="1"/>
    </xf>
    <xf numFmtId="0" fontId="36" fillId="5" borderId="0" xfId="2" applyFont="1" applyFill="1" applyAlignment="1">
      <alignment horizontal="left" wrapText="1"/>
    </xf>
    <xf numFmtId="0" fontId="6" fillId="0" borderId="0" xfId="0" applyFont="1" applyAlignment="1">
      <alignment horizontal="left" wrapText="1"/>
    </xf>
    <xf numFmtId="0" fontId="7" fillId="3" borderId="7" xfId="0" applyFont="1" applyFill="1" applyBorder="1" applyAlignment="1">
      <alignment horizontal="left"/>
    </xf>
    <xf numFmtId="0" fontId="7" fillId="3" borderId="8" xfId="0" applyFont="1" applyFill="1" applyBorder="1" applyAlignment="1">
      <alignment horizontal="left"/>
    </xf>
    <xf numFmtId="0" fontId="7" fillId="3" borderId="9" xfId="0" applyFont="1" applyFill="1" applyBorder="1" applyAlignment="1">
      <alignment horizontal="left"/>
    </xf>
    <xf numFmtId="0" fontId="2" fillId="0" borderId="0" xfId="0" applyFont="1" applyAlignment="1">
      <alignment horizontal="center"/>
    </xf>
    <xf numFmtId="0" fontId="42" fillId="6" borderId="45" xfId="5" applyFont="1" applyFill="1" applyBorder="1" applyAlignment="1">
      <alignment horizontal="center" vertical="center" wrapText="1"/>
    </xf>
    <xf numFmtId="0" fontId="42" fillId="6" borderId="49" xfId="5" applyFont="1" applyFill="1" applyBorder="1" applyAlignment="1">
      <alignment horizontal="center" vertical="center"/>
    </xf>
    <xf numFmtId="0" fontId="42" fillId="6" borderId="51" xfId="5" applyFont="1" applyFill="1" applyBorder="1" applyAlignment="1">
      <alignment horizontal="center" vertical="center"/>
    </xf>
    <xf numFmtId="0" fontId="43" fillId="8" borderId="36" xfId="5" applyFont="1" applyFill="1" applyBorder="1" applyAlignment="1">
      <alignment horizontal="center" vertical="center" wrapText="1"/>
    </xf>
    <xf numFmtId="0" fontId="43" fillId="8" borderId="38" xfId="5" applyFont="1" applyFill="1" applyBorder="1" applyAlignment="1">
      <alignment horizontal="center" vertical="center" wrapText="1"/>
    </xf>
    <xf numFmtId="0" fontId="43" fillId="8" borderId="40" xfId="5" applyFont="1" applyFill="1" applyBorder="1" applyAlignment="1">
      <alignment horizontal="center" vertical="center" wrapText="1"/>
    </xf>
    <xf numFmtId="0" fontId="42" fillId="10" borderId="36" xfId="5" applyFont="1" applyFill="1" applyBorder="1" applyAlignment="1">
      <alignment horizontal="center" vertical="center" wrapText="1"/>
    </xf>
    <xf numFmtId="0" fontId="42" fillId="10" borderId="38" xfId="5" applyFont="1" applyFill="1" applyBorder="1" applyAlignment="1">
      <alignment horizontal="center" vertical="center" wrapText="1"/>
    </xf>
    <xf numFmtId="0" fontId="42" fillId="6" borderId="37" xfId="5" applyFont="1" applyFill="1" applyBorder="1" applyAlignment="1">
      <alignment horizontal="center" vertical="center" wrapText="1"/>
    </xf>
    <xf numFmtId="0" fontId="42" fillId="6" borderId="39" xfId="5" applyFont="1" applyFill="1" applyBorder="1" applyAlignment="1">
      <alignment horizontal="center" vertical="center" wrapText="1"/>
    </xf>
    <xf numFmtId="0" fontId="42" fillId="6" borderId="41" xfId="5" applyFont="1" applyFill="1" applyBorder="1" applyAlignment="1">
      <alignment horizontal="center" vertical="center" wrapText="1"/>
    </xf>
    <xf numFmtId="0" fontId="43" fillId="8" borderId="45" xfId="5" applyFont="1" applyFill="1" applyBorder="1" applyAlignment="1">
      <alignment horizontal="center" vertical="center" wrapText="1"/>
    </xf>
    <xf numFmtId="0" fontId="43" fillId="8" borderId="49" xfId="5" applyFont="1" applyFill="1" applyBorder="1" applyAlignment="1">
      <alignment horizontal="center" vertical="center"/>
    </xf>
    <xf numFmtId="0" fontId="43" fillId="8" borderId="51" xfId="5" applyFont="1" applyFill="1" applyBorder="1" applyAlignment="1">
      <alignment horizontal="center" vertical="center"/>
    </xf>
    <xf numFmtId="0" fontId="42" fillId="10" borderId="45" xfId="5" applyFont="1" applyFill="1" applyBorder="1" applyAlignment="1">
      <alignment horizontal="center" vertical="center" wrapText="1"/>
    </xf>
    <xf numFmtId="0" fontId="42" fillId="10" borderId="49" xfId="5" applyFont="1" applyFill="1" applyBorder="1" applyAlignment="1">
      <alignment horizontal="center" vertical="center"/>
    </xf>
    <xf numFmtId="0" fontId="42" fillId="10" borderId="51" xfId="5" applyFont="1" applyFill="1" applyBorder="1" applyAlignment="1">
      <alignment horizontal="center" vertical="center"/>
    </xf>
  </cellXfs>
  <cellStyles count="7">
    <cellStyle name="Hyperlink" xfId="3" builtinId="8"/>
    <cellStyle name="Normal" xfId="0" builtinId="0"/>
    <cellStyle name="Normal 2" xfId="1" xr:uid="{87EA6E6E-F9B2-40D5-A94E-41DC689A3952}"/>
    <cellStyle name="Normal 3" xfId="5" xr:uid="{4F5D1B17-2DBB-FA4A-96EF-BC1E0BDB98BC}"/>
    <cellStyle name="Normal 4" xfId="2" xr:uid="{C143709A-BA43-A743-B5C9-B9E3F742AD39}"/>
    <cellStyle name="Percent" xfId="4" builtinId="5"/>
    <cellStyle name="Percent 2" xfId="6" xr:uid="{739961A7-D15E-DE4A-A0EF-7770F7A5C488}"/>
  </cellStyles>
  <dxfs count="33">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bgColor theme="0"/>
        </patternFill>
      </fill>
    </dxf>
    <dxf>
      <font>
        <color theme="0" tint="-0.34998626667073579"/>
      </font>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7" tint="0.79998168889431442"/>
        </patternFill>
      </fill>
    </dxf>
    <dxf>
      <fill>
        <patternFill>
          <bgColor theme="0"/>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s>
  <tableStyles count="0" defaultTableStyle="TableStyleMedium2" defaultPivotStyle="PivotStyleLight16"/>
  <colors>
    <mruColors>
      <color rgb="FF0070C0"/>
      <color rgb="FFFF40FF"/>
      <color rgb="FF945200"/>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worksheet" Target="worksheets/sheet9.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chartsheet" Target="chartsheets/sheet1.xml"/><Relationship Id="rId12" Type="http://schemas.openxmlformats.org/officeDocument/2006/relationships/worksheet" Target="worksheets/sheet8.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7.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chartsheet" Target="chartsheets/sheet4.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chartsheet" Target="chartsheets/sheet3.xml"/><Relationship Id="rId14" Type="http://schemas.openxmlformats.org/officeDocument/2006/relationships/externalLink" Target="externalLinks/externalLink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500" b="1"/>
              <a:t>Happy Planet Index Score</a:t>
            </a:r>
            <a:r>
              <a:rPr lang="en-US" sz="1500" b="1" baseline="0"/>
              <a:t> by Country, 2006 - 2020</a:t>
            </a:r>
            <a:endParaRPr lang="en-US" sz="1500" b="1"/>
          </a:p>
        </c:rich>
      </c:tx>
      <c:layout>
        <c:manualLayout>
          <c:xMode val="edge"/>
          <c:yMode val="edge"/>
          <c:x val="0.13824917359424488"/>
          <c:y val="3.1824554702346443E-2"/>
        </c:manualLayout>
      </c:layout>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9.66195245210308E-2"/>
          <c:y val="0.11026080562660991"/>
          <c:w val="0.88659035273439823"/>
          <c:h val="0.78653688882938422"/>
        </c:manualLayout>
      </c:layout>
      <c:lineChart>
        <c:grouping val="standard"/>
        <c:varyColors val="0"/>
        <c:ser>
          <c:idx val="0"/>
          <c:order val="0"/>
          <c:tx>
            <c:strRef>
              <c:f>'2. Country Grapher'!$C$38</c:f>
              <c:strCache>
                <c:ptCount val="1"/>
                <c:pt idx="0">
                  <c:v>Life Expectancy</c:v>
                </c:pt>
              </c:strCache>
            </c:strRef>
          </c:tx>
          <c:spPr>
            <a:ln w="28575" cap="rnd">
              <a:solidFill>
                <a:srgbClr val="0070C0"/>
              </a:solidFill>
              <a:round/>
            </a:ln>
            <a:effectLst/>
          </c:spPr>
          <c:marker>
            <c:symbol val="circle"/>
            <c:size val="5"/>
            <c:spPr>
              <a:solidFill>
                <a:schemeClr val="accent1"/>
              </a:solidFill>
              <a:ln w="9525">
                <a:solidFill>
                  <a:schemeClr val="accent1"/>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Grapher'!$C$39:$C$53</c:f>
              <c:numCache>
                <c:formatCode>0.0</c:formatCode>
                <c:ptCount val="15"/>
                <c:pt idx="0">
                  <c:v>-1.5153704382664706</c:v>
                </c:pt>
                <c:pt idx="1">
                  <c:v>-1.4468604279926285</c:v>
                </c:pt>
                <c:pt idx="2">
                  <c:v>-1.3897687527644269</c:v>
                </c:pt>
                <c:pt idx="3">
                  <c:v>-1.3212587424905851</c:v>
                </c:pt>
                <c:pt idx="4">
                  <c:v>-1.2641670672623835</c:v>
                </c:pt>
                <c:pt idx="5">
                  <c:v>-1.1956570569885414</c:v>
                </c:pt>
                <c:pt idx="6">
                  <c:v>-1.1385653817603398</c:v>
                </c:pt>
                <c:pt idx="7">
                  <c:v>-1.0928920415777788</c:v>
                </c:pt>
                <c:pt idx="8">
                  <c:v>-1.0358003663495772</c:v>
                </c:pt>
                <c:pt idx="9">
                  <c:v>-0.99012702616701609</c:v>
                </c:pt>
                <c:pt idx="10">
                  <c:v>-0.944453685984455</c:v>
                </c:pt>
                <c:pt idx="11">
                  <c:v>-0.91019868084753441</c:v>
                </c:pt>
                <c:pt idx="12">
                  <c:v>-0.86452534066497255</c:v>
                </c:pt>
                <c:pt idx="13">
                  <c:v>-0.83027033552805185</c:v>
                </c:pt>
                <c:pt idx="14">
                  <c:v>-0.8195073500608111</c:v>
                </c:pt>
              </c:numCache>
            </c:numRef>
          </c:val>
          <c:smooth val="0"/>
          <c:extLst>
            <c:ext xmlns:c16="http://schemas.microsoft.com/office/drawing/2014/chart" uri="{C3380CC4-5D6E-409C-BE32-E72D297353CC}">
              <c16:uniqueId val="{00000000-E248-4AAA-A31E-B4F3EC07339D}"/>
            </c:ext>
          </c:extLst>
        </c:ser>
        <c:ser>
          <c:idx val="1"/>
          <c:order val="1"/>
          <c:tx>
            <c:strRef>
              <c:f>'2. Country Grapher'!$D$38</c:f>
              <c:strCache>
                <c:ptCount val="1"/>
                <c:pt idx="0">
                  <c:v>Wellbeing</c:v>
                </c:pt>
              </c:strCache>
            </c:strRef>
          </c:tx>
          <c:spPr>
            <a:ln w="28575" cap="rnd">
              <a:solidFill>
                <a:srgbClr val="FFC000"/>
              </a:solidFill>
              <a:round/>
            </a:ln>
            <a:effectLst/>
          </c:spPr>
          <c:marker>
            <c:symbol val="circle"/>
            <c:size val="5"/>
            <c:spPr>
              <a:solidFill>
                <a:srgbClr val="FFC000"/>
              </a:solidFill>
              <a:ln w="9525">
                <a:solidFill>
                  <a:srgbClr val="FFC00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Grapher'!$D$39:$D$53</c:f>
              <c:numCache>
                <c:formatCode>0.0</c:formatCode>
                <c:ptCount val="15"/>
                <c:pt idx="0">
                  <c:v>#N/A</c:v>
                </c:pt>
                <c:pt idx="1">
                  <c:v>#N/A</c:v>
                </c:pt>
                <c:pt idx="2">
                  <c:v>-1.5068065339640857</c:v>
                </c:pt>
                <c:pt idx="3">
                  <c:v>-0.90396023931927971</c:v>
                </c:pt>
                <c:pt idx="4">
                  <c:v>-0.58697365915545774</c:v>
                </c:pt>
                <c:pt idx="5">
                  <c:v>-1.410689683832403</c:v>
                </c:pt>
                <c:pt idx="6">
                  <c:v>-1.4540520153390013</c:v>
                </c:pt>
                <c:pt idx="7">
                  <c:v>-1.6414665955606835</c:v>
                </c:pt>
                <c:pt idx="8">
                  <c:v>-2.0336565835010596</c:v>
                </c:pt>
                <c:pt idx="9">
                  <c:v>-1.276344341144372</c:v>
                </c:pt>
                <c:pt idx="10">
                  <c:v>-1.0653942967919463</c:v>
                </c:pt>
                <c:pt idx="11">
                  <c:v>-2.4507116964693827</c:v>
                </c:pt>
                <c:pt idx="12">
                  <c:v>-2.4217465364211446</c:v>
                </c:pt>
                <c:pt idx="13">
                  <c:v>-2.7054958327933689</c:v>
                </c:pt>
                <c:pt idx="14">
                  <c:v>#N/A</c:v>
                </c:pt>
              </c:numCache>
            </c:numRef>
          </c:val>
          <c:smooth val="0"/>
          <c:extLst>
            <c:ext xmlns:c16="http://schemas.microsoft.com/office/drawing/2014/chart" uri="{C3380CC4-5D6E-409C-BE32-E72D297353CC}">
              <c16:uniqueId val="{00000001-E248-4AAA-A31E-B4F3EC07339D}"/>
            </c:ext>
          </c:extLst>
        </c:ser>
        <c:ser>
          <c:idx val="2"/>
          <c:order val="2"/>
          <c:tx>
            <c:strRef>
              <c:f>'2. Country Grapher'!$E$38</c:f>
              <c:strCache>
                <c:ptCount val="1"/>
                <c:pt idx="0">
                  <c:v>Ecological Footprint</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Grapher'!$E$39:$E$53</c:f>
              <c:numCache>
                <c:formatCode>0.0</c:formatCode>
                <c:ptCount val="15"/>
                <c:pt idx="0">
                  <c:v>-1.0128411553513739</c:v>
                </c:pt>
                <c:pt idx="1">
                  <c:v>-0.99692053787408264</c:v>
                </c:pt>
                <c:pt idx="2">
                  <c:v>-1.0034954156574254</c:v>
                </c:pt>
                <c:pt idx="3">
                  <c:v>-0.96151574170430476</c:v>
                </c:pt>
                <c:pt idx="4">
                  <c:v>-0.95174252312817476</c:v>
                </c:pt>
                <c:pt idx="5">
                  <c:v>-0.95924160985139728</c:v>
                </c:pt>
                <c:pt idx="6">
                  <c:v>-0.95701370752379877</c:v>
                </c:pt>
                <c:pt idx="7">
                  <c:v>-0.96628905246050145</c:v>
                </c:pt>
                <c:pt idx="8">
                  <c:v>-0.96784653696194511</c:v>
                </c:pt>
                <c:pt idx="9">
                  <c:v>-0.9798491114600032</c:v>
                </c:pt>
                <c:pt idx="10">
                  <c:v>-0.98155462911251512</c:v>
                </c:pt>
                <c:pt idx="11">
                  <c:v>-0.99627638194016555</c:v>
                </c:pt>
                <c:pt idx="12">
                  <c:v>-0.97143105885219339</c:v>
                </c:pt>
                <c:pt idx="13">
                  <c:v>-0.96941668107431012</c:v>
                </c:pt>
                <c:pt idx="14">
                  <c:v>#N/A</c:v>
                </c:pt>
              </c:numCache>
            </c:numRef>
          </c:val>
          <c:smooth val="0"/>
          <c:extLst>
            <c:ext xmlns:c16="http://schemas.microsoft.com/office/drawing/2014/chart" uri="{C3380CC4-5D6E-409C-BE32-E72D297353CC}">
              <c16:uniqueId val="{00000002-E248-4AAA-A31E-B4F3EC07339D}"/>
            </c:ext>
          </c:extLst>
        </c:ser>
        <c:ser>
          <c:idx val="3"/>
          <c:order val="3"/>
          <c:tx>
            <c:strRef>
              <c:f>'2. Country Grapher'!$F$38</c:f>
              <c:strCache>
                <c:ptCount val="1"/>
                <c:pt idx="0">
                  <c:v>HPI</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Grapher'!$F$39:$F$53</c:f>
              <c:numCache>
                <c:formatCode>0.0</c:formatCode>
                <c:ptCount val="15"/>
                <c:pt idx="0">
                  <c:v>#N/A</c:v>
                </c:pt>
                <c:pt idx="1">
                  <c:v>#N/A</c:v>
                </c:pt>
                <c:pt idx="2">
                  <c:v>-0.71232941443390496</c:v>
                </c:pt>
                <c:pt idx="3">
                  <c:v>-0.21902445266843071</c:v>
                </c:pt>
                <c:pt idx="4">
                  <c:v>7.9910046872557747E-2</c:v>
                </c:pt>
                <c:pt idx="5">
                  <c:v>-0.58208259832887965</c:v>
                </c:pt>
                <c:pt idx="6">
                  <c:v>-0.59728722957036773</c:v>
                </c:pt>
                <c:pt idx="7">
                  <c:v>-0.71024726659765292</c:v>
                </c:pt>
                <c:pt idx="8">
                  <c:v>-1.023059727782039</c:v>
                </c:pt>
                <c:pt idx="9">
                  <c:v>-0.30249175487778357</c:v>
                </c:pt>
                <c:pt idx="10">
                  <c:v>-7.9225599444692929E-2</c:v>
                </c:pt>
                <c:pt idx="11">
                  <c:v>-1.2955591190542399</c:v>
                </c:pt>
                <c:pt idx="12">
                  <c:v>-1.2866694517294326</c:v>
                </c:pt>
                <c:pt idx="13">
                  <c:v>-1.5317121002286063</c:v>
                </c:pt>
                <c:pt idx="14">
                  <c:v>#N/A</c:v>
                </c:pt>
              </c:numCache>
            </c:numRef>
          </c:val>
          <c:smooth val="0"/>
          <c:extLst>
            <c:ext xmlns:c16="http://schemas.microsoft.com/office/drawing/2014/chart" uri="{C3380CC4-5D6E-409C-BE32-E72D297353CC}">
              <c16:uniqueId val="{00000003-E248-4AAA-A31E-B4F3EC07339D}"/>
            </c:ext>
          </c:extLst>
        </c:ser>
        <c:dLbls>
          <c:showLegendKey val="0"/>
          <c:showVal val="0"/>
          <c:showCatName val="0"/>
          <c:showSerName val="0"/>
          <c:showPercent val="0"/>
          <c:showBubbleSize val="0"/>
        </c:dLbls>
        <c:marker val="1"/>
        <c:smooth val="0"/>
        <c:axId val="459108208"/>
        <c:axId val="459108624"/>
      </c:lineChart>
      <c:catAx>
        <c:axId val="45910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59108624"/>
        <c:crosses val="autoZero"/>
        <c:auto val="1"/>
        <c:lblAlgn val="ctr"/>
        <c:lblOffset val="100"/>
        <c:noMultiLvlLbl val="0"/>
      </c:catAx>
      <c:valAx>
        <c:axId val="459108624"/>
        <c:scaling>
          <c:orientation val="minMax"/>
          <c:max val="3"/>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z-scores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5910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3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Azeret Mono" pitchFamily="2" charset="77"/>
          <a:cs typeface="Azeret Mono" pitchFamily="2" charset="77"/>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a:t>Happy Planet Index Scores by Region, 2006 - 2019</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8.6911805249975743E-2"/>
          <c:y val="6.6159681993938457E-2"/>
          <c:w val="0.88070694670993999"/>
          <c:h val="0.75230138693134641"/>
        </c:manualLayout>
      </c:layout>
      <c:lineChart>
        <c:grouping val="standard"/>
        <c:varyColors val="0"/>
        <c:ser>
          <c:idx val="0"/>
          <c:order val="0"/>
          <c:tx>
            <c:strRef>
              <c:f>'Cont data'!$A$4</c:f>
              <c:strCache>
                <c:ptCount val="1"/>
                <c:pt idx="0">
                  <c:v>Latin America</c:v>
                </c:pt>
              </c:strCache>
            </c:strRef>
          </c:tx>
          <c:spPr>
            <a:ln w="28575" cap="rnd">
              <a:solidFill>
                <a:schemeClr val="accent1"/>
              </a:solidFill>
              <a:round/>
            </a:ln>
            <a:effectLst/>
          </c:spPr>
          <c:marker>
            <c:symbol val="none"/>
          </c:marker>
          <c:dLbls>
            <c:dLbl>
              <c:idx val="1"/>
              <c:layout>
                <c:manualLayout>
                  <c:x val="-5.2066531251770728E-2"/>
                  <c:y val="-5.4176333015325144E-2"/>
                </c:manualLayout>
              </c:layout>
              <c:numFmt formatCode="#,##0.00" sourceLinked="0"/>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9217252508620384E-2"/>
                      <c:h val="5.3675083439278473E-2"/>
                    </c:manualLayout>
                  </c15:layout>
                </c:ext>
                <c:ext xmlns:c16="http://schemas.microsoft.com/office/drawing/2014/chart" uri="{C3380CC4-5D6E-409C-BE32-E72D297353CC}">
                  <c16:uniqueId val="{00000000-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01-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02-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03-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04-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05-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06-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07-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08-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09-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0A-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0B-E9CA-3045-89DF-9B4B0FA68CF8}"/>
                </c:ext>
              </c:extLst>
            </c:dLbl>
            <c:dLbl>
              <c:idx val="13"/>
              <c:layout>
                <c:manualLayout>
                  <c:x val="-3.8031914097170503E-3"/>
                  <c:y val="-4.0366970727430482E-3"/>
                </c:manualLayout>
              </c:layout>
              <c:numFmt formatCode="#,##0.00" sourceLinked="0"/>
              <c:spPr>
                <a:solidFill>
                  <a:srgbClr val="0070C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9CA-3045-89DF-9B4B0FA68CF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data'!$B$4:$O$4</c:f>
              <c:numCache>
                <c:formatCode>0.0</c:formatCode>
                <c:ptCount val="14"/>
                <c:pt idx="1">
                  <c:v>51.718829624636548</c:v>
                </c:pt>
                <c:pt idx="2">
                  <c:v>52.439851408646732</c:v>
                </c:pt>
                <c:pt idx="3">
                  <c:v>55.629750191916266</c:v>
                </c:pt>
                <c:pt idx="4">
                  <c:v>53.942263385982628</c:v>
                </c:pt>
                <c:pt idx="5">
                  <c:v>54.628621600358933</c:v>
                </c:pt>
                <c:pt idx="6">
                  <c:v>54.225165068441008</c:v>
                </c:pt>
                <c:pt idx="7">
                  <c:v>55.990979081985643</c:v>
                </c:pt>
                <c:pt idx="8">
                  <c:v>54.736117478778489</c:v>
                </c:pt>
                <c:pt idx="9">
                  <c:v>53.160958518012841</c:v>
                </c:pt>
                <c:pt idx="10">
                  <c:v>53.53362812512389</c:v>
                </c:pt>
                <c:pt idx="11">
                  <c:v>53.00893949507207</c:v>
                </c:pt>
                <c:pt idx="12">
                  <c:v>52.911345759536275</c:v>
                </c:pt>
                <c:pt idx="13">
                  <c:v>53.99276177099847</c:v>
                </c:pt>
              </c:numCache>
            </c:numRef>
          </c:val>
          <c:smooth val="0"/>
          <c:extLst>
            <c:ext xmlns:c16="http://schemas.microsoft.com/office/drawing/2014/chart" uri="{C3380CC4-5D6E-409C-BE32-E72D297353CC}">
              <c16:uniqueId val="{0000000E-E9CA-3045-89DF-9B4B0FA68CF8}"/>
            </c:ext>
          </c:extLst>
        </c:ser>
        <c:ser>
          <c:idx val="1"/>
          <c:order val="1"/>
          <c:tx>
            <c:strRef>
              <c:f>'Cont data'!$A$5</c:f>
              <c:strCache>
                <c:ptCount val="1"/>
                <c:pt idx="0">
                  <c:v>N America &amp; Oceania</c:v>
                </c:pt>
              </c:strCache>
            </c:strRef>
          </c:tx>
          <c:spPr>
            <a:ln w="28575" cap="rnd">
              <a:solidFill>
                <a:srgbClr val="FF0000"/>
              </a:solidFill>
              <a:round/>
            </a:ln>
            <a:effectLst/>
          </c:spPr>
          <c:marker>
            <c:symbol val="none"/>
          </c:marker>
          <c:dLbls>
            <c:dLbl>
              <c:idx val="0"/>
              <c:layout>
                <c:manualLayout>
                  <c:x val="-4.8471225321008012E-2"/>
                  <c:y val="2.5835258578259399E-2"/>
                </c:manualLayout>
              </c:layout>
              <c:numFmt formatCode="#,##0.00" sourceLinked="0"/>
              <c:spPr>
                <a:solidFill>
                  <a:srgbClr val="FF0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2075775421432078E-2"/>
                      <c:h val="4.1578456624498009E-2"/>
                    </c:manualLayout>
                  </c15:layout>
                </c:ext>
                <c:ext xmlns:c16="http://schemas.microsoft.com/office/drawing/2014/chart" uri="{C3380CC4-5D6E-409C-BE32-E72D297353CC}">
                  <c16:uniqueId val="{0000000F-E9CA-3045-89DF-9B4B0FA68CF8}"/>
                </c:ext>
              </c:extLst>
            </c:dLbl>
            <c:dLbl>
              <c:idx val="13"/>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9CA-3045-89DF-9B4B0FA68CF8}"/>
                </c:ext>
              </c:extLst>
            </c:dLbl>
            <c:numFmt formatCode="#,##0.00" sourceLinked="0"/>
            <c:spPr>
              <a:solidFill>
                <a:srgbClr val="FF000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b"/>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data'!$B$5:$O$5</c:f>
              <c:numCache>
                <c:formatCode>0.0</c:formatCode>
                <c:ptCount val="14"/>
                <c:pt idx="0">
                  <c:v>34.861975102691595</c:v>
                </c:pt>
                <c:pt idx="1">
                  <c:v>36.69780764981661</c:v>
                </c:pt>
                <c:pt idx="2">
                  <c:v>37.113985967210454</c:v>
                </c:pt>
                <c:pt idx="3">
                  <c:v>38.644755800545198</c:v>
                </c:pt>
                <c:pt idx="4">
                  <c:v>38.004977964235032</c:v>
                </c:pt>
                <c:pt idx="5">
                  <c:v>38.539516678107248</c:v>
                </c:pt>
                <c:pt idx="6">
                  <c:v>39.097361316419438</c:v>
                </c:pt>
                <c:pt idx="7">
                  <c:v>39.586600357816302</c:v>
                </c:pt>
                <c:pt idx="8">
                  <c:v>39.522469015224281</c:v>
                </c:pt>
                <c:pt idx="9">
                  <c:v>38.902822970365158</c:v>
                </c:pt>
                <c:pt idx="10">
                  <c:v>38.288821538234394</c:v>
                </c:pt>
                <c:pt idx="11">
                  <c:v>39.215070410219219</c:v>
                </c:pt>
                <c:pt idx="12">
                  <c:v>38.313179265609342</c:v>
                </c:pt>
                <c:pt idx="13">
                  <c:v>38.3222496489375</c:v>
                </c:pt>
              </c:numCache>
            </c:numRef>
          </c:val>
          <c:smooth val="0"/>
          <c:extLst>
            <c:ext xmlns:c16="http://schemas.microsoft.com/office/drawing/2014/chart" uri="{C3380CC4-5D6E-409C-BE32-E72D297353CC}">
              <c16:uniqueId val="{00000012-E9CA-3045-89DF-9B4B0FA68CF8}"/>
            </c:ext>
          </c:extLst>
        </c:ser>
        <c:ser>
          <c:idx val="2"/>
          <c:order val="2"/>
          <c:tx>
            <c:strRef>
              <c:f>'Cont data'!$A$6</c:f>
              <c:strCache>
                <c:ptCount val="1"/>
                <c:pt idx="0">
                  <c:v>Western Europe</c:v>
                </c:pt>
              </c:strCache>
            </c:strRef>
          </c:tx>
          <c:spPr>
            <a:ln w="28575" cap="sq">
              <a:solidFill>
                <a:schemeClr val="accent3"/>
              </a:solidFill>
              <a:round/>
            </a:ln>
            <a:effectLst/>
          </c:spPr>
          <c:marker>
            <c:symbol val="none"/>
          </c:marker>
          <c:dLbls>
            <c:dLbl>
              <c:idx val="1"/>
              <c:layout>
                <c:manualLayout>
                  <c:x val="-0.10393769676793232"/>
                  <c:y val="-5.212742676613041E-4"/>
                </c:manualLayout>
              </c:layout>
              <c:numFmt formatCode="#,##0.00" sourceLinked="0"/>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0383288440624719"/>
                      <c:h val="2.1381462628846524E-2"/>
                    </c:manualLayout>
                  </c15:layout>
                </c:ext>
                <c:ext xmlns:c16="http://schemas.microsoft.com/office/drawing/2014/chart" uri="{C3380CC4-5D6E-409C-BE32-E72D297353CC}">
                  <c16:uniqueId val="{00000013-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14-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15-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16-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17-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18-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19-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1A-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1B-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1C-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1D-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1E-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E9CA-3045-89DF-9B4B0FA68CF8}"/>
                </c:ext>
              </c:extLst>
            </c:dLbl>
            <c:numFmt formatCode="#,##0.00" sourceLinked="0"/>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b"/>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data'!$B$6:$O$6</c:f>
              <c:numCache>
                <c:formatCode>0.0</c:formatCode>
                <c:ptCount val="14"/>
                <c:pt idx="1">
                  <c:v>45.39233800116687</c:v>
                </c:pt>
                <c:pt idx="2">
                  <c:v>47.025969745081902</c:v>
                </c:pt>
                <c:pt idx="3">
                  <c:v>47.079625701437138</c:v>
                </c:pt>
                <c:pt idx="4">
                  <c:v>47.383586023228382</c:v>
                </c:pt>
                <c:pt idx="5">
                  <c:v>48.184777612248872</c:v>
                </c:pt>
                <c:pt idx="6">
                  <c:v>48.534914905009586</c:v>
                </c:pt>
                <c:pt idx="7">
                  <c:v>49.198859748417313</c:v>
                </c:pt>
                <c:pt idx="8">
                  <c:v>49.428213258523314</c:v>
                </c:pt>
                <c:pt idx="9">
                  <c:v>49.269859162804082</c:v>
                </c:pt>
                <c:pt idx="10">
                  <c:v>50.098901196321336</c:v>
                </c:pt>
                <c:pt idx="11">
                  <c:v>50.910184361172377</c:v>
                </c:pt>
                <c:pt idx="12">
                  <c:v>51.870657762326786</c:v>
                </c:pt>
                <c:pt idx="13">
                  <c:v>52.088663016312559</c:v>
                </c:pt>
              </c:numCache>
            </c:numRef>
          </c:val>
          <c:smooth val="0"/>
          <c:extLst>
            <c:ext xmlns:c16="http://schemas.microsoft.com/office/drawing/2014/chart" uri="{C3380CC4-5D6E-409C-BE32-E72D297353CC}">
              <c16:uniqueId val="{00000021-E9CA-3045-89DF-9B4B0FA68CF8}"/>
            </c:ext>
          </c:extLst>
        </c:ser>
        <c:ser>
          <c:idx val="3"/>
          <c:order val="3"/>
          <c:tx>
            <c:strRef>
              <c:f>'Cont data'!$A$7</c:f>
              <c:strCache>
                <c:ptCount val="1"/>
                <c:pt idx="0">
                  <c:v>Middle East &amp; N. Africa</c:v>
                </c:pt>
              </c:strCache>
            </c:strRef>
          </c:tx>
          <c:spPr>
            <a:ln w="28575" cap="rnd">
              <a:solidFill>
                <a:schemeClr val="accent4"/>
              </a:solidFill>
              <a:round/>
            </a:ln>
            <a:effectLst/>
          </c:spPr>
          <c:marker>
            <c:symbol val="none"/>
          </c:marker>
          <c:dLbls>
            <c:dLbl>
              <c:idx val="1"/>
              <c:layout>
                <c:manualLayout>
                  <c:x val="-0.10094058152662547"/>
                  <c:y val="-1.4898272849890688E-2"/>
                </c:manualLayout>
              </c:layout>
              <c:numFmt formatCode="#,##0.00" sourceLinked="0"/>
              <c:spPr>
                <a:solidFill>
                  <a:srgbClr val="FFC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8.0003275674248697E-2"/>
                      <c:h val="5.8788294786319674E-2"/>
                    </c:manualLayout>
                  </c15:layout>
                </c:ext>
                <c:ext xmlns:c16="http://schemas.microsoft.com/office/drawing/2014/chart" uri="{C3380CC4-5D6E-409C-BE32-E72D297353CC}">
                  <c16:uniqueId val="{00000022-E9CA-3045-89DF-9B4B0FA68CF8}"/>
                </c:ext>
              </c:extLst>
            </c:dLbl>
            <c:dLbl>
              <c:idx val="13"/>
              <c:numFmt formatCode="#,##0.00" sourceLinked="0"/>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E9CA-3045-89DF-9B4B0FA68CF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data'!$B$7:$O$7</c:f>
              <c:numCache>
                <c:formatCode>0.0</c:formatCode>
                <c:ptCount val="14"/>
                <c:pt idx="1">
                  <c:v>46.966531027922322</c:v>
                </c:pt>
                <c:pt idx="2">
                  <c:v>44.755377532339601</c:v>
                </c:pt>
                <c:pt idx="3">
                  <c:v>45.393658863474705</c:v>
                </c:pt>
                <c:pt idx="4">
                  <c:v>44.170567857128049</c:v>
                </c:pt>
                <c:pt idx="5">
                  <c:v>43.280449481455179</c:v>
                </c:pt>
                <c:pt idx="6">
                  <c:v>42.929367584677401</c:v>
                </c:pt>
                <c:pt idx="7">
                  <c:v>43.118044630403226</c:v>
                </c:pt>
                <c:pt idx="8">
                  <c:v>44.878902355863161</c:v>
                </c:pt>
                <c:pt idx="9">
                  <c:v>44.293224231907502</c:v>
                </c:pt>
                <c:pt idx="10">
                  <c:v>44.445017540177055</c:v>
                </c:pt>
                <c:pt idx="11">
                  <c:v>43.233739940770612</c:v>
                </c:pt>
                <c:pt idx="12">
                  <c:v>42.333780604946611</c:v>
                </c:pt>
                <c:pt idx="13">
                  <c:v>43.640360362739891</c:v>
                </c:pt>
              </c:numCache>
            </c:numRef>
          </c:val>
          <c:smooth val="0"/>
          <c:extLst>
            <c:ext xmlns:c16="http://schemas.microsoft.com/office/drawing/2014/chart" uri="{C3380CC4-5D6E-409C-BE32-E72D297353CC}">
              <c16:uniqueId val="{00000025-E9CA-3045-89DF-9B4B0FA68CF8}"/>
            </c:ext>
          </c:extLst>
        </c:ser>
        <c:ser>
          <c:idx val="4"/>
          <c:order val="4"/>
          <c:tx>
            <c:strRef>
              <c:f>'Cont data'!$A$8</c:f>
              <c:strCache>
                <c:ptCount val="1"/>
                <c:pt idx="0">
                  <c:v>Africa</c:v>
                </c:pt>
              </c:strCache>
            </c:strRef>
          </c:tx>
          <c:spPr>
            <a:ln w="28575" cap="rnd">
              <a:solidFill>
                <a:schemeClr val="accent5"/>
              </a:solidFill>
              <a:round/>
            </a:ln>
            <a:effectLst/>
          </c:spPr>
          <c:marker>
            <c:symbol val="none"/>
          </c:marker>
          <c:dLbls>
            <c:dLbl>
              <c:idx val="0"/>
              <c:layout>
                <c:manualLayout>
                  <c:x val="-2.9312581871829942E-2"/>
                  <c:y val="2.4301076949105029E-2"/>
                </c:manualLayout>
              </c:layout>
              <c:numFmt formatCode="#,##0.00" sourceLinked="0"/>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6-E9CA-3045-89DF-9B4B0FA68CF8}"/>
                </c:ext>
              </c:extLst>
            </c:dLbl>
            <c:dLbl>
              <c:idx val="1"/>
              <c:delete val="1"/>
              <c:extLst>
                <c:ext xmlns:c15="http://schemas.microsoft.com/office/drawing/2012/chart" uri="{CE6537A1-D6FC-4f65-9D91-7224C49458BB}"/>
                <c:ext xmlns:c16="http://schemas.microsoft.com/office/drawing/2014/chart" uri="{C3380CC4-5D6E-409C-BE32-E72D297353CC}">
                  <c16:uniqueId val="{00000027-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28-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29-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2A-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2B-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2C-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2D-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2E-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2F-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30-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31-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32-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E9CA-3045-89DF-9B4B0FA68CF8}"/>
                </c:ext>
              </c:extLst>
            </c:dLbl>
            <c:numFmt formatCode="#,##0.00" sourceLinked="0"/>
            <c:spPr>
              <a:solidFill>
                <a:srgbClr val="0070C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data'!$B$8:$O$8</c:f>
              <c:numCache>
                <c:formatCode>0.0</c:formatCode>
                <c:ptCount val="14"/>
                <c:pt idx="0">
                  <c:v>32.111581033361688</c:v>
                </c:pt>
                <c:pt idx="1">
                  <c:v>34.210883045455013</c:v>
                </c:pt>
                <c:pt idx="2">
                  <c:v>34.806371295777062</c:v>
                </c:pt>
                <c:pt idx="3">
                  <c:v>34.973866860988366</c:v>
                </c:pt>
                <c:pt idx="4">
                  <c:v>34.755732731192481</c:v>
                </c:pt>
                <c:pt idx="5">
                  <c:v>37.067421326603935</c:v>
                </c:pt>
                <c:pt idx="6">
                  <c:v>37.043653787534375</c:v>
                </c:pt>
                <c:pt idx="7">
                  <c:v>35.51865676530138</c:v>
                </c:pt>
                <c:pt idx="8">
                  <c:v>36.332518126012125</c:v>
                </c:pt>
                <c:pt idx="9">
                  <c:v>36.999691003891385</c:v>
                </c:pt>
                <c:pt idx="10">
                  <c:v>37.601790823117184</c:v>
                </c:pt>
                <c:pt idx="11">
                  <c:v>38.708420500635164</c:v>
                </c:pt>
                <c:pt idx="12">
                  <c:v>39.707968815678008</c:v>
                </c:pt>
                <c:pt idx="13">
                  <c:v>38.951342234916979</c:v>
                </c:pt>
              </c:numCache>
            </c:numRef>
          </c:val>
          <c:smooth val="0"/>
          <c:extLst>
            <c:ext xmlns:c16="http://schemas.microsoft.com/office/drawing/2014/chart" uri="{C3380CC4-5D6E-409C-BE32-E72D297353CC}">
              <c16:uniqueId val="{00000035-E9CA-3045-89DF-9B4B0FA68CF8}"/>
            </c:ext>
          </c:extLst>
        </c:ser>
        <c:ser>
          <c:idx val="5"/>
          <c:order val="5"/>
          <c:tx>
            <c:strRef>
              <c:f>'Cont data'!$A$9</c:f>
              <c:strCache>
                <c:ptCount val="1"/>
                <c:pt idx="0">
                  <c:v>South Asia</c:v>
                </c:pt>
              </c:strCache>
            </c:strRef>
          </c:tx>
          <c:spPr>
            <a:ln w="28575" cap="rnd">
              <a:solidFill>
                <a:schemeClr val="accent6"/>
              </a:solidFill>
              <a:round/>
            </a:ln>
            <a:effectLst/>
          </c:spPr>
          <c:marker>
            <c:symbol val="none"/>
          </c:marker>
          <c:dLbls>
            <c:dLbl>
              <c:idx val="0"/>
              <c:layout>
                <c:manualLayout>
                  <c:x val="-3.5175098246195913E-2"/>
                  <c:y val="-3.6451615423657546E-2"/>
                </c:manualLayout>
              </c:layout>
              <c:numFmt formatCode="#,##0.00" sourceLinked="0"/>
              <c:spPr>
                <a:solidFill>
                  <a:schemeClr val="accent6">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8151752852004588E-2"/>
                      <c:h val="5.1649993693519726E-2"/>
                    </c:manualLayout>
                  </c15:layout>
                </c:ext>
                <c:ext xmlns:c16="http://schemas.microsoft.com/office/drawing/2014/chart" uri="{C3380CC4-5D6E-409C-BE32-E72D297353CC}">
                  <c16:uniqueId val="{00000036-E9CA-3045-89DF-9B4B0FA68CF8}"/>
                </c:ext>
              </c:extLst>
            </c:dLbl>
            <c:dLbl>
              <c:idx val="13"/>
              <c:layout>
                <c:manualLayout>
                  <c:x val="-1.2579786970602658E-2"/>
                  <c:y val="-2.43867359219792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E9CA-3045-89DF-9B4B0FA68CF8}"/>
                </c:ext>
              </c:extLst>
            </c:dLbl>
            <c:numFmt formatCode="#,##0.00" sourceLinked="0"/>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data'!$B$9:$O$9</c:f>
              <c:numCache>
                <c:formatCode>0.0</c:formatCode>
                <c:ptCount val="14"/>
                <c:pt idx="0">
                  <c:v>49.79748974425258</c:v>
                </c:pt>
                <c:pt idx="1">
                  <c:v>48.466059183213666</c:v>
                </c:pt>
                <c:pt idx="2">
                  <c:v>48.745337035182573</c:v>
                </c:pt>
                <c:pt idx="3">
                  <c:v>46.099865733951212</c:v>
                </c:pt>
                <c:pt idx="4">
                  <c:v>48.90723604442875</c:v>
                </c:pt>
                <c:pt idx="5">
                  <c:v>46.664486242839608</c:v>
                </c:pt>
                <c:pt idx="6">
                  <c:v>46.954295181684699</c:v>
                </c:pt>
                <c:pt idx="7">
                  <c:v>45.714864181215503</c:v>
                </c:pt>
                <c:pt idx="8">
                  <c:v>45.859538872610656</c:v>
                </c:pt>
                <c:pt idx="9">
                  <c:v>45.171586152649574</c:v>
                </c:pt>
                <c:pt idx="10">
                  <c:v>45.007787122490932</c:v>
                </c:pt>
                <c:pt idx="11">
                  <c:v>44.055985210832361</c:v>
                </c:pt>
                <c:pt idx="12">
                  <c:v>42.604587592406567</c:v>
                </c:pt>
                <c:pt idx="13">
                  <c:v>39.248016727390059</c:v>
                </c:pt>
              </c:numCache>
            </c:numRef>
          </c:val>
          <c:smooth val="0"/>
          <c:extLst>
            <c:ext xmlns:c16="http://schemas.microsoft.com/office/drawing/2014/chart" uri="{C3380CC4-5D6E-409C-BE32-E72D297353CC}">
              <c16:uniqueId val="{00000039-E9CA-3045-89DF-9B4B0FA68CF8}"/>
            </c:ext>
          </c:extLst>
        </c:ser>
        <c:ser>
          <c:idx val="6"/>
          <c:order val="6"/>
          <c:tx>
            <c:strRef>
              <c:f>'Cont data'!$A$10</c:f>
              <c:strCache>
                <c:ptCount val="1"/>
                <c:pt idx="0">
                  <c:v>Eastern Europe &amp; Central Asia</c:v>
                </c:pt>
              </c:strCache>
            </c:strRef>
          </c:tx>
          <c:spPr>
            <a:ln w="28575" cap="rnd">
              <a:solidFill>
                <a:srgbClr val="FF85FF"/>
              </a:solidFill>
              <a:round/>
            </a:ln>
            <a:effectLst/>
          </c:spPr>
          <c:marker>
            <c:symbol val="none"/>
          </c:marker>
          <c:dLbls>
            <c:dLbl>
              <c:idx val="0"/>
              <c:layout>
                <c:manualLayout>
                  <c:x val="-3.8031914097170501E-2"/>
                  <c:y val="-8.6788987063975129E-2"/>
                </c:manualLayout>
              </c:layout>
              <c:numFmt formatCode="#,##0.00" sourceLinked="0"/>
              <c:spPr>
                <a:solidFill>
                  <a:srgbClr val="FF85FF"/>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9.1748381258827658E-2"/>
                      <c:h val="6.2798033015978916E-2"/>
                    </c:manualLayout>
                  </c15:layout>
                </c:ext>
                <c:ext xmlns:c16="http://schemas.microsoft.com/office/drawing/2014/chart" uri="{C3380CC4-5D6E-409C-BE32-E72D297353CC}">
                  <c16:uniqueId val="{0000003A-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E9CA-3045-89DF-9B4B0FA68CF8}"/>
                </c:ext>
              </c:extLst>
            </c:dLbl>
            <c:numFmt formatCode="#,##0.00" sourceLinked="0"/>
            <c:spPr>
              <a:solidFill>
                <a:srgbClr val="FF85FF"/>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data'!$B$10:$O$10</c:f>
              <c:numCache>
                <c:formatCode>0.0</c:formatCode>
                <c:ptCount val="14"/>
                <c:pt idx="0">
                  <c:v>35.978563303835877</c:v>
                </c:pt>
                <c:pt idx="1">
                  <c:v>37.364344462288528</c:v>
                </c:pt>
                <c:pt idx="2">
                  <c:v>37.806383159733798</c:v>
                </c:pt>
                <c:pt idx="3">
                  <c:v>38.593641226555754</c:v>
                </c:pt>
                <c:pt idx="4">
                  <c:v>38.424517811836772</c:v>
                </c:pt>
                <c:pt idx="5">
                  <c:v>38.072701623592458</c:v>
                </c:pt>
                <c:pt idx="6">
                  <c:v>40.097406701726356</c:v>
                </c:pt>
                <c:pt idx="7">
                  <c:v>39.894810237969494</c:v>
                </c:pt>
                <c:pt idx="8">
                  <c:v>41.347195339171712</c:v>
                </c:pt>
                <c:pt idx="9">
                  <c:v>41.997033303592708</c:v>
                </c:pt>
                <c:pt idx="10">
                  <c:v>41.570991247024367</c:v>
                </c:pt>
                <c:pt idx="11">
                  <c:v>41.593032284632265</c:v>
                </c:pt>
                <c:pt idx="12">
                  <c:v>41.631430493331663</c:v>
                </c:pt>
                <c:pt idx="13">
                  <c:v>41.961466148634265</c:v>
                </c:pt>
              </c:numCache>
            </c:numRef>
          </c:val>
          <c:smooth val="0"/>
          <c:extLst>
            <c:ext xmlns:c16="http://schemas.microsoft.com/office/drawing/2014/chart" uri="{C3380CC4-5D6E-409C-BE32-E72D297353CC}">
              <c16:uniqueId val="{0000003D-E9CA-3045-89DF-9B4B0FA68CF8}"/>
            </c:ext>
          </c:extLst>
        </c:ser>
        <c:ser>
          <c:idx val="7"/>
          <c:order val="7"/>
          <c:tx>
            <c:strRef>
              <c:f>'Cont data'!$A$11</c:f>
              <c:strCache>
                <c:ptCount val="1"/>
                <c:pt idx="0">
                  <c:v>East Asia</c:v>
                </c:pt>
              </c:strCache>
            </c:strRef>
          </c:tx>
          <c:spPr>
            <a:ln w="28575" cap="rnd">
              <a:solidFill>
                <a:srgbClr val="7030A0"/>
              </a:solidFill>
              <a:round/>
            </a:ln>
            <a:effectLst/>
          </c:spPr>
          <c:marker>
            <c:symbol val="none"/>
          </c:marker>
          <c:dLbls>
            <c:dLbl>
              <c:idx val="0"/>
              <c:layout>
                <c:manualLayout>
                  <c:x val="-4.0769619272864689E-2"/>
                  <c:y val="1.9604936632689716E-2"/>
                </c:manualLayout>
              </c:layout>
              <c:numFmt formatCode="#,##0.00" sourceLinked="0"/>
              <c:spPr>
                <a:solidFill>
                  <a:srgbClr val="7030A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lumMod val="8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4225580620171289E-2"/>
                      <c:h val="2.7396141267233633E-2"/>
                    </c:manualLayout>
                  </c15:layout>
                </c:ext>
                <c:ext xmlns:c16="http://schemas.microsoft.com/office/drawing/2014/chart" uri="{C3380CC4-5D6E-409C-BE32-E72D297353CC}">
                  <c16:uniqueId val="{0000003E-E9CA-3045-89DF-9B4B0FA68CF8}"/>
                </c:ext>
              </c:extLst>
            </c:dLbl>
            <c:dLbl>
              <c:idx val="13"/>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E9CA-3045-89DF-9B4B0FA68C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data'!$B$11:$O$11</c:f>
              <c:numCache>
                <c:formatCode>0.0</c:formatCode>
                <c:ptCount val="14"/>
                <c:pt idx="0">
                  <c:v>43.306354173133492</c:v>
                </c:pt>
                <c:pt idx="1">
                  <c:v>44.650226267977771</c:v>
                </c:pt>
                <c:pt idx="2">
                  <c:v>43.872035032219891</c:v>
                </c:pt>
                <c:pt idx="3">
                  <c:v>42.322316011539677</c:v>
                </c:pt>
                <c:pt idx="4">
                  <c:v>42.896418983433762</c:v>
                </c:pt>
                <c:pt idx="5">
                  <c:v>44.193839330363446</c:v>
                </c:pt>
                <c:pt idx="6">
                  <c:v>44.050095099573987</c:v>
                </c:pt>
                <c:pt idx="7">
                  <c:v>44.287245624416805</c:v>
                </c:pt>
                <c:pt idx="8">
                  <c:v>44.884898325695879</c:v>
                </c:pt>
                <c:pt idx="9">
                  <c:v>44.792625977764402</c:v>
                </c:pt>
                <c:pt idx="10">
                  <c:v>45.129799814623169</c:v>
                </c:pt>
                <c:pt idx="11">
                  <c:v>43.835305654396244</c:v>
                </c:pt>
                <c:pt idx="12">
                  <c:v>44.08994031675882</c:v>
                </c:pt>
                <c:pt idx="13">
                  <c:v>44.324844368166616</c:v>
                </c:pt>
              </c:numCache>
            </c:numRef>
          </c:val>
          <c:smooth val="0"/>
          <c:extLst>
            <c:ext xmlns:c16="http://schemas.microsoft.com/office/drawing/2014/chart" uri="{C3380CC4-5D6E-409C-BE32-E72D297353CC}">
              <c16:uniqueId val="{00000041-E9CA-3045-89DF-9B4B0FA68CF8}"/>
            </c:ext>
          </c:extLst>
        </c:ser>
        <c:dLbls>
          <c:showLegendKey val="0"/>
          <c:showVal val="1"/>
          <c:showCatName val="0"/>
          <c:showSerName val="0"/>
          <c:showPercent val="0"/>
          <c:showBubbleSize val="0"/>
        </c:dLbls>
        <c:smooth val="0"/>
        <c:axId val="421030031"/>
        <c:axId val="421030863"/>
      </c:lineChart>
      <c:dateAx>
        <c:axId val="42103003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a:t>Year</a:t>
                </a:r>
              </a:p>
            </c:rich>
          </c:tx>
          <c:layout>
            <c:manualLayout>
              <c:xMode val="edge"/>
              <c:yMode val="edge"/>
              <c:x val="0.5019273022580728"/>
              <c:y val="0.85380893070956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0"/>
        <c:lblOffset val="100"/>
        <c:baseTimeUnit val="days"/>
      </c:date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Happy</a:t>
                </a:r>
                <a:r>
                  <a:rPr lang="en-GB" sz="1400" b="1" baseline="0"/>
                  <a:t> </a:t>
                </a:r>
                <a:r>
                  <a:rPr lang="en-GB" sz="1400" b="1"/>
                  <a:t>Planet Index Score (0-100)</a:t>
                </a:r>
              </a:p>
            </c:rich>
          </c:tx>
          <c:layout>
            <c:manualLayout>
              <c:xMode val="edge"/>
              <c:yMode val="edge"/>
              <c:x val="1.4656290935914964E-2"/>
              <c:y val="0.1642807016760567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majorUnit val="1"/>
      </c:valAx>
      <c:spPr>
        <a:noFill/>
        <a:ln>
          <a:noFill/>
        </a:ln>
        <a:effectLst/>
      </c:spPr>
    </c:plotArea>
    <c:legend>
      <c:legendPos val="b"/>
      <c:layout>
        <c:manualLayout>
          <c:xMode val="edge"/>
          <c:yMode val="edge"/>
          <c:x val="5.2286952635137642E-2"/>
          <c:y val="0.90748401414883961"/>
          <c:w val="0.93499808025669529"/>
          <c:h val="8.036544737660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a:t>Happy Planet Index Scores by Region, 2006 - 2020</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8.6911805249975743E-2"/>
          <c:y val="6.6159681993938457E-2"/>
          <c:w val="0.89240907412445392"/>
          <c:h val="0.75230138693134641"/>
        </c:manualLayout>
      </c:layout>
      <c:lineChart>
        <c:grouping val="standard"/>
        <c:varyColors val="0"/>
        <c:ser>
          <c:idx val="0"/>
          <c:order val="0"/>
          <c:tx>
            <c:strRef>
              <c:f>'Cont data'!$A$4</c:f>
              <c:strCache>
                <c:ptCount val="1"/>
                <c:pt idx="0">
                  <c:v>Latin America</c:v>
                </c:pt>
              </c:strCache>
            </c:strRef>
          </c:tx>
          <c:spPr>
            <a:ln w="28575" cap="rnd">
              <a:solidFill>
                <a:schemeClr val="accent1"/>
              </a:solidFill>
              <a:round/>
            </a:ln>
            <a:effectLst/>
          </c:spPr>
          <c:marker>
            <c:symbol val="none"/>
          </c:marker>
          <c:dLbls>
            <c:dLbl>
              <c:idx val="1"/>
              <c:layout>
                <c:manualLayout>
                  <c:x val="-5.2066531251770728E-2"/>
                  <c:y val="-5.4176333015325144E-2"/>
                </c:manualLayout>
              </c:layout>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9217252508620384E-2"/>
                      <c:h val="5.3675083439278473E-2"/>
                    </c:manualLayout>
                  </c15:layout>
                </c:ext>
                <c:ext xmlns:c16="http://schemas.microsoft.com/office/drawing/2014/chart" uri="{C3380CC4-5D6E-409C-BE32-E72D297353CC}">
                  <c16:uniqueId val="{0000000E-A9C4-A74D-9384-62ADC61C59F0}"/>
                </c:ext>
              </c:extLst>
            </c:dLbl>
            <c:dLbl>
              <c:idx val="14"/>
              <c:layout>
                <c:manualLayout>
                  <c:x val="-1.3874660553954818E-2"/>
                  <c:y val="1.687410017050614E-2"/>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9C4-A74D-9384-62ADC61C59F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data'!$B$4:$P$4</c:f>
              <c:numCache>
                <c:formatCode>0.0</c:formatCode>
                <c:ptCount val="15"/>
                <c:pt idx="1">
                  <c:v>51.718829624636548</c:v>
                </c:pt>
                <c:pt idx="2">
                  <c:v>52.439851408646732</c:v>
                </c:pt>
                <c:pt idx="3">
                  <c:v>55.629750191916266</c:v>
                </c:pt>
                <c:pt idx="4">
                  <c:v>53.942263385982628</c:v>
                </c:pt>
                <c:pt idx="5">
                  <c:v>54.628621600358933</c:v>
                </c:pt>
                <c:pt idx="6">
                  <c:v>54.225165068441008</c:v>
                </c:pt>
                <c:pt idx="7">
                  <c:v>55.990979081985643</c:v>
                </c:pt>
                <c:pt idx="8">
                  <c:v>54.736117478778489</c:v>
                </c:pt>
                <c:pt idx="9">
                  <c:v>53.160958518012841</c:v>
                </c:pt>
                <c:pt idx="10">
                  <c:v>53.53362812512389</c:v>
                </c:pt>
                <c:pt idx="11">
                  <c:v>53.00893949507207</c:v>
                </c:pt>
                <c:pt idx="12">
                  <c:v>52.911345759536275</c:v>
                </c:pt>
                <c:pt idx="13">
                  <c:v>53.99276177099847</c:v>
                </c:pt>
                <c:pt idx="14">
                  <c:v>51.431130607726232</c:v>
                </c:pt>
              </c:numCache>
            </c:numRef>
          </c:val>
          <c:smooth val="0"/>
          <c:extLst>
            <c:ext xmlns:c16="http://schemas.microsoft.com/office/drawing/2014/chart" uri="{C3380CC4-5D6E-409C-BE32-E72D297353CC}">
              <c16:uniqueId val="{00000000-3075-4414-A934-68690BC30710}"/>
            </c:ext>
          </c:extLst>
        </c:ser>
        <c:ser>
          <c:idx val="1"/>
          <c:order val="1"/>
          <c:tx>
            <c:strRef>
              <c:f>'Cont data'!$A$5</c:f>
              <c:strCache>
                <c:ptCount val="1"/>
                <c:pt idx="0">
                  <c:v>N America &amp; Oceania</c:v>
                </c:pt>
              </c:strCache>
            </c:strRef>
          </c:tx>
          <c:spPr>
            <a:ln w="28575" cap="rnd">
              <a:solidFill>
                <a:srgbClr val="FF0000"/>
              </a:solidFill>
              <a:round/>
            </a:ln>
            <a:effectLst/>
          </c:spPr>
          <c:marker>
            <c:symbol val="none"/>
          </c:marker>
          <c:dLbls>
            <c:dLbl>
              <c:idx val="0"/>
              <c:layout>
                <c:manualLayout>
                  <c:x val="-4.6066760636899802E-2"/>
                  <c:y val="1.4921873224508705E-2"/>
                </c:manualLayout>
              </c:layout>
              <c:spPr>
                <a:solidFill>
                  <a:srgbClr val="FF0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7.5001307275060575E-2"/>
                      <c:h val="4.3596805160869521E-2"/>
                    </c:manualLayout>
                  </c15:layout>
                </c:ext>
                <c:ext xmlns:c16="http://schemas.microsoft.com/office/drawing/2014/chart" uri="{C3380CC4-5D6E-409C-BE32-E72D297353CC}">
                  <c16:uniqueId val="{0000003A-A9C4-A74D-9384-62ADC61C59F0}"/>
                </c:ext>
              </c:extLst>
            </c:dLbl>
            <c:dLbl>
              <c:idx val="14"/>
              <c:layout>
                <c:manualLayout>
                  <c:x val="-1.4656290935914964E-2"/>
                  <c:y val="2.2275987203346278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25-A9C4-A74D-9384-62ADC61C59F0}"/>
                </c:ext>
              </c:extLst>
            </c:dLbl>
            <c:spPr>
              <a:solidFill>
                <a:srgbClr val="FF000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data'!$B$5:$P$5</c:f>
              <c:numCache>
                <c:formatCode>0.0</c:formatCode>
                <c:ptCount val="15"/>
                <c:pt idx="0">
                  <c:v>34.861975102691595</c:v>
                </c:pt>
                <c:pt idx="1">
                  <c:v>36.69780764981661</c:v>
                </c:pt>
                <c:pt idx="2">
                  <c:v>37.113985967210454</c:v>
                </c:pt>
                <c:pt idx="3">
                  <c:v>38.644755800545198</c:v>
                </c:pt>
                <c:pt idx="4">
                  <c:v>38.004977964235032</c:v>
                </c:pt>
                <c:pt idx="5">
                  <c:v>38.539516678107248</c:v>
                </c:pt>
                <c:pt idx="6">
                  <c:v>39.097361316419438</c:v>
                </c:pt>
                <c:pt idx="7">
                  <c:v>39.586600357816302</c:v>
                </c:pt>
                <c:pt idx="8">
                  <c:v>39.522469015224281</c:v>
                </c:pt>
                <c:pt idx="9">
                  <c:v>38.902822970365158</c:v>
                </c:pt>
                <c:pt idx="10">
                  <c:v>38.288821538234394</c:v>
                </c:pt>
                <c:pt idx="11">
                  <c:v>39.215070410219219</c:v>
                </c:pt>
                <c:pt idx="12">
                  <c:v>38.313179265609342</c:v>
                </c:pt>
                <c:pt idx="13">
                  <c:v>38.3222496489375</c:v>
                </c:pt>
                <c:pt idx="14">
                  <c:v>40.4515087364775</c:v>
                </c:pt>
              </c:numCache>
            </c:numRef>
          </c:val>
          <c:smooth val="0"/>
          <c:extLst>
            <c:ext xmlns:c16="http://schemas.microsoft.com/office/drawing/2014/chart" uri="{C3380CC4-5D6E-409C-BE32-E72D297353CC}">
              <c16:uniqueId val="{00000001-1B0A-48E6-BCF1-CC4B17A2601B}"/>
            </c:ext>
          </c:extLst>
        </c:ser>
        <c:ser>
          <c:idx val="2"/>
          <c:order val="2"/>
          <c:tx>
            <c:strRef>
              <c:f>'Cont data'!$A$6</c:f>
              <c:strCache>
                <c:ptCount val="1"/>
                <c:pt idx="0">
                  <c:v>Western Europe</c:v>
                </c:pt>
              </c:strCache>
            </c:strRef>
          </c:tx>
          <c:spPr>
            <a:ln w="28575" cap="sq">
              <a:solidFill>
                <a:schemeClr val="accent3"/>
              </a:solidFill>
              <a:round/>
            </a:ln>
            <a:effectLst/>
          </c:spPr>
          <c:marker>
            <c:symbol val="none"/>
          </c:marker>
          <c:dLbls>
            <c:dLbl>
              <c:idx val="1"/>
              <c:layout>
                <c:manualLayout>
                  <c:x val="-0.10466913732054914"/>
                  <c:y val="4.8790000052445276E-4"/>
                </c:manualLayout>
              </c:layout>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0237011847943292"/>
                      <c:h val="2.3399811165218037E-2"/>
                    </c:manualLayout>
                  </c15:layout>
                </c:ext>
                <c:ext xmlns:c16="http://schemas.microsoft.com/office/drawing/2014/chart" uri="{C3380CC4-5D6E-409C-BE32-E72D297353CC}">
                  <c16:uniqueId val="{0000003C-A9C4-A74D-9384-62ADC61C59F0}"/>
                </c:ext>
              </c:extLst>
            </c:dLbl>
            <c:dLbl>
              <c:idx val="14"/>
              <c:layout>
                <c:manualLayout>
                  <c:x val="-1.3190084822996358E-3"/>
                  <c:y val="-1.4848771240919186E-2"/>
                </c:manualLayout>
              </c:layout>
              <c:dLblPos val="r"/>
              <c:showLegendKey val="0"/>
              <c:showVal val="1"/>
              <c:showCatName val="0"/>
              <c:showSerName val="0"/>
              <c:showPercent val="0"/>
              <c:showBubbleSize val="0"/>
              <c:separator>, </c:separator>
              <c:extLst>
                <c:ext xmlns:c15="http://schemas.microsoft.com/office/drawing/2012/chart" uri="{CE6537A1-D6FC-4f65-9D91-7224C49458BB}">
                  <c15:layout>
                    <c:manualLayout>
                      <c:w val="3.9278859708252095E-2"/>
                      <c:h val="2.4979561741876953E-2"/>
                    </c:manualLayout>
                  </c15:layout>
                </c:ext>
                <c:ext xmlns:c16="http://schemas.microsoft.com/office/drawing/2014/chart" uri="{C3380CC4-5D6E-409C-BE32-E72D297353CC}">
                  <c16:uniqueId val="{0000000F-A9C4-A74D-9384-62ADC61C59F0}"/>
                </c:ext>
              </c:extLst>
            </c:dLbl>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data'!$B$6:$P$6</c:f>
              <c:numCache>
                <c:formatCode>0.0</c:formatCode>
                <c:ptCount val="15"/>
                <c:pt idx="1">
                  <c:v>45.39233800116687</c:v>
                </c:pt>
                <c:pt idx="2">
                  <c:v>47.025969745081902</c:v>
                </c:pt>
                <c:pt idx="3">
                  <c:v>47.079625701437138</c:v>
                </c:pt>
                <c:pt idx="4">
                  <c:v>47.383586023228382</c:v>
                </c:pt>
                <c:pt idx="5">
                  <c:v>48.184777612248872</c:v>
                </c:pt>
                <c:pt idx="6">
                  <c:v>48.534914905009586</c:v>
                </c:pt>
                <c:pt idx="7">
                  <c:v>49.198859748417313</c:v>
                </c:pt>
                <c:pt idx="8">
                  <c:v>49.428213258523314</c:v>
                </c:pt>
                <c:pt idx="9">
                  <c:v>49.269859162804082</c:v>
                </c:pt>
                <c:pt idx="10">
                  <c:v>50.098901196321336</c:v>
                </c:pt>
                <c:pt idx="11">
                  <c:v>50.910184361172377</c:v>
                </c:pt>
                <c:pt idx="12">
                  <c:v>51.870657762326786</c:v>
                </c:pt>
                <c:pt idx="13">
                  <c:v>52.088663016312559</c:v>
                </c:pt>
                <c:pt idx="14">
                  <c:v>54.393188617646622</c:v>
                </c:pt>
              </c:numCache>
            </c:numRef>
          </c:val>
          <c:smooth val="0"/>
          <c:extLst>
            <c:ext xmlns:c16="http://schemas.microsoft.com/office/drawing/2014/chart" uri="{C3380CC4-5D6E-409C-BE32-E72D297353CC}">
              <c16:uniqueId val="{00000002-1B0A-48E6-BCF1-CC4B17A2601B}"/>
            </c:ext>
          </c:extLst>
        </c:ser>
        <c:ser>
          <c:idx val="3"/>
          <c:order val="3"/>
          <c:tx>
            <c:strRef>
              <c:f>'Cont data'!$A$7</c:f>
              <c:strCache>
                <c:ptCount val="1"/>
                <c:pt idx="0">
                  <c:v>Middle East &amp; N. Africa</c:v>
                </c:pt>
              </c:strCache>
            </c:strRef>
          </c:tx>
          <c:spPr>
            <a:ln w="28575" cap="rnd">
              <a:solidFill>
                <a:schemeClr val="accent4"/>
              </a:solidFill>
              <a:round/>
            </a:ln>
            <a:effectLst/>
          </c:spPr>
          <c:marker>
            <c:symbol val="none"/>
          </c:marker>
          <c:dLbls>
            <c:dLbl>
              <c:idx val="1"/>
              <c:layout>
                <c:manualLayout>
                  <c:x val="-9.2895253750727644E-2"/>
                  <c:y val="-1.1870750045333417E-2"/>
                </c:manualLayout>
              </c:layout>
              <c:spPr>
                <a:solidFill>
                  <a:srgbClr val="FFC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9763914186548939E-2"/>
                      <c:h val="5.6769946249948161E-2"/>
                    </c:manualLayout>
                  </c15:layout>
                </c:ext>
                <c:ext xmlns:c16="http://schemas.microsoft.com/office/drawing/2014/chart" uri="{C3380CC4-5D6E-409C-BE32-E72D297353CC}">
                  <c16:uniqueId val="{0000003D-A9C4-A74D-9384-62ADC61C59F0}"/>
                </c:ext>
              </c:extLst>
            </c:dLbl>
            <c:dLbl>
              <c:idx val="13"/>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6="http://schemas.microsoft.com/office/drawing/2014/chart" uri="{C3380CC4-5D6E-409C-BE32-E72D297353CC}">
                  <c16:uniqueId val="{00000041-A9C4-A74D-9384-62ADC61C59F0}"/>
                </c:ext>
              </c:extLst>
            </c:dLbl>
            <c:dLbl>
              <c:idx val="14"/>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A9C4-A74D-9384-62ADC61C59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data'!$B$7:$P$7</c:f>
              <c:numCache>
                <c:formatCode>0.0</c:formatCode>
                <c:ptCount val="15"/>
                <c:pt idx="1">
                  <c:v>46.966531027922322</c:v>
                </c:pt>
                <c:pt idx="2">
                  <c:v>44.755377532339601</c:v>
                </c:pt>
                <c:pt idx="3">
                  <c:v>45.393658863474705</c:v>
                </c:pt>
                <c:pt idx="4">
                  <c:v>44.170567857128049</c:v>
                </c:pt>
                <c:pt idx="5">
                  <c:v>43.280449481455179</c:v>
                </c:pt>
                <c:pt idx="6">
                  <c:v>42.929367584677401</c:v>
                </c:pt>
                <c:pt idx="7">
                  <c:v>43.118044630403226</c:v>
                </c:pt>
                <c:pt idx="8">
                  <c:v>44.878902355863161</c:v>
                </c:pt>
                <c:pt idx="9">
                  <c:v>44.293224231907502</c:v>
                </c:pt>
                <c:pt idx="10">
                  <c:v>44.445017540177055</c:v>
                </c:pt>
                <c:pt idx="11">
                  <c:v>43.233739940770612</c:v>
                </c:pt>
                <c:pt idx="12">
                  <c:v>42.333780604946611</c:v>
                </c:pt>
                <c:pt idx="13">
                  <c:v>43.640360362739891</c:v>
                </c:pt>
                <c:pt idx="14">
                  <c:v>43.735745631859906</c:v>
                </c:pt>
              </c:numCache>
            </c:numRef>
          </c:val>
          <c:smooth val="0"/>
          <c:extLst>
            <c:ext xmlns:c16="http://schemas.microsoft.com/office/drawing/2014/chart" uri="{C3380CC4-5D6E-409C-BE32-E72D297353CC}">
              <c16:uniqueId val="{00000003-1B0A-48E6-BCF1-CC4B17A2601B}"/>
            </c:ext>
          </c:extLst>
        </c:ser>
        <c:ser>
          <c:idx val="4"/>
          <c:order val="4"/>
          <c:tx>
            <c:strRef>
              <c:f>'Cont data'!$A$8</c:f>
              <c:strCache>
                <c:ptCount val="1"/>
                <c:pt idx="0">
                  <c:v>Africa</c:v>
                </c:pt>
              </c:strCache>
            </c:strRef>
          </c:tx>
          <c:spPr>
            <a:ln w="28575" cap="rnd">
              <a:solidFill>
                <a:schemeClr val="accent5"/>
              </a:solidFill>
              <a:round/>
            </a:ln>
            <a:effectLst/>
          </c:spPr>
          <c:marker>
            <c:symbol val="none"/>
          </c:marker>
          <c:dLbls>
            <c:dLbl>
              <c:idx val="0"/>
              <c:layout>
                <c:manualLayout>
                  <c:x val="-2.9312581871829942E-2"/>
                  <c:y val="2.4301076949105029E-2"/>
                </c:manualLayout>
              </c:layout>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E-A9C4-A74D-9384-62ADC61C59F0}"/>
                </c:ext>
              </c:extLst>
            </c:dLbl>
            <c:dLbl>
              <c:idx val="14"/>
              <c:layout>
                <c:manualLayout>
                  <c:x val="0"/>
                  <c:y val="1.00917426818575E-2"/>
                </c:manualLayout>
              </c:layout>
              <c:spPr>
                <a:solidFill>
                  <a:schemeClr val="accent5"/>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35-A9C4-A74D-9384-62ADC61C59F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data'!$B$8:$P$8</c:f>
              <c:numCache>
                <c:formatCode>0.0</c:formatCode>
                <c:ptCount val="15"/>
                <c:pt idx="0">
                  <c:v>32.111581033361688</c:v>
                </c:pt>
                <c:pt idx="1">
                  <c:v>34.210883045455013</c:v>
                </c:pt>
                <c:pt idx="2">
                  <c:v>34.806371295777062</c:v>
                </c:pt>
                <c:pt idx="3">
                  <c:v>34.973866860988366</c:v>
                </c:pt>
                <c:pt idx="4">
                  <c:v>34.755732731192481</c:v>
                </c:pt>
                <c:pt idx="5">
                  <c:v>37.067421326603935</c:v>
                </c:pt>
                <c:pt idx="6">
                  <c:v>37.043653787534375</c:v>
                </c:pt>
                <c:pt idx="7">
                  <c:v>35.51865676530138</c:v>
                </c:pt>
                <c:pt idx="8">
                  <c:v>36.332518126012125</c:v>
                </c:pt>
                <c:pt idx="9">
                  <c:v>36.999691003891385</c:v>
                </c:pt>
                <c:pt idx="10">
                  <c:v>37.601790823117184</c:v>
                </c:pt>
                <c:pt idx="11">
                  <c:v>38.708420500635164</c:v>
                </c:pt>
                <c:pt idx="12">
                  <c:v>39.707968815678008</c:v>
                </c:pt>
                <c:pt idx="13">
                  <c:v>38.951342234916979</c:v>
                </c:pt>
                <c:pt idx="14">
                  <c:v>42.019390466043951</c:v>
                </c:pt>
              </c:numCache>
            </c:numRef>
          </c:val>
          <c:smooth val="0"/>
          <c:extLst>
            <c:ext xmlns:c16="http://schemas.microsoft.com/office/drawing/2014/chart" uri="{C3380CC4-5D6E-409C-BE32-E72D297353CC}">
              <c16:uniqueId val="{00000004-1B0A-48E6-BCF1-CC4B17A2601B}"/>
            </c:ext>
          </c:extLst>
        </c:ser>
        <c:ser>
          <c:idx val="5"/>
          <c:order val="5"/>
          <c:tx>
            <c:strRef>
              <c:f>'Cont data'!$A$9</c:f>
              <c:strCache>
                <c:ptCount val="1"/>
                <c:pt idx="0">
                  <c:v>South Asia</c:v>
                </c:pt>
              </c:strCache>
            </c:strRef>
          </c:tx>
          <c:spPr>
            <a:ln w="28575" cap="rnd">
              <a:solidFill>
                <a:schemeClr val="accent6"/>
              </a:solidFill>
              <a:round/>
            </a:ln>
            <a:effectLst/>
          </c:spPr>
          <c:marker>
            <c:symbol val="none"/>
          </c:marker>
          <c:dLbls>
            <c:dLbl>
              <c:idx val="0"/>
              <c:layout>
                <c:manualLayout>
                  <c:x val="-3.5175098246195913E-2"/>
                  <c:y val="-3.6451615423657546E-2"/>
                </c:manualLayout>
              </c:layout>
              <c:spPr>
                <a:solidFill>
                  <a:schemeClr val="accent6">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8151752852004588E-2"/>
                      <c:h val="5.1649993693519726E-2"/>
                    </c:manualLayout>
                  </c15:layout>
                </c:ext>
                <c:ext xmlns:c16="http://schemas.microsoft.com/office/drawing/2014/chart" uri="{C3380CC4-5D6E-409C-BE32-E72D297353CC}">
                  <c16:uniqueId val="{0000003B-A9C4-A74D-9384-62ADC61C59F0}"/>
                </c:ext>
              </c:extLst>
            </c:dLbl>
            <c:dLbl>
              <c:idx val="1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A9C4-A74D-9384-62ADC61C59F0}"/>
                </c:ext>
              </c:extLst>
            </c:dLbl>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data'!$B$9:$P$9</c:f>
              <c:numCache>
                <c:formatCode>0.0</c:formatCode>
                <c:ptCount val="15"/>
                <c:pt idx="0">
                  <c:v>49.79748974425258</c:v>
                </c:pt>
                <c:pt idx="1">
                  <c:v>48.466059183213666</c:v>
                </c:pt>
                <c:pt idx="2">
                  <c:v>48.745337035182573</c:v>
                </c:pt>
                <c:pt idx="3">
                  <c:v>46.099865733951212</c:v>
                </c:pt>
                <c:pt idx="4">
                  <c:v>48.90723604442875</c:v>
                </c:pt>
                <c:pt idx="5">
                  <c:v>46.664486242839608</c:v>
                </c:pt>
                <c:pt idx="6">
                  <c:v>46.954295181684699</c:v>
                </c:pt>
                <c:pt idx="7">
                  <c:v>45.714864181215503</c:v>
                </c:pt>
                <c:pt idx="8">
                  <c:v>45.859538872610656</c:v>
                </c:pt>
                <c:pt idx="9">
                  <c:v>45.171586152649574</c:v>
                </c:pt>
                <c:pt idx="10">
                  <c:v>45.007787122490932</c:v>
                </c:pt>
                <c:pt idx="11">
                  <c:v>44.055985210832361</c:v>
                </c:pt>
                <c:pt idx="12">
                  <c:v>42.604587592406567</c:v>
                </c:pt>
                <c:pt idx="13">
                  <c:v>39.248016727390059</c:v>
                </c:pt>
                <c:pt idx="14">
                  <c:v>46.368205411637234</c:v>
                </c:pt>
              </c:numCache>
            </c:numRef>
          </c:val>
          <c:smooth val="0"/>
          <c:extLst>
            <c:ext xmlns:c16="http://schemas.microsoft.com/office/drawing/2014/chart" uri="{C3380CC4-5D6E-409C-BE32-E72D297353CC}">
              <c16:uniqueId val="{00000005-1B0A-48E6-BCF1-CC4B17A2601B}"/>
            </c:ext>
          </c:extLst>
        </c:ser>
        <c:ser>
          <c:idx val="6"/>
          <c:order val="6"/>
          <c:tx>
            <c:strRef>
              <c:f>'Cont data'!$A$10</c:f>
              <c:strCache>
                <c:ptCount val="1"/>
                <c:pt idx="0">
                  <c:v>Eastern Europe &amp; Central Asia</c:v>
                </c:pt>
              </c:strCache>
            </c:strRef>
          </c:tx>
          <c:spPr>
            <a:ln w="28575" cap="rnd">
              <a:solidFill>
                <a:srgbClr val="FF85FF"/>
              </a:solidFill>
              <a:round/>
            </a:ln>
            <a:effectLst/>
          </c:spPr>
          <c:marker>
            <c:symbol val="none"/>
          </c:marker>
          <c:dLbls>
            <c:dLbl>
              <c:idx val="0"/>
              <c:layout>
                <c:manualLayout>
                  <c:x val="-2.8579825026967012E-2"/>
                  <c:y val="-8.2016134703229548E-2"/>
                </c:manualLayout>
              </c:layout>
              <c:spPr>
                <a:solidFill>
                  <a:srgbClr val="FF40FF"/>
                </a:solid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9.1748381258827658E-2"/>
                      <c:h val="6.2798033015978916E-2"/>
                    </c:manualLayout>
                  </c15:layout>
                </c:ext>
                <c:ext xmlns:c16="http://schemas.microsoft.com/office/drawing/2014/chart" uri="{C3380CC4-5D6E-409C-BE32-E72D297353CC}">
                  <c16:uniqueId val="{00000039-A9C4-A74D-9384-62ADC61C59F0}"/>
                </c:ext>
              </c:extLst>
            </c:dLbl>
            <c:dLbl>
              <c:idx val="14"/>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3-A9C4-A74D-9384-62ADC61C59F0}"/>
                </c:ext>
              </c:extLst>
            </c:dLbl>
            <c:spPr>
              <a:solidFill>
                <a:srgbClr val="FF40FF"/>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data'!$B$10:$P$10</c:f>
              <c:numCache>
                <c:formatCode>0.0</c:formatCode>
                <c:ptCount val="15"/>
                <c:pt idx="0">
                  <c:v>35.978563303835877</c:v>
                </c:pt>
                <c:pt idx="1">
                  <c:v>37.364344462288528</c:v>
                </c:pt>
                <c:pt idx="2">
                  <c:v>37.806383159733798</c:v>
                </c:pt>
                <c:pt idx="3">
                  <c:v>38.593641226555754</c:v>
                </c:pt>
                <c:pt idx="4">
                  <c:v>38.424517811836772</c:v>
                </c:pt>
                <c:pt idx="5">
                  <c:v>38.072701623592458</c:v>
                </c:pt>
                <c:pt idx="6">
                  <c:v>40.097406701726356</c:v>
                </c:pt>
                <c:pt idx="7">
                  <c:v>39.894810237969494</c:v>
                </c:pt>
                <c:pt idx="8">
                  <c:v>41.347195339171712</c:v>
                </c:pt>
                <c:pt idx="9">
                  <c:v>41.997033303592708</c:v>
                </c:pt>
                <c:pt idx="10">
                  <c:v>41.570991247024367</c:v>
                </c:pt>
                <c:pt idx="11">
                  <c:v>41.593032284632265</c:v>
                </c:pt>
                <c:pt idx="12">
                  <c:v>41.631430493331663</c:v>
                </c:pt>
                <c:pt idx="13">
                  <c:v>41.961466148634265</c:v>
                </c:pt>
                <c:pt idx="14">
                  <c:v>42.715827312700931</c:v>
                </c:pt>
              </c:numCache>
            </c:numRef>
          </c:val>
          <c:smooth val="0"/>
          <c:extLst>
            <c:ext xmlns:c16="http://schemas.microsoft.com/office/drawing/2014/chart" uri="{C3380CC4-5D6E-409C-BE32-E72D297353CC}">
              <c16:uniqueId val="{00000006-1B0A-48E6-BCF1-CC4B17A2601B}"/>
            </c:ext>
          </c:extLst>
        </c:ser>
        <c:ser>
          <c:idx val="7"/>
          <c:order val="7"/>
          <c:tx>
            <c:strRef>
              <c:f>'Cont data'!$A$11</c:f>
              <c:strCache>
                <c:ptCount val="1"/>
                <c:pt idx="0">
                  <c:v>East Asia</c:v>
                </c:pt>
              </c:strCache>
            </c:strRef>
          </c:tx>
          <c:spPr>
            <a:ln w="28575" cap="rnd">
              <a:solidFill>
                <a:srgbClr val="7030A0"/>
              </a:solidFill>
              <a:round/>
            </a:ln>
            <a:effectLst/>
          </c:spPr>
          <c:marker>
            <c:symbol val="none"/>
          </c:marker>
          <c:dLbls>
            <c:dLbl>
              <c:idx val="0"/>
              <c:layout>
                <c:manualLayout>
                  <c:x val="-2.6857710841996989E-2"/>
                  <c:y val="2.6827575726795873E-2"/>
                </c:manualLayout>
              </c:layout>
              <c:spPr>
                <a:solidFill>
                  <a:srgbClr val="7030A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6.9837226309634806E-2"/>
                      <c:h val="4.1524544964725962E-2"/>
                    </c:manualLayout>
                  </c15:layout>
                </c:ext>
                <c:ext xmlns:c16="http://schemas.microsoft.com/office/drawing/2014/chart" uri="{C3380CC4-5D6E-409C-BE32-E72D297353CC}">
                  <c16:uniqueId val="{00000038-A9C4-A74D-9384-62ADC61C59F0}"/>
                </c:ext>
              </c:extLst>
            </c:dLbl>
            <c:dLbl>
              <c:idx val="1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A9C4-A74D-9384-62ADC61C59F0}"/>
                </c:ext>
              </c:extLst>
            </c:dLbl>
            <c:spPr>
              <a:solidFill>
                <a:srgbClr val="7030A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data'!$B$11:$P$11</c:f>
              <c:numCache>
                <c:formatCode>0.0</c:formatCode>
                <c:ptCount val="15"/>
                <c:pt idx="0">
                  <c:v>43.306354173133492</c:v>
                </c:pt>
                <c:pt idx="1">
                  <c:v>44.650226267977771</c:v>
                </c:pt>
                <c:pt idx="2">
                  <c:v>43.872035032219891</c:v>
                </c:pt>
                <c:pt idx="3">
                  <c:v>42.322316011539677</c:v>
                </c:pt>
                <c:pt idx="4">
                  <c:v>42.896418983433762</c:v>
                </c:pt>
                <c:pt idx="5">
                  <c:v>44.193839330363446</c:v>
                </c:pt>
                <c:pt idx="6">
                  <c:v>44.050095099573987</c:v>
                </c:pt>
                <c:pt idx="7">
                  <c:v>44.287245624416805</c:v>
                </c:pt>
                <c:pt idx="8">
                  <c:v>44.884898325695879</c:v>
                </c:pt>
                <c:pt idx="9">
                  <c:v>44.792625977764402</c:v>
                </c:pt>
                <c:pt idx="10">
                  <c:v>45.129799814623169</c:v>
                </c:pt>
                <c:pt idx="11">
                  <c:v>43.835305654396244</c:v>
                </c:pt>
                <c:pt idx="12">
                  <c:v>44.08994031675882</c:v>
                </c:pt>
                <c:pt idx="13">
                  <c:v>44.324844368166616</c:v>
                </c:pt>
                <c:pt idx="14">
                  <c:v>47.040364444316438</c:v>
                </c:pt>
              </c:numCache>
            </c:numRef>
          </c:val>
          <c:smooth val="0"/>
          <c:extLst>
            <c:ext xmlns:c16="http://schemas.microsoft.com/office/drawing/2014/chart" uri="{C3380CC4-5D6E-409C-BE32-E72D297353CC}">
              <c16:uniqueId val="{00000007-1B0A-48E6-BCF1-CC4B17A2601B}"/>
            </c:ext>
          </c:extLst>
        </c:ser>
        <c:dLbls>
          <c:showLegendKey val="0"/>
          <c:showVal val="1"/>
          <c:showCatName val="0"/>
          <c:showSerName val="0"/>
          <c:showPercent val="0"/>
          <c:showBubbleSize val="0"/>
        </c:dLbls>
        <c:smooth val="0"/>
        <c:axId val="421030031"/>
        <c:axId val="421030863"/>
      </c:lineChart>
      <c:dateAx>
        <c:axId val="42103003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a:t>Year</a:t>
                </a:r>
              </a:p>
            </c:rich>
          </c:tx>
          <c:layout>
            <c:manualLayout>
              <c:xMode val="edge"/>
              <c:yMode val="edge"/>
              <c:x val="0.5019273022580728"/>
              <c:y val="0.85380893070956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0"/>
        <c:lblOffset val="100"/>
        <c:baseTimeUnit val="days"/>
      </c:date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Happy</a:t>
                </a:r>
                <a:r>
                  <a:rPr lang="en-GB" sz="1400" b="1" baseline="0"/>
                  <a:t> </a:t>
                </a:r>
                <a:r>
                  <a:rPr lang="en-GB" sz="1400" b="1"/>
                  <a:t>Planet Index Score (0-100)</a:t>
                </a:r>
              </a:p>
            </c:rich>
          </c:tx>
          <c:layout>
            <c:manualLayout>
              <c:xMode val="edge"/>
              <c:yMode val="edge"/>
              <c:x val="1.4656290935914964E-2"/>
              <c:y val="0.1642807016760567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majorUnit val="1"/>
      </c:valAx>
      <c:spPr>
        <a:noFill/>
        <a:ln>
          <a:noFill/>
        </a:ln>
        <a:effectLst/>
      </c:spPr>
    </c:plotArea>
    <c:legend>
      <c:legendPos val="b"/>
      <c:layout>
        <c:manualLayout>
          <c:xMode val="edge"/>
          <c:yMode val="edge"/>
          <c:x val="5.2286952635137642E-2"/>
          <c:y val="0.90748401414883961"/>
          <c:w val="0.93499808025669529"/>
          <c:h val="8.036544737660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i="0">
                <a:latin typeface="Azeret Mono" pitchFamily="2" charset="77"/>
                <a:cs typeface="Azeret Mono" pitchFamily="2" charset="77"/>
              </a:rPr>
              <a:t>Happy Planet Index Scores of Selected Countries,</a:t>
            </a:r>
          </a:p>
          <a:p>
            <a:pPr>
              <a:defRPr sz="1600" b="1"/>
            </a:pPr>
            <a:r>
              <a:rPr lang="en-US" sz="1600" b="1" i="0">
                <a:latin typeface="Azeret Mono" pitchFamily="2" charset="77"/>
                <a:cs typeface="Azeret Mono" pitchFamily="2" charset="77"/>
              </a:rPr>
              <a:t>2006 - 2020</a:t>
            </a:r>
            <a:endParaRPr lang="en-CA" sz="1600" b="1" i="0">
              <a:latin typeface="Azeret Mono" pitchFamily="2" charset="77"/>
              <a:cs typeface="Azeret Mono" pitchFamily="2" charset="77"/>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lineChart>
        <c:grouping val="standard"/>
        <c:varyColors val="0"/>
        <c:ser>
          <c:idx val="0"/>
          <c:order val="0"/>
          <c:tx>
            <c:strRef>
              <c:f>Transposed!$B$188</c:f>
              <c:strCache>
                <c:ptCount val="1"/>
                <c:pt idx="0">
                  <c:v>EU</c:v>
                </c:pt>
              </c:strCache>
            </c:strRef>
          </c:tx>
          <c:spPr>
            <a:ln w="28575" cap="rnd">
              <a:solidFill>
                <a:srgbClr val="FF40FF"/>
              </a:solidFill>
              <a:round/>
            </a:ln>
            <a:effectLst/>
          </c:spPr>
          <c:marker>
            <c:symbol val="none"/>
          </c:marker>
          <c:dLbls>
            <c:dLbl>
              <c:idx val="0"/>
              <c:layout>
                <c:manualLayout>
                  <c:x val="-3.5139092240117117E-2"/>
                  <c:y val="-2.0202020202020277E-2"/>
                </c:manualLayout>
              </c:layout>
              <c:showLegendKey val="0"/>
              <c:showVal val="0"/>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8-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55-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54-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53-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5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5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50-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4F-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4E-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4D-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4C-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4B-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4A-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49-03A5-4D4A-B064-CD60F0B1DF50}"/>
                </c:ext>
              </c:extLst>
            </c:dLbl>
            <c:dLbl>
              <c:idx val="14"/>
              <c:dLblPos val="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03A5-4D4A-B064-CD60F0B1DF50}"/>
                </c:ext>
              </c:extLst>
            </c:dLbl>
            <c:spPr>
              <a:solidFill>
                <a:srgbClr val="FF40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Transposed!$E$188:$S$188</c:f>
              <c:numCache>
                <c:formatCode>0.0</c:formatCode>
                <c:ptCount val="15"/>
                <c:pt idx="0">
                  <c:v>44.452836422658358</c:v>
                </c:pt>
                <c:pt idx="1">
                  <c:v>44.337197843215151</c:v>
                </c:pt>
                <c:pt idx="2">
                  <c:v>45.416298246016026</c:v>
                </c:pt>
                <c:pt idx="3">
                  <c:v>45.871573846102699</c:v>
                </c:pt>
                <c:pt idx="4">
                  <c:v>45.6047817759585</c:v>
                </c:pt>
                <c:pt idx="5">
                  <c:v>46.116953775390314</c:v>
                </c:pt>
                <c:pt idx="6">
                  <c:v>46.865049804602855</c:v>
                </c:pt>
                <c:pt idx="7">
                  <c:v>47.523869096857595</c:v>
                </c:pt>
                <c:pt idx="8">
                  <c:v>47.962259546480809</c:v>
                </c:pt>
                <c:pt idx="9">
                  <c:v>48.14799927826499</c:v>
                </c:pt>
                <c:pt idx="10">
                  <c:v>48.54337073431418</c:v>
                </c:pt>
                <c:pt idx="11">
                  <c:v>48.969896407713676</c:v>
                </c:pt>
                <c:pt idx="12">
                  <c:v>49.564473191910665</c:v>
                </c:pt>
                <c:pt idx="13">
                  <c:v>49.680543924750793</c:v>
                </c:pt>
                <c:pt idx="14">
                  <c:v>52.321669274630892</c:v>
                </c:pt>
              </c:numCache>
            </c:numRef>
          </c:val>
          <c:smooth val="0"/>
          <c:extLst>
            <c:ext xmlns:c16="http://schemas.microsoft.com/office/drawing/2014/chart" uri="{C3380CC4-5D6E-409C-BE32-E72D297353CC}">
              <c16:uniqueId val="{00000000-03A5-4D4A-B064-CD60F0B1DF50}"/>
            </c:ext>
          </c:extLst>
        </c:ser>
        <c:ser>
          <c:idx val="1"/>
          <c:order val="1"/>
          <c:tx>
            <c:strRef>
              <c:f>Transposed!$B$189</c:f>
              <c:strCache>
                <c:ptCount val="1"/>
                <c:pt idx="0">
                  <c:v>United States of America</c:v>
                </c:pt>
              </c:strCache>
            </c:strRef>
          </c:tx>
          <c:spPr>
            <a:ln w="28575" cap="rnd">
              <a:solidFill>
                <a:srgbClr val="7030A0"/>
              </a:solidFill>
              <a:round/>
            </a:ln>
            <a:effectLst/>
          </c:spPr>
          <c:marker>
            <c:symbol val="none"/>
          </c:marker>
          <c:dLbls>
            <c:dLbl>
              <c:idx val="0"/>
              <c:layout>
                <c:manualLayout>
                  <c:x val="-4.3097452901456022E-2"/>
                  <c:y val="-7.028944858137276E-2"/>
                </c:manualLayout>
              </c:layout>
              <c:numFmt formatCode="#,##0.0" sourceLinked="0"/>
              <c:spPr>
                <a:solidFill>
                  <a:srgbClr val="7030A0"/>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3411417400901299"/>
                      <c:h val="2.9189217830128705E-2"/>
                    </c:manualLayout>
                  </c15:layout>
                </c:ext>
                <c:ext xmlns:c16="http://schemas.microsoft.com/office/drawing/2014/chart" uri="{C3380CC4-5D6E-409C-BE32-E72D297353CC}">
                  <c16:uniqueId val="{0000002C-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2E-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2D-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2F-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30-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3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32-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33-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34-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35-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36-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38-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39-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37-03A5-4D4A-B064-CD60F0B1DF50}"/>
                </c:ext>
              </c:extLst>
            </c:dLbl>
            <c:dLbl>
              <c:idx val="14"/>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F-03A5-4D4A-B064-CD60F0B1DF50}"/>
                </c:ext>
              </c:extLst>
            </c:dLbl>
            <c:numFmt formatCode="#,##0.0" sourceLinked="0"/>
            <c:spPr>
              <a:solidFill>
                <a:srgbClr val="7030A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Transposed!$E$189:$S$189</c:f>
              <c:numCache>
                <c:formatCode>0.0</c:formatCode>
                <c:ptCount val="15"/>
                <c:pt idx="0">
                  <c:v>34.280753505687592</c:v>
                </c:pt>
                <c:pt idx="1">
                  <c:v>35.923464985873309</c:v>
                </c:pt>
                <c:pt idx="2">
                  <c:v>36.430840995334179</c:v>
                </c:pt>
                <c:pt idx="3">
                  <c:v>37.91069210195414</c:v>
                </c:pt>
                <c:pt idx="4">
                  <c:v>37.152465973636808</c:v>
                </c:pt>
                <c:pt idx="5">
                  <c:v>38.060131428916755</c:v>
                </c:pt>
                <c:pt idx="6">
                  <c:v>38.563666506404303</c:v>
                </c:pt>
                <c:pt idx="7">
                  <c:v>38.96445961204374</c:v>
                </c:pt>
                <c:pt idx="8">
                  <c:v>38.620954928680483</c:v>
                </c:pt>
                <c:pt idx="9">
                  <c:v>37.712906257905736</c:v>
                </c:pt>
                <c:pt idx="10">
                  <c:v>37.159267538700938</c:v>
                </c:pt>
                <c:pt idx="11">
                  <c:v>38.295979715478353</c:v>
                </c:pt>
                <c:pt idx="12">
                  <c:v>37.393473496724795</c:v>
                </c:pt>
                <c:pt idx="13">
                  <c:v>37.445715927397565</c:v>
                </c:pt>
                <c:pt idx="14">
                  <c:v>39.703526706096689</c:v>
                </c:pt>
              </c:numCache>
            </c:numRef>
          </c:val>
          <c:smooth val="0"/>
          <c:extLst>
            <c:ext xmlns:c16="http://schemas.microsoft.com/office/drawing/2014/chart" uri="{C3380CC4-5D6E-409C-BE32-E72D297353CC}">
              <c16:uniqueId val="{00000001-03A5-4D4A-B064-CD60F0B1DF50}"/>
            </c:ext>
          </c:extLst>
        </c:ser>
        <c:ser>
          <c:idx val="2"/>
          <c:order val="2"/>
          <c:tx>
            <c:strRef>
              <c:f>Transposed!$B$190</c:f>
              <c:strCache>
                <c:ptCount val="1"/>
                <c:pt idx="0">
                  <c:v>United Kingdom</c:v>
                </c:pt>
              </c:strCache>
            </c:strRef>
          </c:tx>
          <c:spPr>
            <a:ln w="28575" cap="rnd">
              <a:solidFill>
                <a:schemeClr val="accent3"/>
              </a:solidFill>
              <a:round/>
            </a:ln>
            <a:effectLst/>
          </c:spPr>
          <c:marker>
            <c:symbol val="none"/>
          </c:marker>
          <c:dLbls>
            <c:dLbl>
              <c:idx val="1"/>
              <c:layout>
                <c:manualLayout>
                  <c:x val="-0.12869686768656113"/>
                  <c:y val="1.6161616161616162E-2"/>
                </c:manualLayout>
              </c:layout>
              <c:numFmt formatCode="#,##0.00" sourceLinked="0"/>
              <c:spPr>
                <a:solidFill>
                  <a:schemeClr val="bg1">
                    <a:lumMod val="8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0.10380673499267934"/>
                      <c:h val="2.3232323232323233E-2"/>
                    </c:manualLayout>
                  </c15:layout>
                </c:ext>
                <c:ext xmlns:c16="http://schemas.microsoft.com/office/drawing/2014/chart" uri="{C3380CC4-5D6E-409C-BE32-E72D297353CC}">
                  <c16:uniqueId val="{00000071-03A5-4D4A-B064-CD60F0B1DF50}"/>
                </c:ext>
              </c:extLst>
            </c:dLbl>
            <c:dLbl>
              <c:idx val="14"/>
              <c:numFmt formatCode="#,##0.0" sourceLinked="0"/>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3A5-4D4A-B064-CD60F0B1DF50}"/>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Transposed!$E$190:$S$190</c:f>
              <c:numCache>
                <c:formatCode>0.0</c:formatCode>
                <c:ptCount val="15"/>
                <c:pt idx="1">
                  <c:v>44.154057723966069</c:v>
                </c:pt>
                <c:pt idx="2">
                  <c:v>46.282109452471509</c:v>
                </c:pt>
                <c:pt idx="3">
                  <c:v>46.135779020520062</c:v>
                </c:pt>
                <c:pt idx="4">
                  <c:v>49.036029172112855</c:v>
                </c:pt>
                <c:pt idx="5">
                  <c:v>49.666628125214508</c:v>
                </c:pt>
                <c:pt idx="6">
                  <c:v>50.230197680970548</c:v>
                </c:pt>
                <c:pt idx="7">
                  <c:v>50.521906916619557</c:v>
                </c:pt>
                <c:pt idx="8">
                  <c:v>50.374517890677033</c:v>
                </c:pt>
                <c:pt idx="9">
                  <c:v>49.394383287588937</c:v>
                </c:pt>
                <c:pt idx="10">
                  <c:v>52.144588819302768</c:v>
                </c:pt>
                <c:pt idx="11">
                  <c:v>54.513302423209439</c:v>
                </c:pt>
                <c:pt idx="12">
                  <c:v>55.746835019835999</c:v>
                </c:pt>
                <c:pt idx="13">
                  <c:v>55.967852543542634</c:v>
                </c:pt>
                <c:pt idx="14">
                  <c:v>56.14259850135717</c:v>
                </c:pt>
              </c:numCache>
            </c:numRef>
          </c:val>
          <c:smooth val="0"/>
          <c:extLst>
            <c:ext xmlns:c16="http://schemas.microsoft.com/office/drawing/2014/chart" uri="{C3380CC4-5D6E-409C-BE32-E72D297353CC}">
              <c16:uniqueId val="{00000002-03A5-4D4A-B064-CD60F0B1DF50}"/>
            </c:ext>
          </c:extLst>
        </c:ser>
        <c:ser>
          <c:idx val="3"/>
          <c:order val="3"/>
          <c:tx>
            <c:strRef>
              <c:f>Transposed!$B$191</c:f>
              <c:strCache>
                <c:ptCount val="1"/>
                <c:pt idx="0">
                  <c:v>Japan</c:v>
                </c:pt>
              </c:strCache>
            </c:strRef>
          </c:tx>
          <c:spPr>
            <a:ln w="28575" cap="rnd">
              <a:solidFill>
                <a:schemeClr val="accent4"/>
              </a:solidFill>
              <a:round/>
            </a:ln>
            <a:effectLst/>
          </c:spPr>
          <c:marker>
            <c:symbol val="none"/>
          </c:marker>
          <c:dLbls>
            <c:dLbl>
              <c:idx val="1"/>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6-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57-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58-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6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6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60-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59-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5A-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5B-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5C-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5D-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5E-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5F-03A5-4D4A-B064-CD60F0B1DF50}"/>
                </c:ext>
              </c:extLst>
            </c:dLbl>
            <c:dLbl>
              <c:idx val="14"/>
              <c:layout>
                <c:manualLayout>
                  <c:x val="-1.2576866764275364E-2"/>
                  <c:y val="3.28282828282828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3A5-4D4A-B064-CD60F0B1DF50}"/>
                </c:ext>
              </c:extLst>
            </c:dLbl>
            <c:numFmt formatCode="#,##0.0" sourceLinked="0"/>
            <c:spPr>
              <a:solidFill>
                <a:srgbClr val="FFC0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b"/>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Transposed!$E$191:$S$191</c:f>
              <c:numCache>
                <c:formatCode>0.0</c:formatCode>
                <c:ptCount val="15"/>
                <c:pt idx="1">
                  <c:v>47.493547240941034</c:v>
                </c:pt>
                <c:pt idx="2">
                  <c:v>46.293414611425234</c:v>
                </c:pt>
                <c:pt idx="3">
                  <c:v>47.338839775497732</c:v>
                </c:pt>
                <c:pt idx="4">
                  <c:v>47.606349670848836</c:v>
                </c:pt>
                <c:pt idx="5">
                  <c:v>48.551756075444615</c:v>
                </c:pt>
                <c:pt idx="6">
                  <c:v>46.789135286352668</c:v>
                </c:pt>
                <c:pt idx="7">
                  <c:v>46.870774545200412</c:v>
                </c:pt>
                <c:pt idx="8">
                  <c:v>47.087427196029083</c:v>
                </c:pt>
                <c:pt idx="9">
                  <c:v>47.939341593992935</c:v>
                </c:pt>
                <c:pt idx="10">
                  <c:v>48.339734765781479</c:v>
                </c:pt>
                <c:pt idx="11">
                  <c:v>47.385395079486557</c:v>
                </c:pt>
                <c:pt idx="12">
                  <c:v>46.570690510214668</c:v>
                </c:pt>
                <c:pt idx="13">
                  <c:v>47.063726179533759</c:v>
                </c:pt>
                <c:pt idx="14">
                  <c:v>50.253482999158692</c:v>
                </c:pt>
              </c:numCache>
            </c:numRef>
          </c:val>
          <c:smooth val="0"/>
          <c:extLst>
            <c:ext xmlns:c16="http://schemas.microsoft.com/office/drawing/2014/chart" uri="{C3380CC4-5D6E-409C-BE32-E72D297353CC}">
              <c16:uniqueId val="{00000003-03A5-4D4A-B064-CD60F0B1DF50}"/>
            </c:ext>
          </c:extLst>
        </c:ser>
        <c:ser>
          <c:idx val="4"/>
          <c:order val="4"/>
          <c:tx>
            <c:strRef>
              <c:f>Transposed!$B$192</c:f>
              <c:strCache>
                <c:ptCount val="1"/>
                <c:pt idx="0">
                  <c:v>China</c:v>
                </c:pt>
              </c:strCache>
            </c:strRef>
          </c:tx>
          <c:spPr>
            <a:ln w="28575" cap="rnd">
              <a:solidFill>
                <a:srgbClr val="00B0F0"/>
              </a:solidFill>
              <a:round/>
            </a:ln>
            <a:effectLst/>
          </c:spPr>
          <c:marker>
            <c:symbol val="none"/>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A-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3B-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47-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46-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45-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3C-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3D-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3E-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3F-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40-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41-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42-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43-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44-03A5-4D4A-B064-CD60F0B1DF50}"/>
                </c:ext>
              </c:extLst>
            </c:dLbl>
            <c:dLbl>
              <c:idx val="1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3A5-4D4A-B064-CD60F0B1DF50}"/>
                </c:ext>
              </c:extLst>
            </c:dLbl>
            <c:numFmt formatCode="#,##0.0" sourceLinked="0"/>
            <c:spPr>
              <a:solidFill>
                <a:srgbClr val="00B0F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Transposed!$E$192:$S$192</c:f>
              <c:numCache>
                <c:formatCode>0.0</c:formatCode>
                <c:ptCount val="15"/>
                <c:pt idx="0">
                  <c:v>41.431225256680527</c:v>
                </c:pt>
                <c:pt idx="1">
                  <c:v>42.879346115646626</c:v>
                </c:pt>
                <c:pt idx="2">
                  <c:v>42.497923440605007</c:v>
                </c:pt>
                <c:pt idx="3">
                  <c:v>39.086009599339022</c:v>
                </c:pt>
                <c:pt idx="4">
                  <c:v>39.714766305343758</c:v>
                </c:pt>
                <c:pt idx="5">
                  <c:v>41.395516811141349</c:v>
                </c:pt>
                <c:pt idx="6">
                  <c:v>41.513016963769573</c:v>
                </c:pt>
                <c:pt idx="7">
                  <c:v>42.223712273473268</c:v>
                </c:pt>
                <c:pt idx="8">
                  <c:v>42.228141295004875</c:v>
                </c:pt>
                <c:pt idx="9">
                  <c:v>42.991015101971108</c:v>
                </c:pt>
                <c:pt idx="10">
                  <c:v>43.481801781191002</c:v>
                </c:pt>
                <c:pt idx="11">
                  <c:v>41.679502775694075</c:v>
                </c:pt>
                <c:pt idx="12">
                  <c:v>41.764391751459037</c:v>
                </c:pt>
                <c:pt idx="13">
                  <c:v>41.88879498584113</c:v>
                </c:pt>
                <c:pt idx="14">
                  <c:v>45.627483702751412</c:v>
                </c:pt>
              </c:numCache>
            </c:numRef>
          </c:val>
          <c:smooth val="0"/>
          <c:extLst>
            <c:ext xmlns:c16="http://schemas.microsoft.com/office/drawing/2014/chart" uri="{C3380CC4-5D6E-409C-BE32-E72D297353CC}">
              <c16:uniqueId val="{00000004-03A5-4D4A-B064-CD60F0B1DF50}"/>
            </c:ext>
          </c:extLst>
        </c:ser>
        <c:ser>
          <c:idx val="5"/>
          <c:order val="5"/>
          <c:tx>
            <c:strRef>
              <c:f>Transposed!$B$193</c:f>
              <c:strCache>
                <c:ptCount val="1"/>
                <c:pt idx="0">
                  <c:v>India</c:v>
                </c:pt>
              </c:strCache>
            </c:strRef>
          </c:tx>
          <c:spPr>
            <a:ln w="28575" cap="rnd">
              <a:solidFill>
                <a:srgbClr val="00B050"/>
              </a:solidFill>
              <a:round/>
            </a:ln>
            <a:effectLst/>
          </c:spPr>
          <c:marker>
            <c:symbol val="none"/>
          </c:marker>
          <c:dLbls>
            <c:dLbl>
              <c:idx val="0"/>
              <c:dLblPos val="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63-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70-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6F-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6E-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6D-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6C-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6B-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6A-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69-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68-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64-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65-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66-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67-03A5-4D4A-B064-CD60F0B1DF50}"/>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3A5-4D4A-B064-CD60F0B1DF50}"/>
                </c:ext>
              </c:extLst>
            </c:dLbl>
            <c:numFmt formatCode="#,##0.0" sourceLinked="0"/>
            <c:spPr>
              <a:solidFill>
                <a:srgbClr val="00B05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Transposed!$E$193:$S$193</c:f>
              <c:numCache>
                <c:formatCode>0.0</c:formatCode>
                <c:ptCount val="15"/>
                <c:pt idx="0">
                  <c:v>50.382971677467964</c:v>
                </c:pt>
                <c:pt idx="1">
                  <c:v>47.962502201459941</c:v>
                </c:pt>
                <c:pt idx="2">
                  <c:v>49.206065082804379</c:v>
                </c:pt>
                <c:pt idx="3">
                  <c:v>44.726032612604236</c:v>
                </c:pt>
                <c:pt idx="4">
                  <c:v>48.059390270061897</c:v>
                </c:pt>
                <c:pt idx="5">
                  <c:v>45.654123653207677</c:v>
                </c:pt>
                <c:pt idx="6">
                  <c:v>46.28362235236424</c:v>
                </c:pt>
                <c:pt idx="7">
                  <c:v>44.562121563305858</c:v>
                </c:pt>
                <c:pt idx="8">
                  <c:v>44.49977439741599</c:v>
                </c:pt>
                <c:pt idx="9">
                  <c:v>44.101263315145168</c:v>
                </c:pt>
                <c:pt idx="10">
                  <c:v>43.028984228617368</c:v>
                </c:pt>
                <c:pt idx="11">
                  <c:v>42.02997103252757</c:v>
                </c:pt>
                <c:pt idx="12">
                  <c:v>40.296373131527645</c:v>
                </c:pt>
                <c:pt idx="13">
                  <c:v>36.372131822549619</c:v>
                </c:pt>
                <c:pt idx="14">
                  <c:v>43.757282125830827</c:v>
                </c:pt>
              </c:numCache>
            </c:numRef>
          </c:val>
          <c:smooth val="0"/>
          <c:extLst>
            <c:ext xmlns:c16="http://schemas.microsoft.com/office/drawing/2014/chart" uri="{C3380CC4-5D6E-409C-BE32-E72D297353CC}">
              <c16:uniqueId val="{00000005-03A5-4D4A-B064-CD60F0B1DF50}"/>
            </c:ext>
          </c:extLst>
        </c:ser>
        <c:ser>
          <c:idx val="6"/>
          <c:order val="6"/>
          <c:tx>
            <c:strRef>
              <c:f>Transposed!$B$194</c:f>
              <c:strCache>
                <c:ptCount val="1"/>
                <c:pt idx="0">
                  <c:v>Brazil</c:v>
                </c:pt>
              </c:strCache>
            </c:strRef>
          </c:tx>
          <c:spPr>
            <a:ln w="28575" cap="rnd">
              <a:solidFill>
                <a:schemeClr val="accent1">
                  <a:lumMod val="60000"/>
                </a:schemeClr>
              </a:solidFill>
              <a:round/>
            </a:ln>
            <a:effectLst/>
          </c:spPr>
          <c:marker>
            <c:symbol val="none"/>
          </c:marker>
          <c:dLbls>
            <c:dLbl>
              <c:idx val="1"/>
              <c:layout>
                <c:manualLayout>
                  <c:x val="-6.0029282576866794E-2"/>
                  <c:y val="-2.8282828282828319E-2"/>
                </c:manualLayout>
              </c:layout>
              <c:dLblPos val="r"/>
              <c:showLegendKey val="0"/>
              <c:showVal val="0"/>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1-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1D-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1C-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1B-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1A-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19-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18-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17-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16-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15-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14-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13-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12-03A5-4D4A-B064-CD60F0B1DF50}"/>
                </c:ext>
              </c:extLst>
            </c:dLbl>
            <c:numFmt formatCode="#,##0.0" sourceLinked="0"/>
            <c:spPr>
              <a:solidFill>
                <a:schemeClr val="accent1">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Transposed!$E$194:$S$194</c:f>
              <c:numCache>
                <c:formatCode>0.0</c:formatCode>
                <c:ptCount val="15"/>
                <c:pt idx="1">
                  <c:v>52.373772350690963</c:v>
                </c:pt>
                <c:pt idx="2">
                  <c:v>54.257837538357123</c:v>
                </c:pt>
                <c:pt idx="3">
                  <c:v>57.130725785218672</c:v>
                </c:pt>
                <c:pt idx="4">
                  <c:v>54.910077471461797</c:v>
                </c:pt>
                <c:pt idx="5">
                  <c:v>55.488623806149072</c:v>
                </c:pt>
                <c:pt idx="6">
                  <c:v>53.453630350225779</c:v>
                </c:pt>
                <c:pt idx="7">
                  <c:v>56.618126678151938</c:v>
                </c:pt>
                <c:pt idx="8">
                  <c:v>55.712157533420644</c:v>
                </c:pt>
                <c:pt idx="9">
                  <c:v>54.19507017360803</c:v>
                </c:pt>
                <c:pt idx="10">
                  <c:v>53.783500819855014</c:v>
                </c:pt>
                <c:pt idx="11">
                  <c:v>52.991110821124444</c:v>
                </c:pt>
                <c:pt idx="12">
                  <c:v>52.441661600279218</c:v>
                </c:pt>
                <c:pt idx="13">
                  <c:v>54.568922347814492</c:v>
                </c:pt>
                <c:pt idx="14">
                  <c:v>51.312086868354619</c:v>
                </c:pt>
              </c:numCache>
            </c:numRef>
          </c:val>
          <c:smooth val="0"/>
          <c:extLst>
            <c:ext xmlns:c16="http://schemas.microsoft.com/office/drawing/2014/chart" uri="{C3380CC4-5D6E-409C-BE32-E72D297353CC}">
              <c16:uniqueId val="{00000006-03A5-4D4A-B064-CD60F0B1DF50}"/>
            </c:ext>
          </c:extLst>
        </c:ser>
        <c:ser>
          <c:idx val="7"/>
          <c:order val="7"/>
          <c:tx>
            <c:strRef>
              <c:f>Transposed!$B$195</c:f>
              <c:strCache>
                <c:ptCount val="1"/>
                <c:pt idx="0">
                  <c:v>Russia</c:v>
                </c:pt>
              </c:strCache>
            </c:strRef>
          </c:tx>
          <c:spPr>
            <a:ln w="28575" cap="rnd">
              <a:solidFill>
                <a:schemeClr val="accent2">
                  <a:lumMod val="60000"/>
                </a:schemeClr>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E-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1F-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20-03A5-4D4A-B064-CD60F0B1DF50}"/>
                </c:ext>
              </c:extLst>
            </c:dLbl>
            <c:dLbl>
              <c:idx val="3"/>
              <c:layout>
                <c:manualLayout>
                  <c:x val="-0.22986822840409957"/>
                  <c:y val="2.0202020202020204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1-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2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23-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24-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25-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26-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27-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28-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29-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2A-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2B-03A5-4D4A-B064-CD60F0B1DF50}"/>
                </c:ext>
              </c:extLst>
            </c:dLbl>
            <c:dLbl>
              <c:idx val="14"/>
              <c:layout>
                <c:manualLayout>
                  <c:x val="0"/>
                  <c:y val="4.0404040404038921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3A5-4D4A-B064-CD60F0B1DF50}"/>
                </c:ext>
              </c:extLst>
            </c:dLbl>
            <c:numFmt formatCode="#,##0.0" sourceLinked="0"/>
            <c:spPr>
              <a:solidFill>
                <a:srgbClr val="9452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Transposed!$E$195:$S$195</c:f>
              <c:numCache>
                <c:formatCode>0.0</c:formatCode>
                <c:ptCount val="15"/>
                <c:pt idx="0">
                  <c:v>30.484131828160663</c:v>
                </c:pt>
                <c:pt idx="1">
                  <c:v>31.384560525873326</c:v>
                </c:pt>
                <c:pt idx="2">
                  <c:v>33.076654303420952</c:v>
                </c:pt>
                <c:pt idx="3">
                  <c:v>32.64244488756416</c:v>
                </c:pt>
                <c:pt idx="4">
                  <c:v>33.429024074755169</c:v>
                </c:pt>
                <c:pt idx="5">
                  <c:v>32.300680030112645</c:v>
                </c:pt>
                <c:pt idx="6">
                  <c:v>34.331369354579977</c:v>
                </c:pt>
                <c:pt idx="7">
                  <c:v>34.096062924741098</c:v>
                </c:pt>
                <c:pt idx="8">
                  <c:v>37.022411265032261</c:v>
                </c:pt>
                <c:pt idx="9">
                  <c:v>38.069522369535328</c:v>
                </c:pt>
                <c:pt idx="10">
                  <c:v>37.481049106200402</c:v>
                </c:pt>
                <c:pt idx="11">
                  <c:v>35.447189672762072</c:v>
                </c:pt>
                <c:pt idx="12">
                  <c:v>35.126810729112243</c:v>
                </c:pt>
                <c:pt idx="13">
                  <c:v>34.925046529251681</c:v>
                </c:pt>
                <c:pt idx="14">
                  <c:v>35.148909918977949</c:v>
                </c:pt>
              </c:numCache>
            </c:numRef>
          </c:val>
          <c:smooth val="0"/>
          <c:extLst>
            <c:ext xmlns:c16="http://schemas.microsoft.com/office/drawing/2014/chart" uri="{C3380CC4-5D6E-409C-BE32-E72D297353CC}">
              <c16:uniqueId val="{00000007-03A5-4D4A-B064-CD60F0B1DF50}"/>
            </c:ext>
          </c:extLst>
        </c:ser>
        <c:dLbls>
          <c:showLegendKey val="0"/>
          <c:showVal val="0"/>
          <c:showCatName val="0"/>
          <c:showSerName val="0"/>
          <c:showPercent val="0"/>
          <c:showBubbleSize val="0"/>
        </c:dLbls>
        <c:smooth val="0"/>
        <c:axId val="421030031"/>
        <c:axId val="421030863"/>
      </c:lineChart>
      <c:catAx>
        <c:axId val="42103003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i="0">
                    <a:latin typeface="Azeret Mono" pitchFamily="2" charset="77"/>
                    <a:cs typeface="Azeret Mono" pitchFamily="2" charset="77"/>
                  </a:rPr>
                  <a:t>Year</a:t>
                </a:r>
              </a:p>
            </c:rich>
          </c:tx>
          <c:layout>
            <c:manualLayout>
              <c:xMode val="edge"/>
              <c:yMode val="edge"/>
              <c:x val="0.50724743777452408"/>
              <c:y val="0.9035657361011691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1"/>
        <c:lblAlgn val="ctr"/>
        <c:lblOffset val="100"/>
        <c:noMultiLvlLbl val="0"/>
      </c:cat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i="0">
                    <a:latin typeface="Azeret Mono" pitchFamily="2" charset="77"/>
                    <a:cs typeface="Azeret Mono" pitchFamily="2" charset="77"/>
                  </a:rPr>
                  <a:t>Happy Planet Index Score (0-100)</a:t>
                </a:r>
                <a:endParaRPr lang="en-CA" sz="1400" b="1" i="0">
                  <a:latin typeface="Azeret Mono" pitchFamily="2" charset="77"/>
                  <a:cs typeface="Azeret Mono" pitchFamily="2" charset="77"/>
                </a:endParaRPr>
              </a:p>
            </c:rich>
          </c:tx>
          <c:layout>
            <c:manualLayout>
              <c:xMode val="edge"/>
              <c:yMode val="edge"/>
              <c:x val="8.7847730600292828E-3"/>
              <c:y val="0.1866515549192714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i="0">
                <a:latin typeface="Azeret Mono" pitchFamily="2" charset="77"/>
                <a:cs typeface="Azeret Mono" pitchFamily="2" charset="77"/>
              </a:rPr>
              <a:t>Happy Planet Index Scores for G7 Countries</a:t>
            </a:r>
          </a:p>
          <a:p>
            <a:pPr>
              <a:defRPr sz="1600" b="1"/>
            </a:pPr>
            <a:r>
              <a:rPr lang="en-US" sz="1600" b="1" i="0">
                <a:latin typeface="Azeret Mono" pitchFamily="2" charset="77"/>
                <a:cs typeface="Azeret Mono" pitchFamily="2" charset="77"/>
              </a:rPr>
              <a:t>2006 - 2020</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lineChart>
        <c:grouping val="standard"/>
        <c:varyColors val="0"/>
        <c:ser>
          <c:idx val="0"/>
          <c:order val="0"/>
          <c:tx>
            <c:strRef>
              <c:f>Transposed!$B$179:$C$179</c:f>
              <c:strCache>
                <c:ptCount val="2"/>
                <c:pt idx="0">
                  <c:v>United States of America</c:v>
                </c:pt>
              </c:strCache>
            </c:strRef>
          </c:tx>
          <c:spPr>
            <a:ln w="28575" cap="rnd">
              <a:solidFill>
                <a:srgbClr val="7030A0"/>
              </a:solidFill>
              <a:round/>
            </a:ln>
            <a:effectLst/>
          </c:spPr>
          <c:marker>
            <c:symbol val="none"/>
          </c:marker>
          <c:dLbls>
            <c:dLbl>
              <c:idx val="0"/>
              <c:layout>
                <c:manualLayout>
                  <c:x val="-5.7101024890190352E-2"/>
                  <c:y val="3.2323232323232323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F-9DB2-E640-8C4F-FE4BAD17936E}"/>
                </c:ext>
              </c:extLst>
            </c:dLbl>
            <c:dLbl>
              <c:idx val="1"/>
              <c:delete val="1"/>
              <c:extLst>
                <c:ext xmlns:c15="http://schemas.microsoft.com/office/drawing/2012/chart" uri="{CE6537A1-D6FC-4f65-9D91-7224C49458BB}"/>
                <c:ext xmlns:c16="http://schemas.microsoft.com/office/drawing/2014/chart" uri="{C3380CC4-5D6E-409C-BE32-E72D297353CC}">
                  <c16:uniqueId val="{00000018-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17-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16-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15-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14-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19-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13-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12-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11-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10-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1A-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1C-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1B-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DB2-E640-8C4F-FE4BAD17936E}"/>
                </c:ext>
              </c:extLst>
            </c:dLbl>
            <c:spPr>
              <a:solidFill>
                <a:srgbClr val="7030A0"/>
              </a:solidFill>
              <a:ln>
                <a:noFill/>
              </a:ln>
              <a:effectLst/>
            </c:spPr>
            <c:txPr>
              <a:bodyPr rot="0" spcFirstLastPara="1" vertOverflow="ellipsis" vert="horz" wrap="square" anchor="ctr" anchorCtr="1"/>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Transposed!$E$179:$S$179</c:f>
              <c:numCache>
                <c:formatCode>0.0</c:formatCode>
                <c:ptCount val="15"/>
                <c:pt idx="0">
                  <c:v>34.280753505687592</c:v>
                </c:pt>
                <c:pt idx="1">
                  <c:v>35.923464985873309</c:v>
                </c:pt>
                <c:pt idx="2">
                  <c:v>36.430840995334179</c:v>
                </c:pt>
                <c:pt idx="3">
                  <c:v>37.91069210195414</c:v>
                </c:pt>
                <c:pt idx="4">
                  <c:v>37.152465973636808</c:v>
                </c:pt>
                <c:pt idx="5">
                  <c:v>38.060131428916755</c:v>
                </c:pt>
                <c:pt idx="6">
                  <c:v>38.563666506404303</c:v>
                </c:pt>
                <c:pt idx="7">
                  <c:v>38.96445961204374</c:v>
                </c:pt>
                <c:pt idx="8">
                  <c:v>38.620954928680483</c:v>
                </c:pt>
                <c:pt idx="9">
                  <c:v>37.712906257905736</c:v>
                </c:pt>
                <c:pt idx="10">
                  <c:v>37.159267538700938</c:v>
                </c:pt>
                <c:pt idx="11">
                  <c:v>38.295979715478353</c:v>
                </c:pt>
                <c:pt idx="12">
                  <c:v>37.393473496724795</c:v>
                </c:pt>
                <c:pt idx="13">
                  <c:v>37.445715927397565</c:v>
                </c:pt>
                <c:pt idx="14">
                  <c:v>39.703526706096689</c:v>
                </c:pt>
              </c:numCache>
            </c:numRef>
          </c:val>
          <c:smooth val="0"/>
          <c:extLst>
            <c:ext xmlns:c16="http://schemas.microsoft.com/office/drawing/2014/chart" uri="{C3380CC4-5D6E-409C-BE32-E72D297353CC}">
              <c16:uniqueId val="{00000000-9DB2-E640-8C4F-FE4BAD17936E}"/>
            </c:ext>
          </c:extLst>
        </c:ser>
        <c:ser>
          <c:idx val="1"/>
          <c:order val="1"/>
          <c:tx>
            <c:strRef>
              <c:f>Transposed!$B$180</c:f>
              <c:strCache>
                <c:ptCount val="1"/>
                <c:pt idx="0">
                  <c:v>Canada</c:v>
                </c:pt>
              </c:strCache>
            </c:strRef>
          </c:tx>
          <c:spPr>
            <a:ln w="28575" cap="rnd">
              <a:solidFill>
                <a:srgbClr val="FF40FF"/>
              </a:solidFill>
              <a:round/>
            </a:ln>
            <a:effectLst/>
          </c:spPr>
          <c:marker>
            <c:symbol val="none"/>
          </c:marker>
          <c:dLbls>
            <c:dLbl>
              <c:idx val="1"/>
              <c:layout>
                <c:manualLayout>
                  <c:x val="-5.5636896046852125E-2"/>
                  <c:y val="4.0404040404040404E-3"/>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D-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DB2-E640-8C4F-FE4BAD17936E}"/>
                </c:ext>
              </c:extLst>
            </c:dLbl>
            <c:numFmt formatCode="#,##0.00" sourceLinked="0"/>
            <c:spPr>
              <a:solidFill>
                <a:srgbClr val="FF40FF"/>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Transposed!$E$180:$S$180</c:f>
              <c:numCache>
                <c:formatCode>0.0</c:formatCode>
                <c:ptCount val="15"/>
                <c:pt idx="1">
                  <c:v>40.267095812969977</c:v>
                </c:pt>
                <c:pt idx="2">
                  <c:v>40.679319946768814</c:v>
                </c:pt>
                <c:pt idx="3">
                  <c:v>42.223725881563993</c:v>
                </c:pt>
                <c:pt idx="4">
                  <c:v>41.928351922251288</c:v>
                </c:pt>
                <c:pt idx="5">
                  <c:v>40.721854759898008</c:v>
                </c:pt>
                <c:pt idx="6">
                  <c:v>40.994674896212395</c:v>
                </c:pt>
                <c:pt idx="7">
                  <c:v>40.587444397269124</c:v>
                </c:pt>
                <c:pt idx="8">
                  <c:v>41.956788503680357</c:v>
                </c:pt>
                <c:pt idx="9">
                  <c:v>42.206800190045939</c:v>
                </c:pt>
                <c:pt idx="10">
                  <c:v>40.8171383961594</c:v>
                </c:pt>
                <c:pt idx="11">
                  <c:v>41.82213126651687</c:v>
                </c:pt>
                <c:pt idx="12">
                  <c:v>40.501112647363968</c:v>
                </c:pt>
                <c:pt idx="13">
                  <c:v>40.183592485307749</c:v>
                </c:pt>
                <c:pt idx="14">
                  <c:v>42.033333926609295</c:v>
                </c:pt>
              </c:numCache>
            </c:numRef>
          </c:val>
          <c:smooth val="0"/>
          <c:extLst>
            <c:ext xmlns:c16="http://schemas.microsoft.com/office/drawing/2014/chart" uri="{C3380CC4-5D6E-409C-BE32-E72D297353CC}">
              <c16:uniqueId val="{00000001-9DB2-E640-8C4F-FE4BAD17936E}"/>
            </c:ext>
          </c:extLst>
        </c:ser>
        <c:ser>
          <c:idx val="2"/>
          <c:order val="2"/>
          <c:tx>
            <c:strRef>
              <c:f>Transposed!$B$181</c:f>
              <c:strCache>
                <c:ptCount val="1"/>
                <c:pt idx="0">
                  <c:v>United Kingdom</c:v>
                </c:pt>
              </c:strCache>
            </c:strRef>
          </c:tx>
          <c:spPr>
            <a:ln w="28575" cap="rnd">
              <a:solidFill>
                <a:schemeClr val="accent3"/>
              </a:solidFill>
              <a:round/>
            </a:ln>
            <a:effectLst/>
          </c:spPr>
          <c:marker>
            <c:symbol val="none"/>
          </c:marker>
          <c:dLbls>
            <c:dLbl>
              <c:idx val="1"/>
              <c:layout>
                <c:manualLayout>
                  <c:x val="-8.3308931185944388E-2"/>
                  <c:y val="2.6262626262626189E-2"/>
                </c:manualLayout>
              </c:layout>
              <c:numFmt formatCode="#,##0.00" sourceLinked="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1F-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20-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21-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22-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23-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27-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26-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25-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24-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28-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29-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2A-9DB2-E640-8C4F-FE4BAD17936E}"/>
                </c:ext>
              </c:extLst>
            </c:dLbl>
            <c:dLbl>
              <c:idx val="14"/>
              <c:layout>
                <c:manualLayout>
                  <c:x val="0"/>
                  <c:y val="0"/>
                </c:manualLayout>
              </c:layout>
              <c:numFmt formatCode="#,##0.00" sourceLinked="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DB2-E640-8C4F-FE4BAD17936E}"/>
                </c:ext>
              </c:extLst>
            </c:dLbl>
            <c:numFmt formatCode="#,##0.00" sourceLinked="0"/>
            <c:spPr>
              <a:solidFill>
                <a:srgbClr val="FF0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Transposed!$E$181:$S$181</c:f>
              <c:numCache>
                <c:formatCode>0.0</c:formatCode>
                <c:ptCount val="15"/>
                <c:pt idx="1">
                  <c:v>44.154057723966069</c:v>
                </c:pt>
                <c:pt idx="2">
                  <c:v>46.282109452471509</c:v>
                </c:pt>
                <c:pt idx="3">
                  <c:v>46.135779020520062</c:v>
                </c:pt>
                <c:pt idx="4">
                  <c:v>49.036029172112855</c:v>
                </c:pt>
                <c:pt idx="5">
                  <c:v>49.666628125214508</c:v>
                </c:pt>
                <c:pt idx="6">
                  <c:v>50.230197680970548</c:v>
                </c:pt>
                <c:pt idx="7">
                  <c:v>50.521906916619557</c:v>
                </c:pt>
                <c:pt idx="8">
                  <c:v>50.374517890677033</c:v>
                </c:pt>
                <c:pt idx="9">
                  <c:v>49.394383287588937</c:v>
                </c:pt>
                <c:pt idx="10">
                  <c:v>52.144588819302768</c:v>
                </c:pt>
                <c:pt idx="11">
                  <c:v>54.513302423209439</c:v>
                </c:pt>
                <c:pt idx="12">
                  <c:v>55.746835019835999</c:v>
                </c:pt>
                <c:pt idx="13">
                  <c:v>55.967852543542634</c:v>
                </c:pt>
                <c:pt idx="14">
                  <c:v>56.14259850135717</c:v>
                </c:pt>
              </c:numCache>
            </c:numRef>
          </c:val>
          <c:smooth val="0"/>
          <c:extLst>
            <c:ext xmlns:c16="http://schemas.microsoft.com/office/drawing/2014/chart" uri="{C3380CC4-5D6E-409C-BE32-E72D297353CC}">
              <c16:uniqueId val="{00000002-9DB2-E640-8C4F-FE4BAD17936E}"/>
            </c:ext>
          </c:extLst>
        </c:ser>
        <c:ser>
          <c:idx val="3"/>
          <c:order val="3"/>
          <c:tx>
            <c:strRef>
              <c:f>Transposed!$B$182</c:f>
              <c:strCache>
                <c:ptCount val="1"/>
                <c:pt idx="0">
                  <c:v>Germany</c:v>
                </c:pt>
              </c:strCache>
            </c:strRef>
          </c:tx>
          <c:spPr>
            <a:ln w="28575" cap="rnd">
              <a:solidFill>
                <a:srgbClr val="FF0000"/>
              </a:solidFill>
              <a:round/>
            </a:ln>
            <a:effectLst/>
          </c:spPr>
          <c:marker>
            <c:symbol val="none"/>
          </c:marker>
          <c:dLbls>
            <c:dLbl>
              <c:idx val="1"/>
              <c:layout>
                <c:manualLayout>
                  <c:x val="2.6427525622254731E-2"/>
                  <c:y val="1.4141414141414142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B-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2C-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2D-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2E-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2F-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30-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31-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32-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33-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34-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35-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36-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37-9DB2-E640-8C4F-FE4BAD17936E}"/>
                </c:ext>
              </c:extLst>
            </c:dLbl>
            <c:dLbl>
              <c:idx val="14"/>
              <c:layout>
                <c:manualLayout>
                  <c:x val="-2.3492466077172272E-2"/>
                  <c:y val="-3.484848484848485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DB2-E640-8C4F-FE4BAD17936E}"/>
                </c:ext>
              </c:extLst>
            </c:dLbl>
            <c:numFmt formatCode="#,##0.00" sourceLinked="0"/>
            <c:spPr>
              <a:solidFill>
                <a:srgbClr val="FF0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Transposed!$E$182:$S$182</c:f>
              <c:numCache>
                <c:formatCode>0.0</c:formatCode>
                <c:ptCount val="15"/>
                <c:pt idx="1">
                  <c:v>45.016585857012956</c:v>
                </c:pt>
                <c:pt idx="2">
                  <c:v>45.62340758544245</c:v>
                </c:pt>
                <c:pt idx="3">
                  <c:v>47.909201277640506</c:v>
                </c:pt>
                <c:pt idx="4">
                  <c:v>46.808794586607029</c:v>
                </c:pt>
                <c:pt idx="5">
                  <c:v>46.80239789994139</c:v>
                </c:pt>
                <c:pt idx="6">
                  <c:v>47.918157561319681</c:v>
                </c:pt>
                <c:pt idx="7">
                  <c:v>49.387058721407634</c:v>
                </c:pt>
                <c:pt idx="8">
                  <c:v>49.991077074274003</c:v>
                </c:pt>
                <c:pt idx="9">
                  <c:v>50.711319898856033</c:v>
                </c:pt>
                <c:pt idx="10">
                  <c:v>50.2609225106644</c:v>
                </c:pt>
                <c:pt idx="11">
                  <c:v>51.739152765724938</c:v>
                </c:pt>
                <c:pt idx="12">
                  <c:v>52.498107048021915</c:v>
                </c:pt>
                <c:pt idx="13">
                  <c:v>52.731317277417212</c:v>
                </c:pt>
                <c:pt idx="14">
                  <c:v>56.775692047071175</c:v>
                </c:pt>
              </c:numCache>
            </c:numRef>
          </c:val>
          <c:smooth val="0"/>
          <c:extLst>
            <c:ext xmlns:c16="http://schemas.microsoft.com/office/drawing/2014/chart" uri="{C3380CC4-5D6E-409C-BE32-E72D297353CC}">
              <c16:uniqueId val="{00000003-9DB2-E640-8C4F-FE4BAD17936E}"/>
            </c:ext>
          </c:extLst>
        </c:ser>
        <c:ser>
          <c:idx val="4"/>
          <c:order val="4"/>
          <c:tx>
            <c:strRef>
              <c:f>Transposed!$B$183</c:f>
              <c:strCache>
                <c:ptCount val="1"/>
                <c:pt idx="0">
                  <c:v>France</c:v>
                </c:pt>
              </c:strCache>
            </c:strRef>
          </c:tx>
          <c:spPr>
            <a:ln w="28575" cap="rnd">
              <a:solidFill>
                <a:srgbClr val="0070C0"/>
              </a:solidFill>
              <a:round/>
            </a:ln>
            <a:effectLst/>
          </c:spPr>
          <c:marker>
            <c:symbol val="none"/>
          </c:marker>
          <c:dLbls>
            <c:dLbl>
              <c:idx val="0"/>
              <c:dLblPos val="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5-9DB2-E640-8C4F-FE4BAD17936E}"/>
                </c:ext>
              </c:extLst>
            </c:dLbl>
            <c:dLbl>
              <c:idx val="1"/>
              <c:delete val="1"/>
              <c:extLst>
                <c:ext xmlns:c15="http://schemas.microsoft.com/office/drawing/2012/chart" uri="{CE6537A1-D6FC-4f65-9D91-7224C49458BB}"/>
                <c:ext xmlns:c16="http://schemas.microsoft.com/office/drawing/2014/chart" uri="{C3380CC4-5D6E-409C-BE32-E72D297353CC}">
                  <c16:uniqueId val="{00000052-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50-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51-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4F-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4E-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4D-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4C-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4B-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4A-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49-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48-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47-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46-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DB2-E640-8C4F-FE4BAD17936E}"/>
                </c:ext>
              </c:extLst>
            </c:dLbl>
            <c:numFmt formatCode="#,##0.00" sourceLinked="0"/>
            <c:spPr>
              <a:solidFill>
                <a:srgbClr val="0070C0"/>
              </a:solidFill>
              <a:ln>
                <a:solidFill>
                  <a:srgbClr val="0070C0"/>
                </a:solidFill>
              </a:ln>
              <a:effectLst/>
            </c:spPr>
            <c:txPr>
              <a:bodyPr rot="0" spcFirstLastPara="1" vertOverflow="ellipsis" vert="horz" wrap="square" anchor="ctr" anchorCtr="1"/>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Transposed!$E$183:$S$183</c:f>
              <c:numCache>
                <c:formatCode>0.0</c:formatCode>
                <c:ptCount val="15"/>
                <c:pt idx="0">
                  <c:v>46.453565965477139</c:v>
                </c:pt>
                <c:pt idx="1">
                  <c:v>47.228845852541333</c:v>
                </c:pt>
                <c:pt idx="2">
                  <c:v>48.339423087897167</c:v>
                </c:pt>
                <c:pt idx="3">
                  <c:v>45.792796601636368</c:v>
                </c:pt>
                <c:pt idx="4">
                  <c:v>48.828561603452258</c:v>
                </c:pt>
                <c:pt idx="5">
                  <c:v>50.395871049550614</c:v>
                </c:pt>
                <c:pt idx="6">
                  <c:v>49.015048632938445</c:v>
                </c:pt>
                <c:pt idx="7">
                  <c:v>49.903319920756481</c:v>
                </c:pt>
                <c:pt idx="8">
                  <c:v>49.150985492620698</c:v>
                </c:pt>
                <c:pt idx="9">
                  <c:v>48.682624601667754</c:v>
                </c:pt>
                <c:pt idx="10">
                  <c:v>50.433921608892099</c:v>
                </c:pt>
                <c:pt idx="11">
                  <c:v>50.640126104341306</c:v>
                </c:pt>
                <c:pt idx="12">
                  <c:v>51.178117525925977</c:v>
                </c:pt>
                <c:pt idx="13">
                  <c:v>51.815470188528032</c:v>
                </c:pt>
                <c:pt idx="14">
                  <c:v>54.392346200023141</c:v>
                </c:pt>
              </c:numCache>
            </c:numRef>
          </c:val>
          <c:smooth val="0"/>
          <c:extLst>
            <c:ext xmlns:c16="http://schemas.microsoft.com/office/drawing/2014/chart" uri="{C3380CC4-5D6E-409C-BE32-E72D297353CC}">
              <c16:uniqueId val="{00000004-9DB2-E640-8C4F-FE4BAD17936E}"/>
            </c:ext>
          </c:extLst>
        </c:ser>
        <c:ser>
          <c:idx val="5"/>
          <c:order val="5"/>
          <c:tx>
            <c:strRef>
              <c:f>Transposed!$B$184</c:f>
              <c:strCache>
                <c:ptCount val="1"/>
                <c:pt idx="0">
                  <c:v>Italy</c:v>
                </c:pt>
              </c:strCache>
            </c:strRef>
          </c:tx>
          <c:spPr>
            <a:ln w="28575" cap="rnd">
              <a:solidFill>
                <a:schemeClr val="accent6"/>
              </a:solidFill>
              <a:round/>
            </a:ln>
            <a:effectLst/>
          </c:spPr>
          <c:marker>
            <c:symbol val="none"/>
          </c:marker>
          <c:dLbls>
            <c:dLbl>
              <c:idx val="1"/>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8-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39-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3B-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3A-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3C-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3D-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3E-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3F-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40-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41-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42-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43-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44-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DB2-E640-8C4F-FE4BAD17936E}"/>
                </c:ext>
              </c:extLst>
            </c:dLbl>
            <c:numFmt formatCode="#,##0.00" sourceLinked="0"/>
            <c:spPr>
              <a:solidFill>
                <a:srgbClr val="00B05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Transposed!$E$184:$S$184</c:f>
              <c:numCache>
                <c:formatCode>0.0</c:formatCode>
                <c:ptCount val="15"/>
                <c:pt idx="1">
                  <c:v>45.668854483347104</c:v>
                </c:pt>
                <c:pt idx="2">
                  <c:v>48.34088863082183</c:v>
                </c:pt>
                <c:pt idx="3">
                  <c:v>47.454389836576226</c:v>
                </c:pt>
                <c:pt idx="4">
                  <c:v>46.400029354854176</c:v>
                </c:pt>
                <c:pt idx="5">
                  <c:v>45.412313873734568</c:v>
                </c:pt>
                <c:pt idx="6">
                  <c:v>46.415853976979072</c:v>
                </c:pt>
                <c:pt idx="7">
                  <c:v>48.424451616327019</c:v>
                </c:pt>
                <c:pt idx="8">
                  <c:v>48.677668399311493</c:v>
                </c:pt>
                <c:pt idx="9">
                  <c:v>47.317754282837889</c:v>
                </c:pt>
                <c:pt idx="10">
                  <c:v>48.25081043168192</c:v>
                </c:pt>
                <c:pt idx="11">
                  <c:v>49.46967816511458</c:v>
                </c:pt>
                <c:pt idx="12">
                  <c:v>51.218394084488907</c:v>
                </c:pt>
                <c:pt idx="13">
                  <c:v>50.697618294613434</c:v>
                </c:pt>
                <c:pt idx="14">
                  <c:v>52.59968140154124</c:v>
                </c:pt>
              </c:numCache>
            </c:numRef>
          </c:val>
          <c:smooth val="0"/>
          <c:extLst>
            <c:ext xmlns:c16="http://schemas.microsoft.com/office/drawing/2014/chart" uri="{C3380CC4-5D6E-409C-BE32-E72D297353CC}">
              <c16:uniqueId val="{00000005-9DB2-E640-8C4F-FE4BAD17936E}"/>
            </c:ext>
          </c:extLst>
        </c:ser>
        <c:ser>
          <c:idx val="6"/>
          <c:order val="6"/>
          <c:tx>
            <c:strRef>
              <c:f>Transposed!$B$185</c:f>
              <c:strCache>
                <c:ptCount val="1"/>
                <c:pt idx="0">
                  <c:v>Japan</c:v>
                </c:pt>
              </c:strCache>
            </c:strRef>
          </c:tx>
          <c:spPr>
            <a:ln w="28575" cap="rnd">
              <a:solidFill>
                <a:srgbClr val="FFC000"/>
              </a:solidFill>
              <a:round/>
            </a:ln>
            <a:effectLst/>
          </c:spPr>
          <c:marker>
            <c:symbol val="none"/>
          </c:marker>
          <c:dLbls>
            <c:dLbl>
              <c:idx val="1"/>
              <c:layout>
                <c:manualLayout>
                  <c:x val="-2.957540263543192E-2"/>
                  <c:y val="-4.6969696969696967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3-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5F-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5E-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5A-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59-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5B-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5C-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5D-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58-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57-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56-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55-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54-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DB2-E640-8C4F-FE4BAD17936E}"/>
                </c:ext>
              </c:extLst>
            </c:dLbl>
            <c:numFmt formatCode="#,##0.00" sourceLinked="0"/>
            <c:spPr>
              <a:solidFill>
                <a:srgbClr val="FFC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Transposed!$E$185:$S$185</c:f>
              <c:numCache>
                <c:formatCode>0.0</c:formatCode>
                <c:ptCount val="15"/>
                <c:pt idx="1">
                  <c:v>47.493547240941034</c:v>
                </c:pt>
                <c:pt idx="2">
                  <c:v>46.293414611425234</c:v>
                </c:pt>
                <c:pt idx="3">
                  <c:v>47.338839775497732</c:v>
                </c:pt>
                <c:pt idx="4">
                  <c:v>47.606349670848836</c:v>
                </c:pt>
                <c:pt idx="5">
                  <c:v>48.551756075444615</c:v>
                </c:pt>
                <c:pt idx="6">
                  <c:v>46.789135286352668</c:v>
                </c:pt>
                <c:pt idx="7">
                  <c:v>46.870774545200412</c:v>
                </c:pt>
                <c:pt idx="8">
                  <c:v>47.087427196029083</c:v>
                </c:pt>
                <c:pt idx="9">
                  <c:v>47.939341593992935</c:v>
                </c:pt>
                <c:pt idx="10">
                  <c:v>48.339734765781479</c:v>
                </c:pt>
                <c:pt idx="11">
                  <c:v>47.385395079486557</c:v>
                </c:pt>
                <c:pt idx="12">
                  <c:v>46.570690510214668</c:v>
                </c:pt>
                <c:pt idx="13">
                  <c:v>47.063726179533759</c:v>
                </c:pt>
                <c:pt idx="14">
                  <c:v>50.253482999158692</c:v>
                </c:pt>
              </c:numCache>
            </c:numRef>
          </c:val>
          <c:smooth val="0"/>
          <c:extLst>
            <c:ext xmlns:c16="http://schemas.microsoft.com/office/drawing/2014/chart" uri="{C3380CC4-5D6E-409C-BE32-E72D297353CC}">
              <c16:uniqueId val="{00000006-9DB2-E640-8C4F-FE4BAD17936E}"/>
            </c:ext>
          </c:extLst>
        </c:ser>
        <c:dLbls>
          <c:showLegendKey val="0"/>
          <c:showVal val="0"/>
          <c:showCatName val="0"/>
          <c:showSerName val="0"/>
          <c:showPercent val="0"/>
          <c:showBubbleSize val="0"/>
        </c:dLbls>
        <c:smooth val="0"/>
        <c:axId val="421030031"/>
        <c:axId val="421030863"/>
      </c:lineChart>
      <c:catAx>
        <c:axId val="42103003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i="0">
                    <a:latin typeface="Azeret Mono" pitchFamily="2" charset="77"/>
                    <a:cs typeface="Azeret Mono" pitchFamily="2" charset="77"/>
                  </a:rPr>
                  <a:t>Year</a:t>
                </a:r>
              </a:p>
            </c:rich>
          </c:tx>
          <c:layout>
            <c:manualLayout>
              <c:xMode val="edge"/>
              <c:yMode val="edge"/>
              <c:x val="0.51920937042459736"/>
              <c:y val="0.9035657361011691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1"/>
        <c:lblAlgn val="ctr"/>
        <c:lblOffset val="100"/>
        <c:noMultiLvlLbl val="0"/>
      </c:catAx>
      <c:valAx>
        <c:axId val="421030863"/>
        <c:scaling>
          <c:orientation val="minMax"/>
          <c:min val="30"/>
        </c:scaling>
        <c:delete val="0"/>
        <c:axPos val="l"/>
        <c:title>
          <c:tx>
            <c:rich>
              <a:bodyPr rot="-5400000" spcFirstLastPara="1" vertOverflow="ellipsis" vert="horz" wrap="square" anchor="ctr" anchorCtr="1"/>
              <a:lstStyle/>
              <a:p>
                <a:pPr algn="ctr" rtl="0">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i="0">
                    <a:latin typeface="Azeret Mono" pitchFamily="2" charset="77"/>
                    <a:cs typeface="Azeret Mono" pitchFamily="2" charset="77"/>
                  </a:rPr>
                  <a:t>Happy Planet Index Score (0-100)</a:t>
                </a:r>
                <a:endParaRPr lang="en-CA" sz="1400" b="1" i="0">
                  <a:latin typeface="Azeret Mono" pitchFamily="2" charset="77"/>
                  <a:cs typeface="Azeret Mono" pitchFamily="2" charset="77"/>
                </a:endParaRPr>
              </a:p>
              <a:p>
                <a:pPr algn="ctr" rtl="0">
                  <a:defRPr sz="1400" b="1"/>
                </a:pPr>
                <a:endParaRPr lang="en-GB" sz="1400" b="1" i="0">
                  <a:latin typeface="Azeret Mono" pitchFamily="2" charset="77"/>
                  <a:cs typeface="Azeret Mono" pitchFamily="2" charset="77"/>
                </a:endParaRPr>
              </a:p>
            </c:rich>
          </c:tx>
          <c:overlay val="0"/>
          <c:spPr>
            <a:noFill/>
            <a:ln>
              <a:noFill/>
            </a:ln>
            <a:effectLst/>
          </c:spPr>
          <c:txPr>
            <a:bodyPr rot="-5400000" spcFirstLastPara="1" vertOverflow="ellipsis" vert="horz" wrap="square" anchor="ctr" anchorCtr="1"/>
            <a:lstStyle/>
            <a:p>
              <a:pPr algn="ctr" rtl="0">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CF6F8F3-035D-E441-BE13-B1B81617C30F}">
  <sheetPr>
    <tabColor theme="5" tint="0.39997558519241921"/>
  </sheetPr>
  <sheetViews>
    <sheetView zoomScale="110"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9F2CA24-33EB-4C5F-9D93-4F386220BB2E}">
  <sheetPr>
    <tabColor theme="5" tint="0.39997558519241921"/>
  </sheetPr>
  <sheetViews>
    <sheetView zoomScale="110"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5160E1E3-7904-4E4B-A48C-DC25344E4242}">
  <sheetPr>
    <tabColor theme="5" tint="0.39997558519241921"/>
  </sheetPr>
  <sheetViews>
    <sheetView zoomScale="121"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8E7D8F8-9A94-5944-982F-77E0338C929E}">
  <sheetPr>
    <tabColor theme="5" tint="0.39997558519241921"/>
  </sheetPr>
  <sheetViews>
    <sheetView zoomScale="12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15</xdr:col>
      <xdr:colOff>190500</xdr:colOff>
      <xdr:row>1</xdr:row>
      <xdr:rowOff>119792</xdr:rowOff>
    </xdr:from>
    <xdr:to>
      <xdr:col>20</xdr:col>
      <xdr:colOff>469900</xdr:colOff>
      <xdr:row>6</xdr:row>
      <xdr:rowOff>419099</xdr:rowOff>
    </xdr:to>
    <xdr:pic>
      <xdr:nvPicPr>
        <xdr:cNvPr id="4" name="Picture 3">
          <a:extLst>
            <a:ext uri="{FF2B5EF4-FFF2-40B4-BE49-F238E27FC236}">
              <a16:creationId xmlns:a16="http://schemas.microsoft.com/office/drawing/2014/main" id="{F738B585-2D4A-AB48-B0EA-4E93992C8D5F}"/>
            </a:ext>
          </a:extLst>
        </xdr:cNvPr>
        <xdr:cNvPicPr>
          <a:picLocks noChangeAspect="1"/>
        </xdr:cNvPicPr>
      </xdr:nvPicPr>
      <xdr:blipFill>
        <a:blip xmlns:r="http://schemas.openxmlformats.org/officeDocument/2006/relationships" r:embed="rId1"/>
        <a:stretch>
          <a:fillRect/>
        </a:stretch>
      </xdr:blipFill>
      <xdr:spPr>
        <a:xfrm>
          <a:off x="7620000" y="1961292"/>
          <a:ext cx="3644900" cy="1442307"/>
        </a:xfrm>
        <a:prstGeom prst="rect">
          <a:avLst/>
        </a:prstGeom>
      </xdr:spPr>
    </xdr:pic>
    <xdr:clientData/>
  </xdr:twoCellAnchor>
  <xdr:twoCellAnchor editAs="oneCell">
    <xdr:from>
      <xdr:col>1</xdr:col>
      <xdr:colOff>190500</xdr:colOff>
      <xdr:row>1</xdr:row>
      <xdr:rowOff>76200</xdr:rowOff>
    </xdr:from>
    <xdr:to>
      <xdr:col>4</xdr:col>
      <xdr:colOff>75658</xdr:colOff>
      <xdr:row>6</xdr:row>
      <xdr:rowOff>571500</xdr:rowOff>
    </xdr:to>
    <xdr:pic>
      <xdr:nvPicPr>
        <xdr:cNvPr id="5" name="Picture 4">
          <a:extLst>
            <a:ext uri="{FF2B5EF4-FFF2-40B4-BE49-F238E27FC236}">
              <a16:creationId xmlns:a16="http://schemas.microsoft.com/office/drawing/2014/main" id="{14C2A841-E0CD-954B-A3CE-5B384A9BF17B}"/>
            </a:ext>
          </a:extLst>
        </xdr:cNvPr>
        <xdr:cNvPicPr>
          <a:picLocks noChangeAspect="1"/>
        </xdr:cNvPicPr>
      </xdr:nvPicPr>
      <xdr:blipFill rotWithShape="1">
        <a:blip xmlns:r="http://schemas.openxmlformats.org/officeDocument/2006/relationships" r:embed="rId2"/>
        <a:srcRect l="8299" t="9812" r="9958" b="13552"/>
        <a:stretch/>
      </xdr:blipFill>
      <xdr:spPr>
        <a:xfrm>
          <a:off x="825500" y="1612900"/>
          <a:ext cx="1967958" cy="1638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390338</xdr:colOff>
      <xdr:row>4</xdr:row>
      <xdr:rowOff>75825</xdr:rowOff>
    </xdr:from>
    <xdr:to>
      <xdr:col>20</xdr:col>
      <xdr:colOff>239058</xdr:colOff>
      <xdr:row>27</xdr:row>
      <xdr:rowOff>522941</xdr:rowOff>
    </xdr:to>
    <xdr:graphicFrame macro="">
      <xdr:nvGraphicFramePr>
        <xdr:cNvPr id="2" name="Chart 1">
          <a:extLst>
            <a:ext uri="{FF2B5EF4-FFF2-40B4-BE49-F238E27FC236}">
              <a16:creationId xmlns:a16="http://schemas.microsoft.com/office/drawing/2014/main" id="{5E91C267-3000-4AD0-82CF-221911CCDA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9291205" cy="6070023"/>
    <xdr:graphicFrame macro="">
      <xdr:nvGraphicFramePr>
        <xdr:cNvPr id="2" name="Chart 1">
          <a:extLst>
            <a:ext uri="{FF2B5EF4-FFF2-40B4-BE49-F238E27FC236}">
              <a16:creationId xmlns:a16="http://schemas.microsoft.com/office/drawing/2014/main" id="{449E8557-894A-5E4C-BED4-27194701E64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291205" cy="6070023"/>
    <xdr:graphicFrame macro="">
      <xdr:nvGraphicFramePr>
        <xdr:cNvPr id="2" name="Chart 1">
          <a:extLst>
            <a:ext uri="{FF2B5EF4-FFF2-40B4-BE49-F238E27FC236}">
              <a16:creationId xmlns:a16="http://schemas.microsoft.com/office/drawing/2014/main" id="{5BDDD0A9-52E2-458E-9E51-B1652133663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304587" cy="6077107"/>
    <xdr:graphicFrame macro="">
      <xdr:nvGraphicFramePr>
        <xdr:cNvPr id="2" name="Chart 1">
          <a:extLst>
            <a:ext uri="{FF2B5EF4-FFF2-40B4-BE49-F238E27FC236}">
              <a16:creationId xmlns:a16="http://schemas.microsoft.com/office/drawing/2014/main" id="{8EA42382-B52C-C34A-89CE-F9B91A0291E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304587" cy="6077107"/>
    <xdr:graphicFrame macro="">
      <xdr:nvGraphicFramePr>
        <xdr:cNvPr id="2" name="Chart 1">
          <a:extLst>
            <a:ext uri="{FF2B5EF4-FFF2-40B4-BE49-F238E27FC236}">
              <a16:creationId xmlns:a16="http://schemas.microsoft.com/office/drawing/2014/main" id="{E1380716-2BBC-FF42-ACB3-FA35B60E743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amah/Documents/Work/NEF/HPI/HPI%202021/bp-stats-review-2020-all-d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aamah/Documents/Work/NEF/HPI/HPI%202021/Happy%20Planet%20Index%202021%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abiaabrar/Downloads/HPI%202006%20-%202020%20(country%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Primary Energy Consumption"/>
      <sheetName val="Primary Energy - Cons by fuel"/>
      <sheetName val="Primary Energy - Cons capita"/>
      <sheetName val="Population"/>
      <sheetName val="Carbon Dioxide Emissions"/>
      <sheetName val="CO2 per cap"/>
      <sheetName val="Oil - Proved reserves"/>
      <sheetName val="Oil - Proved reserves history"/>
      <sheetName val="Oil Production - Barrels"/>
      <sheetName val="Oil Production - Tonnes"/>
      <sheetName val="Oil Production - Crude Conds"/>
      <sheetName val="Oil Production - NGLs"/>
      <sheetName val="Total Liquids - Consumption"/>
      <sheetName val="Oil Consumption - Barrels"/>
      <sheetName val="Oil Consumption - Tonnes"/>
      <sheetName val="Oil Consumption - EJ"/>
      <sheetName val="Oil - Regional Consumption "/>
      <sheetName val="Oil - Spot crude prices"/>
      <sheetName val="Oil - Crude prices since 1861"/>
      <sheetName val="Oil - Refinery throughput"/>
      <sheetName val="Oil - Refining capacity"/>
      <sheetName val="Oil - Regional refining margins"/>
      <sheetName val="Oil - Trade movements"/>
      <sheetName val="Oil - Inter-area movements "/>
      <sheetName val="Oil - Trade 2018 - 2019"/>
      <sheetName val="Gas - Proved reserves"/>
      <sheetName val="Gas - Proved reserves history "/>
      <sheetName val="Gas Production - Bcm"/>
      <sheetName val="Gas Production - Bcf"/>
      <sheetName val="Gas Production - EJ"/>
      <sheetName val="Gas Consumption - Bcm"/>
      <sheetName val="Gas Consumption - Bcf"/>
      <sheetName val="Gas Consumption - EJ"/>
      <sheetName val="Gas - Prices "/>
      <sheetName val="Gas - Inter-regional trade"/>
      <sheetName val="Gas - LNG imports"/>
      <sheetName val="Gas - LNG exports"/>
      <sheetName val="Gas - Trade movts LNG"/>
      <sheetName val="Gas - Trade movts - pipeline"/>
      <sheetName val="Coal - Reserves"/>
      <sheetName val="Coal Production - Tonnes"/>
      <sheetName val="Coal Production - EJ"/>
      <sheetName val="Coal Consumption - EJ"/>
      <sheetName val="Coal - Prices"/>
      <sheetName val="Coal - Trade movements"/>
      <sheetName val="Coal - Inter area movts"/>
      <sheetName val="Nuclear Generation - TWh"/>
      <sheetName val="Nuclear Consumption - EJ"/>
      <sheetName val="Hydro Generation - TWh"/>
      <sheetName val="Hydro Consumption - EJ"/>
      <sheetName val="Renewables Consumption - EJ"/>
      <sheetName val="Renewables Power - EJ"/>
      <sheetName val="Renewables Power - Twh"/>
      <sheetName val="Renewables Generation by source"/>
      <sheetName val="Solar Generation - TWh"/>
      <sheetName val="Solar Consumption - EJ"/>
      <sheetName val="Wind Generation -TWh"/>
      <sheetName val="Wind Consumption - EJ"/>
      <sheetName val="Geo Biomass Other - TWh"/>
      <sheetName val="Geo Biomass Other - EJ"/>
      <sheetName val="Biofuels Production - Kboed"/>
      <sheetName val="Biofuels Production - PJ"/>
      <sheetName val="Biofuels Consumption - Kboed"/>
      <sheetName val="Biofuels Consumption - PJ"/>
      <sheetName val="Electricity Generation "/>
      <sheetName val="Elec Gen by fuel"/>
      <sheetName val="Elec Gen from Oil"/>
      <sheetName val="Elec Gen from Gas"/>
      <sheetName val="Elec Gen from Coal"/>
      <sheetName val="Elec Gen from Other"/>
      <sheetName val="Cobalt Production-Reserves"/>
      <sheetName val="Lithium Production-Reserves"/>
      <sheetName val="Graphite Production-Reserves"/>
      <sheetName val="Rare Earth Production-Reserves"/>
      <sheetName val="Cobalt and Lithium - Prices"/>
      <sheetName val="Geothermal Capacity"/>
      <sheetName val="Solar Capacity"/>
      <sheetName val="Wind Capacity"/>
      <sheetName val="Approximate conversion factors"/>
      <sheetName val="Definitions"/>
      <sheetName val="Methodology"/>
    </sheetNames>
    <sheetDataSet>
      <sheetData sheetId="0"/>
      <sheetData sheetId="1"/>
      <sheetData sheetId="2"/>
      <sheetData sheetId="3"/>
      <sheetData sheetId="4">
        <row r="5">
          <cell r="B5">
            <v>19.627972999999997</v>
          </cell>
        </row>
      </sheetData>
      <sheetData sheetId="5">
        <row r="5">
          <cell r="B5">
            <v>260.33255734256073</v>
          </cell>
        </row>
      </sheetData>
      <sheetData sheetId="6">
        <row r="5">
          <cell r="A5" t="str">
            <v>Canada</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PI (2019)"/>
      <sheetName val="Coeffs"/>
      <sheetName val="Ladder of life"/>
      <sheetName val="CO2 per cap"/>
      <sheetName val="Ladder estimates"/>
      <sheetName val="Data years"/>
      <sheetName val="Non-2012 list"/>
      <sheetName val="Thresholds by rank"/>
      <sheetName val="Threshold by score"/>
      <sheetName val="EF model used"/>
      <sheetName val="IA vs non-IA"/>
    </sheetNames>
    <sheetDataSet>
      <sheetData sheetId="0"/>
      <sheetData sheetId="1">
        <row r="3">
          <cell r="B3">
            <v>2.93</v>
          </cell>
        </row>
        <row r="4">
          <cell r="B4">
            <v>4.38</v>
          </cell>
        </row>
        <row r="5">
          <cell r="B5">
            <v>73.349999999999994</v>
          </cell>
        </row>
        <row r="6">
          <cell r="B6">
            <v>0.6</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codes"/>
      <sheetName val="Calcs"/>
      <sheetName val="Transposed"/>
    </sheetNames>
    <sheetDataSet>
      <sheetData sheetId="0" refreshError="1"/>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Saamah" id="{718D9764-5CB8-4464-B7C5-FAAAFC53B710}" userId="Saamah" providerId="None"/>
  <person displayName="Rabia Abrar" id="{94F0CD0A-4569-B54D-83DB-0B006932735F}" userId="1010d3ecf5462dc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 dT="2021-10-05T20:08:42.78" personId="{94F0CD0A-4569-B54D-83DB-0B006932735F}" id="{75AD6A37-8644-9C49-B047-43DFBCBADC2F}">
    <text>Country code</text>
  </threadedComment>
  <threadedComment ref="E9" dT="2021-09-07T18:29:05.88" personId="{718D9764-5CB8-4464-B7C5-FAAAFC53B710}" id="{45C95B2F-3007-46E8-A0EF-8F2D47A7EF18}">
    <text>1 - Latin America
2 - N. America &amp; Oceania
3 - Western Europe
4 - Middle East
5 - Africa
6 - South Asia
7 - Eastern Europe &amp; Central Asia
8 - East Asia</text>
  </threadedComment>
  <threadedComment ref="G96" dT="2021-05-19T10:27:14.79" personId="{00000000-0000-0000-0000-000000000000}" id="{7E6651CA-5114-4E4F-9140-21BC8DE3840D}">
    <text>extrapolated using Pop Division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1-09-07T18:29:05.88" personId="{718D9764-5CB8-4464-B7C5-FAAAFC53B710}" id="{F68C09AB-64E6-4700-92A2-45D16D8030BB}">
    <text>1 - Latin America
2 - N. America &amp; Oceania
3 - Western Europe
4 - Middle East
5 - Africa
6 - South Asia
7 - Eastern Europe &amp; Central Asia
8 - East Asia</text>
  </threadedComment>
  <threadedComment ref="J55" dT="2021-05-21T10:48:07.66" personId="{00000000-0000-0000-0000-000000000000}" id="{1595A44B-543C-4A5E-9623-39C4014872BC}">
    <text>imputed</text>
  </threadedComment>
  <threadedComment ref="J65" dT="2021-05-21T10:48:07.66" personId="{00000000-0000-0000-0000-000000000000}" id="{BAC826F4-63A7-4BF6-911A-B35F56DDA9BC}">
    <text>imputed</text>
  </threadedComment>
  <threadedComment ref="H140" dT="2021-05-19T10:27:14.79" personId="{00000000-0000-0000-0000-000000000000}" id="{891E9D8F-ECAF-4E40-BF1D-0333212120E7}">
    <text>extrapolated using Pop Division data</text>
  </threadedComment>
  <threadedComment ref="I149" dT="2021-05-20T09:41:16.50" personId="{00000000-0000-0000-0000-000000000000}" id="{26BA55E8-8A35-493B-8C9E-F0EF878A5CE5}">
    <text>currently old data 2013</text>
  </threadedComment>
  <threadedComment ref="J210" dT="2021-05-21T10:48:07.66" personId="{00000000-0000-0000-0000-000000000000}" id="{7ED188B5-E9AF-4BD0-807A-75634DC35A73}">
    <text>imputed</text>
  </threadedComment>
  <threadedComment ref="J212" dT="2021-05-21T10:48:07.66" personId="{00000000-0000-0000-0000-000000000000}" id="{872D8508-9416-4C4A-ACCA-67A97FBD84A4}">
    <text>imputed</text>
  </threadedComment>
  <threadedComment ref="H284" dT="2021-05-19T10:27:14.79" personId="{00000000-0000-0000-0000-000000000000}" id="{BFF37343-B06E-4B53-BF4D-098B9D2C5C71}">
    <text>extrapolated using Pop Division data</text>
  </threadedComment>
  <threadedComment ref="J284" dT="2021-05-21T10:48:07.66" personId="{00000000-0000-0000-0000-000000000000}" id="{79C5171F-11F0-4A21-8D20-02DBB7ABFFCE}">
    <text>imputed</text>
  </threadedComment>
  <threadedComment ref="J298" dT="2021-05-21T10:48:07.66" personId="{00000000-0000-0000-0000-000000000000}" id="{DE735A07-E16D-45F1-B897-1AE9E1096F81}">
    <text>imputed</text>
  </threadedComment>
  <threadedComment ref="I300" dT="2021-05-20T09:41:16.50" personId="{00000000-0000-0000-0000-000000000000}" id="{C034819A-8AE1-4A98-ADB8-287B2F7303BF}">
    <text>adjusted using old formula</text>
  </threadedComment>
  <threadedComment ref="J300" dT="2021-05-21T10:48:07.66" personId="{00000000-0000-0000-0000-000000000000}" id="{A9DBBD92-FDEE-4AD0-BE60-F00B70CFD11F}">
    <text>imputed</text>
  </threadedComment>
  <threadedComment ref="J309" dT="2021-05-21T10:48:07.66" personId="{00000000-0000-0000-0000-000000000000}" id="{A3156CD3-D063-439F-B85C-ABE639561391}">
    <text>imputed</text>
  </threadedComment>
  <threadedComment ref="J316" dT="2021-05-21T10:48:07.66" personId="{00000000-0000-0000-0000-000000000000}" id="{35401AB6-1260-4413-AD00-D2C2A650E94A}">
    <text>imputed</text>
  </threadedComment>
  <threadedComment ref="J364" dT="2021-05-21T10:48:07.66" personId="{00000000-0000-0000-0000-000000000000}" id="{5AE05643-10BD-4001-8F7C-6AD1618C99B3}">
    <text>imputed</text>
  </threadedComment>
  <threadedComment ref="H393" dT="2021-05-19T10:27:14.79" personId="{00000000-0000-0000-0000-000000000000}" id="{BF04DD2F-EFCE-4AE6-8DC5-CA2418B4E77C}">
    <text>extrapolated using Pop Division data</text>
  </threadedComment>
  <threadedComment ref="J393" dT="2021-05-21T10:48:07.66" personId="{00000000-0000-0000-0000-000000000000}" id="{A2FBAAEB-E6B6-4D4C-8653-2DD1E8548B03}">
    <text>imputed</text>
  </threadedComment>
  <threadedComment ref="J444" dT="2021-05-21T10:48:07.66" personId="{00000000-0000-0000-0000-000000000000}" id="{8DA21AD7-F413-48F9-9A8A-882E95F943B2}">
    <text>imputed</text>
  </threadedComment>
  <threadedComment ref="J461" dT="2021-05-21T10:48:07.66" personId="{00000000-0000-0000-0000-000000000000}" id="{8F969E12-FDFF-47B5-B326-0D3787B5CEF3}">
    <text>imputed</text>
  </threadedComment>
  <threadedComment ref="J468" dT="2021-05-21T10:48:07.66" personId="{00000000-0000-0000-0000-000000000000}" id="{AB56DC9D-B8C0-40D0-A0A7-BA650B62B9CA}">
    <text>imputed</text>
  </threadedComment>
  <threadedComment ref="J514" dT="2021-05-21T10:48:07.66" personId="{00000000-0000-0000-0000-000000000000}" id="{D3BDE265-2B39-4144-8617-CC4B2A888112}">
    <text>imputed</text>
  </threadedComment>
  <threadedComment ref="H541" dT="2021-05-19T10:27:14.79" personId="{00000000-0000-0000-0000-000000000000}" id="{A0E21066-A2DD-42D9-A74B-1DB719293532}">
    <text>extrapolated using Pop Division data</text>
  </threadedComment>
  <threadedComment ref="J541" dT="2021-05-21T10:48:07.66" personId="{00000000-0000-0000-0000-000000000000}" id="{9EDDBB53-299C-42BE-8129-8AA36E1BEC77}">
    <text>imputed</text>
  </threadedComment>
  <threadedComment ref="J598" dT="2021-05-21T10:48:07.66" personId="{00000000-0000-0000-0000-000000000000}" id="{CC5B7E03-B146-4057-9E68-4C019FB46253}">
    <text>imputed</text>
  </threadedComment>
  <threadedComment ref="J753" dT="2021-05-21T10:48:07.66" personId="{00000000-0000-0000-0000-000000000000}" id="{3528AF5C-9678-4787-9FA6-0EE9E2B170A5}">
    <text>imputed</text>
  </threadedComment>
  <threadedComment ref="J754" dT="2021-05-21T10:48:07.66" personId="{00000000-0000-0000-0000-000000000000}" id="{D4666AC2-87A1-46FD-B28F-811747C9521C}">
    <text>imputed</text>
  </threadedComment>
  <threadedComment ref="H758" dT="2021-05-19T10:27:14.79" personId="{00000000-0000-0000-0000-000000000000}" id="{41840593-E829-4760-BECA-5966CFB45B3E}">
    <text>extrapolated using Pop Division data</text>
  </threadedComment>
  <threadedComment ref="J758" dT="2021-05-21T10:48:07.66" personId="{00000000-0000-0000-0000-000000000000}" id="{95921237-1F52-4C0F-9472-6934428A7E8E}">
    <text>imputed</text>
  </threadedComment>
  <threadedComment ref="J760" dT="2021-05-21T10:48:07.66" personId="{00000000-0000-0000-0000-000000000000}" id="{FB3D832E-59F9-48A6-81C9-4A4A42E263F5}">
    <text>imputed</text>
  </threadedComment>
  <threadedComment ref="J761" dT="2021-05-21T10:48:07.66" personId="{00000000-0000-0000-0000-000000000000}" id="{53B9F0D3-8208-42E0-A1E1-C5A18C46D6D3}">
    <text>imputed</text>
  </threadedComment>
  <threadedComment ref="J905" dT="2021-05-21T10:48:07.66" personId="{00000000-0000-0000-0000-000000000000}" id="{4A8661C9-DC09-4DAB-8DD0-2838F5CC154C}">
    <text>imputed</text>
  </threadedComment>
  <threadedComment ref="J906" dT="2021-05-21T10:48:07.66" personId="{00000000-0000-0000-0000-000000000000}" id="{26F0FD5A-ED95-4A46-B447-435A07120B1E}">
    <text>imputed</text>
  </threadedComment>
  <threadedComment ref="H910" dT="2021-05-19T10:27:14.79" personId="{00000000-0000-0000-0000-000000000000}" id="{F010171E-5B45-40A0-BC7F-5FF13294A4ED}">
    <text>extrapolated using Pop Division data</text>
  </threadedComment>
  <threadedComment ref="J910" dT="2021-05-21T10:48:07.66" personId="{00000000-0000-0000-0000-000000000000}" id="{7C906D3F-82D3-4A74-B6B6-DF6177BB2F9F}">
    <text>imputed</text>
  </threadedComment>
  <threadedComment ref="J912" dT="2021-05-21T10:48:07.66" personId="{00000000-0000-0000-0000-000000000000}" id="{C4DCF1C9-8454-4573-9D0B-B03EBA08C19A}">
    <text>imputed</text>
  </threadedComment>
  <threadedComment ref="J913" dT="2021-05-21T10:48:07.66" personId="{00000000-0000-0000-0000-000000000000}" id="{854B2FB4-269E-4B23-91B4-AC36FBB3F5DB}">
    <text>imputed</text>
  </threadedComment>
  <threadedComment ref="J1058" dT="2021-05-21T10:48:07.66" personId="{00000000-0000-0000-0000-000000000000}" id="{24A4EE72-0FA2-4926-8881-1218CDCF29C7}">
    <text>imputed</text>
  </threadedComment>
  <threadedComment ref="J1059" dT="2021-05-21T10:48:07.66" personId="{00000000-0000-0000-0000-000000000000}" id="{891D0303-CEB3-49A8-AEF6-FBCD3597B507}">
    <text>imputed</text>
  </threadedComment>
  <threadedComment ref="H1062" dT="2021-05-19T10:27:14.79" personId="{00000000-0000-0000-0000-000000000000}" id="{6EA6A80A-F4E7-4EDD-885C-0295B0B9F262}">
    <text>extrapolated using Pop Division data</text>
  </threadedComment>
  <threadedComment ref="J1062" dT="2021-05-21T10:48:07.66" personId="{00000000-0000-0000-0000-000000000000}" id="{707084DC-1E7E-4440-A5DA-7260ED7F400B}">
    <text>imputed</text>
  </threadedComment>
  <threadedComment ref="J1064" dT="2021-05-21T10:48:07.66" personId="{00000000-0000-0000-0000-000000000000}" id="{1432706B-9300-4D63-A1DE-4AA6FDD3E9F6}">
    <text>imputed</text>
  </threadedComment>
  <threadedComment ref="J1065" dT="2021-05-21T10:48:07.66" personId="{00000000-0000-0000-0000-000000000000}" id="{DE864339-9F6A-44A2-90DD-C5A23BBCEEE2}">
    <text>imputed</text>
  </threadedComment>
  <threadedComment ref="J1209" dT="2021-05-21T10:48:07.66" personId="{00000000-0000-0000-0000-000000000000}" id="{B792BD16-6056-4382-8745-BCE34BF2A803}">
    <text>imputed</text>
  </threadedComment>
  <threadedComment ref="J1210" dT="2021-05-21T10:48:07.66" personId="{00000000-0000-0000-0000-000000000000}" id="{92AE4D0B-D933-4D22-B689-DE04DD9F6B8B}">
    <text>imputed</text>
  </threadedComment>
  <threadedComment ref="H1214" dT="2021-05-19T10:27:14.79" personId="{00000000-0000-0000-0000-000000000000}" id="{BD0A2E8C-60E7-42C8-9EB7-B10D835847C9}">
    <text>extrapolated using Pop Division data</text>
  </threadedComment>
  <threadedComment ref="J1214" dT="2021-05-21T10:48:07.66" personId="{00000000-0000-0000-0000-000000000000}" id="{A989FC8F-7A93-4750-84B1-217FC692B3B3}">
    <text>imputed</text>
  </threadedComment>
  <threadedComment ref="J1216" dT="2021-05-21T10:48:07.66" personId="{00000000-0000-0000-0000-000000000000}" id="{48B02886-FABA-444A-9911-CB138CD6BD99}">
    <text>imputed</text>
  </threadedComment>
  <threadedComment ref="J1217" dT="2021-05-21T10:48:07.66" personId="{00000000-0000-0000-0000-000000000000}" id="{900EF858-A971-4A19-8D1C-8D7080910D68}">
    <text>imputed</text>
  </threadedComment>
  <threadedComment ref="J1362" dT="2021-05-21T10:48:07.66" personId="{00000000-0000-0000-0000-000000000000}" id="{E2D2A0DB-041C-4CAF-AAF5-0F85A0ED0D8E}">
    <text>imputed</text>
  </threadedComment>
  <threadedComment ref="J1363" dT="2021-05-21T10:48:07.66" personId="{00000000-0000-0000-0000-000000000000}" id="{62B8DD4E-EB3A-4F22-AB6D-DE81C0C8EB41}">
    <text>imputed</text>
  </threadedComment>
  <threadedComment ref="H1366" dT="2021-05-19T10:27:14.79" personId="{00000000-0000-0000-0000-000000000000}" id="{79B38958-7F02-4186-B62D-EAB4575028A5}">
    <text>extrapolated using Pop Division data</text>
  </threadedComment>
  <threadedComment ref="J1366" dT="2021-05-21T10:48:07.66" personId="{00000000-0000-0000-0000-000000000000}" id="{A22DD972-0123-4304-BF70-35EC53051B3A}">
    <text>imputed</text>
  </threadedComment>
  <threadedComment ref="J1368" dT="2021-05-21T10:48:07.66" personId="{00000000-0000-0000-0000-000000000000}" id="{B0A5CC6E-88B8-42D1-BE05-E44937BFD9B7}">
    <text>imputed</text>
  </threadedComment>
  <threadedComment ref="J1369" dT="2021-05-21T10:48:07.66" personId="{00000000-0000-0000-0000-000000000000}" id="{B64ACE15-6636-44FA-BC1E-B71D03AF5CF0}">
    <text>imputed</text>
  </threadedComment>
  <threadedComment ref="J1513" dT="2021-05-21T10:48:07.66" personId="{00000000-0000-0000-0000-000000000000}" id="{3D3EFE15-0A10-4D7F-B09F-60C5E9FFEEBF}">
    <text>imputed</text>
  </threadedComment>
  <threadedComment ref="J1514" dT="2021-05-21T10:48:07.66" personId="{00000000-0000-0000-0000-000000000000}" id="{7DBA83FD-81ED-4323-B7A0-D0AD2D76FD7C}">
    <text>imputed</text>
  </threadedComment>
  <threadedComment ref="H1519" dT="2021-05-19T10:27:14.79" personId="{00000000-0000-0000-0000-000000000000}" id="{DBF2754D-6B50-44C1-9B17-293BD59F435F}">
    <text>extrapolated using Pop Division data</text>
  </threadedComment>
  <threadedComment ref="J1519" dT="2021-05-21T10:48:07.66" personId="{00000000-0000-0000-0000-000000000000}" id="{D08D8F8B-6AFA-4337-BBCD-F6CC74AD861B}">
    <text>imputed</text>
  </threadedComment>
  <threadedComment ref="J1520" dT="2021-05-21T10:48:07.66" personId="{00000000-0000-0000-0000-000000000000}" id="{DCB5A0E2-D87D-4DCF-8919-B232404B0014}">
    <text>imputed</text>
  </threadedComment>
  <threadedComment ref="J1521" dT="2021-05-21T10:48:07.66" personId="{00000000-0000-0000-0000-000000000000}" id="{F97E131D-A221-4898-84F3-39FC5F10E3E7}">
    <text>imputed</text>
  </threadedComment>
  <threadedComment ref="J1659" dT="2021-05-21T10:48:07.66" personId="{00000000-0000-0000-0000-000000000000}" id="{F935A375-E5BF-4D8C-966B-7F54D9889CF2}">
    <text>imputed</text>
  </threadedComment>
  <threadedComment ref="J1660" dT="2021-05-21T10:48:07.66" personId="{00000000-0000-0000-0000-000000000000}" id="{3D6D130A-DC31-41B1-8EF1-18335331E6DD}">
    <text>imputed</text>
  </threadedComment>
  <threadedComment ref="H1669" dT="2021-05-19T10:27:14.79" personId="{00000000-0000-0000-0000-000000000000}" id="{939BE094-A473-4139-9A59-36C1A5576F36}">
    <text>extrapolated using Pop Division data</text>
  </threadedComment>
  <threadedComment ref="J1669" dT="2021-05-21T10:48:07.66" personId="{00000000-0000-0000-0000-000000000000}" id="{F8327AAD-6034-4368-8DA2-C6D4E25F7061}">
    <text>imputed</text>
  </threadedComment>
  <threadedComment ref="J1672" dT="2021-05-21T10:48:07.66" personId="{00000000-0000-0000-0000-000000000000}" id="{A923AB49-902B-45FD-9874-1871E4187565}">
    <text>imputed</text>
  </threadedComment>
  <threadedComment ref="J1673" dT="2021-05-21T10:48:07.66" personId="{00000000-0000-0000-0000-000000000000}" id="{C9EB918A-C131-405C-8C00-E54F08A2477F}">
    <text>imputed</text>
  </threadedComment>
  <threadedComment ref="J1811" dT="2021-05-21T10:48:07.66" personId="{00000000-0000-0000-0000-000000000000}" id="{0C3083BD-F7D6-4FAE-A844-55362F0D88EB}">
    <text>imputed</text>
  </threadedComment>
  <threadedComment ref="J1812" dT="2021-05-21T10:48:07.66" personId="{00000000-0000-0000-0000-000000000000}" id="{5BE32072-43D7-4A51-A07A-FDDD70D60139}">
    <text>imputed</text>
  </threadedComment>
  <threadedComment ref="H1821" dT="2021-05-19T10:27:14.79" personId="{00000000-0000-0000-0000-000000000000}" id="{14658694-C850-4CA7-B32D-72C2865D050D}">
    <text>extrapolated using Pop Division data</text>
  </threadedComment>
  <threadedComment ref="J1821" dT="2021-05-21T10:48:07.66" personId="{00000000-0000-0000-0000-000000000000}" id="{C2635D78-0819-4FB8-ACBF-070F28C75E7C}">
    <text>imputed</text>
  </threadedComment>
  <threadedComment ref="J1824" dT="2021-05-21T10:48:07.66" personId="{00000000-0000-0000-0000-000000000000}" id="{95CD794C-81B3-4284-8EE7-58AA77C32FAD}">
    <text>imputed</text>
  </threadedComment>
  <threadedComment ref="J1825" dT="2021-05-21T10:48:07.66" personId="{00000000-0000-0000-0000-000000000000}" id="{36357962-2A91-411E-9EC2-4EE97F5243D0}">
    <text>imputed</text>
  </threadedComment>
  <threadedComment ref="J1957" dT="2021-05-21T10:48:07.66" personId="{00000000-0000-0000-0000-000000000000}" id="{BC3D9FB4-6377-4602-9454-31C71D842758}">
    <text>imputed</text>
  </threadedComment>
  <threadedComment ref="J1958" dT="2021-05-21T10:48:07.66" personId="{00000000-0000-0000-0000-000000000000}" id="{D6253C27-F456-4E2B-8D6D-FC05DB1150FB}">
    <text>imputed</text>
  </threadedComment>
  <threadedComment ref="H1972" dT="2021-05-19T10:27:14.79" personId="{00000000-0000-0000-0000-000000000000}" id="{441D6CBD-1A5F-4398-A22A-556FD0CCCEE9}">
    <text>extrapolated using Pop Division data</text>
  </threadedComment>
  <threadedComment ref="J1972" dT="2021-05-21T10:48:07.66" personId="{00000000-0000-0000-0000-000000000000}" id="{0BE93998-A5FF-4D9E-98ED-2E21D40AFA16}">
    <text>imputed</text>
  </threadedComment>
  <threadedComment ref="J1976" dT="2021-05-21T10:48:07.66" personId="{00000000-0000-0000-0000-000000000000}" id="{338F11AA-0B0D-4043-8DE6-487B7EF27252}">
    <text>imputed</text>
  </threadedComment>
  <threadedComment ref="J1977" dT="2021-05-21T10:48:07.66" personId="{00000000-0000-0000-0000-000000000000}" id="{CE918813-44E0-4339-8861-676018D19699}">
    <text>imputed</text>
  </threadedComment>
  <threadedComment ref="J2109" dT="2021-05-21T10:48:07.66" personId="{00000000-0000-0000-0000-000000000000}" id="{DEBBDDDF-657C-4280-8256-D8FEC1C16511}">
    <text>imputed</text>
  </threadedComment>
  <threadedComment ref="J2110" dT="2021-05-21T10:48:07.66" personId="{00000000-0000-0000-0000-000000000000}" id="{8C2C4F45-598E-4BB7-B28B-E0EC49DCF9ED}">
    <text>imputed</text>
  </threadedComment>
  <threadedComment ref="H2124" dT="2021-05-19T10:27:14.79" personId="{00000000-0000-0000-0000-000000000000}" id="{3EB8C75B-C1D3-496A-9C6A-E56AED50A558}">
    <text>extrapolated using Pop Division data</text>
  </threadedComment>
  <threadedComment ref="J2124" dT="2021-05-21T10:48:07.66" personId="{00000000-0000-0000-0000-000000000000}" id="{A76A1C47-4831-4E7E-96AF-D6835FD94E08}">
    <text>imputed</text>
  </threadedComment>
  <threadedComment ref="J2128" dT="2021-05-21T10:48:07.66" personId="{00000000-0000-0000-0000-000000000000}" id="{A4B10200-C7EC-44DB-9D77-B53140BDBB96}">
    <text>imputed</text>
  </threadedComment>
  <threadedComment ref="J2129" dT="2021-05-21T10:48:07.66" personId="{00000000-0000-0000-0000-000000000000}" id="{4DC58303-E263-4497-BE7E-F42C28A9FDAF}">
    <text>imputed</text>
  </threadedComment>
  <threadedComment ref="J2242" dT="2021-05-21T10:48:07.66" personId="{00000000-0000-0000-0000-000000000000}" id="{F2FC2B1C-6500-4345-B3B5-1AAF7217AF40}">
    <text>imputed</text>
  </threadedComment>
  <threadedComment ref="J2244" dT="2021-05-21T10:48:07.66" personId="{00000000-0000-0000-0000-000000000000}" id="{EEF5C4BB-4735-4B7B-B881-70658C8FE698}">
    <text>imputed</text>
  </threadedComment>
  <threadedComment ref="H2274" dT="2021-05-19T10:27:14.79" personId="{00000000-0000-0000-0000-000000000000}" id="{94F6B340-1EC2-49FE-88A2-7E40CFBD1853}">
    <text>extrapolated using Pop Division data</text>
  </threadedComment>
  <threadedComment ref="J2274" dT="2021-05-21T10:48:07.66" personId="{00000000-0000-0000-0000-000000000000}" id="{AC395C1F-069C-464C-BEAC-7385E103493B}">
    <text>imputed</text>
  </threadedComment>
  <threadedComment ref="J2279" dT="2021-05-21T10:48:07.66" personId="{00000000-0000-0000-0000-000000000000}" id="{A5A116B7-85B1-477C-B9DE-0174D99CC850}">
    <text>imputed</text>
  </threadedComment>
  <threadedComment ref="J2280" dT="2021-05-21T10:48:07.66" personId="{00000000-0000-0000-0000-000000000000}" id="{E7AA66EF-5035-4991-81E7-AC595ED531BD}">
    <text>imputed</text>
  </threadedComment>
  <threadedComment ref="J2299" dT="2021-07-29T06:52:14.34" personId="{718D9764-5CB8-4464-B7C5-FAAAFC53B710}" id="{A04F6B38-4AF6-4E83-BE56-D8160FEB3783}">
    <text>biocapacity for 2018 -2020 from data provided by Leo Wambersie</text>
  </threadedComment>
</ThreadedComments>
</file>

<file path=xl/threadedComments/threadedComment3.xml><?xml version="1.0" encoding="utf-8"?>
<ThreadedComments xmlns="http://schemas.microsoft.com/office/spreadsheetml/2018/threadedcomments" xmlns:x="http://schemas.openxmlformats.org/spreadsheetml/2006/main">
  <threadedComment ref="G11" dT="2021-10-05T07:02:32.61" personId="{718D9764-5CB8-4464-B7C5-FAAAFC53B710}" id="{542A5B84-87BD-439D-B30C-C08817948B53}">
    <text>Rank not reported for 2006, as data was available for much fewer countries then.</text>
  </threadedComment>
  <threadedComment ref="G25" dT="2021-10-05T07:03:00.15" personId="{718D9764-5CB8-4464-B7C5-FAAAFC53B710}" id="{8F38ECF7-4D26-4055-B3E1-E9947F453A2B}">
    <text>Rank not reported for 2020, as data was available for much fewer countries then.</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weall.org/"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0CB43-1155-49DE-91E7-D89D765AE313}">
  <sheetPr>
    <tabColor rgb="FF00B0F0"/>
  </sheetPr>
  <dimension ref="A1:W30"/>
  <sheetViews>
    <sheetView zoomScale="85" zoomScaleNormal="85" workbookViewId="0"/>
  </sheetViews>
  <sheetFormatPr defaultColWidth="8.88671875" defaultRowHeight="17.399999999999999"/>
  <cols>
    <col min="1" max="1" width="3.6640625" style="121" customWidth="1"/>
    <col min="2" max="2" width="9.6640625" style="121" customWidth="1"/>
    <col min="3" max="4" width="8.88671875" style="121"/>
    <col min="5" max="5" width="15.109375" style="121" customWidth="1"/>
    <col min="6" max="6" width="9.109375" style="121" customWidth="1"/>
    <col min="7" max="7" width="3.88671875" style="121" customWidth="1"/>
    <col min="8" max="8" width="8.88671875" style="121" customWidth="1"/>
    <col min="9" max="20" width="8.88671875" style="121"/>
    <col min="21" max="21" width="12.88671875" style="121" customWidth="1"/>
    <col min="22" max="16384" width="8.88671875" style="121"/>
  </cols>
  <sheetData>
    <row r="1" spans="1:23" ht="18" thickBot="1">
      <c r="A1" s="26"/>
      <c r="B1" s="26"/>
      <c r="C1" s="26"/>
      <c r="D1" s="26"/>
      <c r="E1" s="26"/>
      <c r="F1" s="26"/>
      <c r="G1" s="26"/>
      <c r="H1" s="26"/>
      <c r="I1" s="26"/>
      <c r="J1" s="26"/>
      <c r="K1" s="26"/>
      <c r="L1" s="26"/>
      <c r="M1" s="26"/>
      <c r="N1" s="26"/>
      <c r="O1" s="26"/>
      <c r="P1" s="26"/>
      <c r="Q1" s="26"/>
      <c r="R1" s="26"/>
      <c r="S1" s="26"/>
      <c r="T1" s="26"/>
      <c r="U1" s="26"/>
      <c r="V1" s="26"/>
      <c r="W1" s="26"/>
    </row>
    <row r="2" spans="1:23">
      <c r="A2" s="26"/>
      <c r="B2" s="22"/>
      <c r="C2" s="23"/>
      <c r="D2" s="23"/>
      <c r="E2" s="23"/>
      <c r="F2" s="23"/>
      <c r="G2" s="23"/>
      <c r="H2" s="23"/>
      <c r="I2" s="23"/>
      <c r="J2" s="23"/>
      <c r="K2" s="23"/>
      <c r="L2" s="23"/>
      <c r="M2" s="23"/>
      <c r="N2" s="23"/>
      <c r="O2" s="23"/>
      <c r="P2" s="23"/>
      <c r="Q2" s="23"/>
      <c r="R2" s="23"/>
      <c r="S2" s="23"/>
      <c r="T2" s="23"/>
      <c r="U2" s="24"/>
      <c r="V2" s="26"/>
      <c r="W2" s="26"/>
    </row>
    <row r="3" spans="1:23">
      <c r="A3" s="26"/>
      <c r="B3" s="25"/>
      <c r="C3" s="26"/>
      <c r="D3" s="26"/>
      <c r="E3" s="26"/>
      <c r="F3" s="26"/>
      <c r="G3" s="26"/>
      <c r="H3" s="27"/>
      <c r="I3" s="26"/>
      <c r="J3" s="26"/>
      <c r="K3" s="26"/>
      <c r="L3" s="26"/>
      <c r="M3" s="26"/>
      <c r="N3" s="26"/>
      <c r="O3" s="26"/>
      <c r="P3" s="26"/>
      <c r="Q3" s="26"/>
      <c r="R3" s="26"/>
      <c r="S3" s="26"/>
      <c r="T3" s="26"/>
      <c r="U3" s="28"/>
      <c r="V3" s="26"/>
      <c r="W3" s="26"/>
    </row>
    <row r="4" spans="1:23">
      <c r="A4" s="26"/>
      <c r="B4" s="25"/>
      <c r="D4" s="26"/>
      <c r="E4" s="26"/>
      <c r="F4" s="26"/>
      <c r="G4" s="26"/>
      <c r="H4" s="27"/>
      <c r="I4" s="26"/>
      <c r="J4" s="26"/>
      <c r="K4" s="26"/>
      <c r="L4" s="26"/>
      <c r="M4" s="26"/>
      <c r="N4" s="26"/>
      <c r="O4" s="26"/>
      <c r="P4" s="26"/>
      <c r="Q4" s="26"/>
      <c r="R4" s="26"/>
      <c r="S4" s="26"/>
      <c r="T4" s="26"/>
      <c r="U4" s="28"/>
      <c r="V4" s="26"/>
      <c r="W4" s="26"/>
    </row>
    <row r="5" spans="1:23">
      <c r="A5" s="26"/>
      <c r="B5" s="25"/>
      <c r="C5" s="26"/>
      <c r="D5" s="26"/>
      <c r="E5" s="26"/>
      <c r="F5" s="26"/>
      <c r="G5" s="26"/>
      <c r="H5" s="27"/>
      <c r="I5" s="26"/>
      <c r="J5" s="26"/>
      <c r="K5" s="26"/>
      <c r="L5" s="26"/>
      <c r="M5" s="26"/>
      <c r="N5" s="26"/>
      <c r="O5" s="26"/>
      <c r="P5" s="26"/>
      <c r="Q5" s="26"/>
      <c r="R5" s="26"/>
      <c r="S5" s="26"/>
      <c r="T5" s="26"/>
      <c r="U5" s="28"/>
      <c r="V5" s="26"/>
      <c r="W5" s="26"/>
    </row>
    <row r="6" spans="1:23">
      <c r="A6" s="26"/>
      <c r="B6" s="25"/>
      <c r="C6" s="26"/>
      <c r="D6" s="26"/>
      <c r="E6" s="26"/>
      <c r="F6" s="26"/>
      <c r="G6" s="26"/>
      <c r="H6" s="26"/>
      <c r="I6" s="26"/>
      <c r="J6" s="26"/>
      <c r="K6" s="26"/>
      <c r="L6" s="26"/>
      <c r="M6" s="26"/>
      <c r="N6" s="26"/>
      <c r="O6" s="26"/>
      <c r="P6" s="26"/>
      <c r="Q6" s="26"/>
      <c r="R6" s="26"/>
      <c r="S6" s="26"/>
      <c r="T6" s="26"/>
      <c r="U6" s="28"/>
      <c r="V6" s="26"/>
      <c r="W6" s="26"/>
    </row>
    <row r="7" spans="1:23" ht="51" customHeight="1">
      <c r="A7" s="26"/>
      <c r="B7" s="25"/>
      <c r="C7" s="26"/>
      <c r="D7" s="26"/>
      <c r="E7" s="26"/>
      <c r="F7" s="26"/>
      <c r="G7" s="26"/>
      <c r="H7" s="26"/>
      <c r="I7" s="26"/>
      <c r="J7" s="26"/>
      <c r="K7" s="26"/>
      <c r="L7" s="26"/>
      <c r="M7" s="26"/>
      <c r="N7" s="26"/>
      <c r="O7" s="26"/>
      <c r="P7" s="26"/>
      <c r="Q7" s="26"/>
      <c r="R7" s="26"/>
      <c r="S7" s="26"/>
      <c r="T7" s="26"/>
      <c r="U7" s="28"/>
      <c r="V7" s="26"/>
      <c r="W7" s="26"/>
    </row>
    <row r="8" spans="1:23" ht="24.6">
      <c r="A8" s="26"/>
      <c r="B8" s="25"/>
      <c r="C8" s="185" t="s">
        <v>365</v>
      </c>
      <c r="D8" s="185"/>
      <c r="E8" s="185"/>
      <c r="F8" s="185"/>
      <c r="G8" s="185"/>
      <c r="H8" s="185"/>
      <c r="I8" s="185"/>
      <c r="J8" s="185"/>
      <c r="K8" s="30" t="s">
        <v>363</v>
      </c>
      <c r="L8" s="29"/>
      <c r="M8" s="29"/>
      <c r="N8" s="29"/>
      <c r="P8" s="29"/>
      <c r="Q8" s="29"/>
      <c r="R8" s="29"/>
      <c r="S8" s="29"/>
      <c r="T8" s="29"/>
      <c r="U8" s="28"/>
      <c r="V8" s="26"/>
      <c r="W8" s="26"/>
    </row>
    <row r="9" spans="1:23">
      <c r="A9" s="26"/>
      <c r="B9" s="25"/>
      <c r="C9" s="31"/>
      <c r="D9" s="31"/>
      <c r="E9" s="31"/>
      <c r="F9" s="31"/>
      <c r="G9" s="31"/>
      <c r="H9" s="31"/>
      <c r="I9" s="31"/>
      <c r="J9" s="31"/>
      <c r="K9" s="31"/>
      <c r="L9" s="31"/>
      <c r="M9" s="31"/>
      <c r="N9" s="31"/>
      <c r="O9" s="31"/>
      <c r="P9" s="31"/>
      <c r="Q9" s="31"/>
      <c r="R9" s="31"/>
      <c r="S9" s="31"/>
      <c r="T9" s="31"/>
      <c r="U9" s="28"/>
      <c r="V9" s="26"/>
      <c r="W9" s="26"/>
    </row>
    <row r="10" spans="1:23">
      <c r="A10" s="26"/>
      <c r="B10" s="25"/>
      <c r="C10" s="31" t="s">
        <v>384</v>
      </c>
      <c r="D10" s="31"/>
      <c r="E10" s="31"/>
      <c r="F10" s="31"/>
      <c r="G10" s="31"/>
      <c r="H10" s="31"/>
      <c r="I10" s="31"/>
      <c r="J10" s="31"/>
      <c r="K10" s="31"/>
      <c r="L10" s="31"/>
      <c r="M10" s="31"/>
      <c r="N10" s="31"/>
      <c r="O10" s="31"/>
      <c r="P10" s="31"/>
      <c r="Q10" s="31"/>
      <c r="R10" s="31"/>
      <c r="S10" s="31"/>
      <c r="T10" s="31"/>
      <c r="U10" s="28"/>
      <c r="V10" s="26"/>
      <c r="W10" s="26"/>
    </row>
    <row r="11" spans="1:23">
      <c r="A11" s="26"/>
      <c r="B11" s="25"/>
      <c r="C11" s="31"/>
      <c r="D11" s="31"/>
      <c r="E11" s="31"/>
      <c r="F11" s="31"/>
      <c r="G11" s="31"/>
      <c r="H11" s="31"/>
      <c r="I11" s="31"/>
      <c r="J11" s="31"/>
      <c r="K11" s="31"/>
      <c r="L11" s="31"/>
      <c r="M11" s="31"/>
      <c r="N11" s="31"/>
      <c r="O11" s="31"/>
      <c r="P11" s="31"/>
      <c r="Q11" s="31"/>
      <c r="R11" s="31"/>
      <c r="S11" s="31"/>
      <c r="T11" s="31"/>
      <c r="U11" s="28"/>
      <c r="V11" s="26"/>
      <c r="W11" s="26"/>
    </row>
    <row r="12" spans="1:23">
      <c r="A12" s="26"/>
      <c r="B12" s="25"/>
      <c r="C12" s="32" t="s">
        <v>364</v>
      </c>
      <c r="D12" s="26"/>
      <c r="E12" s="26"/>
      <c r="F12" s="26"/>
      <c r="G12" s="26"/>
      <c r="H12" s="26"/>
      <c r="I12" s="26"/>
      <c r="J12" s="26"/>
      <c r="K12" s="26"/>
      <c r="L12" s="26"/>
      <c r="M12" s="26"/>
      <c r="N12" s="26"/>
      <c r="O12" s="26"/>
      <c r="P12" s="26"/>
      <c r="Q12" s="26"/>
      <c r="R12" s="26"/>
      <c r="S12" s="26"/>
      <c r="T12" s="26"/>
      <c r="U12" s="28"/>
      <c r="V12" s="26"/>
      <c r="W12" s="26"/>
    </row>
    <row r="13" spans="1:23">
      <c r="A13" s="26"/>
      <c r="B13" s="25"/>
      <c r="C13" s="26"/>
      <c r="D13" s="26"/>
      <c r="E13" s="26"/>
      <c r="F13" s="26"/>
      <c r="G13" s="26"/>
      <c r="H13" s="26"/>
      <c r="I13" s="26"/>
      <c r="J13" s="26"/>
      <c r="K13" s="26"/>
      <c r="L13" s="26"/>
      <c r="M13" s="26"/>
      <c r="N13" s="26"/>
      <c r="O13" s="26"/>
      <c r="P13" s="26"/>
      <c r="Q13" s="26"/>
      <c r="R13" s="26"/>
      <c r="S13" s="26"/>
      <c r="T13" s="26"/>
      <c r="U13" s="28"/>
      <c r="V13" s="26"/>
      <c r="W13" s="26"/>
    </row>
    <row r="14" spans="1:23" ht="18" customHeight="1">
      <c r="A14" s="26"/>
      <c r="B14" s="25"/>
      <c r="C14" s="119" t="s">
        <v>385</v>
      </c>
      <c r="E14" s="33"/>
      <c r="F14" s="33"/>
      <c r="G14" s="120" t="s">
        <v>387</v>
      </c>
      <c r="H14" s="33"/>
      <c r="I14" s="33"/>
      <c r="J14" s="33"/>
      <c r="K14" s="33"/>
      <c r="L14" s="33"/>
      <c r="M14" s="33"/>
      <c r="N14" s="33"/>
      <c r="O14" s="33"/>
      <c r="P14" s="33"/>
      <c r="Q14" s="33"/>
      <c r="R14" s="33"/>
      <c r="S14" s="33"/>
      <c r="T14" s="33"/>
      <c r="U14" s="28"/>
      <c r="V14" s="26"/>
      <c r="W14" s="26"/>
    </row>
    <row r="15" spans="1:23" ht="18" customHeight="1">
      <c r="A15" s="26"/>
      <c r="B15" s="25"/>
      <c r="C15" s="119" t="s">
        <v>386</v>
      </c>
      <c r="E15" s="33"/>
      <c r="F15" s="33"/>
      <c r="G15" s="120" t="s">
        <v>388</v>
      </c>
      <c r="H15" s="33"/>
      <c r="I15" s="33"/>
      <c r="J15" s="33"/>
      <c r="K15" s="33"/>
      <c r="L15" s="33"/>
      <c r="M15" s="33"/>
      <c r="N15" s="33"/>
      <c r="O15" s="33"/>
      <c r="P15" s="33"/>
      <c r="Q15" s="33"/>
      <c r="R15" s="33"/>
      <c r="S15" s="33"/>
      <c r="T15" s="33"/>
      <c r="U15" s="28"/>
      <c r="V15" s="26"/>
      <c r="W15" s="26"/>
    </row>
    <row r="16" spans="1:23">
      <c r="A16" s="26"/>
      <c r="B16" s="25"/>
      <c r="C16" s="119" t="s">
        <v>393</v>
      </c>
      <c r="E16" s="26"/>
      <c r="F16" s="26"/>
      <c r="G16" s="120" t="s">
        <v>395</v>
      </c>
      <c r="H16" s="26"/>
      <c r="I16" s="26"/>
      <c r="J16" s="26"/>
      <c r="K16" s="26"/>
      <c r="L16" s="26"/>
      <c r="M16" s="26"/>
      <c r="N16" s="26"/>
      <c r="O16" s="26"/>
      <c r="P16" s="26"/>
      <c r="Q16" s="26"/>
      <c r="R16" s="26"/>
      <c r="S16" s="26"/>
      <c r="T16" s="26"/>
      <c r="U16" s="28"/>
      <c r="V16" s="26"/>
      <c r="W16" s="26"/>
    </row>
    <row r="17" spans="1:23">
      <c r="A17" s="26"/>
      <c r="B17" s="25"/>
      <c r="C17" s="119" t="s">
        <v>392</v>
      </c>
      <c r="E17" s="26"/>
      <c r="F17" s="26"/>
      <c r="G17" s="120" t="s">
        <v>394</v>
      </c>
      <c r="H17" s="26"/>
      <c r="I17" s="26"/>
      <c r="J17" s="26"/>
      <c r="K17" s="26"/>
      <c r="L17" s="26"/>
      <c r="M17" s="26"/>
      <c r="N17" s="26"/>
      <c r="O17" s="26"/>
      <c r="P17" s="26"/>
      <c r="Q17" s="26"/>
      <c r="R17" s="26"/>
      <c r="S17" s="26"/>
      <c r="T17" s="26"/>
      <c r="U17" s="28"/>
      <c r="V17" s="26"/>
      <c r="W17" s="26"/>
    </row>
    <row r="18" spans="1:23">
      <c r="A18" s="26"/>
      <c r="B18" s="25"/>
      <c r="C18" s="119" t="s">
        <v>466</v>
      </c>
      <c r="E18" s="26"/>
      <c r="F18" s="26"/>
      <c r="G18" s="120" t="s">
        <v>398</v>
      </c>
      <c r="H18" s="26"/>
      <c r="I18" s="26"/>
      <c r="J18" s="26"/>
      <c r="K18" s="26"/>
      <c r="L18" s="26"/>
      <c r="M18" s="26"/>
      <c r="N18" s="26"/>
      <c r="O18" s="26"/>
      <c r="P18" s="26"/>
      <c r="Q18" s="26"/>
      <c r="R18" s="26"/>
      <c r="S18" s="26"/>
      <c r="T18" s="26"/>
      <c r="U18" s="28"/>
      <c r="V18" s="26"/>
      <c r="W18" s="26"/>
    </row>
    <row r="19" spans="1:23">
      <c r="A19" s="26"/>
      <c r="B19" s="25"/>
      <c r="C19" s="119" t="s">
        <v>396</v>
      </c>
      <c r="E19" s="26"/>
      <c r="F19" s="26"/>
      <c r="G19" s="120" t="s">
        <v>397</v>
      </c>
      <c r="H19" s="26"/>
      <c r="I19" s="26"/>
      <c r="J19" s="26"/>
      <c r="K19" s="26"/>
      <c r="L19" s="26"/>
      <c r="M19" s="26"/>
      <c r="N19" s="26"/>
      <c r="O19" s="26"/>
      <c r="P19" s="26"/>
      <c r="Q19" s="26"/>
      <c r="R19" s="26"/>
      <c r="S19" s="26"/>
      <c r="T19" s="26"/>
      <c r="U19" s="28"/>
      <c r="V19" s="26"/>
      <c r="W19" s="26"/>
    </row>
    <row r="20" spans="1:23">
      <c r="A20" s="26"/>
      <c r="B20" s="25"/>
      <c r="C20" s="119" t="s">
        <v>459</v>
      </c>
      <c r="E20" s="26"/>
      <c r="F20" s="26"/>
      <c r="G20" s="120" t="s">
        <v>460</v>
      </c>
      <c r="H20" s="26"/>
      <c r="I20" s="26"/>
      <c r="J20" s="26"/>
      <c r="K20" s="26"/>
      <c r="L20" s="26"/>
      <c r="M20" s="26"/>
      <c r="N20" s="26"/>
      <c r="O20" s="26"/>
      <c r="P20" s="26"/>
      <c r="Q20" s="26"/>
      <c r="R20" s="26"/>
      <c r="S20" s="26"/>
      <c r="T20" s="26"/>
      <c r="U20" s="28"/>
      <c r="V20" s="26"/>
      <c r="W20" s="26"/>
    </row>
    <row r="21" spans="1:23" ht="24.9" customHeight="1">
      <c r="A21" s="26"/>
      <c r="B21" s="25"/>
      <c r="C21" s="119" t="s">
        <v>461</v>
      </c>
      <c r="E21" s="33"/>
      <c r="F21" s="33"/>
      <c r="G21" s="120" t="s">
        <v>362</v>
      </c>
      <c r="H21" s="33"/>
      <c r="I21" s="33"/>
      <c r="J21" s="33"/>
      <c r="K21" s="33"/>
      <c r="L21" s="33"/>
      <c r="M21" s="33"/>
      <c r="N21" s="33"/>
      <c r="O21" s="33"/>
      <c r="P21" s="33"/>
      <c r="Q21" s="33"/>
      <c r="R21" s="33"/>
      <c r="S21" s="33"/>
      <c r="T21" s="33"/>
      <c r="U21" s="28"/>
      <c r="V21" s="26"/>
      <c r="W21" s="26"/>
    </row>
    <row r="22" spans="1:23" ht="60" customHeight="1">
      <c r="A22" s="26"/>
      <c r="B22" s="25"/>
      <c r="C22" s="186" t="s">
        <v>391</v>
      </c>
      <c r="D22" s="186"/>
      <c r="E22" s="186"/>
      <c r="F22" s="186"/>
      <c r="G22" s="186"/>
      <c r="H22" s="186"/>
      <c r="I22" s="186"/>
      <c r="J22" s="186"/>
      <c r="K22" s="186"/>
      <c r="L22" s="186"/>
      <c r="M22" s="186"/>
      <c r="N22" s="186"/>
      <c r="O22" s="186"/>
      <c r="P22" s="34"/>
      <c r="Q22" s="34"/>
      <c r="R22" s="34"/>
      <c r="S22" s="34"/>
      <c r="T22" s="34"/>
      <c r="U22" s="28"/>
      <c r="V22" s="26"/>
      <c r="W22" s="26"/>
    </row>
    <row r="23" spans="1:23" ht="18">
      <c r="A23" s="26"/>
      <c r="B23" s="35"/>
      <c r="C23" s="36"/>
      <c r="D23" s="31"/>
      <c r="E23" s="31"/>
      <c r="F23" s="31"/>
      <c r="G23" s="31"/>
      <c r="H23" s="37"/>
      <c r="I23" s="26"/>
      <c r="J23" s="26"/>
      <c r="K23" s="26"/>
      <c r="L23" s="26"/>
      <c r="M23" s="26"/>
      <c r="N23" s="26"/>
      <c r="O23" s="26"/>
      <c r="P23" s="26"/>
      <c r="Q23" s="26"/>
      <c r="R23" s="26"/>
      <c r="S23" s="26"/>
      <c r="T23" s="26"/>
      <c r="U23" s="28"/>
      <c r="V23" s="26"/>
      <c r="W23" s="26"/>
    </row>
    <row r="24" spans="1:23">
      <c r="A24" s="26"/>
      <c r="B24" s="35"/>
      <c r="C24" s="29" t="s">
        <v>380</v>
      </c>
      <c r="D24" s="31"/>
      <c r="E24" s="31"/>
      <c r="F24" s="31"/>
      <c r="G24" s="31"/>
      <c r="H24" s="38"/>
      <c r="I24" s="26"/>
      <c r="J24" s="26"/>
      <c r="K24" s="26"/>
      <c r="L24" s="26"/>
      <c r="M24" s="26"/>
      <c r="N24" s="26"/>
      <c r="O24" s="26"/>
      <c r="P24" s="26"/>
      <c r="Q24" s="26"/>
      <c r="R24" s="26"/>
      <c r="S24" s="26"/>
      <c r="T24" s="26"/>
      <c r="U24" s="28"/>
      <c r="V24" s="26"/>
      <c r="W24" s="26"/>
    </row>
    <row r="25" spans="1:23">
      <c r="A25" s="26"/>
      <c r="B25" s="35"/>
      <c r="C25" s="117" t="s">
        <v>381</v>
      </c>
      <c r="D25" s="31"/>
      <c r="E25" s="31"/>
      <c r="F25" s="31"/>
      <c r="G25" s="31"/>
      <c r="H25" s="38"/>
      <c r="I25" s="26"/>
      <c r="J25" s="26"/>
      <c r="K25" s="26"/>
      <c r="L25" s="26"/>
      <c r="M25" s="26"/>
      <c r="N25" s="26"/>
      <c r="O25" s="26"/>
      <c r="P25" s="26"/>
      <c r="Q25" s="26"/>
      <c r="R25" s="26"/>
      <c r="S25" s="26"/>
      <c r="T25" s="26"/>
      <c r="U25" s="28"/>
      <c r="V25" s="26"/>
      <c r="W25" s="26"/>
    </row>
    <row r="26" spans="1:23">
      <c r="A26" s="26"/>
      <c r="B26" s="35"/>
      <c r="C26" s="31" t="s">
        <v>382</v>
      </c>
      <c r="D26" s="31"/>
      <c r="E26" s="31"/>
      <c r="F26" s="31"/>
      <c r="G26" s="31"/>
      <c r="H26" s="38"/>
      <c r="I26" s="26"/>
      <c r="J26" s="26"/>
      <c r="K26" s="26"/>
      <c r="L26" s="26"/>
      <c r="M26" s="26"/>
      <c r="N26" s="26"/>
      <c r="O26" s="26"/>
      <c r="P26" s="26"/>
      <c r="Q26" s="26"/>
      <c r="R26" s="26"/>
      <c r="S26" s="26"/>
      <c r="T26" s="26"/>
      <c r="U26" s="28"/>
      <c r="V26" s="26"/>
      <c r="W26" s="26"/>
    </row>
    <row r="27" spans="1:23">
      <c r="A27" s="26"/>
      <c r="B27" s="35"/>
      <c r="C27" s="118" t="s">
        <v>383</v>
      </c>
      <c r="D27" s="31"/>
      <c r="E27" s="31"/>
      <c r="F27" s="31"/>
      <c r="G27" s="31"/>
      <c r="H27" s="38"/>
      <c r="I27" s="26"/>
      <c r="J27" s="26"/>
      <c r="K27" s="26"/>
      <c r="L27" s="26"/>
      <c r="M27" s="26"/>
      <c r="N27" s="26"/>
      <c r="O27" s="26"/>
      <c r="P27" s="26"/>
      <c r="Q27" s="26"/>
      <c r="R27" s="26"/>
      <c r="S27" s="26"/>
      <c r="T27" s="26"/>
      <c r="U27" s="28"/>
      <c r="V27" s="26"/>
      <c r="W27" s="26"/>
    </row>
    <row r="28" spans="1:23" ht="18" thickBot="1">
      <c r="A28" s="26"/>
      <c r="B28" s="39"/>
      <c r="C28" s="40"/>
      <c r="D28" s="40"/>
      <c r="E28" s="40"/>
      <c r="F28" s="40"/>
      <c r="G28" s="40"/>
      <c r="H28" s="41"/>
      <c r="I28" s="40"/>
      <c r="J28" s="40"/>
      <c r="K28" s="40"/>
      <c r="L28" s="40"/>
      <c r="M28" s="40"/>
      <c r="N28" s="40"/>
      <c r="O28" s="40"/>
      <c r="P28" s="40"/>
      <c r="Q28" s="40"/>
      <c r="R28" s="40"/>
      <c r="S28" s="40"/>
      <c r="T28" s="40"/>
      <c r="U28" s="42"/>
      <c r="V28" s="26"/>
      <c r="W28" s="26"/>
    </row>
    <row r="29" spans="1:23">
      <c r="A29" s="26"/>
      <c r="B29" s="26"/>
      <c r="C29" s="26"/>
      <c r="D29" s="26"/>
      <c r="E29" s="26"/>
      <c r="F29" s="26"/>
      <c r="G29" s="26"/>
      <c r="H29" s="26"/>
      <c r="I29" s="26"/>
      <c r="J29" s="26"/>
      <c r="K29" s="26"/>
      <c r="L29" s="26"/>
      <c r="M29" s="26"/>
      <c r="N29" s="26"/>
      <c r="O29" s="26"/>
      <c r="P29" s="26"/>
      <c r="Q29" s="26"/>
      <c r="R29" s="26"/>
      <c r="S29" s="26"/>
      <c r="T29" s="26"/>
      <c r="U29" s="26"/>
      <c r="V29" s="26"/>
      <c r="W29" s="26"/>
    </row>
    <row r="30" spans="1:23">
      <c r="A30" s="26"/>
      <c r="B30" s="26"/>
      <c r="C30" s="26"/>
      <c r="D30" s="26"/>
      <c r="E30" s="26"/>
      <c r="F30" s="26"/>
      <c r="G30" s="26"/>
      <c r="H30" s="26"/>
      <c r="I30" s="26"/>
      <c r="J30" s="26"/>
      <c r="K30" s="26"/>
      <c r="L30" s="26"/>
      <c r="M30" s="26"/>
      <c r="N30" s="26"/>
      <c r="O30" s="26"/>
      <c r="P30" s="26"/>
      <c r="Q30" s="26"/>
      <c r="R30" s="26"/>
      <c r="S30" s="26"/>
      <c r="T30" s="26"/>
      <c r="U30" s="26"/>
      <c r="V30" s="26"/>
      <c r="W30" s="26"/>
    </row>
  </sheetData>
  <mergeCells count="2">
    <mergeCell ref="C8:J8"/>
    <mergeCell ref="C22:O22"/>
  </mergeCells>
  <hyperlinks>
    <hyperlink ref="C27" r:id="rId1" xr:uid="{9AA3D079-FDF4-334E-981D-2C74214893B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FD04-EF9F-48AD-A486-D8A471EFEC2A}">
  <sheetPr>
    <tabColor theme="9" tint="-0.249977111117893"/>
  </sheetPr>
  <dimension ref="A1:L161"/>
  <sheetViews>
    <sheetView tabSelected="1" zoomScale="85" zoomScaleNormal="85" workbookViewId="0">
      <pane ySplit="9" topLeftCell="A97" activePane="bottomLeft" state="frozen"/>
      <selection pane="bottomLeft" activeCell="Q102" sqref="Q102"/>
    </sheetView>
  </sheetViews>
  <sheetFormatPr defaultColWidth="8.88671875" defaultRowHeight="13.8"/>
  <cols>
    <col min="1" max="1" width="9.6640625" style="45" customWidth="1"/>
    <col min="2" max="2" width="23" style="45" customWidth="1"/>
    <col min="3" max="3" width="10.109375" style="45" customWidth="1"/>
    <col min="4" max="4" width="9.109375" style="45" hidden="1" customWidth="1"/>
    <col min="5" max="5" width="12.44140625" style="45" customWidth="1"/>
    <col min="6" max="6" width="14.6640625" style="45" customWidth="1"/>
    <col min="7" max="7" width="19.109375" style="108" customWidth="1"/>
    <col min="8" max="8" width="19.109375" style="45" customWidth="1"/>
    <col min="9" max="9" width="23" style="45" customWidth="1"/>
    <col min="10" max="10" width="11" style="43" customWidth="1"/>
    <col min="11" max="11" width="14.109375" style="45" customWidth="1"/>
    <col min="12" max="12" width="12.44140625" style="45" customWidth="1"/>
    <col min="13" max="16384" width="8.88671875" style="45"/>
  </cols>
  <sheetData>
    <row r="1" spans="1:12" s="87" customFormat="1" ht="24.6">
      <c r="B1" s="90" t="s">
        <v>370</v>
      </c>
    </row>
    <row r="2" spans="1:12">
      <c r="A2" s="187" t="s">
        <v>389</v>
      </c>
      <c r="B2" s="187"/>
      <c r="C2" s="187"/>
      <c r="D2" s="187"/>
      <c r="E2" s="187"/>
      <c r="F2" s="187"/>
      <c r="G2" s="187"/>
      <c r="H2" s="187"/>
      <c r="I2" s="187"/>
      <c r="J2" s="187"/>
      <c r="K2" s="187"/>
      <c r="L2" s="187"/>
    </row>
    <row r="3" spans="1:12" ht="39.9" customHeight="1">
      <c r="A3" s="187"/>
      <c r="B3" s="187"/>
      <c r="C3" s="187"/>
      <c r="D3" s="187"/>
      <c r="E3" s="187"/>
      <c r="F3" s="187"/>
      <c r="G3" s="187"/>
      <c r="H3" s="187"/>
      <c r="I3" s="187"/>
      <c r="J3" s="187"/>
      <c r="K3" s="187"/>
      <c r="L3" s="187"/>
    </row>
    <row r="4" spans="1:12" ht="17.399999999999999">
      <c r="B4" s="21"/>
      <c r="G4" s="45"/>
      <c r="J4" s="45"/>
    </row>
    <row r="5" spans="1:12" s="94" customFormat="1" ht="21">
      <c r="A5" s="91" t="s">
        <v>358</v>
      </c>
      <c r="B5" s="92"/>
      <c r="C5" s="93">
        <v>2020</v>
      </c>
      <c r="G5" s="95"/>
      <c r="J5" s="109" t="s">
        <v>373</v>
      </c>
    </row>
    <row r="6" spans="1:12" s="94" customFormat="1" ht="21">
      <c r="A6" s="91" t="s">
        <v>360</v>
      </c>
      <c r="B6" s="92"/>
      <c r="C6" s="96"/>
      <c r="D6" s="92"/>
      <c r="E6" s="92"/>
      <c r="F6" s="92"/>
      <c r="G6" s="92"/>
      <c r="H6" s="92"/>
      <c r="J6" s="110" t="s">
        <v>371</v>
      </c>
    </row>
    <row r="7" spans="1:12" s="94" customFormat="1" ht="20.399999999999999">
      <c r="J7" s="111" t="s">
        <v>372</v>
      </c>
    </row>
    <row r="8" spans="1:12" customFormat="1" ht="14.4">
      <c r="G8" s="10"/>
      <c r="J8" s="1"/>
    </row>
    <row r="9" spans="1:12" ht="52.5" customHeight="1">
      <c r="A9" s="112" t="s">
        <v>2</v>
      </c>
      <c r="B9" s="113" t="s">
        <v>3</v>
      </c>
      <c r="C9" s="113" t="s">
        <v>175</v>
      </c>
      <c r="D9" s="114"/>
      <c r="E9" s="113" t="s">
        <v>157</v>
      </c>
      <c r="F9" s="113" t="s">
        <v>374</v>
      </c>
      <c r="G9" s="113" t="s">
        <v>375</v>
      </c>
      <c r="H9" s="113" t="s">
        <v>376</v>
      </c>
      <c r="I9" s="113" t="s">
        <v>377</v>
      </c>
      <c r="J9" s="115" t="s">
        <v>167</v>
      </c>
      <c r="K9" s="114" t="s">
        <v>378</v>
      </c>
      <c r="L9" s="116" t="s">
        <v>379</v>
      </c>
    </row>
    <row r="10" spans="1:12">
      <c r="A10" s="97" t="str">
        <f t="shared" ref="A10:A41" si="0">IFERROR(RANK(J10,$J$10:$J$161),"")</f>
        <v/>
      </c>
      <c r="B10" s="56" t="s">
        <v>4</v>
      </c>
      <c r="C10" s="56" t="str">
        <f>VLOOKUP(B10,'country codes'!$A$3:$B$287,2,0)</f>
        <v>CRI</v>
      </c>
      <c r="D10" s="98" t="str">
        <f t="shared" ref="D10:D41" si="1">$C$5&amp;C10</f>
        <v>2020CRI</v>
      </c>
      <c r="E10" s="56">
        <v>1</v>
      </c>
      <c r="F10" s="63">
        <f>VLOOKUP($D10,'All data'!$E$2:$M$2281,2,0)</f>
        <v>5094.1139999999996</v>
      </c>
      <c r="G10" s="63">
        <f>VLOOKUP($D10,'All data'!$E$2:$M$2281,4,0)</f>
        <v>80.5</v>
      </c>
      <c r="H10" s="64" t="str">
        <f>VLOOKUP($D10,'All data'!$E$2:$M$2281,5,0)</f>
        <v/>
      </c>
      <c r="I10" s="64" t="str">
        <f>VLOOKUP($D10,'All data'!$E$2:$M$2281,6,0)</f>
        <v/>
      </c>
      <c r="J10" s="99" t="str">
        <f>VLOOKUP($D10,'All data'!$E$2:$M$2281,7,0)</f>
        <v/>
      </c>
      <c r="K10" s="56">
        <f>VLOOKUP($C$5,'All data'!$G$2285:$J$2299,4,0)</f>
        <v>1.55</v>
      </c>
      <c r="L10" s="100" t="str">
        <f>VLOOKUP($D10,'All data'!$E$2:$M$2281,9,0)</f>
        <v>..</v>
      </c>
    </row>
    <row r="11" spans="1:12">
      <c r="A11" s="97" t="str">
        <f t="shared" si="0"/>
        <v/>
      </c>
      <c r="B11" s="56" t="s">
        <v>11</v>
      </c>
      <c r="C11" s="56" t="str">
        <f>VLOOKUP(B11,'country codes'!$A$3:$B$287,2,0)</f>
        <v>VUT</v>
      </c>
      <c r="D11" s="98" t="str">
        <f t="shared" si="1"/>
        <v>2020VUT</v>
      </c>
      <c r="E11" s="56">
        <v>8</v>
      </c>
      <c r="F11" s="63">
        <f>VLOOKUP($D11,'All data'!$E$2:$M$2281,2,0)</f>
        <v>307.14999999999998</v>
      </c>
      <c r="G11" s="63" t="str">
        <f>VLOOKUP($D11,'All data'!$E$2:$M$2281,4,0)</f>
        <v/>
      </c>
      <c r="H11" s="64">
        <f>VLOOKUP($D11,'All data'!$E$2:$M$2281,5,0)</f>
        <v>7.0365570364958714</v>
      </c>
      <c r="I11" s="64">
        <f>VLOOKUP($D11,'All data'!$E$2:$M$2281,6,0)</f>
        <v>1.5812863870506235</v>
      </c>
      <c r="J11" s="99" t="str">
        <f>VLOOKUP($D11,'All data'!$E$2:$M$2281,7,0)</f>
        <v/>
      </c>
      <c r="K11" s="56">
        <f>VLOOKUP($C$5,'All data'!$G$2285:$J$2299,4,0)</f>
        <v>1.55</v>
      </c>
      <c r="L11" s="100" t="str">
        <f>VLOOKUP($D11,'All data'!$E$2:$M$2281,9,0)</f>
        <v>..</v>
      </c>
    </row>
    <row r="12" spans="1:12">
      <c r="A12" s="97">
        <f t="shared" si="0"/>
        <v>9</v>
      </c>
      <c r="B12" s="56" t="s">
        <v>5</v>
      </c>
      <c r="C12" s="56" t="str">
        <f>VLOOKUP(B12,'country codes'!$A$3:$B$287,2,0)</f>
        <v>COL</v>
      </c>
      <c r="D12" s="98" t="str">
        <f t="shared" si="1"/>
        <v>2020COL</v>
      </c>
      <c r="E12" s="56">
        <v>1</v>
      </c>
      <c r="F12" s="63">
        <f>VLOOKUP($D12,'All data'!$E$2:$M$2281,2,0)</f>
        <v>50882.883999999998</v>
      </c>
      <c r="G12" s="63">
        <f>VLOOKUP($D12,'All data'!$E$2:$M$2281,4,0)</f>
        <v>77.399999999999991</v>
      </c>
      <c r="H12" s="64">
        <f>VLOOKUP($D12,'All data'!$E$2:$M$2281,5,0)</f>
        <v>5.7091751098632813</v>
      </c>
      <c r="I12" s="64">
        <f>VLOOKUP($D12,'All data'!$E$2:$M$2281,6,0)</f>
        <v>1.8672872143705028</v>
      </c>
      <c r="J12" s="99">
        <f>VLOOKUP($D12,'All data'!$E$2:$M$2281,7,0)</f>
        <v>55.794543398384597</v>
      </c>
      <c r="K12" s="56">
        <f>VLOOKUP($C$5,'All data'!$G$2285:$J$2299,4,0)</f>
        <v>1.55</v>
      </c>
      <c r="L12" s="100" t="str">
        <f>VLOOKUP($D12,'All data'!$E$2:$M$2281,9,0)</f>
        <v>..</v>
      </c>
    </row>
    <row r="13" spans="1:12">
      <c r="A13" s="97">
        <f t="shared" si="0"/>
        <v>1</v>
      </c>
      <c r="B13" s="56" t="s">
        <v>15</v>
      </c>
      <c r="C13" s="56" t="str">
        <f>VLOOKUP(B13,'country codes'!$A$3:$B$287,2,0)</f>
        <v>CHE</v>
      </c>
      <c r="D13" s="98" t="str">
        <f t="shared" si="1"/>
        <v>2020CHE</v>
      </c>
      <c r="E13" s="56">
        <v>3</v>
      </c>
      <c r="F13" s="63">
        <f>VLOOKUP($D13,'All data'!$E$2:$M$2281,2,0)</f>
        <v>8654.6180000000004</v>
      </c>
      <c r="G13" s="63">
        <f>VLOOKUP($D13,'All data'!$E$2:$M$2281,4,0)</f>
        <v>83</v>
      </c>
      <c r="H13" s="64">
        <f>VLOOKUP($D13,'All data'!$E$2:$M$2281,5,0)</f>
        <v>7.5084352493286133</v>
      </c>
      <c r="I13" s="64">
        <f>VLOOKUP($D13,'All data'!$E$2:$M$2281,6,0)</f>
        <v>3.4645538716327242</v>
      </c>
      <c r="J13" s="99">
        <f>VLOOKUP($D13,'All data'!$E$2:$M$2281,7,0)</f>
        <v>62.281298510729712</v>
      </c>
      <c r="K13" s="56">
        <f>VLOOKUP($C$5,'All data'!$G$2285:$J$2299,4,0)</f>
        <v>1.55</v>
      </c>
      <c r="L13" s="100" t="str">
        <f>VLOOKUP($D13,'All data'!$E$2:$M$2281,9,0)</f>
        <v>..</v>
      </c>
    </row>
    <row r="14" spans="1:12">
      <c r="A14" s="97">
        <f t="shared" si="0"/>
        <v>10</v>
      </c>
      <c r="B14" s="56" t="s">
        <v>6</v>
      </c>
      <c r="C14" s="56" t="str">
        <f>VLOOKUP(B14,'country codes'!$A$3:$B$287,2,0)</f>
        <v>ECU</v>
      </c>
      <c r="D14" s="98" t="str">
        <f t="shared" si="1"/>
        <v>2020ECU</v>
      </c>
      <c r="E14" s="56">
        <v>1</v>
      </c>
      <c r="F14" s="63">
        <f>VLOOKUP($D14,'All data'!$E$2:$M$2281,2,0)</f>
        <v>17643.060000000001</v>
      </c>
      <c r="G14" s="63">
        <f>VLOOKUP($D14,'All data'!$E$2:$M$2281,4,0)</f>
        <v>74.846855045871564</v>
      </c>
      <c r="H14" s="64">
        <f>VLOOKUP($D14,'All data'!$E$2:$M$2281,5,0)</f>
        <v>5.354461669921875</v>
      </c>
      <c r="I14" s="64">
        <f>VLOOKUP($D14,'All data'!$E$2:$M$2281,6,0)</f>
        <v>1.2976034381927195</v>
      </c>
      <c r="J14" s="99">
        <f>VLOOKUP($D14,'All data'!$E$2:$M$2281,7,0)</f>
        <v>55.036871617812409</v>
      </c>
      <c r="K14" s="56">
        <f>VLOOKUP($C$5,'All data'!$G$2285:$J$2299,4,0)</f>
        <v>1.55</v>
      </c>
      <c r="L14" s="100" t="str">
        <f>VLOOKUP($D14,'All data'!$E$2:$M$2281,9,0)</f>
        <v>..</v>
      </c>
    </row>
    <row r="15" spans="1:12">
      <c r="A15" s="97" t="str">
        <f t="shared" si="0"/>
        <v/>
      </c>
      <c r="B15" s="56" t="s">
        <v>12</v>
      </c>
      <c r="C15" s="56" t="str">
        <f>VLOOKUP(B15,'country codes'!$A$3:$B$287,2,0)</f>
        <v>PAN</v>
      </c>
      <c r="D15" s="98" t="str">
        <f t="shared" si="1"/>
        <v>2020PAN</v>
      </c>
      <c r="E15" s="56">
        <v>1</v>
      </c>
      <c r="F15" s="63">
        <f>VLOOKUP($D15,'All data'!$E$2:$M$2281,2,0)</f>
        <v>4314.768</v>
      </c>
      <c r="G15" s="63">
        <f>VLOOKUP($D15,'All data'!$E$2:$M$2281,4,0)</f>
        <v>75.845365137614678</v>
      </c>
      <c r="H15" s="64" t="str">
        <f>VLOOKUP($D15,'All data'!$E$2:$M$2281,5,0)</f>
        <v/>
      </c>
      <c r="I15" s="64" t="str">
        <f>VLOOKUP($D15,'All data'!$E$2:$M$2281,6,0)</f>
        <v/>
      </c>
      <c r="J15" s="99" t="str">
        <f>VLOOKUP($D15,'All data'!$E$2:$M$2281,7,0)</f>
        <v/>
      </c>
      <c r="K15" s="56">
        <f>VLOOKUP($C$5,'All data'!$G$2285:$J$2299,4,0)</f>
        <v>1.55</v>
      </c>
      <c r="L15" s="100" t="str">
        <f>VLOOKUP($D15,'All data'!$E$2:$M$2281,9,0)</f>
        <v>..</v>
      </c>
    </row>
    <row r="16" spans="1:12">
      <c r="A16" s="97" t="str">
        <f t="shared" si="0"/>
        <v/>
      </c>
      <c r="B16" s="56" t="s">
        <v>9</v>
      </c>
      <c r="C16" s="56" t="str">
        <f>VLOOKUP(B16,'country codes'!$A$3:$B$287,2,0)</f>
        <v>JAM</v>
      </c>
      <c r="D16" s="98" t="str">
        <f t="shared" si="1"/>
        <v>2020JAM</v>
      </c>
      <c r="E16" s="56">
        <v>1</v>
      </c>
      <c r="F16" s="63">
        <f>VLOOKUP($D16,'All data'!$E$2:$M$2281,2,0)</f>
        <v>2961.1610000000001</v>
      </c>
      <c r="G16" s="63">
        <f>VLOOKUP($D16,'All data'!$E$2:$M$2281,4,0)</f>
        <v>74.407119266055034</v>
      </c>
      <c r="H16" s="64" t="str">
        <f>VLOOKUP($D16,'All data'!$E$2:$M$2281,5,0)</f>
        <v/>
      </c>
      <c r="I16" s="64" t="str">
        <f>VLOOKUP($D16,'All data'!$E$2:$M$2281,6,0)</f>
        <v/>
      </c>
      <c r="J16" s="99" t="str">
        <f>VLOOKUP($D16,'All data'!$E$2:$M$2281,7,0)</f>
        <v/>
      </c>
      <c r="K16" s="56">
        <f>VLOOKUP($C$5,'All data'!$G$2285:$J$2299,4,0)</f>
        <v>1.55</v>
      </c>
      <c r="L16" s="100" t="str">
        <f>VLOOKUP($D16,'All data'!$E$2:$M$2281,9,0)</f>
        <v>..</v>
      </c>
    </row>
    <row r="17" spans="1:12">
      <c r="A17" s="97" t="str">
        <f t="shared" si="0"/>
        <v/>
      </c>
      <c r="B17" s="56" t="s">
        <v>8</v>
      </c>
      <c r="C17" s="56" t="str">
        <f>VLOOKUP(B17,'country codes'!$A$3:$B$287,2,0)</f>
        <v>GTM</v>
      </c>
      <c r="D17" s="98" t="str">
        <f t="shared" si="1"/>
        <v>2020GTM</v>
      </c>
      <c r="E17" s="56">
        <v>1</v>
      </c>
      <c r="F17" s="63">
        <f>VLOOKUP($D17,'All data'!$E$2:$M$2281,2,0)</f>
        <v>17915.566999999999</v>
      </c>
      <c r="G17" s="63">
        <f>VLOOKUP($D17,'All data'!$E$2:$M$2281,4,0)</f>
        <v>73.445585321100921</v>
      </c>
      <c r="H17" s="64" t="str">
        <f>VLOOKUP($D17,'All data'!$E$2:$M$2281,5,0)</f>
        <v/>
      </c>
      <c r="I17" s="64" t="str">
        <f>VLOOKUP($D17,'All data'!$E$2:$M$2281,6,0)</f>
        <v/>
      </c>
      <c r="J17" s="99" t="str">
        <f>VLOOKUP($D17,'All data'!$E$2:$M$2281,7,0)</f>
        <v/>
      </c>
      <c r="K17" s="56">
        <f>VLOOKUP($C$5,'All data'!$G$2285:$J$2299,4,0)</f>
        <v>1.55</v>
      </c>
      <c r="L17" s="100" t="str">
        <f>VLOOKUP($D17,'All data'!$E$2:$M$2281,9,0)</f>
        <v>..</v>
      </c>
    </row>
    <row r="18" spans="1:12">
      <c r="A18" s="97" t="str">
        <f t="shared" si="0"/>
        <v/>
      </c>
      <c r="B18" s="56" t="s">
        <v>7</v>
      </c>
      <c r="C18" s="56" t="str">
        <f>VLOOKUP(B18,'country codes'!$A$3:$B$287,2,0)</f>
        <v>HND</v>
      </c>
      <c r="D18" s="98" t="str">
        <f t="shared" si="1"/>
        <v>2020HND</v>
      </c>
      <c r="E18" s="56">
        <v>1</v>
      </c>
      <c r="F18" s="63">
        <f>VLOOKUP($D18,'All data'!$E$2:$M$2281,2,0)</f>
        <v>9904.6080000000002</v>
      </c>
      <c r="G18" s="63">
        <f>VLOOKUP($D18,'All data'!$E$2:$M$2281,4,0)</f>
        <v>74.20126972477064</v>
      </c>
      <c r="H18" s="64" t="str">
        <f>VLOOKUP($D18,'All data'!$E$2:$M$2281,5,0)</f>
        <v/>
      </c>
      <c r="I18" s="64" t="str">
        <f>VLOOKUP($D18,'All data'!$E$2:$M$2281,6,0)</f>
        <v/>
      </c>
      <c r="J18" s="99" t="str">
        <f>VLOOKUP($D18,'All data'!$E$2:$M$2281,7,0)</f>
        <v/>
      </c>
      <c r="K18" s="56">
        <f>VLOOKUP($C$5,'All data'!$G$2285:$J$2299,4,0)</f>
        <v>1.55</v>
      </c>
      <c r="L18" s="100" t="str">
        <f>VLOOKUP($D18,'All data'!$E$2:$M$2281,9,0)</f>
        <v>..</v>
      </c>
    </row>
    <row r="19" spans="1:12">
      <c r="A19" s="97">
        <f t="shared" si="0"/>
        <v>4</v>
      </c>
      <c r="B19" s="56" t="s">
        <v>16</v>
      </c>
      <c r="C19" s="56" t="str">
        <f>VLOOKUP(B19,'country codes'!$A$3:$B$287,2,0)</f>
        <v>URY</v>
      </c>
      <c r="D19" s="98" t="str">
        <f t="shared" si="1"/>
        <v>2020URY</v>
      </c>
      <c r="E19" s="56">
        <v>1</v>
      </c>
      <c r="F19" s="63">
        <f>VLOOKUP($D19,'All data'!$E$2:$M$2281,2,0)</f>
        <v>3473.7269999999999</v>
      </c>
      <c r="G19" s="63">
        <f>VLOOKUP($D19,'All data'!$E$2:$M$2281,4,0)</f>
        <v>77.922847706422033</v>
      </c>
      <c r="H19" s="64">
        <f>VLOOKUP($D19,'All data'!$E$2:$M$2281,5,0)</f>
        <v>6.3096814155578613</v>
      </c>
      <c r="I19" s="64">
        <f>VLOOKUP($D19,'All data'!$E$2:$M$2281,6,0)</f>
        <v>2.372142707188285</v>
      </c>
      <c r="J19" s="99">
        <f>VLOOKUP($D19,'All data'!$E$2:$M$2281,7,0)</f>
        <v>57.113285116068582</v>
      </c>
      <c r="K19" s="56">
        <f>VLOOKUP($C$5,'All data'!$G$2285:$J$2299,4,0)</f>
        <v>1.55</v>
      </c>
      <c r="L19" s="100" t="str">
        <f>VLOOKUP($D19,'All data'!$E$2:$M$2281,9,0)</f>
        <v>..</v>
      </c>
    </row>
    <row r="20" spans="1:12">
      <c r="A20" s="97">
        <f t="shared" si="0"/>
        <v>2</v>
      </c>
      <c r="B20" s="56" t="s">
        <v>25</v>
      </c>
      <c r="C20" s="56" t="str">
        <f>VLOOKUP(B20,'country codes'!$A$3:$B$287,2,0)</f>
        <v>NZL</v>
      </c>
      <c r="D20" s="98" t="str">
        <f t="shared" si="1"/>
        <v>2020NZL</v>
      </c>
      <c r="E20" s="56">
        <v>2</v>
      </c>
      <c r="F20" s="63">
        <f>VLOOKUP($D20,'All data'!$E$2:$M$2281,2,0)</f>
        <v>4822.2330000000002</v>
      </c>
      <c r="G20" s="63">
        <f>VLOOKUP($D20,'All data'!$E$2:$M$2281,4,0)</f>
        <v>82.487141284403663</v>
      </c>
      <c r="H20" s="64">
        <f>VLOOKUP($D20,'All data'!$E$2:$M$2281,5,0)</f>
        <v>7.2573819160461426</v>
      </c>
      <c r="I20" s="64">
        <f>VLOOKUP($D20,'All data'!$E$2:$M$2281,6,0)</f>
        <v>3.3791904119106597</v>
      </c>
      <c r="J20" s="99">
        <f>VLOOKUP($D20,'All data'!$E$2:$M$2281,7,0)</f>
        <v>60.760059241315027</v>
      </c>
      <c r="K20" s="56">
        <f>VLOOKUP($C$5,'All data'!$G$2285:$J$2299,4,0)</f>
        <v>1.55</v>
      </c>
      <c r="L20" s="100" t="str">
        <f>VLOOKUP($D20,'All data'!$E$2:$M$2281,9,0)</f>
        <v>..</v>
      </c>
    </row>
    <row r="21" spans="1:12">
      <c r="A21" s="97">
        <f t="shared" si="0"/>
        <v>36</v>
      </c>
      <c r="B21" s="56" t="s">
        <v>10</v>
      </c>
      <c r="C21" s="56" t="str">
        <f>VLOOKUP(B21,'country codes'!$A$3:$B$287,2,0)</f>
        <v>PHL</v>
      </c>
      <c r="D21" s="98" t="str">
        <f t="shared" si="1"/>
        <v>2020PHL</v>
      </c>
      <c r="E21" s="56">
        <v>8</v>
      </c>
      <c r="F21" s="63">
        <f>VLOOKUP($D21,'All data'!$E$2:$M$2281,2,0)</f>
        <v>109581.08500000001</v>
      </c>
      <c r="G21" s="63">
        <f>VLOOKUP($D21,'All data'!$E$2:$M$2281,4,0)</f>
        <v>71.05568440366973</v>
      </c>
      <c r="H21" s="64">
        <f>VLOOKUP($D21,'All data'!$E$2:$M$2281,5,0)</f>
        <v>5.079585075378418</v>
      </c>
      <c r="I21" s="64">
        <f>VLOOKUP($D21,'All data'!$E$2:$M$2281,6,0)</f>
        <v>1.3969712202024034</v>
      </c>
      <c r="J21" s="99">
        <f>VLOOKUP($D21,'All data'!$E$2:$M$2281,7,0)</f>
        <v>49.271674373849891</v>
      </c>
      <c r="K21" s="56">
        <f>VLOOKUP($C$5,'All data'!$G$2285:$J$2299,4,0)</f>
        <v>1.55</v>
      </c>
      <c r="L21" s="100" t="str">
        <f>VLOOKUP($D21,'All data'!$E$2:$M$2281,9,0)</f>
        <v>..</v>
      </c>
    </row>
    <row r="22" spans="1:12">
      <c r="A22" s="97">
        <f t="shared" si="0"/>
        <v>29</v>
      </c>
      <c r="B22" s="56" t="s">
        <v>17</v>
      </c>
      <c r="C22" s="56" t="str">
        <f>VLOOKUP(B22,'country codes'!$A$3:$B$287,2,0)</f>
        <v>SLV</v>
      </c>
      <c r="D22" s="98" t="str">
        <f t="shared" si="1"/>
        <v>2020SLV</v>
      </c>
      <c r="E22" s="56">
        <v>1</v>
      </c>
      <c r="F22" s="63">
        <f>VLOOKUP($D22,'All data'!$E$2:$M$2281,2,0)</f>
        <v>6486.201</v>
      </c>
      <c r="G22" s="63">
        <f>VLOOKUP($D22,'All data'!$E$2:$M$2281,4,0)</f>
        <v>73.037086238532112</v>
      </c>
      <c r="H22" s="64">
        <f>VLOOKUP($D22,'All data'!$E$2:$M$2281,5,0)</f>
        <v>5.4619269371032715</v>
      </c>
      <c r="I22" s="64">
        <f>VLOOKUP($D22,'All data'!$E$2:$M$2281,6,0)</f>
        <v>1.8742151268656058</v>
      </c>
      <c r="J22" s="99">
        <f>VLOOKUP($D22,'All data'!$E$2:$M$2281,7,0)</f>
        <v>50.527426287356946</v>
      </c>
      <c r="K22" s="56">
        <f>VLOOKUP($C$5,'All data'!$G$2285:$J$2299,4,0)</f>
        <v>1.55</v>
      </c>
      <c r="L22" s="100" t="str">
        <f>VLOOKUP($D22,'All data'!$E$2:$M$2281,9,0)</f>
        <v>..</v>
      </c>
    </row>
    <row r="23" spans="1:12">
      <c r="A23" s="97">
        <f t="shared" si="0"/>
        <v>7</v>
      </c>
      <c r="B23" s="56" t="s">
        <v>29</v>
      </c>
      <c r="C23" s="56" t="str">
        <f>VLOOKUP(B23,'country codes'!$A$3:$B$287,2,0)</f>
        <v>GBR</v>
      </c>
      <c r="D23" s="98" t="str">
        <f t="shared" si="1"/>
        <v>2020GBR</v>
      </c>
      <c r="E23" s="56">
        <v>3</v>
      </c>
      <c r="F23" s="63">
        <f>VLOOKUP($D23,'All data'!$E$2:$M$2281,2,0)</f>
        <v>67886.004000000001</v>
      </c>
      <c r="G23" s="63">
        <f>VLOOKUP($D23,'All data'!$E$2:$M$2281,4,0)</f>
        <v>80.2</v>
      </c>
      <c r="H23" s="64">
        <f>VLOOKUP($D23,'All data'!$E$2:$M$2281,5,0)</f>
        <v>6.7981772422790527</v>
      </c>
      <c r="I23" s="64">
        <f>VLOOKUP($D23,'All data'!$E$2:$M$2281,6,0)</f>
        <v>3.353573614338047</v>
      </c>
      <c r="J23" s="99">
        <f>VLOOKUP($D23,'All data'!$E$2:$M$2281,7,0)</f>
        <v>56.14259850135717</v>
      </c>
      <c r="K23" s="56">
        <f>VLOOKUP($C$5,'All data'!$G$2285:$J$2299,4,0)</f>
        <v>1.55</v>
      </c>
      <c r="L23" s="100" t="str">
        <f>VLOOKUP($D23,'All data'!$E$2:$M$2281,9,0)</f>
        <v>..</v>
      </c>
    </row>
    <row r="24" spans="1:12">
      <c r="A24" s="97" t="str">
        <f t="shared" si="0"/>
        <v/>
      </c>
      <c r="B24" s="56" t="s">
        <v>19</v>
      </c>
      <c r="C24" s="56" t="str">
        <f>VLOOKUP(B24,'country codes'!$A$3:$B$287,2,0)</f>
        <v>PER</v>
      </c>
      <c r="D24" s="98" t="str">
        <f t="shared" si="1"/>
        <v>2020PER</v>
      </c>
      <c r="E24" s="56">
        <v>1</v>
      </c>
      <c r="F24" s="63">
        <f>VLOOKUP($D24,'All data'!$E$2:$M$2281,2,0)</f>
        <v>32971.845999999998</v>
      </c>
      <c r="G24" s="63">
        <f>VLOOKUP($D24,'All data'!$E$2:$M$2281,4,0)</f>
        <v>74.212528440366981</v>
      </c>
      <c r="H24" s="64" t="str">
        <f>VLOOKUP($D24,'All data'!$E$2:$M$2281,5,0)</f>
        <v/>
      </c>
      <c r="I24" s="64">
        <f>VLOOKUP($D24,'All data'!$E$2:$M$2281,6,0)</f>
        <v>1.8694084076360524</v>
      </c>
      <c r="J24" s="99" t="str">
        <f>VLOOKUP($D24,'All data'!$E$2:$M$2281,7,0)</f>
        <v/>
      </c>
      <c r="K24" s="56">
        <f>VLOOKUP($C$5,'All data'!$G$2285:$J$2299,4,0)</f>
        <v>1.55</v>
      </c>
      <c r="L24" s="100" t="str">
        <f>VLOOKUP($D24,'All data'!$E$2:$M$2281,9,0)</f>
        <v>..</v>
      </c>
    </row>
    <row r="25" spans="1:12">
      <c r="A25" s="97" t="str">
        <f t="shared" si="0"/>
        <v/>
      </c>
      <c r="B25" s="56" t="s">
        <v>20</v>
      </c>
      <c r="C25" s="56" t="str">
        <f>VLOOKUP(B25,'country codes'!$A$3:$B$287,2,0)</f>
        <v>NIC</v>
      </c>
      <c r="D25" s="98" t="str">
        <f t="shared" si="1"/>
        <v>2020NIC</v>
      </c>
      <c r="E25" s="56">
        <v>1</v>
      </c>
      <c r="F25" s="63">
        <f>VLOOKUP($D25,'All data'!$E$2:$M$2281,2,0)</f>
        <v>6624.5540000000001</v>
      </c>
      <c r="G25" s="63">
        <f>VLOOKUP($D25,'All data'!$E$2:$M$2281,4,0)</f>
        <v>74.609988990825684</v>
      </c>
      <c r="H25" s="64" t="str">
        <f>VLOOKUP($D25,'All data'!$E$2:$M$2281,5,0)</f>
        <v/>
      </c>
      <c r="I25" s="64" t="str">
        <f>VLOOKUP($D25,'All data'!$E$2:$M$2281,6,0)</f>
        <v/>
      </c>
      <c r="J25" s="99" t="str">
        <f>VLOOKUP($D25,'All data'!$E$2:$M$2281,7,0)</f>
        <v/>
      </c>
      <c r="K25" s="56">
        <f>VLOOKUP($C$5,'All data'!$G$2285:$J$2299,4,0)</f>
        <v>1.55</v>
      </c>
      <c r="L25" s="100" t="str">
        <f>VLOOKUP($D25,'All data'!$E$2:$M$2281,9,0)</f>
        <v>..</v>
      </c>
    </row>
    <row r="26" spans="1:12">
      <c r="A26" s="97">
        <f t="shared" si="0"/>
        <v>13</v>
      </c>
      <c r="B26" s="56" t="s">
        <v>13</v>
      </c>
      <c r="C26" s="56" t="str">
        <f>VLOOKUP(B26,'country codes'!$A$3:$B$287,2,0)</f>
        <v>TJK</v>
      </c>
      <c r="D26" s="98" t="str">
        <f t="shared" si="1"/>
        <v>2020TJK</v>
      </c>
      <c r="E26" s="56">
        <v>7</v>
      </c>
      <c r="F26" s="63">
        <f>VLOOKUP($D26,'All data'!$E$2:$M$2281,2,0)</f>
        <v>9537.6419999999998</v>
      </c>
      <c r="G26" s="63">
        <f>VLOOKUP($D26,'All data'!$E$2:$M$2281,4,0)</f>
        <v>71.274282568807322</v>
      </c>
      <c r="H26" s="64">
        <f>VLOOKUP($D26,'All data'!$E$2:$M$2281,5,0)</f>
        <v>5.3733987808227539</v>
      </c>
      <c r="I26" s="64">
        <f>VLOOKUP($D26,'All data'!$E$2:$M$2281,6,0)</f>
        <v>0.97455684179328761</v>
      </c>
      <c r="J26" s="99">
        <f>VLOOKUP($D26,'All data'!$E$2:$M$2281,7,0)</f>
        <v>54.485678914902699</v>
      </c>
      <c r="K26" s="56">
        <f>VLOOKUP($C$5,'All data'!$G$2285:$J$2299,4,0)</f>
        <v>1.55</v>
      </c>
      <c r="L26" s="100" t="str">
        <f>VLOOKUP($D26,'All data'!$E$2:$M$2281,9,0)</f>
        <v>..</v>
      </c>
    </row>
    <row r="27" spans="1:12">
      <c r="A27" s="97">
        <f t="shared" si="0"/>
        <v>5</v>
      </c>
      <c r="B27" s="56" t="s">
        <v>34</v>
      </c>
      <c r="C27" s="56" t="str">
        <f>VLOOKUP(B27,'country codes'!$A$3:$B$287,2,0)</f>
        <v>NLD</v>
      </c>
      <c r="D27" s="98" t="str">
        <f t="shared" si="1"/>
        <v>2020NLD</v>
      </c>
      <c r="E27" s="56">
        <v>3</v>
      </c>
      <c r="F27" s="63">
        <f>VLOOKUP($D27,'All data'!$E$2:$M$2281,2,0)</f>
        <v>17134.873</v>
      </c>
      <c r="G27" s="63">
        <f>VLOOKUP($D27,'All data'!$E$2:$M$2281,4,0)</f>
        <v>81.599999999999994</v>
      </c>
      <c r="H27" s="64">
        <f>VLOOKUP($D27,'All data'!$E$2:$M$2281,5,0)</f>
        <v>7.5044479370117188</v>
      </c>
      <c r="I27" s="64">
        <f>VLOOKUP($D27,'All data'!$E$2:$M$2281,6,0)</f>
        <v>4.2097978022771363</v>
      </c>
      <c r="J27" s="99">
        <f>VLOOKUP($D27,'All data'!$E$2:$M$2281,7,0)</f>
        <v>56.810538078383772</v>
      </c>
      <c r="K27" s="56">
        <f>VLOOKUP($C$5,'All data'!$G$2285:$J$2299,4,0)</f>
        <v>1.55</v>
      </c>
      <c r="L27" s="100" t="str">
        <f>VLOOKUP($D27,'All data'!$E$2:$M$2281,9,0)</f>
        <v>..</v>
      </c>
    </row>
    <row r="28" spans="1:12">
      <c r="A28" s="97">
        <f t="shared" si="0"/>
        <v>37</v>
      </c>
      <c r="B28" s="56" t="s">
        <v>21</v>
      </c>
      <c r="C28" s="56" t="str">
        <f>VLOOKUP(B28,'country codes'!$A$3:$B$287,2,0)</f>
        <v>DOM</v>
      </c>
      <c r="D28" s="98" t="str">
        <f t="shared" si="1"/>
        <v>2020DOM</v>
      </c>
      <c r="E28" s="56">
        <v>1</v>
      </c>
      <c r="F28" s="63">
        <f>VLOOKUP($D28,'All data'!$E$2:$M$2281,2,0)</f>
        <v>10847.904</v>
      </c>
      <c r="G28" s="63">
        <f>VLOOKUP($D28,'All data'!$E$2:$M$2281,4,0)</f>
        <v>73.631346788990811</v>
      </c>
      <c r="H28" s="64">
        <f>VLOOKUP($D28,'All data'!$E$2:$M$2281,5,0)</f>
        <v>5.1684098243713379</v>
      </c>
      <c r="I28" s="64">
        <f>VLOOKUP($D28,'All data'!$E$2:$M$2281,6,0)</f>
        <v>1.8235074821896951</v>
      </c>
      <c r="J28" s="99">
        <f>VLOOKUP($D28,'All data'!$E$2:$M$2281,7,0)</f>
        <v>49.271137393416687</v>
      </c>
      <c r="K28" s="56">
        <f>VLOOKUP($C$5,'All data'!$G$2285:$J$2299,4,0)</f>
        <v>1.55</v>
      </c>
      <c r="L28" s="100" t="str">
        <f>VLOOKUP($D28,'All data'!$E$2:$M$2281,9,0)</f>
        <v>..</v>
      </c>
    </row>
    <row r="29" spans="1:12">
      <c r="A29" s="97" t="str">
        <f t="shared" si="0"/>
        <v/>
      </c>
      <c r="B29" s="56" t="s">
        <v>18</v>
      </c>
      <c r="C29" s="56" t="str">
        <f>VLOOKUP(B29,'country codes'!$A$3:$B$287,2,0)</f>
        <v>ARM</v>
      </c>
      <c r="D29" s="98" t="str">
        <f t="shared" si="1"/>
        <v>2020ARM</v>
      </c>
      <c r="E29" s="56">
        <v>7</v>
      </c>
      <c r="F29" s="63">
        <f>VLOOKUP($D29,'All data'!$E$2:$M$2281,2,0)</f>
        <v>2963.2339999999999</v>
      </c>
      <c r="G29" s="63">
        <f>VLOOKUP($D29,'All data'!$E$2:$M$2281,4,0)</f>
        <v>73.9884110091743</v>
      </c>
      <c r="H29" s="64" t="str">
        <f>VLOOKUP($D29,'All data'!$E$2:$M$2281,5,0)</f>
        <v/>
      </c>
      <c r="I29" s="64" t="str">
        <f>VLOOKUP($D29,'All data'!$E$2:$M$2281,6,0)</f>
        <v/>
      </c>
      <c r="J29" s="99" t="str">
        <f>VLOOKUP($D29,'All data'!$E$2:$M$2281,7,0)</f>
        <v/>
      </c>
      <c r="K29" s="56">
        <f>VLOOKUP($C$5,'All data'!$G$2285:$J$2299,4,0)</f>
        <v>1.55</v>
      </c>
      <c r="L29" s="100" t="str">
        <f>VLOOKUP($D29,'All data'!$E$2:$M$2281,9,0)</f>
        <v>..</v>
      </c>
    </row>
    <row r="30" spans="1:12">
      <c r="A30" s="97">
        <f t="shared" si="0"/>
        <v>27</v>
      </c>
      <c r="B30" s="56" t="s">
        <v>26</v>
      </c>
      <c r="C30" s="56" t="str">
        <f>VLOOKUP(B30,'country codes'!$A$3:$B$287,2,0)</f>
        <v>BRA</v>
      </c>
      <c r="D30" s="98" t="str">
        <f t="shared" si="1"/>
        <v>2020BRA</v>
      </c>
      <c r="E30" s="56">
        <v>1</v>
      </c>
      <c r="F30" s="63">
        <f>VLOOKUP($D30,'All data'!$E$2:$M$2281,2,0)</f>
        <v>212559.40900000001</v>
      </c>
      <c r="G30" s="63">
        <f>VLOOKUP($D30,'All data'!$E$2:$M$2281,4,0)</f>
        <v>74.016888073394512</v>
      </c>
      <c r="H30" s="64">
        <f>VLOOKUP($D30,'All data'!$E$2:$M$2281,5,0)</f>
        <v>6.109717845916748</v>
      </c>
      <c r="I30" s="64">
        <f>VLOOKUP($D30,'All data'!$E$2:$M$2281,6,0)</f>
        <v>2.5912181397582938</v>
      </c>
      <c r="J30" s="99">
        <f>VLOOKUP($D30,'All data'!$E$2:$M$2281,7,0)</f>
        <v>51.334795435261512</v>
      </c>
      <c r="K30" s="56">
        <f>VLOOKUP($C$5,'All data'!$G$2285:$J$2299,4,0)</f>
        <v>1.55</v>
      </c>
      <c r="L30" s="100" t="str">
        <f>VLOOKUP($D30,'All data'!$E$2:$M$2281,9,0)</f>
        <v>..</v>
      </c>
    </row>
    <row r="31" spans="1:12">
      <c r="A31" s="97">
        <f t="shared" si="0"/>
        <v>8</v>
      </c>
      <c r="B31" s="56" t="s">
        <v>14</v>
      </c>
      <c r="C31" s="56" t="str">
        <f>VLOOKUP(B31,'country codes'!$A$3:$B$287,2,0)</f>
        <v>BGD</v>
      </c>
      <c r="D31" s="98" t="str">
        <f t="shared" si="1"/>
        <v>2020BGD</v>
      </c>
      <c r="E31" s="56">
        <v>6</v>
      </c>
      <c r="F31" s="63">
        <f>VLOOKUP($D31,'All data'!$E$2:$M$2281,2,0)</f>
        <v>164689.383</v>
      </c>
      <c r="G31" s="63">
        <f>VLOOKUP($D31,'All data'!$E$2:$M$2281,4,0)</f>
        <v>72.8</v>
      </c>
      <c r="H31" s="64">
        <f>VLOOKUP($D31,'All data'!$E$2:$M$2281,5,0)</f>
        <v>5.2799868583679199</v>
      </c>
      <c r="I31" s="64">
        <f>VLOOKUP($D31,'All data'!$E$2:$M$2281,6,0)</f>
        <v>0.85476177420240385</v>
      </c>
      <c r="J31" s="99">
        <f>VLOOKUP($D31,'All data'!$E$2:$M$2281,7,0)</f>
        <v>56.012658694412856</v>
      </c>
      <c r="K31" s="56">
        <f>VLOOKUP($C$5,'All data'!$G$2285:$J$2299,4,0)</f>
        <v>1.55</v>
      </c>
      <c r="L31" s="100" t="str">
        <f>VLOOKUP($D31,'All data'!$E$2:$M$2281,9,0)</f>
        <v>..</v>
      </c>
    </row>
    <row r="32" spans="1:12">
      <c r="A32" s="97">
        <f t="shared" si="0"/>
        <v>22</v>
      </c>
      <c r="B32" s="56" t="s">
        <v>27</v>
      </c>
      <c r="C32" s="56" t="str">
        <f>VLOOKUP(B32,'country codes'!$A$3:$B$287,2,0)</f>
        <v>MEX</v>
      </c>
      <c r="D32" s="98" t="str">
        <f t="shared" si="1"/>
        <v>2020MEX</v>
      </c>
      <c r="E32" s="56">
        <v>1</v>
      </c>
      <c r="F32" s="63">
        <f>VLOOKUP($D32,'All data'!$E$2:$M$2281,2,0)</f>
        <v>128932.753</v>
      </c>
      <c r="G32" s="63">
        <f>VLOOKUP($D32,'All data'!$E$2:$M$2281,4,0)</f>
        <v>72.646855045871561</v>
      </c>
      <c r="H32" s="64">
        <f>VLOOKUP($D32,'All data'!$E$2:$M$2281,5,0)</f>
        <v>5.9642210006713867</v>
      </c>
      <c r="I32" s="64">
        <f>VLOOKUP($D32,'All data'!$E$2:$M$2281,6,0)</f>
        <v>2.1264017125140442</v>
      </c>
      <c r="J32" s="99">
        <f>VLOOKUP($D32,'All data'!$E$2:$M$2281,7,0)</f>
        <v>52.051684732058618</v>
      </c>
      <c r="K32" s="56">
        <f>VLOOKUP($C$5,'All data'!$G$2285:$J$2299,4,0)</f>
        <v>1.55</v>
      </c>
      <c r="L32" s="100" t="str">
        <f>VLOOKUP($D32,'All data'!$E$2:$M$2281,9,0)</f>
        <v>..</v>
      </c>
    </row>
    <row r="33" spans="1:12">
      <c r="A33" s="97" t="str">
        <f t="shared" si="0"/>
        <v/>
      </c>
      <c r="B33" s="56" t="s">
        <v>24</v>
      </c>
      <c r="C33" s="56" t="str">
        <f>VLOOKUP(B33,'country codes'!$A$3:$B$287,2,0)</f>
        <v>UZB</v>
      </c>
      <c r="D33" s="98" t="str">
        <f t="shared" si="1"/>
        <v>2020UZB</v>
      </c>
      <c r="E33" s="56">
        <v>7</v>
      </c>
      <c r="F33" s="63">
        <f>VLOOKUP($D33,'All data'!$E$2:$M$2281,2,0)</f>
        <v>33469.199000000001</v>
      </c>
      <c r="G33" s="63">
        <f>VLOOKUP($D33,'All data'!$E$2:$M$2281,4,0)</f>
        <v>71.74856513761469</v>
      </c>
      <c r="H33" s="64" t="str">
        <f>VLOOKUP($D33,'All data'!$E$2:$M$2281,5,0)</f>
        <v/>
      </c>
      <c r="I33" s="64">
        <f>VLOOKUP($D33,'All data'!$E$2:$M$2281,6,0)</f>
        <v>1.8344779782177882</v>
      </c>
      <c r="J33" s="99" t="str">
        <f>VLOOKUP($D33,'All data'!$E$2:$M$2281,7,0)</f>
        <v/>
      </c>
      <c r="K33" s="56">
        <f>VLOOKUP($C$5,'All data'!$G$2285:$J$2299,4,0)</f>
        <v>1.55</v>
      </c>
      <c r="L33" s="100" t="str">
        <f>VLOOKUP($D33,'All data'!$E$2:$M$2281,9,0)</f>
        <v>..</v>
      </c>
    </row>
    <row r="34" spans="1:12">
      <c r="A34" s="97">
        <f t="shared" si="0"/>
        <v>3</v>
      </c>
      <c r="B34" s="56" t="s">
        <v>22</v>
      </c>
      <c r="C34" s="56" t="str">
        <f>VLOOKUP(B34,'country codes'!$A$3:$B$287,2,0)</f>
        <v>KGZ</v>
      </c>
      <c r="D34" s="98" t="str">
        <f t="shared" si="1"/>
        <v>2020KGZ</v>
      </c>
      <c r="E34" s="56">
        <v>7</v>
      </c>
      <c r="F34" s="63">
        <f>VLOOKUP($D34,'All data'!$E$2:$M$2281,2,0)</f>
        <v>6524.1909999999998</v>
      </c>
      <c r="G34" s="63">
        <f>VLOOKUP($D34,'All data'!$E$2:$M$2281,4,0)</f>
        <v>71.198510091743117</v>
      </c>
      <c r="H34" s="64">
        <f>VLOOKUP($D34,'All data'!$E$2:$M$2281,5,0)</f>
        <v>6.2495861053466797</v>
      </c>
      <c r="I34" s="64">
        <f>VLOOKUP($D34,'All data'!$E$2:$M$2281,6,0)</f>
        <v>1.4707641729307972</v>
      </c>
      <c r="J34" s="99">
        <f>VLOOKUP($D34,'All data'!$E$2:$M$2281,7,0)</f>
        <v>57.129533030345719</v>
      </c>
      <c r="K34" s="56">
        <f>VLOOKUP($C$5,'All data'!$G$2285:$J$2299,4,0)</f>
        <v>1.55</v>
      </c>
      <c r="L34" s="100" t="str">
        <f>VLOOKUP($D34,'All data'!$E$2:$M$2281,9,0)</f>
        <v>..</v>
      </c>
    </row>
    <row r="35" spans="1:12">
      <c r="A35" s="97">
        <f t="shared" si="0"/>
        <v>17</v>
      </c>
      <c r="B35" s="56" t="s">
        <v>31</v>
      </c>
      <c r="C35" s="56" t="str">
        <f>VLOOKUP(B35,'country codes'!$A$3:$B$287,2,0)</f>
        <v>SRB</v>
      </c>
      <c r="D35" s="98" t="str">
        <f t="shared" si="1"/>
        <v>2020SRB</v>
      </c>
      <c r="E35" s="56">
        <v>7</v>
      </c>
      <c r="F35" s="63">
        <f>VLOOKUP($D35,'All data'!$E$2:$M$2281,2,0)</f>
        <v>8737.3700000000008</v>
      </c>
      <c r="G35" s="63">
        <f>VLOOKUP($D35,'All data'!$E$2:$M$2281,4,0)</f>
        <v>75.672792660550456</v>
      </c>
      <c r="H35" s="64">
        <f>VLOOKUP($D35,'All data'!$E$2:$M$2281,5,0)</f>
        <v>6.0415463447570801</v>
      </c>
      <c r="I35" s="64">
        <f>VLOOKUP($D35,'All data'!$E$2:$M$2281,6,0)</f>
        <v>2.365609771849325</v>
      </c>
      <c r="J35" s="99">
        <f>VLOOKUP($D35,'All data'!$E$2:$M$2281,7,0)</f>
        <v>53.524268683068705</v>
      </c>
      <c r="K35" s="56">
        <f>VLOOKUP($C$5,'All data'!$G$2285:$J$2299,4,0)</f>
        <v>1.55</v>
      </c>
      <c r="L35" s="100" t="str">
        <f>VLOOKUP($D35,'All data'!$E$2:$M$2281,9,0)</f>
        <v>..</v>
      </c>
    </row>
    <row r="36" spans="1:12">
      <c r="A36" s="97" t="str">
        <f t="shared" si="0"/>
        <v/>
      </c>
      <c r="B36" s="56" t="s">
        <v>23</v>
      </c>
      <c r="C36" s="56" t="str">
        <f>VLOOKUP(B36,'country codes'!$A$3:$B$287,2,0)</f>
        <v>NPL</v>
      </c>
      <c r="D36" s="98" t="str">
        <f t="shared" si="1"/>
        <v>2020NPL</v>
      </c>
      <c r="E36" s="56">
        <v>6</v>
      </c>
      <c r="F36" s="63">
        <f>VLOOKUP($D36,'All data'!$E$2:$M$2281,2,0)</f>
        <v>29136.808000000001</v>
      </c>
      <c r="G36" s="63">
        <f>VLOOKUP($D36,'All data'!$E$2:$M$2281,4,0)</f>
        <v>70.945695412844032</v>
      </c>
      <c r="H36" s="64" t="str">
        <f>VLOOKUP($D36,'All data'!$E$2:$M$2281,5,0)</f>
        <v/>
      </c>
      <c r="I36" s="64" t="str">
        <f>VLOOKUP($D36,'All data'!$E$2:$M$2281,6,0)</f>
        <v/>
      </c>
      <c r="J36" s="99" t="str">
        <f>VLOOKUP($D36,'All data'!$E$2:$M$2281,7,0)</f>
        <v/>
      </c>
      <c r="K36" s="56">
        <f>VLOOKUP($C$5,'All data'!$G$2285:$J$2299,4,0)</f>
        <v>1.55</v>
      </c>
      <c r="L36" s="100" t="str">
        <f>VLOOKUP($D36,'All data'!$E$2:$M$2281,9,0)</f>
        <v>..</v>
      </c>
    </row>
    <row r="37" spans="1:12">
      <c r="A37" s="97">
        <f t="shared" si="0"/>
        <v>18</v>
      </c>
      <c r="B37" s="56" t="s">
        <v>32</v>
      </c>
      <c r="C37" s="56" t="str">
        <f>VLOOKUP(B37,'country codes'!$A$3:$B$287,2,0)</f>
        <v>THA</v>
      </c>
      <c r="D37" s="98" t="str">
        <f t="shared" si="1"/>
        <v>2020THA</v>
      </c>
      <c r="E37" s="56">
        <v>8</v>
      </c>
      <c r="F37" s="63">
        <f>VLOOKUP($D37,'All data'!$E$2:$M$2281,2,0)</f>
        <v>69799.978000000003</v>
      </c>
      <c r="G37" s="63">
        <f>VLOOKUP($D37,'All data'!$E$2:$M$2281,4,0)</f>
        <v>77.5</v>
      </c>
      <c r="H37" s="64">
        <f>VLOOKUP($D37,'All data'!$E$2:$M$2281,5,0)</f>
        <v>5.8845443725585938</v>
      </c>
      <c r="I37" s="64">
        <f>VLOOKUP($D37,'All data'!$E$2:$M$2281,6,0)</f>
        <v>2.5165152715287098</v>
      </c>
      <c r="J37" s="99">
        <f>VLOOKUP($D37,'All data'!$E$2:$M$2281,7,0)</f>
        <v>52.982619220922018</v>
      </c>
      <c r="K37" s="56">
        <f>VLOOKUP($C$5,'All data'!$G$2285:$J$2299,4,0)</f>
        <v>1.55</v>
      </c>
      <c r="L37" s="100" t="str">
        <f>VLOOKUP($D37,'All data'!$E$2:$M$2281,9,0)</f>
        <v>..</v>
      </c>
    </row>
    <row r="38" spans="1:12">
      <c r="A38" s="97">
        <f t="shared" si="0"/>
        <v>6</v>
      </c>
      <c r="B38" s="56" t="s">
        <v>40</v>
      </c>
      <c r="C38" s="56" t="str">
        <f>VLOOKUP(B38,'country codes'!$A$3:$B$287,2,0)</f>
        <v>DEU</v>
      </c>
      <c r="D38" s="98" t="str">
        <f t="shared" si="1"/>
        <v>2020DEU</v>
      </c>
      <c r="E38" s="56">
        <v>3</v>
      </c>
      <c r="F38" s="63">
        <f>VLOOKUP($D38,'All data'!$E$2:$M$2281,2,0)</f>
        <v>83783.945000000007</v>
      </c>
      <c r="G38" s="63">
        <f>VLOOKUP($D38,'All data'!$E$2:$M$2281,4,0)</f>
        <v>81.099999999999994</v>
      </c>
      <c r="H38" s="64">
        <f>VLOOKUP($D38,'All data'!$E$2:$M$2281,5,0)</f>
        <v>7.3118977546691895</v>
      </c>
      <c r="I38" s="64">
        <f>VLOOKUP($D38,'All data'!$E$2:$M$2281,6,0)</f>
        <v>3.9323080596553073</v>
      </c>
      <c r="J38" s="99">
        <f>VLOOKUP($D38,'All data'!$E$2:$M$2281,7,0)</f>
        <v>56.775692047071175</v>
      </c>
      <c r="K38" s="56">
        <f>VLOOKUP($C$5,'All data'!$G$2285:$J$2299,4,0)</f>
        <v>1.55</v>
      </c>
      <c r="L38" s="100" t="str">
        <f>VLOOKUP($D38,'All data'!$E$2:$M$2281,9,0)</f>
        <v>..</v>
      </c>
    </row>
    <row r="39" spans="1:12">
      <c r="A39" s="97">
        <f t="shared" si="0"/>
        <v>11</v>
      </c>
      <c r="B39" s="56" t="s">
        <v>42</v>
      </c>
      <c r="C39" s="56" t="str">
        <f>VLOOKUP(B39,'country codes'!$A$3:$B$287,2,0)</f>
        <v>ESP</v>
      </c>
      <c r="D39" s="98" t="str">
        <f t="shared" si="1"/>
        <v>2020ESP</v>
      </c>
      <c r="E39" s="56">
        <v>3</v>
      </c>
      <c r="F39" s="63">
        <f>VLOOKUP($D39,'All data'!$E$2:$M$2281,2,0)</f>
        <v>46754.783000000003</v>
      </c>
      <c r="G39" s="63">
        <f>VLOOKUP($D39,'All data'!$E$2:$M$2281,4,0)</f>
        <v>82</v>
      </c>
      <c r="H39" s="64">
        <f>VLOOKUP($D39,'All data'!$E$2:$M$2281,5,0)</f>
        <v>6.5021753311157227</v>
      </c>
      <c r="I39" s="64">
        <f>VLOOKUP($D39,'All data'!$E$2:$M$2281,6,0)</f>
        <v>3.4851874678536854</v>
      </c>
      <c r="J39" s="99">
        <f>VLOOKUP($D39,'All data'!$E$2:$M$2281,7,0)</f>
        <v>54.862179308415641</v>
      </c>
      <c r="K39" s="56">
        <f>VLOOKUP($C$5,'All data'!$G$2285:$J$2299,4,0)</f>
        <v>1.55</v>
      </c>
      <c r="L39" s="100" t="str">
        <f>VLOOKUP($D39,'All data'!$E$2:$M$2281,9,0)</f>
        <v>..</v>
      </c>
    </row>
    <row r="40" spans="1:12">
      <c r="A40" s="97">
        <f t="shared" si="0"/>
        <v>14</v>
      </c>
      <c r="B40" s="56" t="s">
        <v>44</v>
      </c>
      <c r="C40" s="56" t="str">
        <f>VLOOKUP(B40,'country codes'!$A$3:$B$287,2,0)</f>
        <v>FRA</v>
      </c>
      <c r="D40" s="98" t="str">
        <f t="shared" si="1"/>
        <v>2020FRA</v>
      </c>
      <c r="E40" s="56">
        <v>3</v>
      </c>
      <c r="F40" s="63">
        <f>VLOOKUP($D40,'All data'!$E$2:$M$2281,2,0)</f>
        <v>65273.512000000002</v>
      </c>
      <c r="G40" s="63">
        <f>VLOOKUP($D40,'All data'!$E$2:$M$2281,4,0)</f>
        <v>82</v>
      </c>
      <c r="H40" s="64">
        <f>VLOOKUP($D40,'All data'!$E$2:$M$2281,5,0)</f>
        <v>6.7141118049621582</v>
      </c>
      <c r="I40" s="64">
        <f>VLOOKUP($D40,'All data'!$E$2:$M$2281,6,0)</f>
        <v>3.8178077796638932</v>
      </c>
      <c r="J40" s="99">
        <f>VLOOKUP($D40,'All data'!$E$2:$M$2281,7,0)</f>
        <v>54.392346200023141</v>
      </c>
      <c r="K40" s="56">
        <f>VLOOKUP($C$5,'All data'!$G$2285:$J$2299,4,0)</f>
        <v>1.55</v>
      </c>
      <c r="L40" s="100" t="str">
        <f>VLOOKUP($D40,'All data'!$E$2:$M$2281,9,0)</f>
        <v>..</v>
      </c>
    </row>
    <row r="41" spans="1:12">
      <c r="A41" s="97">
        <f t="shared" si="0"/>
        <v>24</v>
      </c>
      <c r="B41" s="56" t="s">
        <v>38</v>
      </c>
      <c r="C41" s="56" t="str">
        <f>VLOOKUP(B41,'country codes'!$A$3:$B$287,2,0)</f>
        <v>MUS</v>
      </c>
      <c r="D41" s="98" t="str">
        <f t="shared" si="1"/>
        <v>2020MUS</v>
      </c>
      <c r="E41" s="56">
        <v>5</v>
      </c>
      <c r="F41" s="63">
        <f>VLOOKUP($D41,'All data'!$E$2:$M$2281,2,0)</f>
        <v>1271.7670000000001</v>
      </c>
      <c r="G41" s="63">
        <f>VLOOKUP($D41,'All data'!$E$2:$M$2281,4,0)</f>
        <v>75.087141284403657</v>
      </c>
      <c r="H41" s="64">
        <f>VLOOKUP($D41,'All data'!$E$2:$M$2281,5,0)</f>
        <v>6.0153002738952637</v>
      </c>
      <c r="I41" s="64">
        <f>VLOOKUP($D41,'All data'!$E$2:$M$2281,6,0)</f>
        <v>2.553351383514979</v>
      </c>
      <c r="J41" s="99">
        <f>VLOOKUP($D41,'All data'!$E$2:$M$2281,7,0)</f>
        <v>51.775076316283943</v>
      </c>
      <c r="K41" s="56">
        <f>VLOOKUP($C$5,'All data'!$G$2285:$J$2299,4,0)</f>
        <v>1.55</v>
      </c>
      <c r="L41" s="100" t="str">
        <f>VLOOKUP($D41,'All data'!$E$2:$M$2281,9,0)</f>
        <v>..</v>
      </c>
    </row>
    <row r="42" spans="1:12">
      <c r="A42" s="97">
        <f t="shared" ref="A42:A73" si="2">IFERROR(RANK(J42,$J$10:$J$161),"")</f>
        <v>12</v>
      </c>
      <c r="B42" s="56" t="s">
        <v>57</v>
      </c>
      <c r="C42" s="56" t="str">
        <f>VLOOKUP(B42,'country codes'!$A$3:$B$287,2,0)</f>
        <v>FIN</v>
      </c>
      <c r="D42" s="98" t="str">
        <f t="shared" ref="D42:D73" si="3">$C$5&amp;C42</f>
        <v>2020FIN</v>
      </c>
      <c r="E42" s="56">
        <v>3</v>
      </c>
      <c r="F42" s="63">
        <f>VLOOKUP($D42,'All data'!$E$2:$M$2281,2,0)</f>
        <v>5540.7179999999998</v>
      </c>
      <c r="G42" s="63">
        <f>VLOOKUP($D42,'All data'!$E$2:$M$2281,4,0)</f>
        <v>82.000000000000014</v>
      </c>
      <c r="H42" s="64">
        <f>VLOOKUP($D42,'All data'!$E$2:$M$2281,5,0)</f>
        <v>7.8893499374389648</v>
      </c>
      <c r="I42" s="64">
        <f>VLOOKUP($D42,'All data'!$E$2:$M$2281,6,0)</f>
        <v>5.1529879378627088</v>
      </c>
      <c r="J42" s="99">
        <f>VLOOKUP($D42,'All data'!$E$2:$M$2281,7,0)</f>
        <v>54.564169826282139</v>
      </c>
      <c r="K42" s="56">
        <f>VLOOKUP($C$5,'All data'!$G$2285:$J$2299,4,0)</f>
        <v>1.55</v>
      </c>
      <c r="L42" s="100" t="str">
        <f>VLOOKUP($D42,'All data'!$E$2:$M$2281,9,0)</f>
        <v>..</v>
      </c>
    </row>
    <row r="43" spans="1:12">
      <c r="A43" s="97" t="str">
        <f t="shared" si="2"/>
        <v/>
      </c>
      <c r="B43" s="56" t="s">
        <v>28</v>
      </c>
      <c r="C43" s="56" t="str">
        <f>VLOOKUP(B43,'country codes'!$A$3:$B$287,2,0)</f>
        <v>SEN</v>
      </c>
      <c r="D43" s="98" t="str">
        <f t="shared" si="3"/>
        <v>2020SEN</v>
      </c>
      <c r="E43" s="56">
        <v>5</v>
      </c>
      <c r="F43" s="63">
        <f>VLOOKUP($D43,'All data'!$E$2:$M$2281,2,0)</f>
        <v>16743.93</v>
      </c>
      <c r="G43" s="63">
        <f>VLOOKUP($D43,'All data'!$E$2:$M$2281,4,0)</f>
        <v>68.00998899082569</v>
      </c>
      <c r="H43" s="64" t="str">
        <f>VLOOKUP($D43,'All data'!$E$2:$M$2281,5,0)</f>
        <v/>
      </c>
      <c r="I43" s="64" t="str">
        <f>VLOOKUP($D43,'All data'!$E$2:$M$2281,6,0)</f>
        <v/>
      </c>
      <c r="J43" s="99" t="str">
        <f>VLOOKUP($D43,'All data'!$E$2:$M$2281,7,0)</f>
        <v/>
      </c>
      <c r="K43" s="56">
        <f>VLOOKUP($C$5,'All data'!$G$2285:$J$2299,4,0)</f>
        <v>1.55</v>
      </c>
      <c r="L43" s="100" t="str">
        <f>VLOOKUP($D43,'All data'!$E$2:$M$2281,9,0)</f>
        <v>..</v>
      </c>
    </row>
    <row r="44" spans="1:12">
      <c r="A44" s="97">
        <f t="shared" si="2"/>
        <v>21</v>
      </c>
      <c r="B44" s="56" t="s">
        <v>54</v>
      </c>
      <c r="C44" s="56" t="str">
        <f>VLOOKUP(B44,'country codes'!$A$3:$B$287,2,0)</f>
        <v>IRL</v>
      </c>
      <c r="D44" s="98" t="str">
        <f t="shared" si="3"/>
        <v>2020IRL</v>
      </c>
      <c r="E44" s="56">
        <v>3</v>
      </c>
      <c r="F44" s="63">
        <f>VLOOKUP($D44,'All data'!$E$2:$M$2281,2,0)</f>
        <v>4937.7960000000003</v>
      </c>
      <c r="G44" s="63">
        <f>VLOOKUP($D44,'All data'!$E$2:$M$2281,4,0)</f>
        <v>81.587031192660547</v>
      </c>
      <c r="H44" s="64">
        <f>VLOOKUP($D44,'All data'!$E$2:$M$2281,5,0)</f>
        <v>7.0349307060241699</v>
      </c>
      <c r="I44" s="64">
        <f>VLOOKUP($D44,'All data'!$E$2:$M$2281,6,0)</f>
        <v>4.5868173542316573</v>
      </c>
      <c r="J44" s="99">
        <f>VLOOKUP($D44,'All data'!$E$2:$M$2281,7,0)</f>
        <v>52.146436618016835</v>
      </c>
      <c r="K44" s="56">
        <f>VLOOKUP($C$5,'All data'!$G$2285:$J$2299,4,0)</f>
        <v>1.55</v>
      </c>
      <c r="L44" s="100" t="str">
        <f>VLOOKUP($D44,'All data'!$E$2:$M$2281,9,0)</f>
        <v>..</v>
      </c>
    </row>
    <row r="45" spans="1:12">
      <c r="A45" s="97">
        <f t="shared" si="2"/>
        <v>15</v>
      </c>
      <c r="B45" s="56" t="s">
        <v>35</v>
      </c>
      <c r="C45" s="56" t="str">
        <f>VLOOKUP(B45,'country codes'!$A$3:$B$287,2,0)</f>
        <v>ALB</v>
      </c>
      <c r="D45" s="98" t="str">
        <f t="shared" si="3"/>
        <v>2020ALB</v>
      </c>
      <c r="E45" s="56">
        <v>7</v>
      </c>
      <c r="F45" s="63">
        <f>VLOOKUP($D45,'All data'!$E$2:$M$2281,2,0)</f>
        <v>2877.8</v>
      </c>
      <c r="G45" s="63">
        <f>VLOOKUP($D45,'All data'!$E$2:$M$2281,4,0)</f>
        <v>78.082781651376138</v>
      </c>
      <c r="H45" s="64">
        <f>VLOOKUP($D45,'All data'!$E$2:$M$2281,5,0)</f>
        <v>5.3649096488952637</v>
      </c>
      <c r="I45" s="64">
        <f>VLOOKUP($D45,'All data'!$E$2:$M$2281,6,0)</f>
        <v>1.7897609476740794</v>
      </c>
      <c r="J45" s="99">
        <f>VLOOKUP($D45,'All data'!$E$2:$M$2281,7,0)</f>
        <v>54.336054341953123</v>
      </c>
      <c r="K45" s="56">
        <f>VLOOKUP($C$5,'All data'!$G$2285:$J$2299,4,0)</f>
        <v>1.55</v>
      </c>
      <c r="L45" s="100" t="str">
        <f>VLOOKUP($D45,'All data'!$E$2:$M$2281,9,0)</f>
        <v>..</v>
      </c>
    </row>
    <row r="46" spans="1:12">
      <c r="A46" s="97">
        <f t="shared" si="2"/>
        <v>25</v>
      </c>
      <c r="B46" s="56" t="s">
        <v>36</v>
      </c>
      <c r="C46" s="56" t="str">
        <f>VLOOKUP(B46,'country codes'!$A$3:$B$287,2,0)</f>
        <v>MDA</v>
      </c>
      <c r="D46" s="98" t="str">
        <f t="shared" si="3"/>
        <v>2020MDA</v>
      </c>
      <c r="E46" s="56">
        <v>7</v>
      </c>
      <c r="F46" s="63">
        <f>VLOOKUP($D46,'All data'!$E$2:$M$2281,2,0)</f>
        <v>4033.9630000000002</v>
      </c>
      <c r="G46" s="63">
        <f>VLOOKUP($D46,'All data'!$E$2:$M$2281,4,0)</f>
        <v>71.164183486238542</v>
      </c>
      <c r="H46" s="64">
        <f>VLOOKUP($D46,'All data'!$E$2:$M$2281,5,0)</f>
        <v>5.8116288185119629</v>
      </c>
      <c r="I46" s="64">
        <f>VLOOKUP($D46,'All data'!$E$2:$M$2281,6,0)</f>
        <v>1.8603574201535598</v>
      </c>
      <c r="J46" s="99">
        <f>VLOOKUP($D46,'All data'!$E$2:$M$2281,7,0)</f>
        <v>51.475099009466653</v>
      </c>
      <c r="K46" s="56">
        <f>VLOOKUP($C$5,'All data'!$G$2285:$J$2299,4,0)</f>
        <v>1.55</v>
      </c>
      <c r="L46" s="100" t="str">
        <f>VLOOKUP($D46,'All data'!$E$2:$M$2281,9,0)</f>
        <v>..</v>
      </c>
    </row>
    <row r="47" spans="1:12">
      <c r="A47" s="97">
        <f t="shared" si="2"/>
        <v>28</v>
      </c>
      <c r="B47" s="56" t="s">
        <v>59</v>
      </c>
      <c r="C47" s="56" t="str">
        <f>VLOOKUP(B47,'country codes'!$A$3:$B$287,2,0)</f>
        <v>NOR</v>
      </c>
      <c r="D47" s="98" t="str">
        <f t="shared" si="3"/>
        <v>2020NOR</v>
      </c>
      <c r="E47" s="56">
        <v>3</v>
      </c>
      <c r="F47" s="63">
        <f>VLOOKUP($D47,'All data'!$E$2:$M$2281,2,0)</f>
        <v>5421.2420000000002</v>
      </c>
      <c r="G47" s="63">
        <f>VLOOKUP($D47,'All data'!$E$2:$M$2281,4,0)</f>
        <v>82.7</v>
      </c>
      <c r="H47" s="64">
        <f>VLOOKUP($D47,'All data'!$E$2:$M$2281,5,0)</f>
        <v>7.2900323867797852</v>
      </c>
      <c r="I47" s="64">
        <f>VLOOKUP($D47,'All data'!$E$2:$M$2281,6,0)</f>
        <v>5.2615750693098962</v>
      </c>
      <c r="J47" s="99">
        <f>VLOOKUP($D47,'All data'!$E$2:$M$2281,7,0)</f>
        <v>51.264085880086725</v>
      </c>
      <c r="K47" s="56">
        <f>VLOOKUP($C$5,'All data'!$G$2285:$J$2299,4,0)</f>
        <v>1.55</v>
      </c>
      <c r="L47" s="100" t="str">
        <f>VLOOKUP($D47,'All data'!$E$2:$M$2281,9,0)</f>
        <v>..</v>
      </c>
    </row>
    <row r="48" spans="1:12">
      <c r="A48" s="97">
        <f t="shared" si="2"/>
        <v>35</v>
      </c>
      <c r="B48" s="56" t="s">
        <v>33</v>
      </c>
      <c r="C48" s="56" t="str">
        <f>VLOOKUP(B48,'country codes'!$A$3:$B$287,2,0)</f>
        <v>MAR</v>
      </c>
      <c r="D48" s="98" t="str">
        <f t="shared" si="3"/>
        <v>2020MAR</v>
      </c>
      <c r="E48" s="56">
        <v>4</v>
      </c>
      <c r="F48" s="63">
        <f>VLOOKUP($D48,'All data'!$E$2:$M$2281,2,0)</f>
        <v>36910.557999999997</v>
      </c>
      <c r="G48" s="63">
        <f>VLOOKUP($D48,'All data'!$E$2:$M$2281,4,0)</f>
        <v>76.42422752293578</v>
      </c>
      <c r="H48" s="64">
        <f>VLOOKUP($D48,'All data'!$E$2:$M$2281,5,0)</f>
        <v>4.8026175498962402</v>
      </c>
      <c r="I48" s="64">
        <f>VLOOKUP($D48,'All data'!$E$2:$M$2281,6,0)</f>
        <v>1.7328824892561174</v>
      </c>
      <c r="J48" s="99">
        <f>VLOOKUP($D48,'All data'!$E$2:$M$2281,7,0)</f>
        <v>49.309138636307289</v>
      </c>
      <c r="K48" s="56">
        <f>VLOOKUP($C$5,'All data'!$G$2285:$J$2299,4,0)</f>
        <v>1.55</v>
      </c>
      <c r="L48" s="100" t="str">
        <f>VLOOKUP($D48,'All data'!$E$2:$M$2281,9,0)</f>
        <v>..</v>
      </c>
    </row>
    <row r="49" spans="1:12">
      <c r="A49" s="97">
        <f t="shared" si="2"/>
        <v>20</v>
      </c>
      <c r="B49" s="56" t="s">
        <v>52</v>
      </c>
      <c r="C49" s="56" t="str">
        <f>VLOOKUP(B49,'country codes'!$A$3:$B$287,2,0)</f>
        <v>ITA</v>
      </c>
      <c r="D49" s="98" t="str">
        <f t="shared" si="3"/>
        <v>2020ITA</v>
      </c>
      <c r="E49" s="56">
        <v>3</v>
      </c>
      <c r="F49" s="63">
        <f>VLOOKUP($D49,'All data'!$E$2:$M$2281,2,0)</f>
        <v>60461.828000000001</v>
      </c>
      <c r="G49" s="63">
        <f>VLOOKUP($D49,'All data'!$E$2:$M$2281,4,0)</f>
        <v>82.300000000000011</v>
      </c>
      <c r="H49" s="64">
        <f>VLOOKUP($D49,'All data'!$E$2:$M$2281,5,0)</f>
        <v>6.4883561134338379</v>
      </c>
      <c r="I49" s="64">
        <f>VLOOKUP($D49,'All data'!$E$2:$M$2281,6,0)</f>
        <v>3.9346464324927912</v>
      </c>
      <c r="J49" s="99">
        <f>VLOOKUP($D49,'All data'!$E$2:$M$2281,7,0)</f>
        <v>52.59968140154124</v>
      </c>
      <c r="K49" s="56">
        <f>VLOOKUP($C$5,'All data'!$G$2285:$J$2299,4,0)</f>
        <v>1.55</v>
      </c>
      <c r="L49" s="100" t="str">
        <f>VLOOKUP($D49,'All data'!$E$2:$M$2281,9,0)</f>
        <v>..</v>
      </c>
    </row>
    <row r="50" spans="1:12">
      <c r="A50" s="97">
        <f t="shared" si="2"/>
        <v>30</v>
      </c>
      <c r="B50" s="56" t="s">
        <v>62</v>
      </c>
      <c r="C50" s="56" t="str">
        <f>VLOOKUP(B50,'country codes'!$A$3:$B$287,2,0)</f>
        <v>SWE</v>
      </c>
      <c r="D50" s="98" t="str">
        <f t="shared" si="3"/>
        <v>2020SWE</v>
      </c>
      <c r="E50" s="56">
        <v>3</v>
      </c>
      <c r="F50" s="63">
        <f>VLOOKUP($D50,'All data'!$E$2:$M$2281,2,0)</f>
        <v>10099.27</v>
      </c>
      <c r="G50" s="63">
        <f>VLOOKUP($D50,'All data'!$E$2:$M$2281,4,0)</f>
        <v>82</v>
      </c>
      <c r="H50" s="64">
        <f>VLOOKUP($D50,'All data'!$E$2:$M$2281,5,0)</f>
        <v>7.3143410682678223</v>
      </c>
      <c r="I50" s="64">
        <f>VLOOKUP($D50,'All data'!$E$2:$M$2281,6,0)</f>
        <v>5.3619998751984967</v>
      </c>
      <c r="J50" s="99">
        <f>VLOOKUP($D50,'All data'!$E$2:$M$2281,7,0)</f>
        <v>50.486321240979684</v>
      </c>
      <c r="K50" s="56">
        <f>VLOOKUP($C$5,'All data'!$G$2285:$J$2299,4,0)</f>
        <v>1.55</v>
      </c>
      <c r="L50" s="100" t="str">
        <f>VLOOKUP($D50,'All data'!$E$2:$M$2281,9,0)</f>
        <v>..</v>
      </c>
    </row>
    <row r="51" spans="1:12">
      <c r="A51" s="97" t="str">
        <f t="shared" si="2"/>
        <v/>
      </c>
      <c r="B51" s="56" t="s">
        <v>30</v>
      </c>
      <c r="C51" s="56" t="str">
        <f>VLOOKUP(B51,'country codes'!$A$3:$B$287,2,0)</f>
        <v>PSE</v>
      </c>
      <c r="D51" s="98" t="str">
        <f t="shared" si="3"/>
        <v>2020PSE</v>
      </c>
      <c r="E51" s="56">
        <v>4</v>
      </c>
      <c r="F51" s="63">
        <f>VLOOKUP($D51,'All data'!$E$2:$M$2281,2,0)</f>
        <v>5101.4160000000002</v>
      </c>
      <c r="G51" s="63">
        <f>VLOOKUP($D51,'All data'!$E$2:$M$2281,4,0)</f>
        <v>72.904139449541276</v>
      </c>
      <c r="H51" s="64" t="str">
        <f>VLOOKUP($D51,'All data'!$E$2:$M$2281,5,0)</f>
        <v/>
      </c>
      <c r="I51" s="64" t="str">
        <f>VLOOKUP($D51,'All data'!$E$2:$M$2281,6,0)</f>
        <v/>
      </c>
      <c r="J51" s="99" t="str">
        <f>VLOOKUP($D51,'All data'!$E$2:$M$2281,7,0)</f>
        <v/>
      </c>
      <c r="K51" s="56">
        <f>VLOOKUP($C$5,'All data'!$G$2285:$J$2299,4,0)</f>
        <v>1.55</v>
      </c>
      <c r="L51" s="100" t="str">
        <f>VLOOKUP($D51,'All data'!$E$2:$M$2281,9,0)</f>
        <v>..</v>
      </c>
    </row>
    <row r="52" spans="1:12">
      <c r="A52" s="97">
        <f t="shared" si="2"/>
        <v>41</v>
      </c>
      <c r="B52" s="56" t="s">
        <v>45</v>
      </c>
      <c r="C52" s="56" t="str">
        <f>VLOOKUP(B52,'country codes'!$A$3:$B$287,2,0)</f>
        <v>ARG</v>
      </c>
      <c r="D52" s="98" t="str">
        <f t="shared" si="3"/>
        <v>2020ARG</v>
      </c>
      <c r="E52" s="56">
        <v>1</v>
      </c>
      <c r="F52" s="63">
        <f>VLOOKUP($D52,'All data'!$E$2:$M$2281,2,0)</f>
        <v>45195.777000000002</v>
      </c>
      <c r="G52" s="63">
        <f>VLOOKUP($D52,'All data'!$E$2:$M$2281,4,0)</f>
        <v>75.202649541284416</v>
      </c>
      <c r="H52" s="64">
        <f>VLOOKUP($D52,'All data'!$E$2:$M$2281,5,0)</f>
        <v>5.9005670547485352</v>
      </c>
      <c r="I52" s="64">
        <f>VLOOKUP($D52,'All data'!$E$2:$M$2281,6,0)</f>
        <v>3.0475496646407683</v>
      </c>
      <c r="J52" s="99">
        <f>VLOOKUP($D52,'All data'!$E$2:$M$2281,7,0)</f>
        <v>48.439379307788919</v>
      </c>
      <c r="K52" s="56">
        <f>VLOOKUP($C$5,'All data'!$G$2285:$J$2299,4,0)</f>
        <v>1.55</v>
      </c>
      <c r="L52" s="100" t="str">
        <f>VLOOKUP($D52,'All data'!$E$2:$M$2281,9,0)</f>
        <v>..</v>
      </c>
    </row>
    <row r="53" spans="1:12">
      <c r="A53" s="97" t="str">
        <f t="shared" si="2"/>
        <v/>
      </c>
      <c r="B53" s="56" t="s">
        <v>37</v>
      </c>
      <c r="C53" s="56" t="str">
        <f>VLOOKUP(B53,'country codes'!$A$3:$B$287,2,0)</f>
        <v>IDN</v>
      </c>
      <c r="D53" s="98" t="str">
        <f t="shared" si="3"/>
        <v>2020IDN</v>
      </c>
      <c r="E53" s="56">
        <v>8</v>
      </c>
      <c r="F53" s="63">
        <f>VLOOKUP($D53,'All data'!$E$2:$M$2281,2,0)</f>
        <v>273523.62099999998</v>
      </c>
      <c r="G53" s="63">
        <f>VLOOKUP($D53,'All data'!$E$2:$M$2281,4,0)</f>
        <v>71.719977981651382</v>
      </c>
      <c r="H53" s="64" t="str">
        <f>VLOOKUP($D53,'All data'!$E$2:$M$2281,5,0)</f>
        <v/>
      </c>
      <c r="I53" s="64">
        <f>VLOOKUP($D53,'All data'!$E$2:$M$2281,6,0)</f>
        <v>1.5869463775577703</v>
      </c>
      <c r="J53" s="99" t="str">
        <f>VLOOKUP($D53,'All data'!$E$2:$M$2281,7,0)</f>
        <v/>
      </c>
      <c r="K53" s="56">
        <f>VLOOKUP($C$5,'All data'!$G$2285:$J$2299,4,0)</f>
        <v>1.55</v>
      </c>
      <c r="L53" s="100" t="str">
        <f>VLOOKUP($D53,'All data'!$E$2:$M$2281,9,0)</f>
        <v>..</v>
      </c>
    </row>
    <row r="54" spans="1:12">
      <c r="A54" s="97">
        <f t="shared" si="2"/>
        <v>19</v>
      </c>
      <c r="B54" s="56" t="s">
        <v>58</v>
      </c>
      <c r="C54" s="56" t="str">
        <f>VLOOKUP(B54,'country codes'!$A$3:$B$287,2,0)</f>
        <v>CYP</v>
      </c>
      <c r="D54" s="98" t="str">
        <f t="shared" si="3"/>
        <v>2020CYP</v>
      </c>
      <c r="E54" s="56">
        <v>3</v>
      </c>
      <c r="F54" s="63">
        <f>VLOOKUP($D54,'All data'!$E$2:$M$2281,2,0)</f>
        <v>1207.3610000000001</v>
      </c>
      <c r="G54" s="63">
        <f>VLOOKUP($D54,'All data'!$E$2:$M$2281,4,0)</f>
        <v>81</v>
      </c>
      <c r="H54" s="64">
        <f>VLOOKUP($D54,'All data'!$E$2:$M$2281,5,0)</f>
        <v>6.2598104476928711</v>
      </c>
      <c r="I54" s="64">
        <f>VLOOKUP($D54,'All data'!$E$2:$M$2281,6,0)</f>
        <v>3.4652578781410717</v>
      </c>
      <c r="J54" s="99">
        <f>VLOOKUP($D54,'All data'!$E$2:$M$2281,7,0)</f>
        <v>52.69009763907939</v>
      </c>
      <c r="K54" s="56">
        <f>VLOOKUP($C$5,'All data'!$G$2285:$J$2299,4,0)</f>
        <v>1.55</v>
      </c>
      <c r="L54" s="100" t="str">
        <f>VLOOKUP($D54,'All data'!$E$2:$M$2281,9,0)</f>
        <v>..</v>
      </c>
    </row>
    <row r="55" spans="1:12">
      <c r="A55" s="97">
        <f t="shared" si="2"/>
        <v>45</v>
      </c>
      <c r="B55" s="56" t="s">
        <v>39</v>
      </c>
      <c r="C55" s="56" t="str">
        <f>VLOOKUP(B55,'country codes'!$A$3:$B$287,2,0)</f>
        <v>VEN</v>
      </c>
      <c r="D55" s="98" t="str">
        <f t="shared" si="3"/>
        <v>2020VEN</v>
      </c>
      <c r="E55" s="56">
        <v>1</v>
      </c>
      <c r="F55" s="63">
        <f>VLOOKUP($D55,'All data'!$E$2:$M$2281,2,0)</f>
        <v>28435.942999999999</v>
      </c>
      <c r="G55" s="63">
        <f>VLOOKUP($D55,'All data'!$E$2:$M$2281,4,0)</f>
        <v>72.022847706422013</v>
      </c>
      <c r="H55" s="64">
        <f>VLOOKUP($D55,'All data'!$E$2:$M$2281,5,0)</f>
        <v>4.5738296508789063</v>
      </c>
      <c r="I55" s="64">
        <f>VLOOKUP($D55,'All data'!$E$2:$M$2281,6,0)</f>
        <v>1.2877471075898113</v>
      </c>
      <c r="J55" s="99">
        <f>VLOOKUP($D55,'All data'!$E$2:$M$2281,7,0)</f>
        <v>47.078589115465533</v>
      </c>
      <c r="K55" s="56">
        <f>VLOOKUP($C$5,'All data'!$G$2285:$J$2299,4,0)</f>
        <v>1.55</v>
      </c>
      <c r="L55" s="100" t="str">
        <f>VLOOKUP($D55,'All data'!$E$2:$M$2281,9,0)</f>
        <v>..</v>
      </c>
    </row>
    <row r="56" spans="1:12">
      <c r="A56" s="97">
        <f t="shared" si="2"/>
        <v>26</v>
      </c>
      <c r="B56" s="56" t="s">
        <v>64</v>
      </c>
      <c r="C56" s="56" t="str">
        <f>VLOOKUP(B56,'country codes'!$A$3:$B$287,2,0)</f>
        <v>GRC</v>
      </c>
      <c r="D56" s="98" t="str">
        <f t="shared" si="3"/>
        <v>2020GRC</v>
      </c>
      <c r="E56" s="56">
        <v>3</v>
      </c>
      <c r="F56" s="63">
        <f>VLOOKUP($D56,'All data'!$E$2:$M$2281,2,0)</f>
        <v>10423.056</v>
      </c>
      <c r="G56" s="63">
        <f>VLOOKUP($D56,'All data'!$E$2:$M$2281,4,0)</f>
        <v>81.7</v>
      </c>
      <c r="H56" s="64">
        <f>VLOOKUP($D56,'All data'!$E$2:$M$2281,5,0)</f>
        <v>5.7876157760620117</v>
      </c>
      <c r="I56" s="64">
        <f>VLOOKUP($D56,'All data'!$E$2:$M$2281,6,0)</f>
        <v>3.2149146511368585</v>
      </c>
      <c r="J56" s="99">
        <f>VLOOKUP($D56,'All data'!$E$2:$M$2281,7,0)</f>
        <v>51.471323150981313</v>
      </c>
      <c r="K56" s="56">
        <f>VLOOKUP($C$5,'All data'!$G$2285:$J$2299,4,0)</f>
        <v>1.55</v>
      </c>
      <c r="L56" s="100" t="str">
        <f>VLOOKUP($D56,'All data'!$E$2:$M$2281,9,0)</f>
        <v>..</v>
      </c>
    </row>
    <row r="57" spans="1:12">
      <c r="A57" s="97" t="str">
        <f t="shared" si="2"/>
        <v/>
      </c>
      <c r="B57" s="56" t="s">
        <v>50</v>
      </c>
      <c r="C57" s="56" t="str">
        <f>VLOOKUP(B57,'country codes'!$A$3:$B$287,2,0)</f>
        <v>VNM</v>
      </c>
      <c r="D57" s="98" t="str">
        <f t="shared" si="3"/>
        <v>2020VNM</v>
      </c>
      <c r="E57" s="56">
        <v>8</v>
      </c>
      <c r="F57" s="63">
        <f>VLOOKUP($D57,'All data'!$E$2:$M$2281,2,0)</f>
        <v>97338.582999999999</v>
      </c>
      <c r="G57" s="63" t="str">
        <f>VLOOKUP($D57,'All data'!$E$2:$M$2281,4,0)</f>
        <v/>
      </c>
      <c r="H57" s="64" t="str">
        <f>VLOOKUP($D57,'All data'!$E$2:$M$2281,5,0)</f>
        <v/>
      </c>
      <c r="I57" s="64" t="str">
        <f>VLOOKUP($D57,'All data'!$E$2:$M$2281,6,0)</f>
        <v/>
      </c>
      <c r="J57" s="99" t="str">
        <f>VLOOKUP($D57,'All data'!$E$2:$M$2281,7,0)</f>
        <v/>
      </c>
      <c r="K57" s="56">
        <f>VLOOKUP($C$5,'All data'!$G$2285:$J$2299,4,0)</f>
        <v>1.55</v>
      </c>
      <c r="L57" s="100" t="str">
        <f>VLOOKUP($D57,'All data'!$E$2:$M$2281,9,0)</f>
        <v>..</v>
      </c>
    </row>
    <row r="58" spans="1:12">
      <c r="A58" s="97">
        <f t="shared" si="2"/>
        <v>32</v>
      </c>
      <c r="B58" s="56" t="s">
        <v>74</v>
      </c>
      <c r="C58" s="56" t="str">
        <f>VLOOKUP(B58,'country codes'!$A$3:$B$287,2,0)</f>
        <v>ISR</v>
      </c>
      <c r="D58" s="98" t="str">
        <f t="shared" si="3"/>
        <v>2020ISR</v>
      </c>
      <c r="E58" s="56">
        <v>4</v>
      </c>
      <c r="F58" s="63">
        <f>VLOOKUP($D58,'All data'!$E$2:$M$2281,2,0)</f>
        <v>8655.5409999999993</v>
      </c>
      <c r="G58" s="63">
        <f>VLOOKUP($D58,'All data'!$E$2:$M$2281,4,0)</f>
        <v>82.235596330275229</v>
      </c>
      <c r="H58" s="64">
        <f>VLOOKUP($D58,'All data'!$E$2:$M$2281,5,0)</f>
        <v>7.1949281692504883</v>
      </c>
      <c r="I58" s="64">
        <f>VLOOKUP($D58,'All data'!$E$2:$M$2281,6,0)</f>
        <v>5.3416644715106276</v>
      </c>
      <c r="J58" s="99">
        <f>VLOOKUP($D58,'All data'!$E$2:$M$2281,7,0)</f>
        <v>50.084774905384407</v>
      </c>
      <c r="K58" s="56">
        <f>VLOOKUP($C$5,'All data'!$G$2285:$J$2299,4,0)</f>
        <v>1.55</v>
      </c>
      <c r="L58" s="100" t="str">
        <f>VLOOKUP($D58,'All data'!$E$2:$M$2281,9,0)</f>
        <v>..</v>
      </c>
    </row>
    <row r="59" spans="1:12">
      <c r="A59" s="97" t="str">
        <f t="shared" si="2"/>
        <v/>
      </c>
      <c r="B59" s="56" t="s">
        <v>46</v>
      </c>
      <c r="C59" s="56" t="str">
        <f>VLOOKUP(B59,'country codes'!$A$3:$B$287,2,0)</f>
        <v>AZE</v>
      </c>
      <c r="D59" s="98" t="str">
        <f t="shared" si="3"/>
        <v>2020AZE</v>
      </c>
      <c r="E59" s="56">
        <v>7</v>
      </c>
      <c r="F59" s="63">
        <f>VLOOKUP($D59,'All data'!$E$2:$M$2281,2,0)</f>
        <v>10139.174999999999</v>
      </c>
      <c r="G59" s="63">
        <f>VLOOKUP($D59,'All data'!$E$2:$M$2281,4,0)</f>
        <v>72.585651376146785</v>
      </c>
      <c r="H59" s="64" t="str">
        <f>VLOOKUP($D59,'All data'!$E$2:$M$2281,5,0)</f>
        <v/>
      </c>
      <c r="I59" s="64">
        <f>VLOOKUP($D59,'All data'!$E$2:$M$2281,6,0)</f>
        <v>1.8839149628691001</v>
      </c>
      <c r="J59" s="99" t="str">
        <f>VLOOKUP($D59,'All data'!$E$2:$M$2281,7,0)</f>
        <v/>
      </c>
      <c r="K59" s="56">
        <f>VLOOKUP($C$5,'All data'!$G$2285:$J$2299,4,0)</f>
        <v>1.55</v>
      </c>
      <c r="L59" s="100" t="str">
        <f>VLOOKUP($D59,'All data'!$E$2:$M$2281,9,0)</f>
        <v>..</v>
      </c>
    </row>
    <row r="60" spans="1:12">
      <c r="A60" s="97" t="str">
        <f t="shared" si="2"/>
        <v/>
      </c>
      <c r="B60" s="56" t="s">
        <v>41</v>
      </c>
      <c r="C60" s="56" t="str">
        <f>VLOOKUP(B60,'country codes'!$A$3:$B$287,2,0)</f>
        <v>KHM</v>
      </c>
      <c r="D60" s="98" t="str">
        <f t="shared" si="3"/>
        <v>2020KHM</v>
      </c>
      <c r="E60" s="56">
        <v>8</v>
      </c>
      <c r="F60" s="63">
        <f>VLOOKUP($D60,'All data'!$E$2:$M$2281,2,0)</f>
        <v>16718.971000000001</v>
      </c>
      <c r="G60" s="63" t="str">
        <f>VLOOKUP($D60,'All data'!$E$2:$M$2281,4,0)</f>
        <v/>
      </c>
      <c r="H60" s="64">
        <f>VLOOKUP($D60,'All data'!$E$2:$M$2281,5,0)</f>
        <v>4.3769850730895996</v>
      </c>
      <c r="I60" s="64">
        <f>VLOOKUP($D60,'All data'!$E$2:$M$2281,6,0)</f>
        <v>1.324349714850575</v>
      </c>
      <c r="J60" s="99" t="str">
        <f>VLOOKUP($D60,'All data'!$E$2:$M$2281,7,0)</f>
        <v/>
      </c>
      <c r="K60" s="56">
        <f>VLOOKUP($C$5,'All data'!$G$2285:$J$2299,4,0)</f>
        <v>1.55</v>
      </c>
      <c r="L60" s="100" t="str">
        <f>VLOOKUP($D60,'All data'!$E$2:$M$2281,9,0)</f>
        <v>..</v>
      </c>
    </row>
    <row r="61" spans="1:12">
      <c r="A61" s="97">
        <f t="shared" si="2"/>
        <v>16</v>
      </c>
      <c r="B61" s="56" t="s">
        <v>81</v>
      </c>
      <c r="C61" s="56" t="str">
        <f>VLOOKUP(B61,'country codes'!$A$3:$B$287,2,0)</f>
        <v>ISL</v>
      </c>
      <c r="D61" s="98" t="str">
        <f t="shared" si="3"/>
        <v>2020ISL</v>
      </c>
      <c r="E61" s="56">
        <v>3</v>
      </c>
      <c r="F61" s="63">
        <f>VLOOKUP($D61,'All data'!$E$2:$M$2281,2,0)</f>
        <v>341.25</v>
      </c>
      <c r="G61" s="63">
        <f>VLOOKUP($D61,'All data'!$E$2:$M$2281,4,0)</f>
        <v>82.899999999999991</v>
      </c>
      <c r="H61" s="64">
        <f>VLOOKUP($D61,'All data'!$E$2:$M$2281,5,0)</f>
        <v>7.5754895210266113</v>
      </c>
      <c r="I61" s="64">
        <f>VLOOKUP($D61,'All data'!$E$2:$M$2281,6,0)</f>
        <v>5.1031110759383065</v>
      </c>
      <c r="J61" s="99">
        <f>VLOOKUP($D61,'All data'!$E$2:$M$2281,7,0)</f>
        <v>53.703267377834884</v>
      </c>
      <c r="K61" s="56">
        <f>VLOOKUP($C$5,'All data'!$G$2285:$J$2299,4,0)</f>
        <v>1.55</v>
      </c>
      <c r="L61" s="100" t="str">
        <f>VLOOKUP($D61,'All data'!$E$2:$M$2281,9,0)</f>
        <v>..</v>
      </c>
    </row>
    <row r="62" spans="1:12">
      <c r="A62" s="97">
        <f t="shared" si="2"/>
        <v>38</v>
      </c>
      <c r="B62" s="56" t="s">
        <v>67</v>
      </c>
      <c r="C62" s="56" t="str">
        <f>VLOOKUP(B62,'country codes'!$A$3:$B$287,2,0)</f>
        <v>SVN</v>
      </c>
      <c r="D62" s="98" t="str">
        <f t="shared" si="3"/>
        <v>2020SVN</v>
      </c>
      <c r="E62" s="56">
        <v>7</v>
      </c>
      <c r="F62" s="63">
        <f>VLOOKUP($D62,'All data'!$E$2:$M$2281,2,0)</f>
        <v>2078.9319999999998</v>
      </c>
      <c r="G62" s="63">
        <f>VLOOKUP($D62,'All data'!$E$2:$M$2281,4,0)</f>
        <v>80.3</v>
      </c>
      <c r="H62" s="64">
        <f>VLOOKUP($D62,'All data'!$E$2:$M$2281,5,0)</f>
        <v>6.4620761871337891</v>
      </c>
      <c r="I62" s="64">
        <f>VLOOKUP($D62,'All data'!$E$2:$M$2281,6,0)</f>
        <v>4.4183622488947156</v>
      </c>
      <c r="J62" s="99">
        <f>VLOOKUP($D62,'All data'!$E$2:$M$2281,7,0)</f>
        <v>48.745530081152111</v>
      </c>
      <c r="K62" s="56">
        <f>VLOOKUP($C$5,'All data'!$G$2285:$J$2299,4,0)</f>
        <v>1.55</v>
      </c>
      <c r="L62" s="100" t="str">
        <f>VLOOKUP($D62,'All data'!$E$2:$M$2281,9,0)</f>
        <v>..</v>
      </c>
    </row>
    <row r="63" spans="1:12">
      <c r="A63" s="97">
        <f t="shared" si="2"/>
        <v>50</v>
      </c>
      <c r="B63" s="56" t="s">
        <v>66</v>
      </c>
      <c r="C63" s="56" t="str">
        <f>VLOOKUP(B63,'country codes'!$A$3:$B$287,2,0)</f>
        <v>BIH</v>
      </c>
      <c r="D63" s="98" t="str">
        <f t="shared" si="3"/>
        <v>2020BIH</v>
      </c>
      <c r="E63" s="56">
        <v>7</v>
      </c>
      <c r="F63" s="63">
        <f>VLOOKUP($D63,'All data'!$E$2:$M$2281,2,0)</f>
        <v>3280.8150000000001</v>
      </c>
      <c r="G63" s="63">
        <f>VLOOKUP($D63,'All data'!$E$2:$M$2281,4,0)</f>
        <v>76.046965137614691</v>
      </c>
      <c r="H63" s="64">
        <f>VLOOKUP($D63,'All data'!$E$2:$M$2281,5,0)</f>
        <v>5.5158162117004395</v>
      </c>
      <c r="I63" s="64">
        <f>VLOOKUP($D63,'All data'!$E$2:$M$2281,6,0)</f>
        <v>3.2728155371538419</v>
      </c>
      <c r="J63" s="99">
        <f>VLOOKUP($D63,'All data'!$E$2:$M$2281,7,0)</f>
        <v>45.561366807126788</v>
      </c>
      <c r="K63" s="56">
        <f>VLOOKUP($C$5,'All data'!$G$2285:$J$2299,4,0)</f>
        <v>1.55</v>
      </c>
      <c r="L63" s="100" t="str">
        <f>VLOOKUP($D63,'All data'!$E$2:$M$2281,9,0)</f>
        <v>..</v>
      </c>
    </row>
    <row r="64" spans="1:12">
      <c r="A64" s="97" t="str">
        <f t="shared" si="2"/>
        <v/>
      </c>
      <c r="B64" s="56" t="s">
        <v>61</v>
      </c>
      <c r="C64" s="56" t="str">
        <f>VLOOKUP(B64,'country codes'!$A$3:$B$287,2,0)</f>
        <v>PRY</v>
      </c>
      <c r="D64" s="98" t="str">
        <f t="shared" si="3"/>
        <v>2020PRY</v>
      </c>
      <c r="E64" s="56">
        <v>1</v>
      </c>
      <c r="F64" s="63">
        <f>VLOOKUP($D64,'All data'!$E$2:$M$2281,2,0)</f>
        <v>7132.53</v>
      </c>
      <c r="G64" s="63">
        <f>VLOOKUP($D64,'All data'!$E$2:$M$2281,4,0)</f>
        <v>73.599889908256884</v>
      </c>
      <c r="H64" s="64" t="str">
        <f>VLOOKUP($D64,'All data'!$E$2:$M$2281,5,0)</f>
        <v/>
      </c>
      <c r="I64" s="64" t="str">
        <f>VLOOKUP($D64,'All data'!$E$2:$M$2281,6,0)</f>
        <v/>
      </c>
      <c r="J64" s="99" t="str">
        <f>VLOOKUP($D64,'All data'!$E$2:$M$2281,7,0)</f>
        <v/>
      </c>
      <c r="K64" s="56">
        <f>VLOOKUP($C$5,'All data'!$G$2285:$J$2299,4,0)</f>
        <v>1.55</v>
      </c>
      <c r="L64" s="100" t="str">
        <f>VLOOKUP($D64,'All data'!$E$2:$M$2281,9,0)</f>
        <v>..</v>
      </c>
    </row>
    <row r="65" spans="1:12">
      <c r="A65" s="97" t="str">
        <f t="shared" si="2"/>
        <v/>
      </c>
      <c r="B65" s="56" t="s">
        <v>43</v>
      </c>
      <c r="C65" s="56" t="str">
        <f>VLOOKUP(B65,'country codes'!$A$3:$B$287,2,0)</f>
        <v>COG</v>
      </c>
      <c r="D65" s="98" t="str">
        <f t="shared" si="3"/>
        <v>2020COG</v>
      </c>
      <c r="E65" s="56">
        <v>5</v>
      </c>
      <c r="F65" s="63">
        <f>VLOOKUP($D65,'All data'!$E$2:$M$2281,2,0)</f>
        <v>5518.0919999999996</v>
      </c>
      <c r="G65" s="63">
        <f>VLOOKUP($D65,'All data'!$E$2:$M$2281,4,0)</f>
        <v>64.835706422018333</v>
      </c>
      <c r="H65" s="64" t="str">
        <f>VLOOKUP($D65,'All data'!$E$2:$M$2281,5,0)</f>
        <v/>
      </c>
      <c r="I65" s="64" t="str">
        <f>VLOOKUP($D65,'All data'!$E$2:$M$2281,6,0)</f>
        <v/>
      </c>
      <c r="J65" s="99" t="str">
        <f>VLOOKUP($D65,'All data'!$E$2:$M$2281,7,0)</f>
        <v/>
      </c>
      <c r="K65" s="56">
        <f>VLOOKUP($C$5,'All data'!$G$2285:$J$2299,4,0)</f>
        <v>1.55</v>
      </c>
      <c r="L65" s="100" t="str">
        <f>VLOOKUP($D65,'All data'!$E$2:$M$2281,9,0)</f>
        <v>..</v>
      </c>
    </row>
    <row r="66" spans="1:12">
      <c r="A66" s="97">
        <f t="shared" si="2"/>
        <v>31</v>
      </c>
      <c r="B66" s="56" t="s">
        <v>75</v>
      </c>
      <c r="C66" s="56" t="str">
        <f>VLOOKUP(B66,'country codes'!$A$3:$B$287,2,0)</f>
        <v>JPN</v>
      </c>
      <c r="D66" s="98" t="str">
        <f t="shared" si="3"/>
        <v>2020JPN</v>
      </c>
      <c r="E66" s="56">
        <v>8</v>
      </c>
      <c r="F66" s="63">
        <f>VLOOKUP($D66,'All data'!$E$2:$M$2281,2,0)</f>
        <v>126476.458</v>
      </c>
      <c r="G66" s="63">
        <f>VLOOKUP($D66,'All data'!$E$2:$M$2281,4,0)</f>
        <v>84.859999999999985</v>
      </c>
      <c r="H66" s="64">
        <f>VLOOKUP($D66,'All data'!$E$2:$M$2281,5,0)</f>
        <v>6.1179633140563965</v>
      </c>
      <c r="I66" s="64">
        <f>VLOOKUP($D66,'All data'!$E$2:$M$2281,6,0)</f>
        <v>4.3032738949857308</v>
      </c>
      <c r="J66" s="99">
        <f>VLOOKUP($D66,'All data'!$E$2:$M$2281,7,0)</f>
        <v>50.253482999158692</v>
      </c>
      <c r="K66" s="56">
        <f>VLOOKUP($C$5,'All data'!$G$2285:$J$2299,4,0)</f>
        <v>1.55</v>
      </c>
      <c r="L66" s="100" t="str">
        <f>VLOOKUP($D66,'All data'!$E$2:$M$2281,9,0)</f>
        <v>..</v>
      </c>
    </row>
    <row r="67" spans="1:12">
      <c r="A67" s="97">
        <f t="shared" si="2"/>
        <v>39</v>
      </c>
      <c r="B67" s="56" t="s">
        <v>83</v>
      </c>
      <c r="C67" s="56" t="str">
        <f>VLOOKUP(B67,'country codes'!$A$3:$B$287,2,0)</f>
        <v>CZE</v>
      </c>
      <c r="D67" s="98" t="str">
        <f t="shared" si="3"/>
        <v>2020CZE</v>
      </c>
      <c r="E67" s="56">
        <v>7</v>
      </c>
      <c r="F67" s="63">
        <f>VLOOKUP($D67,'All data'!$E$2:$M$2281,2,0)</f>
        <v>10708.982</v>
      </c>
      <c r="G67" s="63">
        <f>VLOOKUP($D67,'All data'!$E$2:$M$2281,4,0)</f>
        <v>78.400000000000006</v>
      </c>
      <c r="H67" s="64">
        <f>VLOOKUP($D67,'All data'!$E$2:$M$2281,5,0)</f>
        <v>6.8970913887023926</v>
      </c>
      <c r="I67" s="64">
        <f>VLOOKUP($D67,'All data'!$E$2:$M$2281,6,0)</f>
        <v>4.6988646104833673</v>
      </c>
      <c r="J67" s="99">
        <f>VLOOKUP($D67,'All data'!$E$2:$M$2281,7,0)</f>
        <v>48.649150639335282</v>
      </c>
      <c r="K67" s="56">
        <f>VLOOKUP($C$5,'All data'!$G$2285:$J$2299,4,0)</f>
        <v>1.55</v>
      </c>
      <c r="L67" s="100" t="str">
        <f>VLOOKUP($D67,'All data'!$E$2:$M$2281,9,0)</f>
        <v>..</v>
      </c>
    </row>
    <row r="68" spans="1:12">
      <c r="A68" s="97">
        <f t="shared" si="2"/>
        <v>34</v>
      </c>
      <c r="B68" s="56" t="s">
        <v>88</v>
      </c>
      <c r="C68" s="56" t="str">
        <f>VLOOKUP(B68,'country codes'!$A$3:$B$287,2,0)</f>
        <v>AUT</v>
      </c>
      <c r="D68" s="98" t="str">
        <f t="shared" si="3"/>
        <v>2020AUT</v>
      </c>
      <c r="E68" s="56">
        <v>3</v>
      </c>
      <c r="F68" s="63">
        <f>VLOOKUP($D68,'All data'!$E$2:$M$2281,2,0)</f>
        <v>9006.4</v>
      </c>
      <c r="G68" s="63">
        <f>VLOOKUP($D68,'All data'!$E$2:$M$2281,4,0)</f>
        <v>80.8</v>
      </c>
      <c r="H68" s="64">
        <f>VLOOKUP($D68,'All data'!$E$2:$M$2281,5,0)</f>
        <v>7.2134890556335449</v>
      </c>
      <c r="I68" s="64">
        <f>VLOOKUP($D68,'All data'!$E$2:$M$2281,6,0)</f>
        <v>5.2345645856138887</v>
      </c>
      <c r="J68" s="99">
        <f>VLOOKUP($D68,'All data'!$E$2:$M$2281,7,0)</f>
        <v>49.67902882066695</v>
      </c>
      <c r="K68" s="56">
        <f>VLOOKUP($C$5,'All data'!$G$2285:$J$2299,4,0)</f>
        <v>1.55</v>
      </c>
      <c r="L68" s="100" t="str">
        <f>VLOOKUP($D68,'All data'!$E$2:$M$2281,9,0)</f>
        <v>..</v>
      </c>
    </row>
    <row r="69" spans="1:12">
      <c r="A69" s="97" t="str">
        <f t="shared" si="2"/>
        <v/>
      </c>
      <c r="B69" s="56" t="s">
        <v>49</v>
      </c>
      <c r="C69" s="56" t="str">
        <f>VLOOKUP(B69,'country codes'!$A$3:$B$287,2,0)</f>
        <v>LKA</v>
      </c>
      <c r="D69" s="98" t="str">
        <f t="shared" si="3"/>
        <v>2020LKA</v>
      </c>
      <c r="E69" s="56">
        <v>6</v>
      </c>
      <c r="F69" s="63">
        <f>VLOOKUP($D69,'All data'!$E$2:$M$2281,2,0)</f>
        <v>21413.25</v>
      </c>
      <c r="G69" s="63">
        <f>VLOOKUP($D69,'All data'!$E$2:$M$2281,4,0)</f>
        <v>77.187141284403666</v>
      </c>
      <c r="H69" s="64" t="str">
        <f>VLOOKUP($D69,'All data'!$E$2:$M$2281,5,0)</f>
        <v/>
      </c>
      <c r="I69" s="64">
        <f>VLOOKUP($D69,'All data'!$E$2:$M$2281,6,0)</f>
        <v>1.3849374503931151</v>
      </c>
      <c r="J69" s="99" t="str">
        <f>VLOOKUP($D69,'All data'!$E$2:$M$2281,7,0)</f>
        <v/>
      </c>
      <c r="K69" s="56">
        <f>VLOOKUP($C$5,'All data'!$G$2285:$J$2299,4,0)</f>
        <v>1.55</v>
      </c>
      <c r="L69" s="100" t="str">
        <f>VLOOKUP($D69,'All data'!$E$2:$M$2281,9,0)</f>
        <v>..</v>
      </c>
    </row>
    <row r="70" spans="1:12">
      <c r="A70" s="97">
        <f t="shared" si="2"/>
        <v>33</v>
      </c>
      <c r="B70" s="56" t="s">
        <v>76</v>
      </c>
      <c r="C70" s="56" t="str">
        <f>VLOOKUP(B70,'country codes'!$A$3:$B$287,2,0)</f>
        <v>SVK</v>
      </c>
      <c r="D70" s="98" t="str">
        <f t="shared" si="3"/>
        <v>2020SVK</v>
      </c>
      <c r="E70" s="56">
        <v>7</v>
      </c>
      <c r="F70" s="63">
        <f>VLOOKUP($D70,'All data'!$E$2:$M$2281,2,0)</f>
        <v>5459.643</v>
      </c>
      <c r="G70" s="63">
        <f>VLOOKUP($D70,'All data'!$E$2:$M$2281,4,0)</f>
        <v>76.600000000000009</v>
      </c>
      <c r="H70" s="64">
        <f>VLOOKUP($D70,'All data'!$E$2:$M$2281,5,0)</f>
        <v>6.5190982818603516</v>
      </c>
      <c r="I70" s="64">
        <f>VLOOKUP($D70,'All data'!$E$2:$M$2281,6,0)</f>
        <v>3.7419009351234664</v>
      </c>
      <c r="J70" s="99">
        <f>VLOOKUP($D70,'All data'!$E$2:$M$2281,7,0)</f>
        <v>49.682093755145431</v>
      </c>
      <c r="K70" s="56">
        <f>VLOOKUP($C$5,'All data'!$G$2285:$J$2299,4,0)</f>
        <v>1.55</v>
      </c>
      <c r="L70" s="100" t="str">
        <f>VLOOKUP($D70,'All data'!$E$2:$M$2281,9,0)</f>
        <v>..</v>
      </c>
    </row>
    <row r="71" spans="1:12">
      <c r="A71" s="97" t="str">
        <f t="shared" si="2"/>
        <v/>
      </c>
      <c r="B71" s="56" t="s">
        <v>63</v>
      </c>
      <c r="C71" s="56" t="str">
        <f>VLOOKUP(B71,'country codes'!$A$3:$B$287,2,0)</f>
        <v>DZA</v>
      </c>
      <c r="D71" s="98" t="str">
        <f t="shared" si="3"/>
        <v>2020DZA</v>
      </c>
      <c r="E71" s="56">
        <v>4</v>
      </c>
      <c r="F71" s="63">
        <f>VLOOKUP($D71,'All data'!$E$2:$M$2281,2,0)</f>
        <v>43851.042999999998</v>
      </c>
      <c r="G71" s="63">
        <f>VLOOKUP($D71,'All data'!$E$2:$M$2281,4,0)</f>
        <v>76.894260550458725</v>
      </c>
      <c r="H71" s="64" t="str">
        <f>VLOOKUP($D71,'All data'!$E$2:$M$2281,5,0)</f>
        <v/>
      </c>
      <c r="I71" s="64">
        <f>VLOOKUP($D71,'All data'!$E$2:$M$2281,6,0)</f>
        <v>2.0360656695455885</v>
      </c>
      <c r="J71" s="99" t="str">
        <f>VLOOKUP($D71,'All data'!$E$2:$M$2281,7,0)</f>
        <v/>
      </c>
      <c r="K71" s="56">
        <f>VLOOKUP($C$5,'All data'!$G$2285:$J$2299,4,0)</f>
        <v>1.55</v>
      </c>
      <c r="L71" s="100" t="str">
        <f>VLOOKUP($D71,'All data'!$E$2:$M$2281,9,0)</f>
        <v>..</v>
      </c>
    </row>
    <row r="72" spans="1:12">
      <c r="A72" s="97">
        <f t="shared" si="2"/>
        <v>46</v>
      </c>
      <c r="B72" s="56" t="s">
        <v>84</v>
      </c>
      <c r="C72" s="56" t="str">
        <f>VLOOKUP(B72,'country codes'!$A$3:$B$287,2,0)</f>
        <v>PRT</v>
      </c>
      <c r="D72" s="98" t="str">
        <f t="shared" si="3"/>
        <v>2020PRT</v>
      </c>
      <c r="E72" s="56">
        <v>3</v>
      </c>
      <c r="F72" s="63">
        <f>VLOOKUP($D72,'All data'!$E$2:$M$2281,2,0)</f>
        <v>10196.707</v>
      </c>
      <c r="G72" s="63">
        <f>VLOOKUP($D72,'All data'!$E$2:$M$2281,4,0)</f>
        <v>81.199999999999989</v>
      </c>
      <c r="H72" s="64">
        <f>VLOOKUP($D72,'All data'!$E$2:$M$2281,5,0)</f>
        <v>5.7677922248840332</v>
      </c>
      <c r="I72" s="64">
        <f>VLOOKUP($D72,'All data'!$E$2:$M$2281,6,0)</f>
        <v>4.0409733057493602</v>
      </c>
      <c r="J72" s="99">
        <f>VLOOKUP($D72,'All data'!$E$2:$M$2281,7,0)</f>
        <v>46.950944827866209</v>
      </c>
      <c r="K72" s="56">
        <f>VLOOKUP($C$5,'All data'!$G$2285:$J$2299,4,0)</f>
        <v>1.55</v>
      </c>
      <c r="L72" s="100" t="str">
        <f>VLOOKUP($D72,'All data'!$E$2:$M$2281,9,0)</f>
        <v>..</v>
      </c>
    </row>
    <row r="73" spans="1:12">
      <c r="A73" s="97" t="str">
        <f t="shared" si="2"/>
        <v/>
      </c>
      <c r="B73" s="56" t="s">
        <v>77</v>
      </c>
      <c r="C73" s="56" t="str">
        <f>VLOOKUP(B73,'country codes'!$A$3:$B$287,2,0)</f>
        <v>ROU</v>
      </c>
      <c r="D73" s="98" t="str">
        <f t="shared" si="3"/>
        <v>2020ROU</v>
      </c>
      <c r="E73" s="56">
        <v>7</v>
      </c>
      <c r="F73" s="63">
        <f>VLOOKUP($D73,'All data'!$E$2:$M$2281,2,0)</f>
        <v>19237.682000000001</v>
      </c>
      <c r="G73" s="63">
        <f>VLOOKUP($D73,'All data'!$E$2:$M$2281,4,0)</f>
        <v>74.600000000000009</v>
      </c>
      <c r="H73" s="64" t="str">
        <f>VLOOKUP($D73,'All data'!$E$2:$M$2281,5,0)</f>
        <v/>
      </c>
      <c r="I73" s="64">
        <f>VLOOKUP($D73,'All data'!$E$2:$M$2281,6,0)</f>
        <v>3.7168785527889798</v>
      </c>
      <c r="J73" s="99" t="str">
        <f>VLOOKUP($D73,'All data'!$E$2:$M$2281,7,0)</f>
        <v/>
      </c>
      <c r="K73" s="56">
        <f>VLOOKUP($C$5,'All data'!$G$2285:$J$2299,4,0)</f>
        <v>1.55</v>
      </c>
      <c r="L73" s="100" t="str">
        <f>VLOOKUP($D73,'All data'!$E$2:$M$2281,9,0)</f>
        <v>..</v>
      </c>
    </row>
    <row r="74" spans="1:12">
      <c r="A74" s="97">
        <f t="shared" ref="A74:A105" si="4">IFERROR(RANK(J74,$J$10:$J$161),"")</f>
        <v>23</v>
      </c>
      <c r="B74" s="56" t="s">
        <v>69</v>
      </c>
      <c r="C74" s="56" t="str">
        <f>VLOOKUP(B74,'country codes'!$A$3:$B$287,2,0)</f>
        <v>HRV</v>
      </c>
      <c r="D74" s="98" t="str">
        <f t="shared" ref="D74:D105" si="5">$C$5&amp;C74</f>
        <v>2020HRV</v>
      </c>
      <c r="E74" s="56">
        <v>7</v>
      </c>
      <c r="F74" s="63">
        <f>VLOOKUP($D74,'All data'!$E$2:$M$2281,2,0)</f>
        <v>4105.268</v>
      </c>
      <c r="G74" s="63">
        <f>VLOOKUP($D74,'All data'!$E$2:$M$2281,4,0)</f>
        <v>77.7</v>
      </c>
      <c r="H74" s="64">
        <f>VLOOKUP($D74,'All data'!$E$2:$M$2281,5,0)</f>
        <v>6.5079922676086426</v>
      </c>
      <c r="I74" s="64">
        <f>VLOOKUP($D74,'All data'!$E$2:$M$2281,6,0)</f>
        <v>3.4263248259222014</v>
      </c>
      <c r="J74" s="99">
        <f>VLOOKUP($D74,'All data'!$E$2:$M$2281,7,0)</f>
        <v>52.030886601885435</v>
      </c>
      <c r="K74" s="56">
        <f>VLOOKUP($C$5,'All data'!$G$2285:$J$2299,4,0)</f>
        <v>1.55</v>
      </c>
      <c r="L74" s="100" t="str">
        <f>VLOOKUP($D74,'All data'!$E$2:$M$2281,9,0)</f>
        <v>..</v>
      </c>
    </row>
    <row r="75" spans="1:12">
      <c r="A75" s="97" t="str">
        <f t="shared" si="4"/>
        <v/>
      </c>
      <c r="B75" s="56" t="s">
        <v>47</v>
      </c>
      <c r="C75" s="56" t="str">
        <f>VLOOKUP(B75,'country codes'!$A$3:$B$287,2,0)</f>
        <v>LBR</v>
      </c>
      <c r="D75" s="98" t="str">
        <f t="shared" si="5"/>
        <v>2020LBR</v>
      </c>
      <c r="E75" s="56">
        <v>5</v>
      </c>
      <c r="F75" s="63">
        <f>VLOOKUP($D75,'All data'!$E$2:$M$2281,2,0)</f>
        <v>5057.6769999999997</v>
      </c>
      <c r="G75" s="63">
        <f>VLOOKUP($D75,'All data'!$E$2:$M$2281,4,0)</f>
        <v>64.448565137614665</v>
      </c>
      <c r="H75" s="64" t="str">
        <f>VLOOKUP($D75,'All data'!$E$2:$M$2281,5,0)</f>
        <v/>
      </c>
      <c r="I75" s="64" t="str">
        <f>VLOOKUP($D75,'All data'!$E$2:$M$2281,6,0)</f>
        <v/>
      </c>
      <c r="J75" s="99" t="str">
        <f>VLOOKUP($D75,'All data'!$E$2:$M$2281,7,0)</f>
        <v/>
      </c>
      <c r="K75" s="56">
        <f>VLOOKUP($C$5,'All data'!$G$2285:$J$2299,4,0)</f>
        <v>1.55</v>
      </c>
      <c r="L75" s="100" t="str">
        <f>VLOOKUP($D75,'All data'!$E$2:$M$2281,9,0)</f>
        <v>..</v>
      </c>
    </row>
    <row r="76" spans="1:12">
      <c r="A76" s="97">
        <f t="shared" si="4"/>
        <v>44</v>
      </c>
      <c r="B76" s="56" t="s">
        <v>86</v>
      </c>
      <c r="C76" s="56" t="str">
        <f>VLOOKUP(B76,'country codes'!$A$3:$B$287,2,0)</f>
        <v>CHL</v>
      </c>
      <c r="D76" s="98" t="str">
        <f t="shared" si="5"/>
        <v>2020CHL</v>
      </c>
      <c r="E76" s="56">
        <v>1</v>
      </c>
      <c r="F76" s="63">
        <f>VLOOKUP($D76,'All data'!$E$2:$M$2281,2,0)</f>
        <v>19116.208999999999</v>
      </c>
      <c r="G76" s="63">
        <f>VLOOKUP($D76,'All data'!$E$2:$M$2281,4,0)</f>
        <v>79</v>
      </c>
      <c r="H76" s="64">
        <f>VLOOKUP($D76,'All data'!$E$2:$M$2281,5,0)</f>
        <v>6.1506428718566895</v>
      </c>
      <c r="I76" s="64">
        <f>VLOOKUP($D76,'All data'!$E$2:$M$2281,6,0)</f>
        <v>4.1536759308653224</v>
      </c>
      <c r="J76" s="99">
        <f>VLOOKUP($D76,'All data'!$E$2:$M$2281,7,0)</f>
        <v>47.26678436361771</v>
      </c>
      <c r="K76" s="56">
        <f>VLOOKUP($C$5,'All data'!$G$2285:$J$2299,4,0)</f>
        <v>1.55</v>
      </c>
      <c r="L76" s="100" t="str">
        <f>VLOOKUP($D76,'All data'!$E$2:$M$2281,9,0)</f>
        <v>..</v>
      </c>
    </row>
    <row r="77" spans="1:12">
      <c r="A77" s="97" t="str">
        <f t="shared" si="4"/>
        <v/>
      </c>
      <c r="B77" s="56" t="s">
        <v>95</v>
      </c>
      <c r="C77" s="56" t="str">
        <f>VLOOKUP(B77,'country codes'!$A$3:$B$287,2,0)</f>
        <v>SGP</v>
      </c>
      <c r="D77" s="98" t="str">
        <f t="shared" si="5"/>
        <v>2020SGP</v>
      </c>
      <c r="E77" s="56">
        <v>8</v>
      </c>
      <c r="F77" s="63">
        <f>VLOOKUP($D77,'All data'!$E$2:$M$2281,2,0)</f>
        <v>5850.3429999999998</v>
      </c>
      <c r="G77" s="63">
        <f>VLOOKUP($D77,'All data'!$E$2:$M$2281,4,0)</f>
        <v>83.687141284403651</v>
      </c>
      <c r="H77" s="64" t="str">
        <f>VLOOKUP($D77,'All data'!$E$2:$M$2281,5,0)</f>
        <v/>
      </c>
      <c r="I77" s="64">
        <f>VLOOKUP($D77,'All data'!$E$2:$M$2281,6,0)</f>
        <v>5.3651044279693636</v>
      </c>
      <c r="J77" s="99" t="str">
        <f>VLOOKUP($D77,'All data'!$E$2:$M$2281,7,0)</f>
        <v/>
      </c>
      <c r="K77" s="56">
        <f>VLOOKUP($C$5,'All data'!$G$2285:$J$2299,4,0)</f>
        <v>1.55</v>
      </c>
      <c r="L77" s="100" t="str">
        <f>VLOOKUP($D77,'All data'!$E$2:$M$2281,9,0)</f>
        <v>..</v>
      </c>
    </row>
    <row r="78" spans="1:12">
      <c r="A78" s="97">
        <f t="shared" si="4"/>
        <v>48</v>
      </c>
      <c r="B78" s="56" t="s">
        <v>85</v>
      </c>
      <c r="C78" s="56" t="str">
        <f>VLOOKUP(B78,'country codes'!$A$3:$B$287,2,0)</f>
        <v>HUN</v>
      </c>
      <c r="D78" s="98" t="str">
        <f t="shared" si="5"/>
        <v>2020HUN</v>
      </c>
      <c r="E78" s="56">
        <v>7</v>
      </c>
      <c r="F78" s="63">
        <f>VLOOKUP($D78,'All data'!$E$2:$M$2281,2,0)</f>
        <v>9660.35</v>
      </c>
      <c r="G78" s="63">
        <f>VLOOKUP($D78,'All data'!$E$2:$M$2281,4,0)</f>
        <v>76.100000000000009</v>
      </c>
      <c r="H78" s="64">
        <f>VLOOKUP($D78,'All data'!$E$2:$M$2281,5,0)</f>
        <v>6.0380496978759766</v>
      </c>
      <c r="I78" s="64">
        <f>VLOOKUP($D78,'All data'!$E$2:$M$2281,6,0)</f>
        <v>3.9259405306933512</v>
      </c>
      <c r="J78" s="99">
        <f>VLOOKUP($D78,'All data'!$E$2:$M$2281,7,0)</f>
        <v>45.692865357495457</v>
      </c>
      <c r="K78" s="56">
        <f>VLOOKUP($C$5,'All data'!$G$2285:$J$2299,4,0)</f>
        <v>1.55</v>
      </c>
      <c r="L78" s="100" t="str">
        <f>VLOOKUP($D78,'All data'!$E$2:$M$2281,9,0)</f>
        <v>..</v>
      </c>
    </row>
    <row r="79" spans="1:12">
      <c r="A79" s="97">
        <f t="shared" si="4"/>
        <v>42</v>
      </c>
      <c r="B79" s="56" t="s">
        <v>101</v>
      </c>
      <c r="C79" s="56" t="str">
        <f>VLOOKUP(B79,'country codes'!$A$3:$B$287,2,0)</f>
        <v>DNK</v>
      </c>
      <c r="D79" s="98" t="str">
        <f t="shared" si="5"/>
        <v>2020DNK</v>
      </c>
      <c r="E79" s="56">
        <v>3</v>
      </c>
      <c r="F79" s="63">
        <f>VLOOKUP($D79,'All data'!$E$2:$M$2281,2,0)</f>
        <v>5792.2030000000004</v>
      </c>
      <c r="G79" s="63">
        <f>VLOOKUP($D79,'All data'!$E$2:$M$2281,4,0)</f>
        <v>81</v>
      </c>
      <c r="H79" s="64">
        <f>VLOOKUP($D79,'All data'!$E$2:$M$2281,5,0)</f>
        <v>7.5146312713623047</v>
      </c>
      <c r="I79" s="64">
        <f>VLOOKUP($D79,'All data'!$E$2:$M$2281,6,0)</f>
        <v>6.1378889063841573</v>
      </c>
      <c r="J79" s="99">
        <f>VLOOKUP($D79,'All data'!$E$2:$M$2281,7,0)</f>
        <v>47.728895353898622</v>
      </c>
      <c r="K79" s="56">
        <f>VLOOKUP($C$5,'All data'!$G$2285:$J$2299,4,0)</f>
        <v>1.55</v>
      </c>
      <c r="L79" s="100" t="str">
        <f>VLOOKUP($D79,'All data'!$E$2:$M$2281,9,0)</f>
        <v>..</v>
      </c>
    </row>
    <row r="80" spans="1:12">
      <c r="A80" s="97">
        <f t="shared" si="4"/>
        <v>54</v>
      </c>
      <c r="B80" s="56" t="s">
        <v>65</v>
      </c>
      <c r="C80" s="56" t="str">
        <f>VLOOKUP(B80,'country codes'!$A$3:$B$287,2,0)</f>
        <v>IRQ</v>
      </c>
      <c r="D80" s="98" t="str">
        <f t="shared" si="5"/>
        <v>2020IRQ</v>
      </c>
      <c r="E80" s="56">
        <v>4</v>
      </c>
      <c r="F80" s="63">
        <f>VLOOKUP($D80,'All data'!$E$2:$M$2281,2,0)</f>
        <v>40222.502999999997</v>
      </c>
      <c r="G80" s="63">
        <f>VLOOKUP($D80,'All data'!$E$2:$M$2281,4,0)</f>
        <v>69.594150458715589</v>
      </c>
      <c r="H80" s="64">
        <f>VLOOKUP($D80,'All data'!$E$2:$M$2281,5,0)</f>
        <v>4.7851653099060059</v>
      </c>
      <c r="I80" s="64">
        <f>VLOOKUP($D80,'All data'!$E$2:$M$2281,6,0)</f>
        <v>1.5600840303920369</v>
      </c>
      <c r="J80" s="99">
        <f>VLOOKUP($D80,'All data'!$E$2:$M$2281,7,0)</f>
        <v>45.125148421473561</v>
      </c>
      <c r="K80" s="56">
        <f>VLOOKUP($C$5,'All data'!$G$2285:$J$2299,4,0)</f>
        <v>1.55</v>
      </c>
      <c r="L80" s="100" t="str">
        <f>VLOOKUP($D80,'All data'!$E$2:$M$2281,9,0)</f>
        <v>..</v>
      </c>
    </row>
    <row r="81" spans="1:12">
      <c r="A81" s="97">
        <f t="shared" si="4"/>
        <v>52</v>
      </c>
      <c r="B81" s="56" t="s">
        <v>53</v>
      </c>
      <c r="C81" s="56" t="str">
        <f>VLOOKUP(B81,'country codes'!$A$3:$B$287,2,0)</f>
        <v>KEN</v>
      </c>
      <c r="D81" s="98" t="str">
        <f t="shared" si="5"/>
        <v>2020KEN</v>
      </c>
      <c r="E81" s="56">
        <v>5</v>
      </c>
      <c r="F81" s="63">
        <f>VLOOKUP($D81,'All data'!$E$2:$M$2281,2,0)</f>
        <v>53771.3</v>
      </c>
      <c r="G81" s="63">
        <f>VLOOKUP($D81,'All data'!$E$2:$M$2281,4,0)</f>
        <v>66.971412844036706</v>
      </c>
      <c r="H81" s="64">
        <f>VLOOKUP($D81,'All data'!$E$2:$M$2281,5,0)</f>
        <v>4.5465841293334961</v>
      </c>
      <c r="I81" s="64">
        <f>VLOOKUP($D81,'All data'!$E$2:$M$2281,6,0)</f>
        <v>0.91729946693886077</v>
      </c>
      <c r="J81" s="99">
        <f>VLOOKUP($D81,'All data'!$E$2:$M$2281,7,0)</f>
        <v>45.261226418231061</v>
      </c>
      <c r="K81" s="56">
        <f>VLOOKUP($C$5,'All data'!$G$2285:$J$2299,4,0)</f>
        <v>1.55</v>
      </c>
      <c r="L81" s="100" t="str">
        <f>VLOOKUP($D81,'All data'!$E$2:$M$2281,9,0)</f>
        <v>..</v>
      </c>
    </row>
    <row r="82" spans="1:12">
      <c r="A82" s="97" t="str">
        <f t="shared" si="4"/>
        <v/>
      </c>
      <c r="B82" s="56" t="s">
        <v>51</v>
      </c>
      <c r="C82" s="56" t="str">
        <f>VLOOKUP(B82,'country codes'!$A$3:$B$287,2,0)</f>
        <v>PAK</v>
      </c>
      <c r="D82" s="98" t="str">
        <f t="shared" si="5"/>
        <v>2020PAK</v>
      </c>
      <c r="E82" s="56">
        <v>6</v>
      </c>
      <c r="F82" s="63">
        <f>VLOOKUP($D82,'All data'!$E$2:$M$2281,2,0)</f>
        <v>220892.33100000001</v>
      </c>
      <c r="G82" s="63">
        <f>VLOOKUP($D82,'All data'!$E$2:$M$2281,4,0)</f>
        <v>67.371412844036698</v>
      </c>
      <c r="H82" s="64" t="str">
        <f>VLOOKUP($D82,'All data'!$E$2:$M$2281,5,0)</f>
        <v/>
      </c>
      <c r="I82" s="64">
        <f>VLOOKUP($D82,'All data'!$E$2:$M$2281,6,0)</f>
        <v>0.85360562048360844</v>
      </c>
      <c r="J82" s="99" t="str">
        <f>VLOOKUP($D82,'All data'!$E$2:$M$2281,7,0)</f>
        <v/>
      </c>
      <c r="K82" s="56">
        <f>VLOOKUP($C$5,'All data'!$G$2285:$J$2299,4,0)</f>
        <v>1.55</v>
      </c>
      <c r="L82" s="100" t="str">
        <f>VLOOKUP($D82,'All data'!$E$2:$M$2281,9,0)</f>
        <v>..</v>
      </c>
    </row>
    <row r="83" spans="1:12">
      <c r="A83" s="97">
        <f t="shared" si="4"/>
        <v>56</v>
      </c>
      <c r="B83" s="56" t="s">
        <v>94</v>
      </c>
      <c r="C83" s="56" t="str">
        <f>VLOOKUP(B83,'country codes'!$A$3:$B$287,2,0)</f>
        <v>POL</v>
      </c>
      <c r="D83" s="98" t="str">
        <f t="shared" si="5"/>
        <v>2020POL</v>
      </c>
      <c r="E83" s="56">
        <v>7</v>
      </c>
      <c r="F83" s="63">
        <f>VLOOKUP($D83,'All data'!$E$2:$M$2281,2,0)</f>
        <v>37846.605000000003</v>
      </c>
      <c r="G83" s="63">
        <f>VLOOKUP($D83,'All data'!$E$2:$M$2281,4,0)</f>
        <v>77.3</v>
      </c>
      <c r="H83" s="64">
        <f>VLOOKUP($D83,'All data'!$E$2:$M$2281,5,0)</f>
        <v>6.1394553184509277</v>
      </c>
      <c r="I83" s="64">
        <f>VLOOKUP($D83,'All data'!$E$2:$M$2281,6,0)</f>
        <v>4.4281036515331156</v>
      </c>
      <c r="J83" s="99">
        <f>VLOOKUP($D83,'All data'!$E$2:$M$2281,7,0)</f>
        <v>44.901684433390841</v>
      </c>
      <c r="K83" s="56">
        <f>VLOOKUP($C$5,'All data'!$G$2285:$J$2299,4,0)</f>
        <v>1.55</v>
      </c>
      <c r="L83" s="100" t="str">
        <f>VLOOKUP($D83,'All data'!$E$2:$M$2281,9,0)</f>
        <v>..</v>
      </c>
    </row>
    <row r="84" spans="1:12">
      <c r="A84" s="97">
        <f t="shared" si="4"/>
        <v>62</v>
      </c>
      <c r="B84" s="56" t="s">
        <v>78</v>
      </c>
      <c r="C84" s="56" t="str">
        <f>VLOOKUP(B84,'country codes'!$A$3:$B$287,2,0)</f>
        <v>BOL</v>
      </c>
      <c r="D84" s="98" t="str">
        <f t="shared" si="5"/>
        <v>2020BOL</v>
      </c>
      <c r="E84" s="56">
        <v>1</v>
      </c>
      <c r="F84" s="63">
        <f>VLOOKUP($D84,'All data'!$E$2:$M$2281,2,0)</f>
        <v>11673.029</v>
      </c>
      <c r="G84" s="63">
        <f>VLOOKUP($D84,'All data'!$E$2:$M$2281,4,0)</f>
        <v>69.665453211009179</v>
      </c>
      <c r="H84" s="64">
        <f>VLOOKUP($D84,'All data'!$E$2:$M$2281,5,0)</f>
        <v>5.5592589378356934</v>
      </c>
      <c r="I84" s="64">
        <f>VLOOKUP($D84,'All data'!$E$2:$M$2281,6,0)</f>
        <v>2.7659876504779493</v>
      </c>
      <c r="J84" s="99">
        <f>VLOOKUP($D84,'All data'!$E$2:$M$2281,7,0)</f>
        <v>43.787507589537164</v>
      </c>
      <c r="K84" s="56">
        <f>VLOOKUP($C$5,'All data'!$G$2285:$J$2299,4,0)</f>
        <v>1.55</v>
      </c>
      <c r="L84" s="100" t="str">
        <f>VLOOKUP($D84,'All data'!$E$2:$M$2281,9,0)</f>
        <v>..</v>
      </c>
    </row>
    <row r="85" spans="1:12">
      <c r="A85" s="97" t="str">
        <f t="shared" si="4"/>
        <v/>
      </c>
      <c r="B85" s="56" t="s">
        <v>56</v>
      </c>
      <c r="C85" s="56" t="str">
        <f>VLOOKUP(B85,'country codes'!$A$3:$B$287,2,0)</f>
        <v>UGA</v>
      </c>
      <c r="D85" s="98" t="str">
        <f t="shared" si="5"/>
        <v>2020UGA</v>
      </c>
      <c r="E85" s="56">
        <v>5</v>
      </c>
      <c r="F85" s="63">
        <f>VLOOKUP($D85,'All data'!$E$2:$M$2281,2,0)</f>
        <v>45741</v>
      </c>
      <c r="G85" s="63" t="str">
        <f>VLOOKUP($D85,'All data'!$E$2:$M$2281,4,0)</f>
        <v/>
      </c>
      <c r="H85" s="64">
        <f>VLOOKUP($D85,'All data'!$E$2:$M$2281,5,0)</f>
        <v>4.6409096717834473</v>
      </c>
      <c r="I85" s="64">
        <f>VLOOKUP($D85,'All data'!$E$2:$M$2281,6,0)</f>
        <v>0.94220792898940187</v>
      </c>
      <c r="J85" s="99" t="str">
        <f>VLOOKUP($D85,'All data'!$E$2:$M$2281,7,0)</f>
        <v/>
      </c>
      <c r="K85" s="56">
        <f>VLOOKUP($C$5,'All data'!$G$2285:$J$2299,4,0)</f>
        <v>1.55</v>
      </c>
      <c r="L85" s="100" t="str">
        <f>VLOOKUP($D85,'All data'!$E$2:$M$2281,9,0)</f>
        <v>..</v>
      </c>
    </row>
    <row r="86" spans="1:12">
      <c r="A86" s="97" t="str">
        <f t="shared" si="4"/>
        <v/>
      </c>
      <c r="B86" s="56" t="s">
        <v>48</v>
      </c>
      <c r="C86" s="56" t="str">
        <f>VLOOKUP(B86,'country codes'!$A$3:$B$287,2,0)</f>
        <v>YEM</v>
      </c>
      <c r="D86" s="98" t="str">
        <f t="shared" si="5"/>
        <v>2020YEM</v>
      </c>
      <c r="E86" s="56">
        <v>4</v>
      </c>
      <c r="F86" s="63">
        <f>VLOOKUP($D86,'All data'!$E$2:$M$2281,2,0)</f>
        <v>29825.968000000001</v>
      </c>
      <c r="G86" s="63">
        <f>VLOOKUP($D86,'All data'!$E$2:$M$2281,4,0)</f>
        <v>66.022847706422013</v>
      </c>
      <c r="H86" s="64" t="str">
        <f>VLOOKUP($D86,'All data'!$E$2:$M$2281,5,0)</f>
        <v/>
      </c>
      <c r="I86" s="64" t="str">
        <f>VLOOKUP($D86,'All data'!$E$2:$M$2281,6,0)</f>
        <v/>
      </c>
      <c r="J86" s="99" t="str">
        <f>VLOOKUP($D86,'All data'!$E$2:$M$2281,7,0)</f>
        <v/>
      </c>
      <c r="K86" s="56">
        <f>VLOOKUP($C$5,'All data'!$G$2285:$J$2299,4,0)</f>
        <v>1.55</v>
      </c>
      <c r="L86" s="100" t="str">
        <f>VLOOKUP($D86,'All data'!$E$2:$M$2281,9,0)</f>
        <v>..</v>
      </c>
    </row>
    <row r="87" spans="1:12">
      <c r="A87" s="97">
        <f t="shared" si="4"/>
        <v>47</v>
      </c>
      <c r="B87" s="56" t="s">
        <v>79</v>
      </c>
      <c r="C87" s="56" t="str">
        <f>VLOOKUP(B87,'country codes'!$A$3:$B$287,2,0)</f>
        <v>GEO</v>
      </c>
      <c r="D87" s="98" t="str">
        <f t="shared" si="5"/>
        <v>2020GEO</v>
      </c>
      <c r="E87" s="56">
        <v>7</v>
      </c>
      <c r="F87" s="63">
        <f>VLOOKUP($D87,'All data'!$E$2:$M$2281,2,0)</f>
        <v>3989.1750000000002</v>
      </c>
      <c r="G87" s="63">
        <f>VLOOKUP($D87,'All data'!$E$2:$M$2281,4,0)</f>
        <v>73.331346788990828</v>
      </c>
      <c r="H87" s="64">
        <f>VLOOKUP($D87,'All data'!$E$2:$M$2281,5,0)</f>
        <v>5.123143196105957</v>
      </c>
      <c r="I87" s="64">
        <f>VLOOKUP($D87,'All data'!$E$2:$M$2281,6,0)</f>
        <v>2.3591060852159895</v>
      </c>
      <c r="J87" s="99">
        <f>VLOOKUP($D87,'All data'!$E$2:$M$2281,7,0)</f>
        <v>45.744928966897263</v>
      </c>
      <c r="K87" s="56">
        <f>VLOOKUP($C$5,'All data'!$G$2285:$J$2299,4,0)</f>
        <v>1.55</v>
      </c>
      <c r="L87" s="100" t="str">
        <f>VLOOKUP($D87,'All data'!$E$2:$M$2281,9,0)</f>
        <v>..</v>
      </c>
    </row>
    <row r="88" spans="1:12">
      <c r="A88" s="97" t="str">
        <f t="shared" si="4"/>
        <v/>
      </c>
      <c r="B88" s="56" t="s">
        <v>55</v>
      </c>
      <c r="C88" s="56" t="str">
        <f>VLOOKUP(B88,'country codes'!$A$3:$B$287,2,0)</f>
        <v>MOZ</v>
      </c>
      <c r="D88" s="98" t="str">
        <f t="shared" si="5"/>
        <v>2020MOZ</v>
      </c>
      <c r="E88" s="56">
        <v>5</v>
      </c>
      <c r="F88" s="63">
        <f>VLOOKUP($D88,'All data'!$E$2:$M$2281,2,0)</f>
        <v>31255.435000000001</v>
      </c>
      <c r="G88" s="63">
        <f>VLOOKUP($D88,'All data'!$E$2:$M$2281,4,0)</f>
        <v>61.587141284403664</v>
      </c>
      <c r="H88" s="64" t="str">
        <f>VLOOKUP($D88,'All data'!$E$2:$M$2281,5,0)</f>
        <v/>
      </c>
      <c r="I88" s="64" t="str">
        <f>VLOOKUP($D88,'All data'!$E$2:$M$2281,6,0)</f>
        <v/>
      </c>
      <c r="J88" s="99" t="str">
        <f>VLOOKUP($D88,'All data'!$E$2:$M$2281,7,0)</f>
        <v/>
      </c>
      <c r="K88" s="56">
        <f>VLOOKUP($C$5,'All data'!$G$2285:$J$2299,4,0)</f>
        <v>1.55</v>
      </c>
      <c r="L88" s="100" t="str">
        <f>VLOOKUP($D88,'All data'!$E$2:$M$2281,9,0)</f>
        <v>..</v>
      </c>
    </row>
    <row r="89" spans="1:12">
      <c r="A89" s="97" t="str">
        <f t="shared" si="4"/>
        <v/>
      </c>
      <c r="B89" s="56" t="s">
        <v>60</v>
      </c>
      <c r="C89" s="56" t="str">
        <f>VLOOKUP(B89,'country codes'!$A$3:$B$287,2,0)</f>
        <v>MDG</v>
      </c>
      <c r="D89" s="98" t="str">
        <f t="shared" si="5"/>
        <v>2020MDG</v>
      </c>
      <c r="E89" s="56">
        <v>5</v>
      </c>
      <c r="F89" s="63">
        <f>VLOOKUP($D89,'All data'!$E$2:$M$2281,2,0)</f>
        <v>27691.019</v>
      </c>
      <c r="G89" s="63">
        <f>VLOOKUP($D89,'All data'!$E$2:$M$2281,4,0)</f>
        <v>67.261423853210999</v>
      </c>
      <c r="H89" s="64" t="str">
        <f>VLOOKUP($D89,'All data'!$E$2:$M$2281,5,0)</f>
        <v/>
      </c>
      <c r="I89" s="64" t="str">
        <f>VLOOKUP($D89,'All data'!$E$2:$M$2281,6,0)</f>
        <v/>
      </c>
      <c r="J89" s="99" t="str">
        <f>VLOOKUP($D89,'All data'!$E$2:$M$2281,7,0)</f>
        <v/>
      </c>
      <c r="K89" s="56">
        <f>VLOOKUP($C$5,'All data'!$G$2285:$J$2299,4,0)</f>
        <v>1.55</v>
      </c>
      <c r="L89" s="100" t="str">
        <f>VLOOKUP($D89,'All data'!$E$2:$M$2281,9,0)</f>
        <v>..</v>
      </c>
    </row>
    <row r="90" spans="1:12">
      <c r="A90" s="97">
        <f t="shared" si="4"/>
        <v>43</v>
      </c>
      <c r="B90" s="56" t="s">
        <v>72</v>
      </c>
      <c r="C90" s="56" t="str">
        <f>VLOOKUP(B90,'country codes'!$A$3:$B$287,2,0)</f>
        <v>TUN</v>
      </c>
      <c r="D90" s="98" t="str">
        <f t="shared" si="5"/>
        <v>2020TUN</v>
      </c>
      <c r="E90" s="56">
        <v>4</v>
      </c>
      <c r="F90" s="63">
        <f>VLOOKUP($D90,'All data'!$E$2:$M$2281,2,0)</f>
        <v>11818.618</v>
      </c>
      <c r="G90" s="63">
        <f>VLOOKUP($D90,'All data'!$E$2:$M$2281,4,0)</f>
        <v>76.089900917431194</v>
      </c>
      <c r="H90" s="64">
        <f>VLOOKUP($D90,'All data'!$E$2:$M$2281,5,0)</f>
        <v>4.7308111190795898</v>
      </c>
      <c r="I90" s="64">
        <f>VLOOKUP($D90,'All data'!$E$2:$M$2281,6,0)</f>
        <v>1.9294321216889525</v>
      </c>
      <c r="J90" s="99">
        <f>VLOOKUP($D90,'All data'!$E$2:$M$2281,7,0)</f>
        <v>47.394659443192353</v>
      </c>
      <c r="K90" s="56">
        <f>VLOOKUP($C$5,'All data'!$G$2285:$J$2299,4,0)</f>
        <v>1.55</v>
      </c>
      <c r="L90" s="100" t="str">
        <f>VLOOKUP($D90,'All data'!$E$2:$M$2281,9,0)</f>
        <v>..</v>
      </c>
    </row>
    <row r="91" spans="1:12">
      <c r="A91" s="97">
        <f t="shared" si="4"/>
        <v>59</v>
      </c>
      <c r="B91" s="56" t="s">
        <v>87</v>
      </c>
      <c r="C91" s="56" t="str">
        <f>VLOOKUP(B91,'country codes'!$A$3:$B$287,2,0)</f>
        <v>MKD</v>
      </c>
      <c r="D91" s="98" t="str">
        <f t="shared" si="5"/>
        <v>2020MKD</v>
      </c>
      <c r="E91" s="56">
        <v>7</v>
      </c>
      <c r="F91" s="63">
        <f>VLOOKUP($D91,'All data'!$E$2:$M$2281,2,0)</f>
        <v>2083.38</v>
      </c>
      <c r="G91" s="63">
        <f>VLOOKUP($D91,'All data'!$E$2:$M$2281,4,0)</f>
        <v>74.434106422018345</v>
      </c>
      <c r="H91" s="64">
        <f>VLOOKUP($D91,'All data'!$E$2:$M$2281,5,0)</f>
        <v>5.0536642074584961</v>
      </c>
      <c r="I91" s="64">
        <f>VLOOKUP($D91,'All data'!$E$2:$M$2281,6,0)</f>
        <v>2.6616709055859498</v>
      </c>
      <c r="J91" s="99">
        <f>VLOOKUP($D91,'All data'!$E$2:$M$2281,7,0)</f>
        <v>44.531482875815712</v>
      </c>
      <c r="K91" s="56">
        <f>VLOOKUP($C$5,'All data'!$G$2285:$J$2299,4,0)</f>
        <v>1.55</v>
      </c>
      <c r="L91" s="100" t="str">
        <f>VLOOKUP($D91,'All data'!$E$2:$M$2281,9,0)</f>
        <v>..</v>
      </c>
    </row>
    <row r="92" spans="1:12">
      <c r="A92" s="97">
        <f t="shared" si="4"/>
        <v>73</v>
      </c>
      <c r="B92" s="56" t="s">
        <v>70</v>
      </c>
      <c r="C92" s="56" t="str">
        <f>VLOOKUP(B92,'country codes'!$A$3:$B$287,2,0)</f>
        <v>JOR</v>
      </c>
      <c r="D92" s="98" t="str">
        <f t="shared" si="5"/>
        <v>2020JOR</v>
      </c>
      <c r="E92" s="56">
        <v>4</v>
      </c>
      <c r="F92" s="63">
        <f>VLOOKUP($D92,'All data'!$E$2:$M$2281,2,0)</f>
        <v>10203.14</v>
      </c>
      <c r="G92" s="63">
        <f>VLOOKUP($D92,'All data'!$E$2:$M$2281,4,0)</f>
        <v>73.288411009174311</v>
      </c>
      <c r="H92" s="64">
        <f>VLOOKUP($D92,'All data'!$E$2:$M$2281,5,0)</f>
        <v>4.093991756439209</v>
      </c>
      <c r="I92" s="64">
        <f>VLOOKUP($D92,'All data'!$E$2:$M$2281,6,0)</f>
        <v>1.9536361508231579</v>
      </c>
      <c r="J92" s="99">
        <f>VLOOKUP($D92,'All data'!$E$2:$M$2281,7,0)</f>
        <v>40.935370914526864</v>
      </c>
      <c r="K92" s="56">
        <f>VLOOKUP($C$5,'All data'!$G$2285:$J$2299,4,0)</f>
        <v>1.55</v>
      </c>
      <c r="L92" s="100" t="str">
        <f>VLOOKUP($D92,'All data'!$E$2:$M$2281,9,0)</f>
        <v>..</v>
      </c>
    </row>
    <row r="93" spans="1:12">
      <c r="A93" s="97">
        <f t="shared" si="4"/>
        <v>70</v>
      </c>
      <c r="B93" s="56" t="s">
        <v>92</v>
      </c>
      <c r="C93" s="56" t="str">
        <f>VLOOKUP(B93,'country codes'!$A$3:$B$287,2,0)</f>
        <v>IRN</v>
      </c>
      <c r="D93" s="98" t="str">
        <f t="shared" si="5"/>
        <v>2020IRN</v>
      </c>
      <c r="E93" s="56">
        <v>4</v>
      </c>
      <c r="F93" s="63">
        <f>VLOOKUP($D93,'All data'!$E$2:$M$2281,2,0)</f>
        <v>83992.952999999994</v>
      </c>
      <c r="G93" s="63">
        <f>VLOOKUP($D93,'All data'!$E$2:$M$2281,4,0)</f>
        <v>75.305519266055057</v>
      </c>
      <c r="H93" s="64">
        <f>VLOOKUP($D93,'All data'!$E$2:$M$2281,5,0)</f>
        <v>4.8645281791687012</v>
      </c>
      <c r="I93" s="64">
        <f>VLOOKUP($D93,'All data'!$E$2:$M$2281,6,0)</f>
        <v>3.0941035143419153</v>
      </c>
      <c r="J93" s="99">
        <f>VLOOKUP($D93,'All data'!$E$2:$M$2281,7,0)</f>
        <v>41.904438357114877</v>
      </c>
      <c r="K93" s="56">
        <f>VLOOKUP($C$5,'All data'!$G$2285:$J$2299,4,0)</f>
        <v>1.55</v>
      </c>
      <c r="L93" s="100" t="str">
        <f>VLOOKUP($D93,'All data'!$E$2:$M$2281,9,0)</f>
        <v>..</v>
      </c>
    </row>
    <row r="94" spans="1:12">
      <c r="A94" s="97">
        <f t="shared" si="4"/>
        <v>65</v>
      </c>
      <c r="B94" s="56" t="s">
        <v>113</v>
      </c>
      <c r="C94" s="56" t="str">
        <f>VLOOKUP(B94,'country codes'!$A$3:$B$287,2,0)</f>
        <v>MLT</v>
      </c>
      <c r="D94" s="98" t="str">
        <f t="shared" si="5"/>
        <v>2020MLT</v>
      </c>
      <c r="E94" s="56">
        <v>3</v>
      </c>
      <c r="F94" s="63">
        <f>VLOOKUP($D94,'All data'!$E$2:$M$2281,2,0)</f>
        <v>441.53899999999999</v>
      </c>
      <c r="G94" s="63">
        <f>VLOOKUP($D94,'All data'!$E$2:$M$2281,4,0)</f>
        <v>82.199999999999989</v>
      </c>
      <c r="H94" s="64">
        <f>VLOOKUP($D94,'All data'!$E$2:$M$2281,5,0)</f>
        <v>6.156822681427002</v>
      </c>
      <c r="I94" s="64">
        <f>VLOOKUP($D94,'All data'!$E$2:$M$2281,6,0)</f>
        <v>5.6522676664748071</v>
      </c>
      <c r="J94" s="99">
        <f>VLOOKUP($D94,'All data'!$E$2:$M$2281,7,0)</f>
        <v>43.281823998178879</v>
      </c>
      <c r="K94" s="56">
        <f>VLOOKUP($C$5,'All data'!$G$2285:$J$2299,4,0)</f>
        <v>1.55</v>
      </c>
      <c r="L94" s="100" t="str">
        <f>VLOOKUP($D94,'All data'!$E$2:$M$2281,9,0)</f>
        <v>..</v>
      </c>
    </row>
    <row r="95" spans="1:12">
      <c r="A95" s="97">
        <f t="shared" si="4"/>
        <v>57</v>
      </c>
      <c r="B95" s="56" t="s">
        <v>71</v>
      </c>
      <c r="C95" s="56" t="str">
        <f>VLOOKUP(B95,'country codes'!$A$3:$B$287,2,0)</f>
        <v>EGY</v>
      </c>
      <c r="D95" s="98" t="str">
        <f t="shared" si="5"/>
        <v>2020EGY</v>
      </c>
      <c r="E95" s="56">
        <v>4</v>
      </c>
      <c r="F95" s="63">
        <f>VLOOKUP($D95,'All data'!$E$2:$M$2281,2,0)</f>
        <v>102334.40300000001</v>
      </c>
      <c r="G95" s="63">
        <f>VLOOKUP($D95,'All data'!$E$2:$M$2281,4,0)</f>
        <v>72.007119266055042</v>
      </c>
      <c r="H95" s="64">
        <f>VLOOKUP($D95,'All data'!$E$2:$M$2281,5,0)</f>
        <v>4.4723968505859375</v>
      </c>
      <c r="I95" s="64">
        <f>VLOOKUP($D95,'All data'!$E$2:$M$2281,6,0)</f>
        <v>1.5803911391567136</v>
      </c>
      <c r="J95" s="99">
        <f>VLOOKUP($D95,'All data'!$E$2:$M$2281,7,0)</f>
        <v>44.62797294900885</v>
      </c>
      <c r="K95" s="56">
        <f>VLOOKUP($C$5,'All data'!$G$2285:$J$2299,4,0)</f>
        <v>1.55</v>
      </c>
      <c r="L95" s="100" t="str">
        <f>VLOOKUP($D95,'All data'!$E$2:$M$2281,9,0)</f>
        <v>..</v>
      </c>
    </row>
    <row r="96" spans="1:12">
      <c r="A96" s="97">
        <f t="shared" si="4"/>
        <v>55</v>
      </c>
      <c r="B96" s="56" t="s">
        <v>114</v>
      </c>
      <c r="C96" s="56" t="str">
        <f>VLOOKUP(B96,'country codes'!$A$3:$B$287,2,0)</f>
        <v>TWN</v>
      </c>
      <c r="D96" s="98" t="str">
        <f t="shared" si="5"/>
        <v>2020TWN</v>
      </c>
      <c r="E96" s="56">
        <v>8</v>
      </c>
      <c r="F96" s="63">
        <f>VLOOKUP($D96,'All data'!$E$2:$M$2281,2,0)</f>
        <v>23816.775000000001</v>
      </c>
      <c r="G96" s="63">
        <f>VLOOKUP($D96,'All data'!$E$2:$M$2281,4,0)</f>
        <v>80.632599999999996</v>
      </c>
      <c r="H96" s="64">
        <f>VLOOKUP($D96,'All data'!$E$2:$M$2281,5,0)</f>
        <v>6.7510676383972168</v>
      </c>
      <c r="I96" s="64">
        <f>VLOOKUP($D96,'All data'!$E$2:$M$2281,6,0)</f>
        <v>5.7431410854684293</v>
      </c>
      <c r="J96" s="99">
        <f>VLOOKUP($D96,'All data'!$E$2:$M$2281,7,0)</f>
        <v>45.107903837777599</v>
      </c>
      <c r="K96" s="56">
        <f>VLOOKUP($C$5,'All data'!$G$2285:$J$2299,4,0)</f>
        <v>1.55</v>
      </c>
      <c r="L96" s="100" t="e">
        <f>VLOOKUP($D96,'All data'!$E$2:$M$2281,9,0)</f>
        <v>#N/A</v>
      </c>
    </row>
    <row r="97" spans="1:12">
      <c r="A97" s="97">
        <f t="shared" si="4"/>
        <v>60</v>
      </c>
      <c r="B97" s="56" t="s">
        <v>119</v>
      </c>
      <c r="C97" s="56" t="str">
        <f>VLOOKUP(B97,'country codes'!$A$3:$B$287,2,0)</f>
        <v>AUS</v>
      </c>
      <c r="D97" s="98" t="str">
        <f t="shared" si="5"/>
        <v>2020AUS</v>
      </c>
      <c r="E97" s="56">
        <v>2</v>
      </c>
      <c r="F97" s="63">
        <f>VLOOKUP($D97,'All data'!$E$2:$M$2281,2,0)</f>
        <v>25499.881000000001</v>
      </c>
      <c r="G97" s="63">
        <f>VLOOKUP($D97,'All data'!$E$2:$M$2281,4,0)</f>
        <v>83.422847706422033</v>
      </c>
      <c r="H97" s="64">
        <f>VLOOKUP($D97,'All data'!$E$2:$M$2281,5,0)</f>
        <v>7.1373677253723145</v>
      </c>
      <c r="I97" s="64">
        <f>VLOOKUP($D97,'All data'!$E$2:$M$2281,6,0)</f>
        <v>6.9514714763816432</v>
      </c>
      <c r="J97" s="99">
        <f>VLOOKUP($D97,'All data'!$E$2:$M$2281,7,0)</f>
        <v>44.457944445878169</v>
      </c>
      <c r="K97" s="56">
        <f>VLOOKUP($C$5,'All data'!$G$2285:$J$2299,4,0)</f>
        <v>1.55</v>
      </c>
      <c r="L97" s="100" t="str">
        <f>VLOOKUP($D97,'All data'!$E$2:$M$2281,9,0)</f>
        <v>..</v>
      </c>
    </row>
    <row r="98" spans="1:12">
      <c r="A98" s="97" t="str">
        <f t="shared" si="4"/>
        <v/>
      </c>
      <c r="B98" s="56" t="s">
        <v>103</v>
      </c>
      <c r="C98" s="56" t="str">
        <f>VLOOKUP(B98,'country codes'!$A$3:$B$287,2,0)</f>
        <v>BLR</v>
      </c>
      <c r="D98" s="98" t="str">
        <f t="shared" si="5"/>
        <v>2020BLR</v>
      </c>
      <c r="E98" s="56">
        <v>7</v>
      </c>
      <c r="F98" s="63">
        <f>VLOOKUP($D98,'All data'!$E$2:$M$2281,2,0)</f>
        <v>9449.3209999999999</v>
      </c>
      <c r="G98" s="63">
        <f>VLOOKUP($D98,'All data'!$E$2:$M$2281,4,0)</f>
        <v>74.8328366972477</v>
      </c>
      <c r="H98" s="64" t="str">
        <f>VLOOKUP($D98,'All data'!$E$2:$M$2281,5,0)</f>
        <v/>
      </c>
      <c r="I98" s="64">
        <f>VLOOKUP($D98,'All data'!$E$2:$M$2281,6,0)</f>
        <v>3.8779477059591936</v>
      </c>
      <c r="J98" s="99" t="str">
        <f>VLOOKUP($D98,'All data'!$E$2:$M$2281,7,0)</f>
        <v/>
      </c>
      <c r="K98" s="56">
        <f>VLOOKUP($C$5,'All data'!$G$2285:$J$2299,4,0)</f>
        <v>1.55</v>
      </c>
      <c r="L98" s="100" t="str">
        <f>VLOOKUP($D98,'All data'!$E$2:$M$2281,9,0)</f>
        <v>..</v>
      </c>
    </row>
    <row r="99" spans="1:12">
      <c r="A99" s="97" t="str">
        <f t="shared" si="4"/>
        <v/>
      </c>
      <c r="B99" s="56" t="s">
        <v>90</v>
      </c>
      <c r="C99" s="56" t="str">
        <f>VLOOKUP(B99,'country codes'!$A$3:$B$287,2,0)</f>
        <v>LAO</v>
      </c>
      <c r="D99" s="98" t="str">
        <f t="shared" si="5"/>
        <v>2020LAO</v>
      </c>
      <c r="E99" s="56">
        <v>8</v>
      </c>
      <c r="F99" s="63">
        <f>VLOOKUP($D99,'All data'!$E$2:$M$2281,2,0)</f>
        <v>7275.5559999999996</v>
      </c>
      <c r="G99" s="63" t="str">
        <f>VLOOKUP($D99,'All data'!$E$2:$M$2281,4,0)</f>
        <v/>
      </c>
      <c r="H99" s="64">
        <f>VLOOKUP($D99,'All data'!$E$2:$M$2281,5,0)</f>
        <v>5.284390926361084</v>
      </c>
      <c r="I99" s="64">
        <f>VLOOKUP($D99,'All data'!$E$2:$M$2281,6,0)</f>
        <v>2.2257423576368702</v>
      </c>
      <c r="J99" s="99" t="str">
        <f>VLOOKUP($D99,'All data'!$E$2:$M$2281,7,0)</f>
        <v/>
      </c>
      <c r="K99" s="56">
        <f>VLOOKUP($C$5,'All data'!$G$2285:$J$2299,4,0)</f>
        <v>1.55</v>
      </c>
      <c r="L99" s="100" t="str">
        <f>VLOOKUP($D99,'All data'!$E$2:$M$2281,9,0)</f>
        <v>..</v>
      </c>
    </row>
    <row r="100" spans="1:12">
      <c r="A100" s="97" t="str">
        <f t="shared" si="4"/>
        <v/>
      </c>
      <c r="B100" s="56" t="s">
        <v>97</v>
      </c>
      <c r="C100" s="56" t="str">
        <f>VLOOKUP(B100,'country codes'!$A$3:$B$287,2,0)</f>
        <v>LBY</v>
      </c>
      <c r="D100" s="98" t="str">
        <f t="shared" si="5"/>
        <v>2020LBY</v>
      </c>
      <c r="E100" s="56">
        <v>4</v>
      </c>
      <c r="F100" s="63">
        <f>VLOOKUP($D100,'All data'!$E$2:$M$2281,2,0)</f>
        <v>6871.2870000000003</v>
      </c>
      <c r="G100" s="63">
        <f>VLOOKUP($D100,'All data'!$E$2:$M$2281,4,0)</f>
        <v>72.508499082568818</v>
      </c>
      <c r="H100" s="64" t="str">
        <f>VLOOKUP($D100,'All data'!$E$2:$M$2281,5,0)</f>
        <v/>
      </c>
      <c r="I100" s="64" t="str">
        <f>VLOOKUP($D100,'All data'!$E$2:$M$2281,6,0)</f>
        <v/>
      </c>
      <c r="J100" s="99" t="str">
        <f>VLOOKUP($D100,'All data'!$E$2:$M$2281,7,0)</f>
        <v/>
      </c>
      <c r="K100" s="56">
        <f>VLOOKUP($C$5,'All data'!$G$2285:$J$2299,4,0)</f>
        <v>1.55</v>
      </c>
      <c r="L100" s="100" t="str">
        <f>VLOOKUP($D100,'All data'!$E$2:$M$2281,9,0)</f>
        <v>..</v>
      </c>
    </row>
    <row r="101" spans="1:12">
      <c r="A101" s="97">
        <f t="shared" si="4"/>
        <v>40</v>
      </c>
      <c r="B101" s="56" t="s">
        <v>120</v>
      </c>
      <c r="C101" s="56" t="str">
        <f>VLOOKUP(B101,'country codes'!$A$3:$B$287,2,0)</f>
        <v>BEL</v>
      </c>
      <c r="D101" s="98" t="str">
        <f t="shared" si="5"/>
        <v>2020BEL</v>
      </c>
      <c r="E101" s="56">
        <v>3</v>
      </c>
      <c r="F101" s="63">
        <f>VLOOKUP($D101,'All data'!$E$2:$M$2281,2,0)</f>
        <v>11589.616</v>
      </c>
      <c r="G101" s="63">
        <f>VLOOKUP($D101,'All data'!$E$2:$M$2281,4,0)</f>
        <v>80.400000000000006</v>
      </c>
      <c r="H101" s="64">
        <f>VLOOKUP($D101,'All data'!$E$2:$M$2281,5,0)</f>
        <v>6.8387608528137207</v>
      </c>
      <c r="I101" s="64">
        <f>VLOOKUP($D101,'All data'!$E$2:$M$2281,6,0)</f>
        <v>4.9460979207480733</v>
      </c>
      <c r="J101" s="99">
        <f>VLOOKUP($D101,'All data'!$E$2:$M$2281,7,0)</f>
        <v>48.608533359656327</v>
      </c>
      <c r="K101" s="56">
        <f>VLOOKUP($C$5,'All data'!$G$2285:$J$2299,4,0)</f>
        <v>1.55</v>
      </c>
      <c r="L101" s="100" t="str">
        <f>VLOOKUP($D101,'All data'!$E$2:$M$2281,9,0)</f>
        <v>..</v>
      </c>
    </row>
    <row r="102" spans="1:12">
      <c r="A102" s="97" t="str">
        <f t="shared" si="4"/>
        <v/>
      </c>
      <c r="B102" s="56" t="s">
        <v>68</v>
      </c>
      <c r="C102" s="56" t="str">
        <f>VLOOKUP(B102,'country codes'!$A$3:$B$287,2,0)</f>
        <v>COM</v>
      </c>
      <c r="D102" s="98" t="str">
        <f t="shared" si="5"/>
        <v>2020COM</v>
      </c>
      <c r="E102" s="56">
        <v>5</v>
      </c>
      <c r="F102" s="63">
        <f>VLOOKUP($D102,'All data'!$E$2:$M$2281,2,0)</f>
        <v>869.59500000000003</v>
      </c>
      <c r="G102" s="63">
        <f>VLOOKUP($D102,'All data'!$E$2:$M$2281,4,0)</f>
        <v>64.461423853211002</v>
      </c>
      <c r="H102" s="64" t="str">
        <f>VLOOKUP($D102,'All data'!$E$2:$M$2281,5,0)</f>
        <v/>
      </c>
      <c r="I102" s="64" t="str">
        <f>VLOOKUP($D102,'All data'!$E$2:$M$2281,6,0)</f>
        <v/>
      </c>
      <c r="J102" s="99" t="str">
        <f>VLOOKUP($D102,'All data'!$E$2:$M$2281,7,0)</f>
        <v/>
      </c>
      <c r="K102" s="56">
        <f>VLOOKUP($C$5,'All data'!$G$2285:$J$2299,4,0)</f>
        <v>1.55</v>
      </c>
      <c r="L102" s="100" t="str">
        <f>VLOOKUP($D102,'All data'!$E$2:$M$2281,9,0)</f>
        <v>..</v>
      </c>
    </row>
    <row r="103" spans="1:12">
      <c r="A103" s="97">
        <f t="shared" si="4"/>
        <v>49</v>
      </c>
      <c r="B103" s="56" t="s">
        <v>108</v>
      </c>
      <c r="C103" s="56" t="str">
        <f>VLOOKUP(B103,'country codes'!$A$3:$B$287,2,0)</f>
        <v>CHN</v>
      </c>
      <c r="D103" s="98" t="str">
        <f t="shared" si="5"/>
        <v>2020CHN</v>
      </c>
      <c r="E103" s="56">
        <v>8</v>
      </c>
      <c r="F103" s="63">
        <f>VLOOKUP($D103,'All data'!$E$2:$M$2281,2,0)</f>
        <v>1439323.774</v>
      </c>
      <c r="G103" s="63">
        <f>VLOOKUP($D103,'All data'!$E$2:$M$2281,4,0)</f>
        <v>77.100000000000009</v>
      </c>
      <c r="H103" s="64">
        <f>VLOOKUP($D103,'All data'!$E$2:$M$2281,5,0)</f>
        <v>5.7710647583007813</v>
      </c>
      <c r="I103" s="64">
        <f>VLOOKUP($D103,'All data'!$E$2:$M$2281,6,0)</f>
        <v>3.7434258124252788</v>
      </c>
      <c r="J103" s="99">
        <f>VLOOKUP($D103,'All data'!$E$2:$M$2281,7,0)</f>
        <v>45.627483702751412</v>
      </c>
      <c r="K103" s="56">
        <f>VLOOKUP($C$5,'All data'!$G$2285:$J$2299,4,0)</f>
        <v>1.55</v>
      </c>
      <c r="L103" s="100" t="str">
        <f>VLOOKUP($D103,'All data'!$E$2:$M$2281,9,0)</f>
        <v>..</v>
      </c>
    </row>
    <row r="104" spans="1:12">
      <c r="A104" s="97" t="str">
        <f t="shared" si="4"/>
        <v/>
      </c>
      <c r="B104" s="56" t="s">
        <v>112</v>
      </c>
      <c r="C104" s="56" t="str">
        <f>VLOOKUP(B104,'country codes'!$A$3:$B$287,2,0)</f>
        <v>MYS</v>
      </c>
      <c r="D104" s="98" t="str">
        <f t="shared" si="5"/>
        <v>2020MYS</v>
      </c>
      <c r="E104" s="56">
        <v>8</v>
      </c>
      <c r="F104" s="63">
        <f>VLOOKUP($D104,'All data'!$E$2:$M$2281,2,0)</f>
        <v>32365.998</v>
      </c>
      <c r="G104" s="63">
        <f>VLOOKUP($D104,'All data'!$E$2:$M$2281,4,0)</f>
        <v>76.361423853211008</v>
      </c>
      <c r="H104" s="64" t="str">
        <f>VLOOKUP($D104,'All data'!$E$2:$M$2281,5,0)</f>
        <v/>
      </c>
      <c r="I104" s="64">
        <f>VLOOKUP($D104,'All data'!$E$2:$M$2281,6,0)</f>
        <v>3.9218261332082713</v>
      </c>
      <c r="J104" s="99" t="str">
        <f>VLOOKUP($D104,'All data'!$E$2:$M$2281,7,0)</f>
        <v/>
      </c>
      <c r="K104" s="56">
        <f>VLOOKUP($C$5,'All data'!$G$2285:$J$2299,4,0)</f>
        <v>1.55</v>
      </c>
      <c r="L104" s="100" t="str">
        <f>VLOOKUP($D104,'All data'!$E$2:$M$2281,9,0)</f>
        <v>..</v>
      </c>
    </row>
    <row r="105" spans="1:12">
      <c r="A105" s="97">
        <f t="shared" si="4"/>
        <v>51</v>
      </c>
      <c r="B105" s="56" t="s">
        <v>73</v>
      </c>
      <c r="C105" s="56" t="str">
        <f>VLOOKUP(B105,'country codes'!$A$3:$B$287,2,0)</f>
        <v>ETH</v>
      </c>
      <c r="D105" s="98" t="str">
        <f t="shared" si="5"/>
        <v>2020ETH</v>
      </c>
      <c r="E105" s="56">
        <v>5</v>
      </c>
      <c r="F105" s="63">
        <f>VLOOKUP($D105,'All data'!$E$2:$M$2281,2,0)</f>
        <v>114963.583</v>
      </c>
      <c r="G105" s="63">
        <f>VLOOKUP($D105,'All data'!$E$2:$M$2281,4,0)</f>
        <v>66.935706422018328</v>
      </c>
      <c r="H105" s="64">
        <f>VLOOKUP($D105,'All data'!$E$2:$M$2281,5,0)</f>
        <v>4.5492196083068848</v>
      </c>
      <c r="I105" s="64">
        <f>VLOOKUP($D105,'All data'!$E$2:$M$2281,6,0)</f>
        <v>0.90002139214648857</v>
      </c>
      <c r="J105" s="99">
        <f>VLOOKUP($D105,'All data'!$E$2:$M$2281,7,0)</f>
        <v>45.358978166448289</v>
      </c>
      <c r="K105" s="56">
        <f>VLOOKUP($C$5,'All data'!$G$2285:$J$2299,4,0)</f>
        <v>1.55</v>
      </c>
      <c r="L105" s="100" t="str">
        <f>VLOOKUP($D105,'All data'!$E$2:$M$2281,9,0)</f>
        <v>..</v>
      </c>
    </row>
    <row r="106" spans="1:12">
      <c r="A106" s="97">
        <f t="shared" ref="A106:A137" si="6">IFERROR(RANK(J106,$J$10:$J$161),"")</f>
        <v>69</v>
      </c>
      <c r="B106" s="56" t="s">
        <v>121</v>
      </c>
      <c r="C106" s="56" t="str">
        <f>VLOOKUP(B106,'country codes'!$A$3:$B$287,2,0)</f>
        <v>SAU</v>
      </c>
      <c r="D106" s="98" t="str">
        <f t="shared" ref="D106:D137" si="7">$C$5&amp;C106</f>
        <v>2020SAU</v>
      </c>
      <c r="E106" s="56">
        <v>4</v>
      </c>
      <c r="F106" s="63">
        <f>VLOOKUP($D106,'All data'!$E$2:$M$2281,2,0)</f>
        <v>34813.866999999998</v>
      </c>
      <c r="G106" s="63">
        <f>VLOOKUP($D106,'All data'!$E$2:$M$2281,4,0)</f>
        <v>74.608499082568798</v>
      </c>
      <c r="H106" s="64">
        <f>VLOOKUP($D106,'All data'!$E$2:$M$2281,5,0)</f>
        <v>6.5595884323120117</v>
      </c>
      <c r="I106" s="64">
        <f>VLOOKUP($D106,'All data'!$E$2:$M$2281,6,0)</f>
        <v>5.3095685790185003</v>
      </c>
      <c r="J106" s="99">
        <f>VLOOKUP($D106,'All data'!$E$2:$M$2281,7,0)</f>
        <v>41.97867414453308</v>
      </c>
      <c r="K106" s="56">
        <f>VLOOKUP($C$5,'All data'!$G$2285:$J$2299,4,0)</f>
        <v>1.55</v>
      </c>
      <c r="L106" s="100" t="str">
        <f>VLOOKUP($D106,'All data'!$E$2:$M$2281,9,0)</f>
        <v>..</v>
      </c>
    </row>
    <row r="107" spans="1:12">
      <c r="A107" s="97" t="str">
        <f t="shared" si="6"/>
        <v/>
      </c>
      <c r="B107" s="56" t="s">
        <v>80</v>
      </c>
      <c r="C107" s="56" t="str">
        <f>VLOOKUP(B107,'country codes'!$A$3:$B$287,2,0)</f>
        <v>BFA</v>
      </c>
      <c r="D107" s="98" t="str">
        <f t="shared" si="7"/>
        <v>2020BFA</v>
      </c>
      <c r="E107" s="56">
        <v>5</v>
      </c>
      <c r="F107" s="63">
        <f>VLOOKUP($D107,'All data'!$E$2:$M$2281,2,0)</f>
        <v>20903.277999999998</v>
      </c>
      <c r="G107" s="63">
        <f>VLOOKUP($D107,'All data'!$E$2:$M$2281,4,0)</f>
        <v>61.98714128440367</v>
      </c>
      <c r="H107" s="64" t="str">
        <f>VLOOKUP($D107,'All data'!$E$2:$M$2281,5,0)</f>
        <v/>
      </c>
      <c r="I107" s="64" t="str">
        <f>VLOOKUP($D107,'All data'!$E$2:$M$2281,6,0)</f>
        <v/>
      </c>
      <c r="J107" s="99" t="str">
        <f>VLOOKUP($D107,'All data'!$E$2:$M$2281,7,0)</f>
        <v/>
      </c>
      <c r="K107" s="56">
        <f>VLOOKUP($C$5,'All data'!$G$2285:$J$2299,4,0)</f>
        <v>1.55</v>
      </c>
      <c r="L107" s="100" t="str">
        <f>VLOOKUP($D107,'All data'!$E$2:$M$2281,9,0)</f>
        <v>..</v>
      </c>
    </row>
    <row r="108" spans="1:12">
      <c r="A108" s="97">
        <f t="shared" si="6"/>
        <v>81</v>
      </c>
      <c r="B108" s="56" t="s">
        <v>89</v>
      </c>
      <c r="C108" s="56" t="str">
        <f>VLOOKUP(B108,'country codes'!$A$3:$B$287,2,0)</f>
        <v>BEN</v>
      </c>
      <c r="D108" s="98" t="str">
        <f t="shared" si="7"/>
        <v>2020BEN</v>
      </c>
      <c r="E108" s="56">
        <v>5</v>
      </c>
      <c r="F108" s="63">
        <f>VLOOKUP($D108,'All data'!$E$2:$M$2281,2,0)</f>
        <v>12123.198</v>
      </c>
      <c r="G108" s="63">
        <f>VLOOKUP($D108,'All data'!$E$2:$M$2281,4,0)</f>
        <v>62.087141284403664</v>
      </c>
      <c r="H108" s="64">
        <f>VLOOKUP($D108,'All data'!$E$2:$M$2281,5,0)</f>
        <v>4.4077458381652832</v>
      </c>
      <c r="I108" s="64">
        <f>VLOOKUP($D108,'All data'!$E$2:$M$2281,6,0)</f>
        <v>1.3289559313566921</v>
      </c>
      <c r="J108" s="99">
        <f>VLOOKUP($D108,'All data'!$E$2:$M$2281,7,0)</f>
        <v>38.322451903351642</v>
      </c>
      <c r="K108" s="56">
        <f>VLOOKUP($C$5,'All data'!$G$2285:$J$2299,4,0)</f>
        <v>1.55</v>
      </c>
      <c r="L108" s="100" t="str">
        <f>VLOOKUP($D108,'All data'!$E$2:$M$2281,9,0)</f>
        <v>..</v>
      </c>
    </row>
    <row r="109" spans="1:12">
      <c r="A109" s="97" t="str">
        <f t="shared" si="6"/>
        <v/>
      </c>
      <c r="B109" s="56" t="s">
        <v>91</v>
      </c>
      <c r="C109" s="56" t="str">
        <f>VLOOKUP(B109,'country codes'!$A$3:$B$287,2,0)</f>
        <v>NER</v>
      </c>
      <c r="D109" s="98" t="str">
        <f t="shared" si="7"/>
        <v>2020NER</v>
      </c>
      <c r="E109" s="56">
        <v>5</v>
      </c>
      <c r="F109" s="63">
        <f>VLOOKUP($D109,'All data'!$E$2:$M$2281,2,0)</f>
        <v>24206.635999999999</v>
      </c>
      <c r="G109" s="63">
        <f>VLOOKUP($D109,'All data'!$E$2:$M$2281,4,0)</f>
        <v>62.787141284403667</v>
      </c>
      <c r="H109" s="64" t="str">
        <f>VLOOKUP($D109,'All data'!$E$2:$M$2281,5,0)</f>
        <v/>
      </c>
      <c r="I109" s="64" t="str">
        <f>VLOOKUP($D109,'All data'!$E$2:$M$2281,6,0)</f>
        <v/>
      </c>
      <c r="J109" s="99" t="str">
        <f>VLOOKUP($D109,'All data'!$E$2:$M$2281,7,0)</f>
        <v/>
      </c>
      <c r="K109" s="56">
        <f>VLOOKUP($C$5,'All data'!$G$2285:$J$2299,4,0)</f>
        <v>1.55</v>
      </c>
      <c r="L109" s="100" t="str">
        <f>VLOOKUP($D109,'All data'!$E$2:$M$2281,9,0)</f>
        <v>..</v>
      </c>
    </row>
    <row r="110" spans="1:12">
      <c r="A110" s="97">
        <f t="shared" si="6"/>
        <v>61</v>
      </c>
      <c r="B110" s="56" t="s">
        <v>116</v>
      </c>
      <c r="C110" s="56" t="str">
        <f>VLOOKUP(B110,'country codes'!$A$3:$B$287,2,0)</f>
        <v>MNE</v>
      </c>
      <c r="D110" s="98" t="str">
        <f t="shared" si="7"/>
        <v>2020MNE</v>
      </c>
      <c r="E110" s="56">
        <v>7</v>
      </c>
      <c r="F110" s="63">
        <f>VLOOKUP($D110,'All data'!$E$2:$M$2281,2,0)</f>
        <v>628.06200000000001</v>
      </c>
      <c r="G110" s="63">
        <f>VLOOKUP($D110,'All data'!$E$2:$M$2281,4,0)</f>
        <v>75.701269724770654</v>
      </c>
      <c r="H110" s="64">
        <f>VLOOKUP($D110,'All data'!$E$2:$M$2281,5,0)</f>
        <v>5.7221627235412598</v>
      </c>
      <c r="I110" s="64">
        <f>VLOOKUP($D110,'All data'!$E$2:$M$2281,6,0)</f>
        <v>3.7697672091416408</v>
      </c>
      <c r="J110" s="99">
        <f>VLOOKUP($D110,'All data'!$E$2:$M$2281,7,0)</f>
        <v>44.300424041742417</v>
      </c>
      <c r="K110" s="56">
        <f>VLOOKUP($C$5,'All data'!$G$2285:$J$2299,4,0)</f>
        <v>1.55</v>
      </c>
      <c r="L110" s="100" t="str">
        <f>VLOOKUP($D110,'All data'!$E$2:$M$2281,9,0)</f>
        <v>..</v>
      </c>
    </row>
    <row r="111" spans="1:12">
      <c r="A111" s="97">
        <f t="shared" si="6"/>
        <v>71</v>
      </c>
      <c r="B111" s="56" t="s">
        <v>111</v>
      </c>
      <c r="C111" s="56" t="str">
        <f>VLOOKUP(B111,'country codes'!$A$3:$B$287,2,0)</f>
        <v>TUR</v>
      </c>
      <c r="D111" s="98" t="str">
        <f t="shared" si="7"/>
        <v>2020TUR</v>
      </c>
      <c r="E111" s="56">
        <v>4</v>
      </c>
      <c r="F111" s="63">
        <f>VLOOKUP($D111,'All data'!$E$2:$M$2281,2,0)</f>
        <v>84339.066999999995</v>
      </c>
      <c r="G111" s="63">
        <f>VLOOKUP($D111,'All data'!$E$2:$M$2281,4,0)</f>
        <v>77.40849908256881</v>
      </c>
      <c r="H111" s="64">
        <f>VLOOKUP($D111,'All data'!$E$2:$M$2281,5,0)</f>
        <v>4.8615541458129883</v>
      </c>
      <c r="I111" s="64">
        <f>VLOOKUP($D111,'All data'!$E$2:$M$2281,6,0)</f>
        <v>3.4286489689302151</v>
      </c>
      <c r="J111" s="99">
        <f>VLOOKUP($D111,'All data'!$E$2:$M$2281,7,0)</f>
        <v>41.74899232825075</v>
      </c>
      <c r="K111" s="56">
        <f>VLOOKUP($C$5,'All data'!$G$2285:$J$2299,4,0)</f>
        <v>1.55</v>
      </c>
      <c r="L111" s="100" t="str">
        <f>VLOOKUP($D111,'All data'!$E$2:$M$2281,9,0)</f>
        <v>..</v>
      </c>
    </row>
    <row r="112" spans="1:12">
      <c r="A112" s="97">
        <f t="shared" si="6"/>
        <v>58</v>
      </c>
      <c r="B112" s="56" t="s">
        <v>107</v>
      </c>
      <c r="C112" s="56" t="str">
        <f>VLOOKUP(B112,'country codes'!$A$3:$B$287,2,0)</f>
        <v>UKR</v>
      </c>
      <c r="D112" s="98" t="str">
        <f t="shared" si="7"/>
        <v>2020UKR</v>
      </c>
      <c r="E112" s="56">
        <v>7</v>
      </c>
      <c r="F112" s="63">
        <f>VLOOKUP($D112,'All data'!$E$2:$M$2281,2,0)</f>
        <v>43733.758999999998</v>
      </c>
      <c r="G112" s="63">
        <f>VLOOKUP($D112,'All data'!$E$2:$M$2281,4,0)</f>
        <v>71.801379816513744</v>
      </c>
      <c r="H112" s="64">
        <f>VLOOKUP($D112,'All data'!$E$2:$M$2281,5,0)</f>
        <v>5.2696757316589355</v>
      </c>
      <c r="I112" s="64">
        <f>VLOOKUP($D112,'All data'!$E$2:$M$2281,6,0)</f>
        <v>2.5608881186629135</v>
      </c>
      <c r="J112" s="99">
        <f>VLOOKUP($D112,'All data'!$E$2:$M$2281,7,0)</f>
        <v>44.55901545763161</v>
      </c>
      <c r="K112" s="56">
        <f>VLOOKUP($C$5,'All data'!$G$2285:$J$2299,4,0)</f>
        <v>1.55</v>
      </c>
      <c r="L112" s="100" t="str">
        <f>VLOOKUP($D112,'All data'!$E$2:$M$2281,9,0)</f>
        <v>..</v>
      </c>
    </row>
    <row r="113" spans="1:12">
      <c r="A113" s="97" t="str">
        <f t="shared" si="6"/>
        <v/>
      </c>
      <c r="B113" s="56" t="s">
        <v>82</v>
      </c>
      <c r="C113" s="56" t="str">
        <f>VLOOKUP(B113,'country codes'!$A$3:$B$287,2,0)</f>
        <v>COD</v>
      </c>
      <c r="D113" s="98" t="str">
        <f t="shared" si="7"/>
        <v>2020COD</v>
      </c>
      <c r="E113" s="56">
        <v>5</v>
      </c>
      <c r="F113" s="63">
        <f>VLOOKUP($D113,'All data'!$E$2:$M$2281,2,0)</f>
        <v>89561.403999999995</v>
      </c>
      <c r="G113" s="63">
        <f>VLOOKUP($D113,'All data'!$E$2:$M$2281,4,0)</f>
        <v>60.974282568807347</v>
      </c>
      <c r="H113" s="64" t="str">
        <f>VLOOKUP($D113,'All data'!$E$2:$M$2281,5,0)</f>
        <v/>
      </c>
      <c r="I113" s="64" t="str">
        <f>VLOOKUP($D113,'All data'!$E$2:$M$2281,6,0)</f>
        <v/>
      </c>
      <c r="J113" s="99" t="str">
        <f>VLOOKUP($D113,'All data'!$E$2:$M$2281,7,0)</f>
        <v/>
      </c>
      <c r="K113" s="56">
        <f>VLOOKUP($C$5,'All data'!$G$2285:$J$2299,4,0)</f>
        <v>1.55</v>
      </c>
      <c r="L113" s="100" t="str">
        <f>VLOOKUP($D113,'All data'!$E$2:$M$2281,9,0)</f>
        <v>..</v>
      </c>
    </row>
    <row r="114" spans="1:12">
      <c r="A114" s="97">
        <f t="shared" si="6"/>
        <v>68</v>
      </c>
      <c r="B114" s="56" t="s">
        <v>130</v>
      </c>
      <c r="C114" s="56" t="str">
        <f>VLOOKUP(B114,'country codes'!$A$3:$B$287,2,0)</f>
        <v>CAN</v>
      </c>
      <c r="D114" s="98" t="str">
        <f t="shared" si="7"/>
        <v>2020CAN</v>
      </c>
      <c r="E114" s="56">
        <v>2</v>
      </c>
      <c r="F114" s="63">
        <f>VLOOKUP($D114,'All data'!$E$2:$M$2281,2,0)</f>
        <v>37742.156999999999</v>
      </c>
      <c r="G114" s="63">
        <f>VLOOKUP($D114,'All data'!$E$2:$M$2281,4,0)</f>
        <v>81.792770642201845</v>
      </c>
      <c r="H114" s="64">
        <f>VLOOKUP($D114,'All data'!$E$2:$M$2281,5,0)</f>
        <v>7.024904727935791</v>
      </c>
      <c r="I114" s="64">
        <f>VLOOKUP($D114,'All data'!$E$2:$M$2281,6,0)</f>
        <v>7.2476829640880291</v>
      </c>
      <c r="J114" s="99">
        <f>VLOOKUP($D114,'All data'!$E$2:$M$2281,7,0)</f>
        <v>42.038925073663293</v>
      </c>
      <c r="K114" s="56">
        <f>VLOOKUP($C$5,'All data'!$G$2285:$J$2299,4,0)</f>
        <v>1.55</v>
      </c>
      <c r="L114" s="100" t="str">
        <f>VLOOKUP($D114,'All data'!$E$2:$M$2281,9,0)</f>
        <v>..</v>
      </c>
    </row>
    <row r="115" spans="1:12">
      <c r="A115" s="97">
        <f t="shared" si="6"/>
        <v>64</v>
      </c>
      <c r="B115" s="56" t="s">
        <v>122</v>
      </c>
      <c r="C115" s="56" t="str">
        <f>VLOOKUP(B115,'country codes'!$A$3:$B$287,2,0)</f>
        <v>BGR</v>
      </c>
      <c r="D115" s="98" t="str">
        <f t="shared" si="7"/>
        <v>2020BGR</v>
      </c>
      <c r="E115" s="56">
        <v>7</v>
      </c>
      <c r="F115" s="63">
        <f>VLOOKUP($D115,'All data'!$E$2:$M$2281,2,0)</f>
        <v>6948.4449999999997</v>
      </c>
      <c r="G115" s="63">
        <f>VLOOKUP($D115,'All data'!$E$2:$M$2281,4,0)</f>
        <v>73.5</v>
      </c>
      <c r="H115" s="64">
        <f>VLOOKUP($D115,'All data'!$E$2:$M$2281,5,0)</f>
        <v>5.5977230072021484</v>
      </c>
      <c r="I115" s="64">
        <f>VLOOKUP($D115,'All data'!$E$2:$M$2281,6,0)</f>
        <v>3.4138198602935139</v>
      </c>
      <c r="J115" s="99">
        <f>VLOOKUP($D115,'All data'!$E$2:$M$2281,7,0)</f>
        <v>43.684355292429395</v>
      </c>
      <c r="K115" s="56">
        <f>VLOOKUP($C$5,'All data'!$G$2285:$J$2299,4,0)</f>
        <v>1.55</v>
      </c>
      <c r="L115" s="100" t="str">
        <f>VLOOKUP($D115,'All data'!$E$2:$M$2281,9,0)</f>
        <v>..</v>
      </c>
    </row>
    <row r="116" spans="1:12">
      <c r="A116" s="97">
        <f t="shared" si="6"/>
        <v>75</v>
      </c>
      <c r="B116" s="56" t="s">
        <v>102</v>
      </c>
      <c r="C116" s="56" t="str">
        <f>VLOOKUP(B116,'country codes'!$A$3:$B$287,2,0)</f>
        <v>MMR</v>
      </c>
      <c r="D116" s="98" t="str">
        <f t="shared" si="7"/>
        <v>2020MMR</v>
      </c>
      <c r="E116" s="56">
        <v>8</v>
      </c>
      <c r="F116" s="63">
        <f>VLOOKUP($D116,'All data'!$E$2:$M$2281,2,0)</f>
        <v>54409.794000000002</v>
      </c>
      <c r="G116" s="63">
        <f>VLOOKUP($D116,'All data'!$E$2:$M$2281,4,0)</f>
        <v>67.209988990825664</v>
      </c>
      <c r="H116" s="64">
        <f>VLOOKUP($D116,'All data'!$E$2:$M$2281,5,0)</f>
        <v>4.4313640594482422</v>
      </c>
      <c r="I116" s="64">
        <f>VLOOKUP($D116,'All data'!$E$2:$M$2281,6,0)</f>
        <v>1.7196242542378066</v>
      </c>
      <c r="J116" s="99">
        <f>VLOOKUP($D116,'All data'!$E$2:$M$2281,7,0)</f>
        <v>40.211678472341688</v>
      </c>
      <c r="K116" s="56">
        <f>VLOOKUP($C$5,'All data'!$G$2285:$J$2299,4,0)</f>
        <v>1.55</v>
      </c>
      <c r="L116" s="100" t="str">
        <f>VLOOKUP($D116,'All data'!$E$2:$M$2281,9,0)</f>
        <v>..</v>
      </c>
    </row>
    <row r="117" spans="1:12">
      <c r="A117" s="97">
        <f t="shared" si="6"/>
        <v>66</v>
      </c>
      <c r="B117" s="56" t="s">
        <v>96</v>
      </c>
      <c r="C117" s="56" t="str">
        <f>VLOOKUP(B117,'country codes'!$A$3:$B$287,2,0)</f>
        <v>CMR</v>
      </c>
      <c r="D117" s="98" t="str">
        <f t="shared" si="7"/>
        <v>2020CMR</v>
      </c>
      <c r="E117" s="56">
        <v>5</v>
      </c>
      <c r="F117" s="63">
        <f>VLOOKUP($D117,'All data'!$E$2:$M$2281,2,0)</f>
        <v>26545.864000000001</v>
      </c>
      <c r="G117" s="63">
        <f>VLOOKUP($D117,'All data'!$E$2:$M$2281,4,0)</f>
        <v>59.648565137614675</v>
      </c>
      <c r="H117" s="64">
        <f>VLOOKUP($D117,'All data'!$E$2:$M$2281,5,0)</f>
        <v>5.2410778999328613</v>
      </c>
      <c r="I117" s="64">
        <f>VLOOKUP($D117,'All data'!$E$2:$M$2281,6,0)</f>
        <v>1.1996453453896596</v>
      </c>
      <c r="J117" s="99">
        <f>VLOOKUP($D117,'All data'!$E$2:$M$2281,7,0)</f>
        <v>42.225254962354136</v>
      </c>
      <c r="K117" s="56">
        <f>VLOOKUP($C$5,'All data'!$G$2285:$J$2299,4,0)</f>
        <v>1.55</v>
      </c>
      <c r="L117" s="100" t="str">
        <f>VLOOKUP($D117,'All data'!$E$2:$M$2281,9,0)</f>
        <v>..</v>
      </c>
    </row>
    <row r="118" spans="1:12">
      <c r="A118" s="97" t="str">
        <f t="shared" si="6"/>
        <v/>
      </c>
      <c r="B118" s="56" t="s">
        <v>109</v>
      </c>
      <c r="C118" s="56" t="str">
        <f>VLOOKUP(B118,'country codes'!$A$3:$B$287,2,0)</f>
        <v>GAB</v>
      </c>
      <c r="D118" s="98" t="str">
        <f t="shared" si="7"/>
        <v>2020GAB</v>
      </c>
      <c r="E118" s="56">
        <v>5</v>
      </c>
      <c r="F118" s="63">
        <f>VLOOKUP($D118,'All data'!$E$2:$M$2281,2,0)</f>
        <v>2225.7280000000001</v>
      </c>
      <c r="G118" s="63">
        <f>VLOOKUP($D118,'All data'!$E$2:$M$2281,4,0)</f>
        <v>66.722847706422016</v>
      </c>
      <c r="H118" s="64" t="str">
        <f>VLOOKUP($D118,'All data'!$E$2:$M$2281,5,0)</f>
        <v/>
      </c>
      <c r="I118" s="64" t="str">
        <f>VLOOKUP($D118,'All data'!$E$2:$M$2281,6,0)</f>
        <v/>
      </c>
      <c r="J118" s="99" t="str">
        <f>VLOOKUP($D118,'All data'!$E$2:$M$2281,7,0)</f>
        <v/>
      </c>
      <c r="K118" s="56">
        <f>VLOOKUP($C$5,'All data'!$G$2285:$J$2299,4,0)</f>
        <v>1.55</v>
      </c>
      <c r="L118" s="100" t="str">
        <f>VLOOKUP($D118,'All data'!$E$2:$M$2281,9,0)</f>
        <v>..</v>
      </c>
    </row>
    <row r="119" spans="1:12">
      <c r="A119" s="97">
        <f t="shared" si="6"/>
        <v>74</v>
      </c>
      <c r="B119" s="101" t="s">
        <v>127</v>
      </c>
      <c r="C119" s="56" t="str">
        <f>VLOOKUP(B119,'country codes'!$A$3:$B$287,2,0)</f>
        <v>KOR</v>
      </c>
      <c r="D119" s="98" t="str">
        <f t="shared" si="7"/>
        <v>2020KOR</v>
      </c>
      <c r="E119" s="56">
        <v>8</v>
      </c>
      <c r="F119" s="63">
        <f>VLOOKUP($D119,'All data'!$E$2:$M$2281,2,0)</f>
        <v>51269.182999999997</v>
      </c>
      <c r="G119" s="63">
        <f>VLOOKUP($D119,'All data'!$E$2:$M$2281,4,0)</f>
        <v>83.161423853211005</v>
      </c>
      <c r="H119" s="64">
        <f>VLOOKUP($D119,'All data'!$E$2:$M$2281,5,0)</f>
        <v>5.7926955223083496</v>
      </c>
      <c r="I119" s="64">
        <f>VLOOKUP($D119,'All data'!$E$2:$M$2281,6,0)</f>
        <v>5.9364387294218295</v>
      </c>
      <c r="J119" s="99">
        <f>VLOOKUP($D119,'All data'!$E$2:$M$2281,7,0)</f>
        <v>40.929446070235137</v>
      </c>
      <c r="K119" s="56">
        <f>VLOOKUP($C$5,'All data'!$G$2285:$J$2299,4,0)</f>
        <v>1.55</v>
      </c>
      <c r="L119" s="100" t="str">
        <f>VLOOKUP($D119,'All data'!$E$2:$M$2281,9,0)</f>
        <v>..</v>
      </c>
    </row>
    <row r="120" spans="1:12">
      <c r="A120" s="97">
        <f t="shared" si="6"/>
        <v>77</v>
      </c>
      <c r="B120" s="56" t="s">
        <v>104</v>
      </c>
      <c r="C120" s="56" t="str">
        <f>VLOOKUP(B120,'country codes'!$A$3:$B$287,2,0)</f>
        <v>CIV</v>
      </c>
      <c r="D120" s="98" t="str">
        <f t="shared" si="7"/>
        <v>2020CIV</v>
      </c>
      <c r="E120" s="56">
        <v>5</v>
      </c>
      <c r="F120" s="63">
        <f>VLOOKUP($D120,'All data'!$E$2:$M$2281,2,0)</f>
        <v>26378.275000000001</v>
      </c>
      <c r="G120" s="63">
        <f>VLOOKUP($D120,'All data'!$E$2:$M$2281,4,0)</f>
        <v>58.187141284403666</v>
      </c>
      <c r="H120" s="64">
        <f>VLOOKUP($D120,'All data'!$E$2:$M$2281,5,0)</f>
        <v>5.2565035820007324</v>
      </c>
      <c r="I120" s="64">
        <f>VLOOKUP($D120,'All data'!$E$2:$M$2281,6,0)</f>
        <v>1.5277922442616205</v>
      </c>
      <c r="J120" s="99">
        <f>VLOOKUP($D120,'All data'!$E$2:$M$2281,7,0)</f>
        <v>39.395687764857371</v>
      </c>
      <c r="K120" s="56">
        <f>VLOOKUP($C$5,'All data'!$G$2285:$J$2299,4,0)</f>
        <v>1.55</v>
      </c>
      <c r="L120" s="100" t="str">
        <f>VLOOKUP($D120,'All data'!$E$2:$M$2281,9,0)</f>
        <v>..</v>
      </c>
    </row>
    <row r="121" spans="1:12">
      <c r="A121" s="97" t="str">
        <f t="shared" si="6"/>
        <v/>
      </c>
      <c r="B121" s="56" t="s">
        <v>99</v>
      </c>
      <c r="C121" s="56" t="str">
        <f>VLOOKUP(B121,'country codes'!$A$3:$B$287,2,0)</f>
        <v>SDN</v>
      </c>
      <c r="D121" s="98" t="str">
        <f t="shared" si="7"/>
        <v>2020SDN</v>
      </c>
      <c r="E121" s="56">
        <v>5</v>
      </c>
      <c r="F121" s="63">
        <f>VLOOKUP($D121,'All data'!$E$2:$M$2281,2,0)</f>
        <v>43849.269</v>
      </c>
      <c r="G121" s="63">
        <f>VLOOKUP($D121,'All data'!$E$2:$M$2281,4,0)</f>
        <v>65.384271559633021</v>
      </c>
      <c r="H121" s="64" t="str">
        <f>VLOOKUP($D121,'All data'!$E$2:$M$2281,5,0)</f>
        <v/>
      </c>
      <c r="I121" s="64" t="str">
        <f>VLOOKUP($D121,'All data'!$E$2:$M$2281,6,0)</f>
        <v/>
      </c>
      <c r="J121" s="99" t="str">
        <f>VLOOKUP($D121,'All data'!$E$2:$M$2281,7,0)</f>
        <v/>
      </c>
      <c r="K121" s="56">
        <f>VLOOKUP($C$5,'All data'!$G$2285:$J$2299,4,0)</f>
        <v>1.55</v>
      </c>
      <c r="L121" s="100" t="str">
        <f>VLOOKUP($D121,'All data'!$E$2:$M$2281,9,0)</f>
        <v>..</v>
      </c>
    </row>
    <row r="122" spans="1:12">
      <c r="A122" s="97">
        <f t="shared" si="6"/>
        <v>67</v>
      </c>
      <c r="B122" s="56" t="s">
        <v>110</v>
      </c>
      <c r="C122" s="56" t="str">
        <f>VLOOKUP(B122,'country codes'!$A$3:$B$287,2,0)</f>
        <v>GHA</v>
      </c>
      <c r="D122" s="98" t="str">
        <f t="shared" si="7"/>
        <v>2020GHA</v>
      </c>
      <c r="E122" s="56">
        <v>5</v>
      </c>
      <c r="F122" s="63">
        <f>VLOOKUP($D122,'All data'!$E$2:$M$2281,2,0)</f>
        <v>31072.945</v>
      </c>
      <c r="G122" s="63">
        <f>VLOOKUP($D122,'All data'!$E$2:$M$2281,4,0)</f>
        <v>64.374282568807331</v>
      </c>
      <c r="H122" s="64">
        <f>VLOOKUP($D122,'All data'!$E$2:$M$2281,5,0)</f>
        <v>5.3194832801818848</v>
      </c>
      <c r="I122" s="64">
        <f>VLOOKUP($D122,'All data'!$E$2:$M$2281,6,0)</f>
        <v>2.0076283251685423</v>
      </c>
      <c r="J122" s="99">
        <f>VLOOKUP($D122,'All data'!$E$2:$M$2281,7,0)</f>
        <v>42.182670979622721</v>
      </c>
      <c r="K122" s="56">
        <f>VLOOKUP($C$5,'All data'!$G$2285:$J$2299,4,0)</f>
        <v>1.55</v>
      </c>
      <c r="L122" s="100" t="str">
        <f>VLOOKUP($D122,'All data'!$E$2:$M$2281,9,0)</f>
        <v>..</v>
      </c>
    </row>
    <row r="123" spans="1:12">
      <c r="A123" s="97" t="str">
        <f t="shared" si="6"/>
        <v/>
      </c>
      <c r="B123" s="56" t="s">
        <v>105</v>
      </c>
      <c r="C123" s="56" t="str">
        <f>VLOOKUP(B123,'country codes'!$A$3:$B$287,2,0)</f>
        <v>MLI</v>
      </c>
      <c r="D123" s="98" t="str">
        <f t="shared" si="7"/>
        <v>2020MLI</v>
      </c>
      <c r="E123" s="56">
        <v>5</v>
      </c>
      <c r="F123" s="63">
        <f>VLOOKUP($D123,'All data'!$E$2:$M$2281,2,0)</f>
        <v>20250.833999999999</v>
      </c>
      <c r="G123" s="63">
        <f>VLOOKUP($D123,'All data'!$E$2:$M$2281,4,0)</f>
        <v>59.661423853211005</v>
      </c>
      <c r="H123" s="64" t="str">
        <f>VLOOKUP($D123,'All data'!$E$2:$M$2281,5,0)</f>
        <v/>
      </c>
      <c r="I123" s="64" t="str">
        <f>VLOOKUP($D123,'All data'!$E$2:$M$2281,6,0)</f>
        <v/>
      </c>
      <c r="J123" s="99" t="str">
        <f>VLOOKUP($D123,'All data'!$E$2:$M$2281,7,0)</f>
        <v/>
      </c>
      <c r="K123" s="56">
        <f>VLOOKUP($C$5,'All data'!$G$2285:$J$2299,4,0)</f>
        <v>1.55</v>
      </c>
      <c r="L123" s="100" t="str">
        <f>VLOOKUP($D123,'All data'!$E$2:$M$2281,9,0)</f>
        <v>..</v>
      </c>
    </row>
    <row r="124" spans="1:12">
      <c r="A124" s="97" t="str">
        <f t="shared" si="6"/>
        <v/>
      </c>
      <c r="B124" s="56" t="s">
        <v>93</v>
      </c>
      <c r="C124" s="56" t="str">
        <f>VLOOKUP(B124,'country codes'!$A$3:$B$287,2,0)</f>
        <v>RWA</v>
      </c>
      <c r="D124" s="98" t="str">
        <f t="shared" si="7"/>
        <v>2020RWA</v>
      </c>
      <c r="E124" s="56">
        <v>5</v>
      </c>
      <c r="F124" s="63">
        <f>VLOOKUP($D124,'All data'!$E$2:$M$2281,2,0)</f>
        <v>12952.209000000001</v>
      </c>
      <c r="G124" s="63">
        <f>VLOOKUP($D124,'All data'!$E$2:$M$2281,4,0)</f>
        <v>69.274282568807337</v>
      </c>
      <c r="H124" s="64" t="str">
        <f>VLOOKUP($D124,'All data'!$E$2:$M$2281,5,0)</f>
        <v/>
      </c>
      <c r="I124" s="64" t="str">
        <f>VLOOKUP($D124,'All data'!$E$2:$M$2281,6,0)</f>
        <v/>
      </c>
      <c r="J124" s="99" t="str">
        <f>VLOOKUP($D124,'All data'!$E$2:$M$2281,7,0)</f>
        <v/>
      </c>
      <c r="K124" s="56">
        <f>VLOOKUP($C$5,'All data'!$G$2285:$J$2299,4,0)</f>
        <v>1.55</v>
      </c>
      <c r="L124" s="100" t="str">
        <f>VLOOKUP($D124,'All data'!$E$2:$M$2281,9,0)</f>
        <v>..</v>
      </c>
    </row>
    <row r="125" spans="1:12">
      <c r="A125" s="97" t="str">
        <f t="shared" si="6"/>
        <v/>
      </c>
      <c r="B125" s="56" t="s">
        <v>123</v>
      </c>
      <c r="C125" s="56" t="str">
        <f>VLOOKUP(B125,'country codes'!$A$3:$B$287,2,0)</f>
        <v>LBN</v>
      </c>
      <c r="D125" s="98" t="str">
        <f t="shared" si="7"/>
        <v>2020LBN</v>
      </c>
      <c r="E125" s="56">
        <v>4</v>
      </c>
      <c r="F125" s="63">
        <f>VLOOKUP($D125,'All data'!$E$2:$M$2281,2,0)</f>
        <v>6825.442</v>
      </c>
      <c r="G125" s="63">
        <f>VLOOKUP($D125,'All data'!$E$2:$M$2281,4,0)</f>
        <v>78.295640366972478</v>
      </c>
      <c r="H125" s="64" t="str">
        <f>VLOOKUP($D125,'All data'!$E$2:$M$2281,5,0)</f>
        <v/>
      </c>
      <c r="I125" s="64" t="str">
        <f>VLOOKUP($D125,'All data'!$E$2:$M$2281,6,0)</f>
        <v/>
      </c>
      <c r="J125" s="99" t="str">
        <f>VLOOKUP($D125,'All data'!$E$2:$M$2281,7,0)</f>
        <v/>
      </c>
      <c r="K125" s="56">
        <f>VLOOKUP($C$5,'All data'!$G$2285:$J$2299,4,0)</f>
        <v>1.55</v>
      </c>
      <c r="L125" s="100" t="str">
        <f>VLOOKUP($D125,'All data'!$E$2:$M$2281,9,0)</f>
        <v>..</v>
      </c>
    </row>
    <row r="126" spans="1:12">
      <c r="A126" s="97" t="str">
        <f t="shared" si="6"/>
        <v/>
      </c>
      <c r="B126" s="56" t="s">
        <v>100</v>
      </c>
      <c r="C126" s="56" t="str">
        <f>VLOOKUP(B126,'country codes'!$A$3:$B$287,2,0)</f>
        <v>MWI</v>
      </c>
      <c r="D126" s="98" t="str">
        <f t="shared" si="7"/>
        <v>2020MWI</v>
      </c>
      <c r="E126" s="56">
        <v>5</v>
      </c>
      <c r="F126" s="63">
        <f>VLOOKUP($D126,'All data'!$E$2:$M$2281,2,0)</f>
        <v>19129.955000000002</v>
      </c>
      <c r="G126" s="63">
        <f>VLOOKUP($D126,'All data'!$E$2:$M$2281,4,0)</f>
        <v>64.761423853210999</v>
      </c>
      <c r="H126" s="64" t="str">
        <f>VLOOKUP($D126,'All data'!$E$2:$M$2281,5,0)</f>
        <v/>
      </c>
      <c r="I126" s="64" t="str">
        <f>VLOOKUP($D126,'All data'!$E$2:$M$2281,6,0)</f>
        <v/>
      </c>
      <c r="J126" s="99" t="str">
        <f>VLOOKUP($D126,'All data'!$E$2:$M$2281,7,0)</f>
        <v/>
      </c>
      <c r="K126" s="56">
        <f>VLOOKUP($C$5,'All data'!$G$2285:$J$2299,4,0)</f>
        <v>1.55</v>
      </c>
      <c r="L126" s="100" t="str">
        <f>VLOOKUP($D126,'All data'!$E$2:$M$2281,9,0)</f>
        <v>..</v>
      </c>
    </row>
    <row r="127" spans="1:12">
      <c r="A127" s="97">
        <f t="shared" si="6"/>
        <v>79</v>
      </c>
      <c r="B127" s="56" t="s">
        <v>131</v>
      </c>
      <c r="C127" s="56" t="str">
        <f>VLOOKUP(B127,'country codes'!$A$3:$B$287,2,0)</f>
        <v>KAZ</v>
      </c>
      <c r="D127" s="98" t="str">
        <f t="shared" si="7"/>
        <v>2020KAZ</v>
      </c>
      <c r="E127" s="56">
        <v>7</v>
      </c>
      <c r="F127" s="63">
        <f>VLOOKUP($D127,'All data'!$E$2:$M$2281,2,0)</f>
        <v>18776.706999999999</v>
      </c>
      <c r="G127" s="63">
        <f>VLOOKUP($D127,'All data'!$E$2:$M$2281,4,0)</f>
        <v>73.704249541284383</v>
      </c>
      <c r="H127" s="64">
        <f>VLOOKUP($D127,'All data'!$E$2:$M$2281,5,0)</f>
        <v>6.168269157409668</v>
      </c>
      <c r="I127" s="64">
        <f>VLOOKUP($D127,'All data'!$E$2:$M$2281,6,0)</f>
        <v>5.514546053095704</v>
      </c>
      <c r="J127" s="99">
        <f>VLOOKUP($D127,'All data'!$E$2:$M$2281,7,0)</f>
        <v>38.821855945115793</v>
      </c>
      <c r="K127" s="56">
        <f>VLOOKUP($C$5,'All data'!$G$2285:$J$2299,4,0)</f>
        <v>1.55</v>
      </c>
      <c r="L127" s="100" t="str">
        <f>VLOOKUP($D127,'All data'!$E$2:$M$2281,9,0)</f>
        <v>..</v>
      </c>
    </row>
    <row r="128" spans="1:12">
      <c r="A128" s="97" t="str">
        <f t="shared" si="6"/>
        <v/>
      </c>
      <c r="B128" s="56" t="s">
        <v>98</v>
      </c>
      <c r="C128" s="56" t="str">
        <f>VLOOKUP(B128,'country codes'!$A$3:$B$287,2,0)</f>
        <v>HTI</v>
      </c>
      <c r="D128" s="98" t="str">
        <f t="shared" si="7"/>
        <v>2020HTI</v>
      </c>
      <c r="E128" s="56">
        <v>1</v>
      </c>
      <c r="F128" s="63">
        <f>VLOOKUP($D128,'All data'!$E$2:$M$2281,2,0)</f>
        <v>11402.532999999999</v>
      </c>
      <c r="G128" s="63">
        <f>VLOOKUP($D128,'All data'!$E$2:$M$2281,4,0)</f>
        <v>64.248565137614676</v>
      </c>
      <c r="H128" s="64" t="str">
        <f>VLOOKUP($D128,'All data'!$E$2:$M$2281,5,0)</f>
        <v/>
      </c>
      <c r="I128" s="64" t="str">
        <f>VLOOKUP($D128,'All data'!$E$2:$M$2281,6,0)</f>
        <v/>
      </c>
      <c r="J128" s="99" t="str">
        <f>VLOOKUP($D128,'All data'!$E$2:$M$2281,7,0)</f>
        <v/>
      </c>
      <c r="K128" s="56">
        <f>VLOOKUP($C$5,'All data'!$G$2285:$J$2299,4,0)</f>
        <v>1.55</v>
      </c>
      <c r="L128" s="100" t="str">
        <f>VLOOKUP($D128,'All data'!$E$2:$M$2281,9,0)</f>
        <v>..</v>
      </c>
    </row>
    <row r="129" spans="1:12">
      <c r="A129" s="97" t="str">
        <f t="shared" si="6"/>
        <v/>
      </c>
      <c r="B129" s="56" t="s">
        <v>118</v>
      </c>
      <c r="C129" s="56" t="str">
        <f>VLOOKUP(B129,'country codes'!$A$3:$B$287,2,0)</f>
        <v>GIN</v>
      </c>
      <c r="D129" s="98" t="str">
        <f t="shared" si="7"/>
        <v>2020GIN</v>
      </c>
      <c r="E129" s="56">
        <v>5</v>
      </c>
      <c r="F129" s="63">
        <f>VLOOKUP($D129,'All data'!$E$2:$M$2281,2,0)</f>
        <v>13132.791999999999</v>
      </c>
      <c r="G129" s="63">
        <f>VLOOKUP($D129,'All data'!$E$2:$M$2281,4,0)</f>
        <v>61.97428256880734</v>
      </c>
      <c r="H129" s="64" t="str">
        <f>VLOOKUP($D129,'All data'!$E$2:$M$2281,5,0)</f>
        <v/>
      </c>
      <c r="I129" s="64" t="str">
        <f>VLOOKUP($D129,'All data'!$E$2:$M$2281,6,0)</f>
        <v/>
      </c>
      <c r="J129" s="99" t="str">
        <f>VLOOKUP($D129,'All data'!$E$2:$M$2281,7,0)</f>
        <v/>
      </c>
      <c r="K129" s="56">
        <f>VLOOKUP($C$5,'All data'!$G$2285:$J$2299,4,0)</f>
        <v>1.55</v>
      </c>
      <c r="L129" s="100" t="str">
        <f>VLOOKUP($D129,'All data'!$E$2:$M$2281,9,0)</f>
        <v>..</v>
      </c>
    </row>
    <row r="130" spans="1:12">
      <c r="A130" s="97" t="str">
        <f t="shared" si="6"/>
        <v/>
      </c>
      <c r="B130" s="56" t="s">
        <v>106</v>
      </c>
      <c r="C130" s="56" t="str">
        <f>VLOOKUP(B130,'country codes'!$A$3:$B$287,2,0)</f>
        <v>BDI</v>
      </c>
      <c r="D130" s="98" t="str">
        <f t="shared" si="7"/>
        <v>2020BDI</v>
      </c>
      <c r="E130" s="56">
        <v>5</v>
      </c>
      <c r="F130" s="63">
        <f>VLOOKUP($D130,'All data'!$E$2:$M$2281,2,0)</f>
        <v>11890.781000000001</v>
      </c>
      <c r="G130" s="63">
        <f>VLOOKUP($D130,'All data'!$E$2:$M$2281,4,0)</f>
        <v>62</v>
      </c>
      <c r="H130" s="64" t="str">
        <f>VLOOKUP($D130,'All data'!$E$2:$M$2281,5,0)</f>
        <v/>
      </c>
      <c r="I130" s="64" t="str">
        <f>VLOOKUP($D130,'All data'!$E$2:$M$2281,6,0)</f>
        <v/>
      </c>
      <c r="J130" s="99" t="str">
        <f>VLOOKUP($D130,'All data'!$E$2:$M$2281,7,0)</f>
        <v/>
      </c>
      <c r="K130" s="56">
        <f>VLOOKUP($C$5,'All data'!$G$2285:$J$2299,4,0)</f>
        <v>1.55</v>
      </c>
      <c r="L130" s="100" t="str">
        <f>VLOOKUP($D130,'All data'!$E$2:$M$2281,9,0)</f>
        <v>..</v>
      </c>
    </row>
    <row r="131" spans="1:12">
      <c r="A131" s="97">
        <f t="shared" si="6"/>
        <v>76</v>
      </c>
      <c r="B131" s="56" t="s">
        <v>136</v>
      </c>
      <c r="C131" s="56" t="str">
        <f>VLOOKUP(B131,'country codes'!$A$3:$B$287,2,0)</f>
        <v>USA</v>
      </c>
      <c r="D131" s="98" t="str">
        <f t="shared" si="7"/>
        <v>2020USA</v>
      </c>
      <c r="E131" s="56">
        <v>2</v>
      </c>
      <c r="F131" s="63">
        <f>VLOOKUP($D131,'All data'!$E$2:$M$2281,2,0)</f>
        <v>331002.647</v>
      </c>
      <c r="G131" s="63">
        <f>VLOOKUP($D131,'All data'!$E$2:$M$2281,4,0)</f>
        <v>77.400000000000006</v>
      </c>
      <c r="H131" s="64">
        <f>VLOOKUP($D131,'All data'!$E$2:$M$2281,5,0)</f>
        <v>7.0280880928039551</v>
      </c>
      <c r="I131" s="64">
        <f>VLOOKUP($D131,'All data'!$E$2:$M$2281,6,0)</f>
        <v>7.2027418168371486</v>
      </c>
      <c r="J131" s="99">
        <f>VLOOKUP($D131,'All data'!$E$2:$M$2281,7,0)</f>
        <v>39.703526706096689</v>
      </c>
      <c r="K131" s="56">
        <f>VLOOKUP($C$5,'All data'!$G$2285:$J$2299,4,0)</f>
        <v>1.55</v>
      </c>
      <c r="L131" s="100" t="str">
        <f>VLOOKUP($D131,'All data'!$E$2:$M$2281,9,0)</f>
        <v>..</v>
      </c>
    </row>
    <row r="132" spans="1:12">
      <c r="A132" s="97" t="str">
        <f t="shared" si="6"/>
        <v/>
      </c>
      <c r="B132" s="56" t="s">
        <v>115</v>
      </c>
      <c r="C132" s="56" t="str">
        <f>VLOOKUP(B132,'country codes'!$A$3:$B$287,2,0)</f>
        <v>TGO</v>
      </c>
      <c r="D132" s="98" t="str">
        <f t="shared" si="7"/>
        <v>2020TGO</v>
      </c>
      <c r="E132" s="56">
        <v>5</v>
      </c>
      <c r="F132" s="63">
        <f>VLOOKUP($D132,'All data'!$E$2:$M$2281,2,0)</f>
        <v>8278.7369999999992</v>
      </c>
      <c r="G132" s="63">
        <f>VLOOKUP($D132,'All data'!$E$2:$M$2281,4,0)</f>
        <v>61.174282568807342</v>
      </c>
      <c r="H132" s="64" t="str">
        <f>VLOOKUP($D132,'All data'!$E$2:$M$2281,5,0)</f>
        <v/>
      </c>
      <c r="I132" s="64" t="str">
        <f>VLOOKUP($D132,'All data'!$E$2:$M$2281,6,0)</f>
        <v/>
      </c>
      <c r="J132" s="99" t="str">
        <f>VLOOKUP($D132,'All data'!$E$2:$M$2281,7,0)</f>
        <v/>
      </c>
      <c r="K132" s="56">
        <f>VLOOKUP($C$5,'All data'!$G$2285:$J$2299,4,0)</f>
        <v>1.55</v>
      </c>
      <c r="L132" s="100" t="str">
        <f>VLOOKUP($D132,'All data'!$E$2:$M$2281,9,0)</f>
        <v>..</v>
      </c>
    </row>
    <row r="133" spans="1:12">
      <c r="A133" s="97">
        <f t="shared" si="6"/>
        <v>80</v>
      </c>
      <c r="B133" s="56" t="s">
        <v>117</v>
      </c>
      <c r="C133" s="56" t="str">
        <f>VLOOKUP(B133,'country codes'!$A$3:$B$287,2,0)</f>
        <v>TZA</v>
      </c>
      <c r="D133" s="98" t="str">
        <f t="shared" si="7"/>
        <v>2020TZA</v>
      </c>
      <c r="E133" s="56">
        <v>5</v>
      </c>
      <c r="F133" s="63">
        <f>VLOOKUP($D133,'All data'!$E$2:$M$2281,2,0)</f>
        <v>59734.213000000003</v>
      </c>
      <c r="G133" s="63">
        <f>VLOOKUP($D133,'All data'!$E$2:$M$2281,4,0)</f>
        <v>66</v>
      </c>
      <c r="H133" s="64">
        <f>VLOOKUP($D133,'All data'!$E$2:$M$2281,5,0)</f>
        <v>3.7856841087341309</v>
      </c>
      <c r="I133" s="64">
        <f>VLOOKUP($D133,'All data'!$E$2:$M$2281,6,0)</f>
        <v>1.0590010480731595</v>
      </c>
      <c r="J133" s="99">
        <f>VLOOKUP($D133,'All data'!$E$2:$M$2281,7,0)</f>
        <v>38.423755396682445</v>
      </c>
      <c r="K133" s="56">
        <f>VLOOKUP($C$5,'All data'!$G$2285:$J$2299,4,0)</f>
        <v>1.55</v>
      </c>
      <c r="L133" s="100" t="str">
        <f>VLOOKUP($D133,'All data'!$E$2:$M$2281,9,0)</f>
        <v>..</v>
      </c>
    </row>
    <row r="134" spans="1:12">
      <c r="A134" s="97">
        <f t="shared" si="6"/>
        <v>82</v>
      </c>
      <c r="B134" s="56" t="s">
        <v>135</v>
      </c>
      <c r="C134" s="56" t="str">
        <f>VLOOKUP(B134,'country codes'!$A$3:$B$287,2,0)</f>
        <v>LTU</v>
      </c>
      <c r="D134" s="98" t="str">
        <f t="shared" si="7"/>
        <v>2020LTU</v>
      </c>
      <c r="E134" s="56">
        <v>7</v>
      </c>
      <c r="F134" s="63">
        <f>VLOOKUP($D134,'All data'!$E$2:$M$2281,2,0)</f>
        <v>2722.2910000000002</v>
      </c>
      <c r="G134" s="63">
        <f>VLOOKUP($D134,'All data'!$E$2:$M$2281,4,0)</f>
        <v>74.5</v>
      </c>
      <c r="H134" s="64">
        <f>VLOOKUP($D134,'All data'!$E$2:$M$2281,5,0)</f>
        <v>6.3913788795471191</v>
      </c>
      <c r="I134" s="64">
        <f>VLOOKUP($D134,'All data'!$E$2:$M$2281,6,0)</f>
        <v>6.2134213206620608</v>
      </c>
      <c r="J134" s="99">
        <f>VLOOKUP($D134,'All data'!$E$2:$M$2281,7,0)</f>
        <v>38.13407863220533</v>
      </c>
      <c r="K134" s="56">
        <f>VLOOKUP($C$5,'All data'!$G$2285:$J$2299,4,0)</f>
        <v>1.55</v>
      </c>
      <c r="L134" s="100" t="str">
        <f>VLOOKUP($D134,'All data'!$E$2:$M$2281,9,0)</f>
        <v>..</v>
      </c>
    </row>
    <row r="135" spans="1:12">
      <c r="A135" s="97" t="str">
        <f t="shared" si="6"/>
        <v/>
      </c>
      <c r="B135" s="56" t="s">
        <v>125</v>
      </c>
      <c r="C135" s="56" t="str">
        <f>VLOOKUP(B135,'country codes'!$A$3:$B$287,2,0)</f>
        <v>NAM</v>
      </c>
      <c r="D135" s="98" t="str">
        <f t="shared" si="7"/>
        <v>2020NAM</v>
      </c>
      <c r="E135" s="56">
        <v>5</v>
      </c>
      <c r="F135" s="63">
        <f>VLOOKUP($D135,'All data'!$E$2:$M$2281,2,0)</f>
        <v>2540.9160000000002</v>
      </c>
      <c r="G135" s="63" t="str">
        <f>VLOOKUP($D135,'All data'!$E$2:$M$2281,4,0)</f>
        <v/>
      </c>
      <c r="H135" s="64">
        <f>VLOOKUP($D135,'All data'!$E$2:$M$2281,5,0)</f>
        <v>4.4510102272033691</v>
      </c>
      <c r="I135" s="64">
        <f>VLOOKUP($D135,'All data'!$E$2:$M$2281,6,0)</f>
        <v>1.8175315357896387</v>
      </c>
      <c r="J135" s="99" t="str">
        <f>VLOOKUP($D135,'All data'!$E$2:$M$2281,7,0)</f>
        <v/>
      </c>
      <c r="K135" s="56">
        <f>VLOOKUP($C$5,'All data'!$G$2285:$J$2299,4,0)</f>
        <v>1.55</v>
      </c>
      <c r="L135" s="100" t="str">
        <f>VLOOKUP($D135,'All data'!$E$2:$M$2281,9,0)</f>
        <v>..</v>
      </c>
    </row>
    <row r="136" spans="1:12">
      <c r="A136" s="97" t="str">
        <f t="shared" si="6"/>
        <v/>
      </c>
      <c r="B136" s="56" t="s">
        <v>134</v>
      </c>
      <c r="C136" s="56" t="str">
        <f>VLOOKUP(B136,'country codes'!$A$3:$B$287,2,0)</f>
        <v>BTN</v>
      </c>
      <c r="D136" s="98" t="str">
        <f t="shared" si="7"/>
        <v>2020BTN</v>
      </c>
      <c r="E136" s="56">
        <v>6</v>
      </c>
      <c r="F136" s="63">
        <f>VLOOKUP($D136,'All data'!$E$2:$M$2281,2,0)</f>
        <v>771.61199999999997</v>
      </c>
      <c r="G136" s="63" t="str">
        <f>VLOOKUP($D136,'All data'!$E$2:$M$2281,4,0)</f>
        <v/>
      </c>
      <c r="H136" s="64" t="str">
        <f>VLOOKUP($D136,'All data'!$E$2:$M$2281,5,0)</f>
        <v/>
      </c>
      <c r="I136" s="64" t="str">
        <f>VLOOKUP($D136,'All data'!$E$2:$M$2281,6,0)</f>
        <v/>
      </c>
      <c r="J136" s="99" t="str">
        <f>VLOOKUP($D136,'All data'!$E$2:$M$2281,7,0)</f>
        <v/>
      </c>
      <c r="K136" s="56">
        <f>VLOOKUP($C$5,'All data'!$G$2285:$J$2299,4,0)</f>
        <v>1.55</v>
      </c>
      <c r="L136" s="100" t="str">
        <f>VLOOKUP($D136,'All data'!$E$2:$M$2281,9,0)</f>
        <v>..</v>
      </c>
    </row>
    <row r="137" spans="1:12">
      <c r="A137" s="97">
        <f t="shared" si="6"/>
        <v>63</v>
      </c>
      <c r="B137" s="56" t="s">
        <v>124</v>
      </c>
      <c r="C137" s="56" t="str">
        <f>VLOOKUP(B137,'country codes'!$A$3:$B$287,2,0)</f>
        <v>IND</v>
      </c>
      <c r="D137" s="98" t="str">
        <f t="shared" si="7"/>
        <v>2020IND</v>
      </c>
      <c r="E137" s="56">
        <v>6</v>
      </c>
      <c r="F137" s="63">
        <f>VLOOKUP($D137,'All data'!$E$2:$M$2281,2,0)</f>
        <v>1380004.385</v>
      </c>
      <c r="G137" s="63">
        <f>VLOOKUP($D137,'All data'!$E$2:$M$2281,4,0)</f>
        <v>69.768543119266056</v>
      </c>
      <c r="H137" s="64">
        <f>VLOOKUP($D137,'All data'!$E$2:$M$2281,5,0)</f>
        <v>4.2252812385559082</v>
      </c>
      <c r="I137" s="64">
        <f>VLOOKUP($D137,'All data'!$E$2:$M$2281,6,0)</f>
        <v>1.1407422204811555</v>
      </c>
      <c r="J137" s="99">
        <f>VLOOKUP($D137,'All data'!$E$2:$M$2281,7,0)</f>
        <v>43.759663395474043</v>
      </c>
      <c r="K137" s="56">
        <f>VLOOKUP($C$5,'All data'!$G$2285:$J$2299,4,0)</f>
        <v>1.55</v>
      </c>
      <c r="L137" s="100" t="str">
        <f>VLOOKUP($D137,'All data'!$E$2:$M$2281,9,0)</f>
        <v>..</v>
      </c>
    </row>
    <row r="138" spans="1:12">
      <c r="A138" s="97">
        <f t="shared" ref="A138:A161" si="8">IFERROR(RANK(J138,$J$10:$J$161),"")</f>
        <v>86</v>
      </c>
      <c r="B138" s="56" t="s">
        <v>132</v>
      </c>
      <c r="C138" s="56" t="str">
        <f>VLOOKUP(B138,'country codes'!$A$3:$B$287,2,0)</f>
        <v>ZAF</v>
      </c>
      <c r="D138" s="98" t="str">
        <f t="shared" ref="D138:D161" si="9">$C$5&amp;C138</f>
        <v>2020ZAF</v>
      </c>
      <c r="E138" s="56">
        <v>5</v>
      </c>
      <c r="F138" s="63">
        <f>VLOOKUP($D138,'All data'!$E$2:$M$2281,2,0)</f>
        <v>59308.69</v>
      </c>
      <c r="G138" s="63">
        <f>VLOOKUP($D138,'All data'!$E$2:$M$2281,4,0)</f>
        <v>60.599999999999994</v>
      </c>
      <c r="H138" s="64">
        <f>VLOOKUP($D138,'All data'!$E$2:$M$2281,5,0)</f>
        <v>4.946800708770752</v>
      </c>
      <c r="I138" s="64">
        <f>VLOOKUP($D138,'All data'!$E$2:$M$2281,6,0)</f>
        <v>2.7276511199498095</v>
      </c>
      <c r="J138" s="99">
        <f>VLOOKUP($D138,'All data'!$E$2:$M$2281,7,0)</f>
        <v>34.290464383325485</v>
      </c>
      <c r="K138" s="56">
        <f>VLOOKUP($C$5,'All data'!$G$2285:$J$2299,4,0)</f>
        <v>1.55</v>
      </c>
      <c r="L138" s="100" t="str">
        <f>VLOOKUP($D138,'All data'!$E$2:$M$2281,9,0)</f>
        <v>..</v>
      </c>
    </row>
    <row r="139" spans="1:12">
      <c r="A139" s="97" t="str">
        <f t="shared" si="8"/>
        <v/>
      </c>
      <c r="B139" s="56" t="s">
        <v>128</v>
      </c>
      <c r="C139" s="56" t="str">
        <f>VLOOKUP(B139,'country codes'!$A$3:$B$287,2,0)</f>
        <v>SWZ</v>
      </c>
      <c r="D139" s="98" t="str">
        <f t="shared" si="9"/>
        <v>2020SWZ</v>
      </c>
      <c r="E139" s="56">
        <v>5</v>
      </c>
      <c r="F139" s="63">
        <f>VLOOKUP($D139,'All data'!$E$2:$M$2281,2,0)</f>
        <v>1160.164</v>
      </c>
      <c r="G139" s="63">
        <f>VLOOKUP($D139,'All data'!$E$2:$M$2281,4,0)</f>
        <v>60.62709724770643</v>
      </c>
      <c r="H139" s="64" t="str">
        <f>VLOOKUP($D139,'All data'!$E$2:$M$2281,5,0)</f>
        <v/>
      </c>
      <c r="I139" s="64" t="str">
        <f>VLOOKUP($D139,'All data'!$E$2:$M$2281,6,0)</f>
        <v/>
      </c>
      <c r="J139" s="99" t="str">
        <f>VLOOKUP($D139,'All data'!$E$2:$M$2281,7,0)</f>
        <v/>
      </c>
      <c r="K139" s="56">
        <f>VLOOKUP($C$5,'All data'!$G$2285:$J$2299,4,0)</f>
        <v>1.55</v>
      </c>
      <c r="L139" s="100" t="str">
        <f>VLOOKUP($D139,'All data'!$E$2:$M$2281,9,0)</f>
        <v>..</v>
      </c>
    </row>
    <row r="140" spans="1:12">
      <c r="A140" s="97">
        <f t="shared" si="8"/>
        <v>85</v>
      </c>
      <c r="B140" s="56" t="s">
        <v>137</v>
      </c>
      <c r="C140" s="56" t="str">
        <f>VLOOKUP(B140,'country codes'!$A$3:$B$287,2,0)</f>
        <v>RUS</v>
      </c>
      <c r="D140" s="98" t="str">
        <f t="shared" si="9"/>
        <v>2020RUS</v>
      </c>
      <c r="E140" s="56">
        <v>7</v>
      </c>
      <c r="F140" s="63">
        <f>VLOOKUP($D140,'All data'!$E$2:$M$2281,2,0)</f>
        <v>145934.46</v>
      </c>
      <c r="G140" s="63">
        <f>VLOOKUP($D140,'All data'!$E$2:$M$2281,4,0)</f>
        <v>70.399999999999991</v>
      </c>
      <c r="H140" s="64">
        <f>VLOOKUP($D140,'All data'!$E$2:$M$2281,5,0)</f>
        <v>5.4952888488769531</v>
      </c>
      <c r="I140" s="64">
        <f>VLOOKUP($D140,'All data'!$E$2:$M$2281,6,0)</f>
        <v>5.0532921788469212</v>
      </c>
      <c r="J140" s="99">
        <f>VLOOKUP($D140,'All data'!$E$2:$M$2281,7,0)</f>
        <v>35.148909918977949</v>
      </c>
      <c r="K140" s="56">
        <f>VLOOKUP($C$5,'All data'!$G$2285:$J$2299,4,0)</f>
        <v>1.55</v>
      </c>
      <c r="L140" s="100" t="str">
        <f>VLOOKUP($D140,'All data'!$E$2:$M$2281,9,0)</f>
        <v>..</v>
      </c>
    </row>
    <row r="141" spans="1:12">
      <c r="A141" s="97" t="str">
        <f t="shared" si="8"/>
        <v/>
      </c>
      <c r="B141" s="56" t="s">
        <v>133</v>
      </c>
      <c r="C141" s="56" t="str">
        <f>VLOOKUP(B141,'country codes'!$A$3:$B$287,2,0)</f>
        <v>MRT</v>
      </c>
      <c r="D141" s="98" t="str">
        <f t="shared" si="9"/>
        <v>2020MRT</v>
      </c>
      <c r="E141" s="56">
        <v>5</v>
      </c>
      <c r="F141" s="63">
        <f>VLOOKUP($D141,'All data'!$E$2:$M$2281,2,0)</f>
        <v>4649.66</v>
      </c>
      <c r="G141" s="63">
        <f>VLOOKUP($D141,'All data'!$E$2:$M$2281,4,0)</f>
        <v>64.868543119266064</v>
      </c>
      <c r="H141" s="64" t="str">
        <f>VLOOKUP($D141,'All data'!$E$2:$M$2281,5,0)</f>
        <v/>
      </c>
      <c r="I141" s="64" t="str">
        <f>VLOOKUP($D141,'All data'!$E$2:$M$2281,6,0)</f>
        <v/>
      </c>
      <c r="J141" s="99" t="str">
        <f>VLOOKUP($D141,'All data'!$E$2:$M$2281,7,0)</f>
        <v/>
      </c>
      <c r="K141" s="56">
        <f>VLOOKUP($C$5,'All data'!$G$2285:$J$2299,4,0)</f>
        <v>1.55</v>
      </c>
      <c r="L141" s="100" t="str">
        <f>VLOOKUP($D141,'All data'!$E$2:$M$2281,9,0)</f>
        <v>..</v>
      </c>
    </row>
    <row r="142" spans="1:12">
      <c r="A142" s="97">
        <f t="shared" si="8"/>
        <v>78</v>
      </c>
      <c r="B142" s="56" t="s">
        <v>141</v>
      </c>
      <c r="C142" s="56" t="str">
        <f>VLOOKUP(B142,'country codes'!$A$3:$B$287,2,0)</f>
        <v>EST</v>
      </c>
      <c r="D142" s="98" t="str">
        <f t="shared" si="9"/>
        <v>2020EST</v>
      </c>
      <c r="E142" s="56">
        <v>7</v>
      </c>
      <c r="F142" s="63">
        <f>VLOOKUP($D142,'All data'!$E$2:$M$2281,2,0)</f>
        <v>1326.539</v>
      </c>
      <c r="G142" s="63">
        <f>VLOOKUP($D142,'All data'!$E$2:$M$2281,4,0)</f>
        <v>78.399999999999991</v>
      </c>
      <c r="H142" s="64">
        <f>VLOOKUP($D142,'All data'!$E$2:$M$2281,5,0)</f>
        <v>6.4525637626647949</v>
      </c>
      <c r="I142" s="64">
        <f>VLOOKUP($D142,'All data'!$E$2:$M$2281,6,0)</f>
        <v>6.7963129567792215</v>
      </c>
      <c r="J142" s="99">
        <f>VLOOKUP($D142,'All data'!$E$2:$M$2281,7,0)</f>
        <v>38.861936112896316</v>
      </c>
      <c r="K142" s="56">
        <f>VLOOKUP($C$5,'All data'!$G$2285:$J$2299,4,0)</f>
        <v>1.55</v>
      </c>
      <c r="L142" s="100" t="str">
        <f>VLOOKUP($D142,'All data'!$E$2:$M$2281,9,0)</f>
        <v>..</v>
      </c>
    </row>
    <row r="143" spans="1:12">
      <c r="A143" s="97">
        <f t="shared" si="8"/>
        <v>53</v>
      </c>
      <c r="B143" s="56" t="s">
        <v>126</v>
      </c>
      <c r="C143" s="56" t="str">
        <f>VLOOKUP(B143,'country codes'!$A$3:$B$287,2,0)</f>
        <v>ZMB</v>
      </c>
      <c r="D143" s="98" t="str">
        <f t="shared" si="9"/>
        <v>2020ZMB</v>
      </c>
      <c r="E143" s="56">
        <v>5</v>
      </c>
      <c r="F143" s="63">
        <f>VLOOKUP($D143,'All data'!$E$2:$M$2281,2,0)</f>
        <v>18383.955999999998</v>
      </c>
      <c r="G143" s="63">
        <f>VLOOKUP($D143,'All data'!$E$2:$M$2281,4,0)</f>
        <v>64.209988990825678</v>
      </c>
      <c r="H143" s="64">
        <f>VLOOKUP($D143,'All data'!$E$2:$M$2281,5,0)</f>
        <v>4.8379921913146973</v>
      </c>
      <c r="I143" s="64">
        <f>VLOOKUP($D143,'All data'!$E$2:$M$2281,6,0)</f>
        <v>0.89031755517689115</v>
      </c>
      <c r="J143" s="99">
        <f>VLOOKUP($D143,'All data'!$E$2:$M$2281,7,0)</f>
        <v>45.226553610052093</v>
      </c>
      <c r="K143" s="56">
        <f>VLOOKUP($C$5,'All data'!$G$2285:$J$2299,4,0)</f>
        <v>1.55</v>
      </c>
      <c r="L143" s="100" t="str">
        <f>VLOOKUP($D143,'All data'!$E$2:$M$2281,9,0)</f>
        <v>..</v>
      </c>
    </row>
    <row r="144" spans="1:12">
      <c r="A144" s="97">
        <f t="shared" si="8"/>
        <v>84</v>
      </c>
      <c r="B144" s="56" t="s">
        <v>145</v>
      </c>
      <c r="C144" s="56" t="str">
        <f>VLOOKUP(B144,'country codes'!$A$3:$B$287,2,0)</f>
        <v>ARE</v>
      </c>
      <c r="D144" s="98" t="str">
        <f t="shared" si="9"/>
        <v>2020ARE</v>
      </c>
      <c r="E144" s="56">
        <v>4</v>
      </c>
      <c r="F144" s="63">
        <f>VLOOKUP($D144,'All data'!$E$2:$M$2281,2,0)</f>
        <v>9890.4</v>
      </c>
      <c r="G144" s="63">
        <f>VLOOKUP($D144,'All data'!$E$2:$M$2281,4,0)</f>
        <v>77.788521100917436</v>
      </c>
      <c r="H144" s="64">
        <f>VLOOKUP($D144,'All data'!$E$2:$M$2281,5,0)</f>
        <v>6.4583921432495117</v>
      </c>
      <c r="I144" s="64">
        <f>VLOOKUP($D144,'All data'!$E$2:$M$2281,6,0)</f>
        <v>7.8786372773613831</v>
      </c>
      <c r="J144" s="99">
        <f>VLOOKUP($D144,'All data'!$E$2:$M$2281,7,0)</f>
        <v>35.626946480015512</v>
      </c>
      <c r="K144" s="56">
        <f>VLOOKUP($C$5,'All data'!$G$2285:$J$2299,4,0)</f>
        <v>1.55</v>
      </c>
      <c r="L144" s="100" t="str">
        <f>VLOOKUP($D144,'All data'!$E$2:$M$2281,9,0)</f>
        <v>..</v>
      </c>
    </row>
    <row r="145" spans="1:12">
      <c r="A145" s="97">
        <f t="shared" si="8"/>
        <v>83</v>
      </c>
      <c r="B145" s="56" t="s">
        <v>142</v>
      </c>
      <c r="C145" s="56" t="str">
        <f>VLOOKUP(B145,'country codes'!$A$3:$B$287,2,0)</f>
        <v>LVA</v>
      </c>
      <c r="D145" s="98" t="str">
        <f t="shared" si="9"/>
        <v>2020LVA</v>
      </c>
      <c r="E145" s="56">
        <v>7</v>
      </c>
      <c r="F145" s="63">
        <f>VLOOKUP($D145,'All data'!$E$2:$M$2281,2,0)</f>
        <v>1886.202</v>
      </c>
      <c r="G145" s="63">
        <f>VLOOKUP($D145,'All data'!$E$2:$M$2281,4,0)</f>
        <v>75.3</v>
      </c>
      <c r="H145" s="64">
        <f>VLOOKUP($D145,'All data'!$E$2:$M$2281,5,0)</f>
        <v>6.229008674621582</v>
      </c>
      <c r="I145" s="64">
        <f>VLOOKUP($D145,'All data'!$E$2:$M$2281,6,0)</f>
        <v>6.6099269524815263</v>
      </c>
      <c r="J145" s="99">
        <f>VLOOKUP($D145,'All data'!$E$2:$M$2281,7,0)</f>
        <v>36.685972171699852</v>
      </c>
      <c r="K145" s="56">
        <f>VLOOKUP($C$5,'All data'!$G$2285:$J$2299,4,0)</f>
        <v>1.55</v>
      </c>
      <c r="L145" s="100" t="str">
        <f>VLOOKUP($D145,'All data'!$E$2:$M$2281,9,0)</f>
        <v>..</v>
      </c>
    </row>
    <row r="146" spans="1:12">
      <c r="A146" s="97">
        <f t="shared" si="8"/>
        <v>72</v>
      </c>
      <c r="B146" s="56" t="s">
        <v>129</v>
      </c>
      <c r="C146" s="56" t="str">
        <f>VLOOKUP(B146,'country codes'!$A$3:$B$287,2,0)</f>
        <v>NGA</v>
      </c>
      <c r="D146" s="98" t="str">
        <f t="shared" si="9"/>
        <v>2020NGA</v>
      </c>
      <c r="E146" s="56">
        <v>5</v>
      </c>
      <c r="F146" s="63">
        <f>VLOOKUP($D146,'All data'!$E$2:$M$2281,2,0)</f>
        <v>206139.587</v>
      </c>
      <c r="G146" s="63">
        <f>VLOOKUP($D146,'All data'!$E$2:$M$2281,4,0)</f>
        <v>55.087141284403678</v>
      </c>
      <c r="H146" s="64">
        <f>VLOOKUP($D146,'All data'!$E$2:$M$2281,5,0)</f>
        <v>5.5029482841491699</v>
      </c>
      <c r="I146" s="64">
        <f>VLOOKUP($D146,'All data'!$E$2:$M$2281,6,0)</f>
        <v>0.95887975491338318</v>
      </c>
      <c r="J146" s="99">
        <f>VLOOKUP($D146,'All data'!$E$2:$M$2281,7,0)</f>
        <v>41.206846696526618</v>
      </c>
      <c r="K146" s="56">
        <f>VLOOKUP($C$5,'All data'!$G$2285:$J$2299,4,0)</f>
        <v>1.55</v>
      </c>
      <c r="L146" s="100" t="str">
        <f>VLOOKUP($D146,'All data'!$E$2:$M$2281,9,0)</f>
        <v>..</v>
      </c>
    </row>
    <row r="147" spans="1:12">
      <c r="A147" s="97" t="str">
        <f t="shared" si="8"/>
        <v/>
      </c>
      <c r="B147" s="56" t="s">
        <v>147</v>
      </c>
      <c r="C147" s="56" t="str">
        <f>VLOOKUP(B147,'country codes'!$A$3:$B$287,2,0)</f>
        <v>HKG</v>
      </c>
      <c r="D147" s="98" t="str">
        <f t="shared" si="9"/>
        <v>2020HKG</v>
      </c>
      <c r="E147" s="56">
        <v>8</v>
      </c>
      <c r="F147" s="63">
        <f>VLOOKUP($D147,'All data'!$E$2:$M$2281,2,0)</f>
        <v>7496.9880000000003</v>
      </c>
      <c r="G147" s="63">
        <f>VLOOKUP($D147,'All data'!$E$2:$M$2281,4,0)</f>
        <v>85.061423853211011</v>
      </c>
      <c r="H147" s="64">
        <f>VLOOKUP($D147,'All data'!$E$2:$M$2281,5,0)</f>
        <v>5.2953414916992188</v>
      </c>
      <c r="I147" s="64" t="str">
        <f>VLOOKUP($D147,'All data'!$E$2:$M$2281,6,0)</f>
        <v/>
      </c>
      <c r="J147" s="99" t="str">
        <f>VLOOKUP($D147,'All data'!$E$2:$M$2281,7,0)</f>
        <v/>
      </c>
      <c r="K147" s="56">
        <f>VLOOKUP($C$5,'All data'!$G$2285:$J$2299,4,0)</f>
        <v>1.55</v>
      </c>
      <c r="L147" s="100" t="str">
        <f>VLOOKUP($D147,'All data'!$E$2:$M$2281,9,0)</f>
        <v>..</v>
      </c>
    </row>
    <row r="148" spans="1:12">
      <c r="A148" s="97">
        <f t="shared" si="8"/>
        <v>87</v>
      </c>
      <c r="B148" s="56" t="s">
        <v>149</v>
      </c>
      <c r="C148" s="56" t="str">
        <f>VLOOKUP(B148,'country codes'!$A$3:$B$287,2,0)</f>
        <v>BHR</v>
      </c>
      <c r="D148" s="98" t="str">
        <f t="shared" si="9"/>
        <v>2020BHR</v>
      </c>
      <c r="E148" s="56">
        <v>4</v>
      </c>
      <c r="F148" s="63">
        <f>VLOOKUP($D148,'All data'!$E$2:$M$2281,2,0)</f>
        <v>1701.5830000000001</v>
      </c>
      <c r="G148" s="63">
        <f>VLOOKUP($D148,'All data'!$E$2:$M$2281,4,0)</f>
        <v>76.499889908256876</v>
      </c>
      <c r="H148" s="64">
        <f>VLOOKUP($D148,'All data'!$E$2:$M$2281,5,0)</f>
        <v>6.1731758117675781</v>
      </c>
      <c r="I148" s="64">
        <f>VLOOKUP($D148,'All data'!$E$2:$M$2281,6,0)</f>
        <v>8.213431873554109</v>
      </c>
      <c r="J148" s="99">
        <f>VLOOKUP($D148,'All data'!$E$2:$M$2281,7,0)</f>
        <v>33.01221307318081</v>
      </c>
      <c r="K148" s="56">
        <f>VLOOKUP($C$5,'All data'!$G$2285:$J$2299,4,0)</f>
        <v>1.55</v>
      </c>
      <c r="L148" s="100" t="str">
        <f>VLOOKUP($D148,'All data'!$E$2:$M$2281,9,0)</f>
        <v>..</v>
      </c>
    </row>
    <row r="149" spans="1:12">
      <c r="A149" s="97" t="str">
        <f t="shared" si="8"/>
        <v/>
      </c>
      <c r="B149" s="56" t="s">
        <v>148</v>
      </c>
      <c r="C149" s="56" t="str">
        <f>VLOOKUP(B149,'country codes'!$A$3:$B$287,2,0)</f>
        <v>KWT</v>
      </c>
      <c r="D149" s="98" t="str">
        <f t="shared" si="9"/>
        <v>2020KWT</v>
      </c>
      <c r="E149" s="56">
        <v>4</v>
      </c>
      <c r="F149" s="63">
        <f>VLOOKUP($D149,'All data'!$E$2:$M$2281,2,0)</f>
        <v>4270.5630000000001</v>
      </c>
      <c r="G149" s="63">
        <f>VLOOKUP($D149,'All data'!$E$2:$M$2281,4,0)</f>
        <v>74.995640366972466</v>
      </c>
      <c r="H149" s="64" t="str">
        <f>VLOOKUP($D149,'All data'!$E$2:$M$2281,5,0)</f>
        <v/>
      </c>
      <c r="I149" s="64">
        <f>VLOOKUP($D149,'All data'!$E$2:$M$2281,6,0)</f>
        <v>6.7223384297068396</v>
      </c>
      <c r="J149" s="99" t="str">
        <f>VLOOKUP($D149,'All data'!$E$2:$M$2281,7,0)</f>
        <v/>
      </c>
      <c r="K149" s="56">
        <f>VLOOKUP($C$5,'All data'!$G$2285:$J$2299,4,0)</f>
        <v>1.55</v>
      </c>
      <c r="L149" s="100" t="str">
        <f>VLOOKUP($D149,'All data'!$E$2:$M$2281,9,0)</f>
        <v>..</v>
      </c>
    </row>
    <row r="150" spans="1:12">
      <c r="A150" s="97" t="str">
        <f t="shared" si="8"/>
        <v/>
      </c>
      <c r="B150" s="56" t="s">
        <v>144</v>
      </c>
      <c r="C150" s="56" t="str">
        <f>VLOOKUP(B150,'country codes'!$A$3:$B$287,2,0)</f>
        <v>TKM</v>
      </c>
      <c r="D150" s="98" t="str">
        <f t="shared" si="9"/>
        <v>2020TKM</v>
      </c>
      <c r="E150" s="56">
        <v>7</v>
      </c>
      <c r="F150" s="63">
        <f>VLOOKUP($D150,'All data'!$E$2:$M$2281,2,0)</f>
        <v>6031.1869999999999</v>
      </c>
      <c r="G150" s="63" t="str">
        <f>VLOOKUP($D150,'All data'!$E$2:$M$2281,4,0)</f>
        <v/>
      </c>
      <c r="H150" s="64" t="str">
        <f>VLOOKUP($D150,'All data'!$E$2:$M$2281,5,0)</f>
        <v/>
      </c>
      <c r="I150" s="64">
        <f>VLOOKUP($D150,'All data'!$E$2:$M$2281,6,0)</f>
        <v>5.1641454241715739</v>
      </c>
      <c r="J150" s="99" t="str">
        <f>VLOOKUP($D150,'All data'!$E$2:$M$2281,7,0)</f>
        <v/>
      </c>
      <c r="K150" s="56">
        <f>VLOOKUP($C$5,'All data'!$G$2285:$J$2299,4,0)</f>
        <v>1.55</v>
      </c>
      <c r="L150" s="100" t="str">
        <f>VLOOKUP($D150,'All data'!$E$2:$M$2281,9,0)</f>
        <v>..</v>
      </c>
    </row>
    <row r="151" spans="1:12">
      <c r="A151" s="97" t="str">
        <f t="shared" si="8"/>
        <v/>
      </c>
      <c r="B151" s="56" t="s">
        <v>139</v>
      </c>
      <c r="C151" s="56" t="str">
        <f>VLOOKUP(B151,'country codes'!$A$3:$B$287,2,0)</f>
        <v>BWA</v>
      </c>
      <c r="D151" s="98" t="str">
        <f t="shared" si="9"/>
        <v>2020BWA</v>
      </c>
      <c r="E151" s="56">
        <v>5</v>
      </c>
      <c r="F151" s="63">
        <f>VLOOKUP($D151,'All data'!$E$2:$M$2281,2,0)</f>
        <v>2351.625</v>
      </c>
      <c r="G151" s="63">
        <f>VLOOKUP($D151,'All data'!$E$2:$M$2281,4,0)</f>
        <v>69.848565137614671</v>
      </c>
      <c r="H151" s="64" t="str">
        <f>VLOOKUP($D151,'All data'!$E$2:$M$2281,5,0)</f>
        <v/>
      </c>
      <c r="I151" s="64" t="str">
        <f>VLOOKUP($D151,'All data'!$E$2:$M$2281,6,0)</f>
        <v/>
      </c>
      <c r="J151" s="99" t="str">
        <f>VLOOKUP($D151,'All data'!$E$2:$M$2281,7,0)</f>
        <v/>
      </c>
      <c r="K151" s="56">
        <f>VLOOKUP($C$5,'All data'!$G$2285:$J$2299,4,0)</f>
        <v>1.55</v>
      </c>
      <c r="L151" s="100" t="str">
        <f>VLOOKUP($D151,'All data'!$E$2:$M$2281,9,0)</f>
        <v>..</v>
      </c>
    </row>
    <row r="152" spans="1:12">
      <c r="A152" s="97" t="str">
        <f t="shared" si="8"/>
        <v/>
      </c>
      <c r="B152" s="56" t="s">
        <v>152</v>
      </c>
      <c r="C152" s="56" t="str">
        <f>VLOOKUP(B152,'country codes'!$A$3:$B$287,2,0)</f>
        <v>LUX</v>
      </c>
      <c r="D152" s="98" t="str">
        <f t="shared" si="9"/>
        <v>2020LUX</v>
      </c>
      <c r="E152" s="56">
        <v>3</v>
      </c>
      <c r="F152" s="63">
        <f>VLOOKUP($D152,'All data'!$E$2:$M$2281,2,0)</f>
        <v>625.976</v>
      </c>
      <c r="G152" s="63">
        <f>VLOOKUP($D152,'All data'!$E$2:$M$2281,4,0)</f>
        <v>81.399999999999991</v>
      </c>
      <c r="H152" s="64" t="str">
        <f>VLOOKUP($D152,'All data'!$E$2:$M$2281,5,0)</f>
        <v/>
      </c>
      <c r="I152" s="64">
        <f>VLOOKUP($D152,'All data'!$E$2:$M$2281,6,0)</f>
        <v>9.7872408802630133</v>
      </c>
      <c r="J152" s="99" t="str">
        <f>VLOOKUP($D152,'All data'!$E$2:$M$2281,7,0)</f>
        <v/>
      </c>
      <c r="K152" s="56">
        <f>VLOOKUP($C$5,'All data'!$G$2285:$J$2299,4,0)</f>
        <v>1.55</v>
      </c>
      <c r="L152" s="100" t="str">
        <f>VLOOKUP($D152,'All data'!$E$2:$M$2281,9,0)</f>
        <v>..</v>
      </c>
    </row>
    <row r="153" spans="1:12">
      <c r="A153" s="97" t="str">
        <f t="shared" si="8"/>
        <v/>
      </c>
      <c r="B153" s="56" t="s">
        <v>151</v>
      </c>
      <c r="C153" s="56" t="str">
        <f>VLOOKUP(B153,'country codes'!$A$3:$B$287,2,0)</f>
        <v>TTO</v>
      </c>
      <c r="D153" s="98" t="str">
        <f t="shared" si="9"/>
        <v>2020TTO</v>
      </c>
      <c r="E153" s="56">
        <v>1</v>
      </c>
      <c r="F153" s="63">
        <f>VLOOKUP($D153,'All data'!$E$2:$M$2281,2,0)</f>
        <v>1399.491</v>
      </c>
      <c r="G153" s="63">
        <f>VLOOKUP($D153,'All data'!$E$2:$M$2281,4,0)</f>
        <v>73.445695412844032</v>
      </c>
      <c r="H153" s="64" t="str">
        <f>VLOOKUP($D153,'All data'!$E$2:$M$2281,5,0)</f>
        <v/>
      </c>
      <c r="I153" s="64" t="str">
        <f>VLOOKUP($D153,'All data'!$E$2:$M$2281,6,0)</f>
        <v/>
      </c>
      <c r="J153" s="99" t="str">
        <f>VLOOKUP($D153,'All data'!$E$2:$M$2281,7,0)</f>
        <v/>
      </c>
      <c r="K153" s="56">
        <f>VLOOKUP($C$5,'All data'!$G$2285:$J$2299,4,0)</f>
        <v>1.55</v>
      </c>
      <c r="L153" s="100" t="str">
        <f>VLOOKUP($D153,'All data'!$E$2:$M$2281,9,0)</f>
        <v>..</v>
      </c>
    </row>
    <row r="154" spans="1:12">
      <c r="A154" s="97" t="str">
        <f t="shared" si="8"/>
        <v/>
      </c>
      <c r="B154" s="56" t="s">
        <v>140</v>
      </c>
      <c r="C154" s="56" t="str">
        <f>VLOOKUP(B154,'country codes'!$A$3:$B$287,2,0)</f>
        <v>TCD</v>
      </c>
      <c r="D154" s="98" t="str">
        <f t="shared" si="9"/>
        <v>2020TCD</v>
      </c>
      <c r="E154" s="56">
        <v>5</v>
      </c>
      <c r="F154" s="63">
        <f>VLOOKUP($D154,'All data'!$E$2:$M$2281,2,0)</f>
        <v>16425.859</v>
      </c>
      <c r="G154" s="63">
        <f>VLOOKUP($D154,'All data'!$E$2:$M$2281,4,0)</f>
        <v>54.387141284403675</v>
      </c>
      <c r="H154" s="64" t="str">
        <f>VLOOKUP($D154,'All data'!$E$2:$M$2281,5,0)</f>
        <v/>
      </c>
      <c r="I154" s="64" t="str">
        <f>VLOOKUP($D154,'All data'!$E$2:$M$2281,6,0)</f>
        <v/>
      </c>
      <c r="J154" s="99" t="str">
        <f>VLOOKUP($D154,'All data'!$E$2:$M$2281,7,0)</f>
        <v/>
      </c>
      <c r="K154" s="56">
        <f>VLOOKUP($C$5,'All data'!$G$2285:$J$2299,4,0)</f>
        <v>1.55</v>
      </c>
      <c r="L154" s="100" t="str">
        <f>VLOOKUP($D154,'All data'!$E$2:$M$2281,9,0)</f>
        <v>..</v>
      </c>
    </row>
    <row r="155" spans="1:12">
      <c r="A155" s="97" t="str">
        <f t="shared" si="8"/>
        <v/>
      </c>
      <c r="B155" s="56" t="s">
        <v>138</v>
      </c>
      <c r="C155" s="56" t="str">
        <f>VLOOKUP(B155,'country codes'!$A$3:$B$287,2,0)</f>
        <v>AFG</v>
      </c>
      <c r="D155" s="98" t="str">
        <f t="shared" si="9"/>
        <v>2020AFG</v>
      </c>
      <c r="E155" s="56">
        <v>6</v>
      </c>
      <c r="F155" s="63">
        <f>VLOOKUP($D155,'All data'!$E$2:$M$2281,2,0)</f>
        <v>38928.341</v>
      </c>
      <c r="G155" s="63">
        <f>VLOOKUP($D155,'All data'!$E$2:$M$2281,4,0)</f>
        <v>64.894260550458711</v>
      </c>
      <c r="H155" s="64" t="str">
        <f>VLOOKUP($D155,'All data'!$E$2:$M$2281,5,0)</f>
        <v/>
      </c>
      <c r="I155" s="64" t="str">
        <f>VLOOKUP($D155,'All data'!$E$2:$M$2281,6,0)</f>
        <v/>
      </c>
      <c r="J155" s="99" t="str">
        <f>VLOOKUP($D155,'All data'!$E$2:$M$2281,7,0)</f>
        <v/>
      </c>
      <c r="K155" s="56">
        <f>VLOOKUP($C$5,'All data'!$G$2285:$J$2299,4,0)</f>
        <v>1.55</v>
      </c>
      <c r="L155" s="100" t="str">
        <f>VLOOKUP($D155,'All data'!$E$2:$M$2281,9,0)</f>
        <v>..</v>
      </c>
    </row>
    <row r="156" spans="1:12">
      <c r="A156" s="97" t="str">
        <f t="shared" si="8"/>
        <v/>
      </c>
      <c r="B156" s="56" t="s">
        <v>143</v>
      </c>
      <c r="C156" s="56" t="str">
        <f>VLOOKUP(B156,'country codes'!$A$3:$B$287,2,0)</f>
        <v>SLE</v>
      </c>
      <c r="D156" s="98" t="str">
        <f t="shared" si="9"/>
        <v>2020SLE</v>
      </c>
      <c r="E156" s="56">
        <v>5</v>
      </c>
      <c r="F156" s="63">
        <f>VLOOKUP($D156,'All data'!$E$2:$M$2281,2,0)</f>
        <v>7976.9849999999997</v>
      </c>
      <c r="G156" s="63">
        <f>VLOOKUP($D156,'All data'!$E$2:$M$2281,4,0)</f>
        <v>55.074282568807348</v>
      </c>
      <c r="H156" s="64" t="str">
        <f>VLOOKUP($D156,'All data'!$E$2:$M$2281,5,0)</f>
        <v/>
      </c>
      <c r="I156" s="64" t="str">
        <f>VLOOKUP($D156,'All data'!$E$2:$M$2281,6,0)</f>
        <v/>
      </c>
      <c r="J156" s="99" t="str">
        <f>VLOOKUP($D156,'All data'!$E$2:$M$2281,7,0)</f>
        <v/>
      </c>
      <c r="K156" s="56">
        <f>VLOOKUP($C$5,'All data'!$G$2285:$J$2299,4,0)</f>
        <v>1.55</v>
      </c>
      <c r="L156" s="100" t="str">
        <f>VLOOKUP($D156,'All data'!$E$2:$M$2281,9,0)</f>
        <v>..</v>
      </c>
    </row>
    <row r="157" spans="1:12">
      <c r="A157" s="97">
        <f t="shared" si="8"/>
        <v>88</v>
      </c>
      <c r="B157" s="56" t="s">
        <v>146</v>
      </c>
      <c r="C157" s="56" t="str">
        <f>VLOOKUP(B157,'country codes'!$A$3:$B$287,2,0)</f>
        <v>ZWE</v>
      </c>
      <c r="D157" s="98" t="str">
        <f t="shared" si="9"/>
        <v>2020ZWE</v>
      </c>
      <c r="E157" s="56">
        <v>5</v>
      </c>
      <c r="F157" s="63">
        <f>VLOOKUP($D157,'All data'!$E$2:$M$2281,2,0)</f>
        <v>14862.927</v>
      </c>
      <c r="G157" s="63">
        <f>VLOOKUP($D157,'All data'!$E$2:$M$2281,4,0)</f>
        <v>61.735706422018346</v>
      </c>
      <c r="H157" s="64">
        <f>VLOOKUP($D157,'All data'!$E$2:$M$2281,5,0)</f>
        <v>3.1598021984100342</v>
      </c>
      <c r="I157" s="64">
        <f>VLOOKUP($D157,'All data'!$E$2:$M$2281,6,0)</f>
        <v>0.93139361877460392</v>
      </c>
      <c r="J157" s="99">
        <f>VLOOKUP($D157,'All data'!$E$2:$M$2281,7,0)</f>
        <v>31.981286142144771</v>
      </c>
      <c r="K157" s="56">
        <f>VLOOKUP($C$5,'All data'!$G$2285:$J$2299,4,0)</f>
        <v>1.55</v>
      </c>
      <c r="L157" s="100" t="str">
        <f>VLOOKUP($D157,'All data'!$E$2:$M$2281,9,0)</f>
        <v>..</v>
      </c>
    </row>
    <row r="158" spans="1:12">
      <c r="A158" s="97" t="str">
        <f t="shared" si="8"/>
        <v/>
      </c>
      <c r="B158" s="56" t="s">
        <v>150</v>
      </c>
      <c r="C158" s="56" t="str">
        <f>VLOOKUP(B158,'country codes'!$A$3:$B$287,2,0)</f>
        <v>LSO</v>
      </c>
      <c r="D158" s="98" t="str">
        <f t="shared" si="9"/>
        <v>2020LSO</v>
      </c>
      <c r="E158" s="56">
        <v>5</v>
      </c>
      <c r="F158" s="63">
        <f>VLOOKUP($D158,'All data'!$E$2:$M$2281,2,0)</f>
        <v>2142.252</v>
      </c>
      <c r="G158" s="63" t="str">
        <f>VLOOKUP($D158,'All data'!$E$2:$M$2281,4,0)</f>
        <v/>
      </c>
      <c r="H158" s="64" t="str">
        <f>VLOOKUP($D158,'All data'!$E$2:$M$2281,5,0)</f>
        <v/>
      </c>
      <c r="I158" s="64" t="str">
        <f>VLOOKUP($D158,'All data'!$E$2:$M$2281,6,0)</f>
        <v/>
      </c>
      <c r="J158" s="99" t="str">
        <f>VLOOKUP($D158,'All data'!$E$2:$M$2281,7,0)</f>
        <v/>
      </c>
      <c r="K158" s="56">
        <f>VLOOKUP($C$5,'All data'!$G$2285:$J$2299,4,0)</f>
        <v>1.55</v>
      </c>
      <c r="L158" s="100" t="str">
        <f>VLOOKUP($D158,'All data'!$E$2:$M$2281,9,0)</f>
        <v>..</v>
      </c>
    </row>
    <row r="159" spans="1:12">
      <c r="A159" s="97" t="str">
        <f t="shared" si="8"/>
        <v/>
      </c>
      <c r="B159" s="56" t="s">
        <v>153</v>
      </c>
      <c r="C159" s="56" t="str">
        <f>VLOOKUP(B159,'country codes'!$A$3:$B$287,2,0)</f>
        <v>CAF</v>
      </c>
      <c r="D159" s="98" t="str">
        <f t="shared" si="9"/>
        <v>2020CAF</v>
      </c>
      <c r="E159" s="56">
        <v>5</v>
      </c>
      <c r="F159" s="63">
        <f>VLOOKUP($D159,'All data'!$E$2:$M$2281,2,0)</f>
        <v>4829.7640000000001</v>
      </c>
      <c r="G159" s="63">
        <f>VLOOKUP($D159,'All data'!$E$2:$M$2281,4,0)</f>
        <v>53.774282568807337</v>
      </c>
      <c r="H159" s="64" t="str">
        <f>VLOOKUP($D159,'All data'!$E$2:$M$2281,5,0)</f>
        <v/>
      </c>
      <c r="I159" s="64" t="str">
        <f>VLOOKUP($D159,'All data'!$E$2:$M$2281,6,0)</f>
        <v/>
      </c>
      <c r="J159" s="99" t="str">
        <f>VLOOKUP($D159,'All data'!$E$2:$M$2281,7,0)</f>
        <v/>
      </c>
      <c r="K159" s="56">
        <f>VLOOKUP($C$5,'All data'!$G$2285:$J$2299,4,0)</f>
        <v>1.55</v>
      </c>
      <c r="L159" s="100" t="str">
        <f>VLOOKUP($D159,'All data'!$E$2:$M$2281,9,0)</f>
        <v>..</v>
      </c>
    </row>
    <row r="160" spans="1:12">
      <c r="A160" s="97" t="str">
        <f t="shared" si="8"/>
        <v/>
      </c>
      <c r="B160" s="56" t="s">
        <v>154</v>
      </c>
      <c r="C160" s="56" t="str">
        <f>VLOOKUP(B160,'country codes'!$A$3:$B$287,2,0)</f>
        <v>MNG</v>
      </c>
      <c r="D160" s="98" t="str">
        <f t="shared" si="9"/>
        <v>2020MNG</v>
      </c>
      <c r="E160" s="56">
        <v>8</v>
      </c>
      <c r="F160" s="63">
        <f>VLOOKUP($D160,'All data'!$E$2:$M$2281,2,0)</f>
        <v>3278.2919999999999</v>
      </c>
      <c r="G160" s="63" t="str">
        <f>VLOOKUP($D160,'All data'!$E$2:$M$2281,4,0)</f>
        <v/>
      </c>
      <c r="H160" s="64">
        <f>VLOOKUP($D160,'All data'!$E$2:$M$2281,5,0)</f>
        <v>6.0113649368286133</v>
      </c>
      <c r="I160" s="64">
        <f>VLOOKUP($D160,'All data'!$E$2:$M$2281,6,0)</f>
        <v>9.9497674846421695</v>
      </c>
      <c r="J160" s="99" t="str">
        <f>VLOOKUP($D160,'All data'!$E$2:$M$2281,7,0)</f>
        <v/>
      </c>
      <c r="K160" s="56">
        <f>VLOOKUP($C$5,'All data'!$G$2285:$J$2299,4,0)</f>
        <v>1.55</v>
      </c>
      <c r="L160" s="100" t="str">
        <f>VLOOKUP($D160,'All data'!$E$2:$M$2281,9,0)</f>
        <v>..</v>
      </c>
    </row>
    <row r="161" spans="1:12">
      <c r="A161" s="102" t="str">
        <f t="shared" si="8"/>
        <v/>
      </c>
      <c r="B161" s="103" t="s">
        <v>155</v>
      </c>
      <c r="C161" s="103" t="str">
        <f>VLOOKUP(B161,'country codes'!$A$3:$B$287,2,0)</f>
        <v>QAT</v>
      </c>
      <c r="D161" s="104" t="str">
        <f t="shared" si="9"/>
        <v>2020QAT</v>
      </c>
      <c r="E161" s="103">
        <v>4</v>
      </c>
      <c r="F161" s="105">
        <f>VLOOKUP($D161,'All data'!$E$2:$M$2281,2,0)</f>
        <v>2881.06</v>
      </c>
      <c r="G161" s="105">
        <f>VLOOKUP($D161,'All data'!$E$2:$M$2281,4,0)</f>
        <v>79.644205504587163</v>
      </c>
      <c r="H161" s="71" t="str">
        <f>VLOOKUP($D161,'All data'!$E$2:$M$2281,5,0)</f>
        <v/>
      </c>
      <c r="I161" s="71">
        <f>VLOOKUP($D161,'All data'!$E$2:$M$2281,6,0)</f>
        <v>12.121170250116279</v>
      </c>
      <c r="J161" s="106" t="str">
        <f>VLOOKUP($D161,'All data'!$E$2:$M$2281,7,0)</f>
        <v/>
      </c>
      <c r="K161" s="103">
        <f>VLOOKUP($C$5,'All data'!$G$2285:$J$2299,4,0)</f>
        <v>1.55</v>
      </c>
      <c r="L161" s="107" t="str">
        <f>VLOOKUP($D161,'All data'!$E$2:$M$2281,9,0)</f>
        <v>..</v>
      </c>
    </row>
  </sheetData>
  <autoFilter ref="A9:L161" xr:uid="{306DA80B-41B7-40D0-AB90-0D348B7CD9F1}">
    <sortState xmlns:xlrd2="http://schemas.microsoft.com/office/spreadsheetml/2017/richdata2" ref="A10:L161">
      <sortCondition ref="A9:A161"/>
    </sortState>
  </autoFilter>
  <mergeCells count="1">
    <mergeCell ref="A2:L3"/>
  </mergeCells>
  <conditionalFormatting sqref="H10:H161">
    <cfRule type="containsBlanks" dxfId="32" priority="9">
      <formula>LEN(TRIM(H10))=0</formula>
    </cfRule>
    <cfRule type="cellIs" dxfId="31" priority="10" operator="between">
      <formula>5</formula>
      <formula>6</formula>
    </cfRule>
    <cfRule type="cellIs" dxfId="30" priority="18" operator="lessThan">
      <formula>5</formula>
    </cfRule>
    <cfRule type="cellIs" dxfId="29" priority="19" operator="greaterThanOrEqual">
      <formula>6</formula>
    </cfRule>
  </conditionalFormatting>
  <conditionalFormatting sqref="I10:I161">
    <cfRule type="containsBlanks" dxfId="28" priority="5" stopIfTrue="1">
      <formula>LEN(TRIM(I10))=0</formula>
    </cfRule>
    <cfRule type="cellIs" dxfId="27" priority="22" operator="between">
      <formula>K10</formula>
      <formula>2*K10</formula>
    </cfRule>
    <cfRule type="cellIs" dxfId="26" priority="23" operator="greaterThan">
      <formula>2*K10</formula>
    </cfRule>
    <cfRule type="cellIs" dxfId="25" priority="24" operator="lessThan">
      <formula>K10</formula>
    </cfRule>
  </conditionalFormatting>
  <conditionalFormatting sqref="G10:G161">
    <cfRule type="containsBlanks" dxfId="24" priority="8">
      <formula>LEN(TRIM(G10))=0</formula>
    </cfRule>
    <cfRule type="cellIs" dxfId="23" priority="11" operator="between">
      <formula>65</formula>
      <formula>75</formula>
    </cfRule>
    <cfRule type="cellIs" dxfId="22" priority="12" operator="lessThan">
      <formula>65</formula>
    </cfRule>
    <cfRule type="cellIs" dxfId="21" priority="13" operator="greaterThan">
      <formula>75</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5D45F80-7F8E-47E4-B749-FB1C4F531E72}">
          <x14:formula1>
            <xm:f>'All data'!$B$2285:$B$2299</xm:f>
          </x14:formula1>
          <xm:sqref>C5:C6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DA80B-41B7-40D0-AB90-0D348B7CD9F1}">
  <dimension ref="A1:M2300"/>
  <sheetViews>
    <sheetView zoomScale="70" zoomScaleNormal="70" workbookViewId="0">
      <pane ySplit="1" topLeftCell="A2261" activePane="bottomLeft" state="frozen"/>
      <selection pane="bottomLeft" activeCell="B2269" sqref="B2269:B2270"/>
    </sheetView>
  </sheetViews>
  <sheetFormatPr defaultColWidth="8.88671875" defaultRowHeight="14.4"/>
  <cols>
    <col min="1" max="1" width="9.6640625" customWidth="1"/>
    <col min="2" max="2" width="21" customWidth="1"/>
    <col min="3" max="3" width="8.33203125" customWidth="1"/>
    <col min="4" max="4" width="12.6640625" customWidth="1"/>
    <col min="6" max="6" width="13.6640625" customWidth="1"/>
    <col min="7" max="7" width="15.44140625" customWidth="1"/>
    <col min="8" max="8" width="19.109375" style="10" customWidth="1"/>
    <col min="9" max="9" width="19.109375" customWidth="1"/>
    <col min="10" max="10" width="23" customWidth="1"/>
    <col min="11" max="11" width="11" style="1" customWidth="1"/>
    <col min="12" max="12" width="12.88671875" customWidth="1"/>
    <col min="13" max="13" width="12.44140625" customWidth="1"/>
  </cols>
  <sheetData>
    <row r="1" spans="1:13" ht="52.5" customHeight="1">
      <c r="A1" s="2" t="s">
        <v>2</v>
      </c>
      <c r="B1" s="2" t="s">
        <v>3</v>
      </c>
      <c r="C1" s="2" t="s">
        <v>175</v>
      </c>
      <c r="D1" s="2" t="s">
        <v>157</v>
      </c>
      <c r="E1" s="3"/>
      <c r="F1" s="2" t="s">
        <v>336</v>
      </c>
      <c r="G1" s="2" t="s">
        <v>156</v>
      </c>
      <c r="H1" s="2" t="s">
        <v>337</v>
      </c>
      <c r="I1" s="2" t="s">
        <v>338</v>
      </c>
      <c r="J1" s="2" t="s">
        <v>339</v>
      </c>
      <c r="K1" s="4" t="s">
        <v>167</v>
      </c>
      <c r="L1" s="18" t="s">
        <v>340</v>
      </c>
      <c r="M1" s="18" t="s">
        <v>341</v>
      </c>
    </row>
    <row r="2" spans="1:13">
      <c r="A2" t="str">
        <f t="shared" ref="A2:A65" si="0">IF(ISNUMBER(K2),COUNTIFS($G$2:$G$2281,G2,$K$2:$K$2281,"&gt;"&amp;K2)+1,"")</f>
        <v/>
      </c>
      <c r="B2" t="s">
        <v>138</v>
      </c>
      <c r="C2" t="str">
        <f>VLOOKUP(B2,'country codes'!$A$3:$B$287,2,0)</f>
        <v>AFG</v>
      </c>
      <c r="D2">
        <v>6</v>
      </c>
      <c r="E2" s="7" t="str">
        <f t="shared" ref="E2:E65" si="1">G2&amp;C2</f>
        <v>2020AFG</v>
      </c>
      <c r="F2" s="5">
        <v>38928.341</v>
      </c>
      <c r="G2">
        <v>2020</v>
      </c>
      <c r="H2" s="5">
        <v>64.894260550458711</v>
      </c>
      <c r="I2" s="6" t="s">
        <v>333</v>
      </c>
      <c r="J2" s="6" t="s">
        <v>333</v>
      </c>
      <c r="K2" s="12" t="s">
        <v>333</v>
      </c>
      <c r="L2">
        <f t="shared" ref="L2:L65" si="2">VLOOKUP(G2,$G$2285:$J$2299,4,0)</f>
        <v>1.55</v>
      </c>
      <c r="M2" s="20" t="s">
        <v>334</v>
      </c>
    </row>
    <row r="3" spans="1:13">
      <c r="A3">
        <f t="shared" si="0"/>
        <v>15</v>
      </c>
      <c r="B3" t="s">
        <v>35</v>
      </c>
      <c r="C3" t="str">
        <f>VLOOKUP(B3,'country codes'!$A$3:$B$287,2,0)</f>
        <v>ALB</v>
      </c>
      <c r="D3">
        <v>7</v>
      </c>
      <c r="E3" s="7" t="str">
        <f t="shared" si="1"/>
        <v>2020ALB</v>
      </c>
      <c r="F3" s="5">
        <v>2877.8</v>
      </c>
      <c r="G3">
        <v>2020</v>
      </c>
      <c r="H3" s="5">
        <v>78.082781651376138</v>
      </c>
      <c r="I3" s="6">
        <v>5.3649096488952637</v>
      </c>
      <c r="J3" s="6">
        <v>1.7897609476740794</v>
      </c>
      <c r="K3" s="12">
        <v>54.336054341953123</v>
      </c>
      <c r="L3">
        <f t="shared" si="2"/>
        <v>1.55</v>
      </c>
      <c r="M3" s="20" t="s">
        <v>334</v>
      </c>
    </row>
    <row r="4" spans="1:13">
      <c r="A4">
        <f t="shared" si="0"/>
        <v>84</v>
      </c>
      <c r="B4" t="s">
        <v>145</v>
      </c>
      <c r="C4" t="str">
        <f>VLOOKUP(B4,'country codes'!$A$3:$B$287,2,0)</f>
        <v>ARE</v>
      </c>
      <c r="D4">
        <v>4</v>
      </c>
      <c r="E4" s="7" t="str">
        <f t="shared" si="1"/>
        <v>2020ARE</v>
      </c>
      <c r="F4" s="5">
        <v>9890.4</v>
      </c>
      <c r="G4">
        <v>2020</v>
      </c>
      <c r="H4" s="5">
        <v>77.788521100917436</v>
      </c>
      <c r="I4" s="6">
        <v>6.4583921432495117</v>
      </c>
      <c r="J4" s="6">
        <v>7.8786372773613831</v>
      </c>
      <c r="K4" s="12">
        <v>35.626946480015512</v>
      </c>
      <c r="L4">
        <f t="shared" si="2"/>
        <v>1.55</v>
      </c>
      <c r="M4" s="20" t="s">
        <v>334</v>
      </c>
    </row>
    <row r="5" spans="1:13">
      <c r="A5">
        <f t="shared" si="0"/>
        <v>41</v>
      </c>
      <c r="B5" t="s">
        <v>45</v>
      </c>
      <c r="C5" t="str">
        <f>VLOOKUP(B5,'country codes'!$A$3:$B$287,2,0)</f>
        <v>ARG</v>
      </c>
      <c r="D5">
        <v>1</v>
      </c>
      <c r="E5" s="7" t="str">
        <f t="shared" si="1"/>
        <v>2020ARG</v>
      </c>
      <c r="F5" s="5">
        <v>45195.777000000002</v>
      </c>
      <c r="G5">
        <v>2020</v>
      </c>
      <c r="H5" s="5">
        <v>75.202649541284416</v>
      </c>
      <c r="I5" s="6">
        <v>5.9005670547485352</v>
      </c>
      <c r="J5" s="6">
        <v>3.0475496646407683</v>
      </c>
      <c r="K5" s="12">
        <v>48.439379307788919</v>
      </c>
      <c r="L5">
        <f t="shared" si="2"/>
        <v>1.55</v>
      </c>
      <c r="M5" s="20" t="s">
        <v>334</v>
      </c>
    </row>
    <row r="6" spans="1:13">
      <c r="A6" t="str">
        <f t="shared" si="0"/>
        <v/>
      </c>
      <c r="B6" t="s">
        <v>18</v>
      </c>
      <c r="C6" t="str">
        <f>VLOOKUP(B6,'country codes'!$A$3:$B$287,2,0)</f>
        <v>ARM</v>
      </c>
      <c r="D6">
        <v>7</v>
      </c>
      <c r="E6" s="7" t="str">
        <f t="shared" si="1"/>
        <v>2020ARM</v>
      </c>
      <c r="F6" s="5">
        <v>2963.2339999999999</v>
      </c>
      <c r="G6">
        <v>2020</v>
      </c>
      <c r="H6" s="5">
        <v>73.9884110091743</v>
      </c>
      <c r="I6" s="6" t="s">
        <v>333</v>
      </c>
      <c r="J6" s="6" t="s">
        <v>333</v>
      </c>
      <c r="K6" s="12" t="s">
        <v>333</v>
      </c>
      <c r="L6">
        <f t="shared" si="2"/>
        <v>1.55</v>
      </c>
      <c r="M6" s="20" t="s">
        <v>334</v>
      </c>
    </row>
    <row r="7" spans="1:13">
      <c r="A7">
        <f t="shared" si="0"/>
        <v>60</v>
      </c>
      <c r="B7" t="s">
        <v>119</v>
      </c>
      <c r="C7" t="str">
        <f>VLOOKUP(B7,'country codes'!$A$3:$B$287,2,0)</f>
        <v>AUS</v>
      </c>
      <c r="D7">
        <v>2</v>
      </c>
      <c r="E7" s="7" t="str">
        <f t="shared" si="1"/>
        <v>2020AUS</v>
      </c>
      <c r="F7" s="5">
        <v>25499.881000000001</v>
      </c>
      <c r="G7">
        <v>2020</v>
      </c>
      <c r="H7" s="5">
        <v>83.422847706422033</v>
      </c>
      <c r="I7" s="6">
        <v>7.1373677253723145</v>
      </c>
      <c r="J7" s="6">
        <v>6.9514714763816432</v>
      </c>
      <c r="K7" s="12">
        <v>44.457944445878169</v>
      </c>
      <c r="L7">
        <f t="shared" si="2"/>
        <v>1.55</v>
      </c>
      <c r="M7" s="20" t="s">
        <v>334</v>
      </c>
    </row>
    <row r="8" spans="1:13">
      <c r="A8">
        <f t="shared" si="0"/>
        <v>34</v>
      </c>
      <c r="B8" t="s">
        <v>88</v>
      </c>
      <c r="C8" t="str">
        <f>VLOOKUP(B8,'country codes'!$A$3:$B$287,2,0)</f>
        <v>AUT</v>
      </c>
      <c r="D8">
        <v>3</v>
      </c>
      <c r="E8" s="7" t="str">
        <f t="shared" si="1"/>
        <v>2020AUT</v>
      </c>
      <c r="F8" s="5">
        <v>9006.4</v>
      </c>
      <c r="G8">
        <v>2020</v>
      </c>
      <c r="H8" s="5">
        <v>80.8</v>
      </c>
      <c r="I8" s="6">
        <v>7.2134890556335449</v>
      </c>
      <c r="J8" s="6">
        <v>5.2345645856138887</v>
      </c>
      <c r="K8" s="12">
        <v>49.67902882066695</v>
      </c>
      <c r="L8">
        <f t="shared" si="2"/>
        <v>1.55</v>
      </c>
      <c r="M8" s="20" t="s">
        <v>334</v>
      </c>
    </row>
    <row r="9" spans="1:13">
      <c r="A9" t="str">
        <f t="shared" si="0"/>
        <v/>
      </c>
      <c r="B9" t="s">
        <v>46</v>
      </c>
      <c r="C9" t="str">
        <f>VLOOKUP(B9,'country codes'!$A$3:$B$287,2,0)</f>
        <v>AZE</v>
      </c>
      <c r="D9">
        <v>7</v>
      </c>
      <c r="E9" s="7" t="str">
        <f t="shared" si="1"/>
        <v>2020AZE</v>
      </c>
      <c r="F9" s="5">
        <v>10139.174999999999</v>
      </c>
      <c r="G9">
        <v>2020</v>
      </c>
      <c r="H9" s="5">
        <v>72.585651376146785</v>
      </c>
      <c r="I9" s="6" t="s">
        <v>333</v>
      </c>
      <c r="J9" s="6">
        <v>1.8839149628691001</v>
      </c>
      <c r="K9" s="12" t="s">
        <v>333</v>
      </c>
      <c r="L9">
        <f t="shared" si="2"/>
        <v>1.55</v>
      </c>
      <c r="M9" s="20" t="s">
        <v>334</v>
      </c>
    </row>
    <row r="10" spans="1:13">
      <c r="A10" t="str">
        <f t="shared" si="0"/>
        <v/>
      </c>
      <c r="B10" t="s">
        <v>106</v>
      </c>
      <c r="C10" t="str">
        <f>VLOOKUP(B10,'country codes'!$A$3:$B$287,2,0)</f>
        <v>BDI</v>
      </c>
      <c r="D10">
        <v>5</v>
      </c>
      <c r="E10" s="7" t="str">
        <f t="shared" si="1"/>
        <v>2020BDI</v>
      </c>
      <c r="F10" s="5">
        <v>11890.781000000001</v>
      </c>
      <c r="G10">
        <v>2020</v>
      </c>
      <c r="H10" s="5">
        <v>62</v>
      </c>
      <c r="I10" s="6" t="s">
        <v>333</v>
      </c>
      <c r="J10" s="6" t="s">
        <v>333</v>
      </c>
      <c r="K10" s="12" t="s">
        <v>333</v>
      </c>
      <c r="L10">
        <f t="shared" si="2"/>
        <v>1.55</v>
      </c>
      <c r="M10" s="20" t="s">
        <v>334</v>
      </c>
    </row>
    <row r="11" spans="1:13">
      <c r="A11">
        <f t="shared" si="0"/>
        <v>40</v>
      </c>
      <c r="B11" t="s">
        <v>120</v>
      </c>
      <c r="C11" t="str">
        <f>VLOOKUP(B11,'country codes'!$A$3:$B$287,2,0)</f>
        <v>BEL</v>
      </c>
      <c r="D11">
        <v>3</v>
      </c>
      <c r="E11" s="7" t="str">
        <f t="shared" si="1"/>
        <v>2020BEL</v>
      </c>
      <c r="F11" s="5">
        <v>11589.616</v>
      </c>
      <c r="G11">
        <v>2020</v>
      </c>
      <c r="H11" s="5">
        <v>80.400000000000006</v>
      </c>
      <c r="I11" s="6">
        <v>6.8387608528137207</v>
      </c>
      <c r="J11" s="6">
        <v>4.9460979207480733</v>
      </c>
      <c r="K11" s="12">
        <v>48.608533359656327</v>
      </c>
      <c r="L11">
        <f t="shared" si="2"/>
        <v>1.55</v>
      </c>
      <c r="M11" s="20" t="s">
        <v>334</v>
      </c>
    </row>
    <row r="12" spans="1:13">
      <c r="A12">
        <f t="shared" si="0"/>
        <v>81</v>
      </c>
      <c r="B12" t="s">
        <v>89</v>
      </c>
      <c r="C12" t="str">
        <f>VLOOKUP(B12,'country codes'!$A$3:$B$287,2,0)</f>
        <v>BEN</v>
      </c>
      <c r="D12">
        <v>5</v>
      </c>
      <c r="E12" s="7" t="str">
        <f t="shared" si="1"/>
        <v>2020BEN</v>
      </c>
      <c r="F12" s="5">
        <v>12123.198</v>
      </c>
      <c r="G12">
        <v>2020</v>
      </c>
      <c r="H12" s="5">
        <v>62.087141284403664</v>
      </c>
      <c r="I12" s="6">
        <v>4.4077458381652832</v>
      </c>
      <c r="J12" s="6">
        <v>1.3289559313566921</v>
      </c>
      <c r="K12" s="12">
        <v>38.322451903351642</v>
      </c>
      <c r="L12">
        <f t="shared" si="2"/>
        <v>1.55</v>
      </c>
      <c r="M12" s="20" t="s">
        <v>334</v>
      </c>
    </row>
    <row r="13" spans="1:13">
      <c r="A13" t="str">
        <f t="shared" si="0"/>
        <v/>
      </c>
      <c r="B13" t="s">
        <v>80</v>
      </c>
      <c r="C13" t="str">
        <f>VLOOKUP(B13,'country codes'!$A$3:$B$287,2,0)</f>
        <v>BFA</v>
      </c>
      <c r="D13">
        <v>5</v>
      </c>
      <c r="E13" s="7" t="str">
        <f t="shared" si="1"/>
        <v>2020BFA</v>
      </c>
      <c r="F13" s="5">
        <v>20903.277999999998</v>
      </c>
      <c r="G13">
        <v>2020</v>
      </c>
      <c r="H13" s="5">
        <v>61.98714128440367</v>
      </c>
      <c r="I13" s="6" t="s">
        <v>333</v>
      </c>
      <c r="J13" s="6" t="s">
        <v>333</v>
      </c>
      <c r="K13" s="12" t="s">
        <v>333</v>
      </c>
      <c r="L13">
        <f t="shared" si="2"/>
        <v>1.55</v>
      </c>
      <c r="M13" s="20" t="s">
        <v>334</v>
      </c>
    </row>
    <row r="14" spans="1:13">
      <c r="A14">
        <f t="shared" si="0"/>
        <v>8</v>
      </c>
      <c r="B14" t="s">
        <v>14</v>
      </c>
      <c r="C14" t="str">
        <f>VLOOKUP(B14,'country codes'!$A$3:$B$287,2,0)</f>
        <v>BGD</v>
      </c>
      <c r="D14">
        <v>6</v>
      </c>
      <c r="E14" s="7" t="str">
        <f t="shared" si="1"/>
        <v>2020BGD</v>
      </c>
      <c r="F14" s="5">
        <v>164689.383</v>
      </c>
      <c r="G14">
        <v>2020</v>
      </c>
      <c r="H14" s="5">
        <v>72.8</v>
      </c>
      <c r="I14" s="6">
        <v>5.2799868583679199</v>
      </c>
      <c r="J14" s="6">
        <v>0.85476177420240385</v>
      </c>
      <c r="K14" s="12">
        <v>56.012658694412856</v>
      </c>
      <c r="L14">
        <f t="shared" si="2"/>
        <v>1.55</v>
      </c>
      <c r="M14" s="20" t="s">
        <v>334</v>
      </c>
    </row>
    <row r="15" spans="1:13">
      <c r="A15">
        <f t="shared" si="0"/>
        <v>64</v>
      </c>
      <c r="B15" t="s">
        <v>122</v>
      </c>
      <c r="C15" t="str">
        <f>VLOOKUP(B15,'country codes'!$A$3:$B$287,2,0)</f>
        <v>BGR</v>
      </c>
      <c r="D15">
        <v>7</v>
      </c>
      <c r="E15" s="7" t="str">
        <f t="shared" si="1"/>
        <v>2020BGR</v>
      </c>
      <c r="F15" s="5">
        <v>6948.4449999999997</v>
      </c>
      <c r="G15">
        <v>2020</v>
      </c>
      <c r="H15" s="5">
        <v>73.5</v>
      </c>
      <c r="I15" s="6">
        <v>5.5977230072021484</v>
      </c>
      <c r="J15" s="6">
        <v>3.4138198602935139</v>
      </c>
      <c r="K15" s="12">
        <v>43.684355292429395</v>
      </c>
      <c r="L15">
        <f t="shared" si="2"/>
        <v>1.55</v>
      </c>
      <c r="M15" s="20" t="s">
        <v>334</v>
      </c>
    </row>
    <row r="16" spans="1:13">
      <c r="A16">
        <f t="shared" si="0"/>
        <v>87</v>
      </c>
      <c r="B16" t="s">
        <v>149</v>
      </c>
      <c r="C16" t="str">
        <f>VLOOKUP(B16,'country codes'!$A$3:$B$287,2,0)</f>
        <v>BHR</v>
      </c>
      <c r="D16">
        <v>4</v>
      </c>
      <c r="E16" s="7" t="str">
        <f t="shared" si="1"/>
        <v>2020BHR</v>
      </c>
      <c r="F16" s="5">
        <v>1701.5830000000001</v>
      </c>
      <c r="G16">
        <v>2020</v>
      </c>
      <c r="H16" s="5">
        <v>76.499889908256876</v>
      </c>
      <c r="I16" s="6">
        <v>6.1731758117675781</v>
      </c>
      <c r="J16" s="6">
        <v>8.213431873554109</v>
      </c>
      <c r="K16" s="12">
        <v>33.01221307318081</v>
      </c>
      <c r="L16">
        <f t="shared" si="2"/>
        <v>1.55</v>
      </c>
      <c r="M16" s="20" t="s">
        <v>334</v>
      </c>
    </row>
    <row r="17" spans="1:13">
      <c r="A17">
        <f t="shared" si="0"/>
        <v>50</v>
      </c>
      <c r="B17" t="s">
        <v>66</v>
      </c>
      <c r="C17" t="str">
        <f>VLOOKUP(B17,'country codes'!$A$3:$B$287,2,0)</f>
        <v>BIH</v>
      </c>
      <c r="D17">
        <v>7</v>
      </c>
      <c r="E17" s="7" t="str">
        <f t="shared" si="1"/>
        <v>2020BIH</v>
      </c>
      <c r="F17" s="5">
        <v>3280.8150000000001</v>
      </c>
      <c r="G17">
        <v>2020</v>
      </c>
      <c r="H17" s="5">
        <v>76.046965137614691</v>
      </c>
      <c r="I17" s="6">
        <v>5.5158162117004395</v>
      </c>
      <c r="J17" s="6">
        <v>3.2728155371538419</v>
      </c>
      <c r="K17" s="12">
        <v>45.561366807126788</v>
      </c>
      <c r="L17">
        <f t="shared" si="2"/>
        <v>1.55</v>
      </c>
      <c r="M17" s="20" t="s">
        <v>334</v>
      </c>
    </row>
    <row r="18" spans="1:13">
      <c r="A18" t="str">
        <f t="shared" si="0"/>
        <v/>
      </c>
      <c r="B18" t="s">
        <v>103</v>
      </c>
      <c r="C18" t="str">
        <f>VLOOKUP(B18,'country codes'!$A$3:$B$287,2,0)</f>
        <v>BLR</v>
      </c>
      <c r="D18">
        <v>7</v>
      </c>
      <c r="E18" s="7" t="str">
        <f t="shared" si="1"/>
        <v>2020BLR</v>
      </c>
      <c r="F18" s="5">
        <v>9449.3209999999999</v>
      </c>
      <c r="G18">
        <v>2020</v>
      </c>
      <c r="H18" s="5">
        <v>74.8328366972477</v>
      </c>
      <c r="I18" s="6" t="s">
        <v>333</v>
      </c>
      <c r="J18" s="6">
        <v>3.8779477059591936</v>
      </c>
      <c r="K18" s="12" t="s">
        <v>333</v>
      </c>
      <c r="L18">
        <f t="shared" si="2"/>
        <v>1.55</v>
      </c>
      <c r="M18" s="20" t="s">
        <v>334</v>
      </c>
    </row>
    <row r="19" spans="1:13">
      <c r="A19">
        <f t="shared" si="0"/>
        <v>62</v>
      </c>
      <c r="B19" t="s">
        <v>78</v>
      </c>
      <c r="C19" t="str">
        <f>VLOOKUP(B19,'country codes'!$A$3:$B$287,2,0)</f>
        <v>BOL</v>
      </c>
      <c r="D19">
        <v>1</v>
      </c>
      <c r="E19" s="7" t="str">
        <f t="shared" si="1"/>
        <v>2020BOL</v>
      </c>
      <c r="F19" s="5">
        <v>11673.029</v>
      </c>
      <c r="G19">
        <v>2020</v>
      </c>
      <c r="H19" s="5">
        <v>69.665453211009179</v>
      </c>
      <c r="I19" s="6">
        <v>5.5592589378356934</v>
      </c>
      <c r="J19" s="6">
        <v>2.7659876504779493</v>
      </c>
      <c r="K19" s="12">
        <v>43.787507589537164</v>
      </c>
      <c r="L19">
        <f t="shared" si="2"/>
        <v>1.55</v>
      </c>
      <c r="M19" s="20" t="s">
        <v>334</v>
      </c>
    </row>
    <row r="20" spans="1:13">
      <c r="A20">
        <f t="shared" si="0"/>
        <v>27</v>
      </c>
      <c r="B20" t="s">
        <v>26</v>
      </c>
      <c r="C20" t="str">
        <f>VLOOKUP(B20,'country codes'!$A$3:$B$287,2,0)</f>
        <v>BRA</v>
      </c>
      <c r="D20">
        <v>1</v>
      </c>
      <c r="E20" s="7" t="str">
        <f t="shared" si="1"/>
        <v>2020BRA</v>
      </c>
      <c r="F20" s="5">
        <v>212559.40900000001</v>
      </c>
      <c r="G20">
        <v>2020</v>
      </c>
      <c r="H20" s="5">
        <v>74.016888073394512</v>
      </c>
      <c r="I20" s="6">
        <v>6.109717845916748</v>
      </c>
      <c r="J20" s="6">
        <v>2.5912181397582938</v>
      </c>
      <c r="K20" s="12">
        <v>51.334795435261512</v>
      </c>
      <c r="L20">
        <f t="shared" si="2"/>
        <v>1.55</v>
      </c>
      <c r="M20" s="20" t="s">
        <v>334</v>
      </c>
    </row>
    <row r="21" spans="1:13">
      <c r="A21" t="str">
        <f t="shared" si="0"/>
        <v/>
      </c>
      <c r="B21" t="s">
        <v>134</v>
      </c>
      <c r="C21" t="str">
        <f>VLOOKUP(B21,'country codes'!$A$3:$B$287,2,0)</f>
        <v>BTN</v>
      </c>
      <c r="D21">
        <v>6</v>
      </c>
      <c r="E21" s="7" t="str">
        <f t="shared" si="1"/>
        <v>2020BTN</v>
      </c>
      <c r="F21" s="5">
        <v>771.61199999999997</v>
      </c>
      <c r="G21">
        <v>2020</v>
      </c>
      <c r="H21" s="5" t="s">
        <v>333</v>
      </c>
      <c r="I21" s="6" t="s">
        <v>333</v>
      </c>
      <c r="J21" s="6" t="s">
        <v>333</v>
      </c>
      <c r="K21" s="12" t="s">
        <v>333</v>
      </c>
      <c r="L21">
        <f t="shared" si="2"/>
        <v>1.55</v>
      </c>
      <c r="M21" s="20" t="s">
        <v>334</v>
      </c>
    </row>
    <row r="22" spans="1:13">
      <c r="A22" t="str">
        <f t="shared" si="0"/>
        <v/>
      </c>
      <c r="B22" t="s">
        <v>139</v>
      </c>
      <c r="C22" t="str">
        <f>VLOOKUP(B22,'country codes'!$A$3:$B$287,2,0)</f>
        <v>BWA</v>
      </c>
      <c r="D22">
        <v>5</v>
      </c>
      <c r="E22" s="7" t="str">
        <f t="shared" si="1"/>
        <v>2020BWA</v>
      </c>
      <c r="F22" s="5">
        <v>2351.625</v>
      </c>
      <c r="G22">
        <v>2020</v>
      </c>
      <c r="H22" s="5">
        <v>69.848565137614671</v>
      </c>
      <c r="I22" s="6" t="s">
        <v>333</v>
      </c>
      <c r="J22" s="6" t="s">
        <v>333</v>
      </c>
      <c r="K22" s="12" t="s">
        <v>333</v>
      </c>
      <c r="L22">
        <f t="shared" si="2"/>
        <v>1.55</v>
      </c>
      <c r="M22" s="20" t="s">
        <v>334</v>
      </c>
    </row>
    <row r="23" spans="1:13">
      <c r="A23" t="str">
        <f t="shared" si="0"/>
        <v/>
      </c>
      <c r="B23" t="s">
        <v>153</v>
      </c>
      <c r="C23" t="str">
        <f>VLOOKUP(B23,'country codes'!$A$3:$B$287,2,0)</f>
        <v>CAF</v>
      </c>
      <c r="D23">
        <v>5</v>
      </c>
      <c r="E23" s="7" t="str">
        <f t="shared" si="1"/>
        <v>2020CAF</v>
      </c>
      <c r="F23" s="5">
        <v>4829.7640000000001</v>
      </c>
      <c r="G23">
        <v>2020</v>
      </c>
      <c r="H23" s="5">
        <v>53.774282568807337</v>
      </c>
      <c r="I23" s="6" t="s">
        <v>333</v>
      </c>
      <c r="J23" s="6" t="s">
        <v>333</v>
      </c>
      <c r="K23" s="12" t="s">
        <v>333</v>
      </c>
      <c r="L23">
        <f t="shared" si="2"/>
        <v>1.55</v>
      </c>
      <c r="M23" s="20" t="s">
        <v>334</v>
      </c>
    </row>
    <row r="24" spans="1:13">
      <c r="A24">
        <f t="shared" si="0"/>
        <v>68</v>
      </c>
      <c r="B24" t="s">
        <v>130</v>
      </c>
      <c r="C24" t="str">
        <f>VLOOKUP(B24,'country codes'!$A$3:$B$287,2,0)</f>
        <v>CAN</v>
      </c>
      <c r="D24">
        <v>2</v>
      </c>
      <c r="E24" s="7" t="str">
        <f t="shared" si="1"/>
        <v>2020CAN</v>
      </c>
      <c r="F24" s="5">
        <v>37742.156999999999</v>
      </c>
      <c r="G24">
        <v>2020</v>
      </c>
      <c r="H24" s="5">
        <v>81.792770642201845</v>
      </c>
      <c r="I24" s="6">
        <v>7.024904727935791</v>
      </c>
      <c r="J24" s="6">
        <v>7.2476829640880291</v>
      </c>
      <c r="K24" s="12">
        <v>42.038925073663293</v>
      </c>
      <c r="L24">
        <f t="shared" si="2"/>
        <v>1.55</v>
      </c>
      <c r="M24" s="20" t="s">
        <v>334</v>
      </c>
    </row>
    <row r="25" spans="1:13">
      <c r="A25">
        <f t="shared" si="0"/>
        <v>1</v>
      </c>
      <c r="B25" t="s">
        <v>15</v>
      </c>
      <c r="C25" t="str">
        <f>VLOOKUP(B25,'country codes'!$A$3:$B$287,2,0)</f>
        <v>CHE</v>
      </c>
      <c r="D25">
        <v>3</v>
      </c>
      <c r="E25" s="7" t="str">
        <f t="shared" si="1"/>
        <v>2020CHE</v>
      </c>
      <c r="F25" s="5">
        <v>8654.6180000000004</v>
      </c>
      <c r="G25">
        <v>2020</v>
      </c>
      <c r="H25" s="5">
        <v>83</v>
      </c>
      <c r="I25" s="6">
        <v>7.5084352493286133</v>
      </c>
      <c r="J25" s="6">
        <v>3.4645538716327242</v>
      </c>
      <c r="K25" s="12">
        <v>62.281298510729712</v>
      </c>
      <c r="L25">
        <f t="shared" si="2"/>
        <v>1.55</v>
      </c>
      <c r="M25" s="20" t="s">
        <v>334</v>
      </c>
    </row>
    <row r="26" spans="1:13">
      <c r="A26">
        <f t="shared" si="0"/>
        <v>44</v>
      </c>
      <c r="B26" t="s">
        <v>86</v>
      </c>
      <c r="C26" t="str">
        <f>VLOOKUP(B26,'country codes'!$A$3:$B$287,2,0)</f>
        <v>CHL</v>
      </c>
      <c r="D26">
        <v>1</v>
      </c>
      <c r="E26" s="7" t="str">
        <f t="shared" si="1"/>
        <v>2020CHL</v>
      </c>
      <c r="F26" s="5">
        <v>19116.208999999999</v>
      </c>
      <c r="G26">
        <v>2020</v>
      </c>
      <c r="H26" s="5">
        <v>79</v>
      </c>
      <c r="I26" s="6">
        <v>6.1506428718566895</v>
      </c>
      <c r="J26" s="6">
        <v>4.1536759308653224</v>
      </c>
      <c r="K26" s="12">
        <v>47.26678436361771</v>
      </c>
      <c r="L26">
        <f t="shared" si="2"/>
        <v>1.55</v>
      </c>
      <c r="M26" s="20" t="s">
        <v>334</v>
      </c>
    </row>
    <row r="27" spans="1:13">
      <c r="A27">
        <f t="shared" si="0"/>
        <v>49</v>
      </c>
      <c r="B27" t="s">
        <v>108</v>
      </c>
      <c r="C27" t="str">
        <f>VLOOKUP(B27,'country codes'!$A$3:$B$287,2,0)</f>
        <v>CHN</v>
      </c>
      <c r="D27">
        <v>8</v>
      </c>
      <c r="E27" s="7" t="str">
        <f t="shared" si="1"/>
        <v>2020CHN</v>
      </c>
      <c r="F27" s="5">
        <v>1439323.774</v>
      </c>
      <c r="G27">
        <v>2020</v>
      </c>
      <c r="H27" s="5">
        <v>77.100000000000009</v>
      </c>
      <c r="I27" s="6">
        <v>5.7710647583007813</v>
      </c>
      <c r="J27" s="6">
        <v>3.7434258124252788</v>
      </c>
      <c r="K27" s="12">
        <v>45.627483702751412</v>
      </c>
      <c r="L27">
        <f t="shared" si="2"/>
        <v>1.55</v>
      </c>
      <c r="M27" s="20" t="s">
        <v>334</v>
      </c>
    </row>
    <row r="28" spans="1:13">
      <c r="A28">
        <f t="shared" si="0"/>
        <v>77</v>
      </c>
      <c r="B28" t="s">
        <v>104</v>
      </c>
      <c r="C28" t="str">
        <f>VLOOKUP(B28,'country codes'!$A$3:$B$287,2,0)</f>
        <v>CIV</v>
      </c>
      <c r="D28">
        <v>5</v>
      </c>
      <c r="E28" s="7" t="str">
        <f t="shared" si="1"/>
        <v>2020CIV</v>
      </c>
      <c r="F28" s="5">
        <v>26378.275000000001</v>
      </c>
      <c r="G28">
        <v>2020</v>
      </c>
      <c r="H28" s="5">
        <v>58.187141284403666</v>
      </c>
      <c r="I28" s="6">
        <v>5.2565035820007324</v>
      </c>
      <c r="J28" s="6">
        <v>1.5277922442616205</v>
      </c>
      <c r="K28" s="12">
        <v>39.395687764857371</v>
      </c>
      <c r="L28">
        <f t="shared" si="2"/>
        <v>1.55</v>
      </c>
      <c r="M28" s="20" t="s">
        <v>334</v>
      </c>
    </row>
    <row r="29" spans="1:13">
      <c r="A29">
        <f t="shared" si="0"/>
        <v>66</v>
      </c>
      <c r="B29" t="s">
        <v>96</v>
      </c>
      <c r="C29" t="str">
        <f>VLOOKUP(B29,'country codes'!$A$3:$B$287,2,0)</f>
        <v>CMR</v>
      </c>
      <c r="D29">
        <v>5</v>
      </c>
      <c r="E29" s="7" t="str">
        <f t="shared" si="1"/>
        <v>2020CMR</v>
      </c>
      <c r="F29" s="5">
        <v>26545.864000000001</v>
      </c>
      <c r="G29">
        <v>2020</v>
      </c>
      <c r="H29" s="5">
        <v>59.648565137614675</v>
      </c>
      <c r="I29" s="6">
        <v>5.2410778999328613</v>
      </c>
      <c r="J29" s="6">
        <v>1.1996453453896596</v>
      </c>
      <c r="K29" s="12">
        <v>42.225254962354136</v>
      </c>
      <c r="L29">
        <f t="shared" si="2"/>
        <v>1.55</v>
      </c>
      <c r="M29" s="20" t="s">
        <v>334</v>
      </c>
    </row>
    <row r="30" spans="1:13">
      <c r="A30" t="str">
        <f t="shared" si="0"/>
        <v/>
      </c>
      <c r="B30" t="s">
        <v>82</v>
      </c>
      <c r="C30" t="str">
        <f>VLOOKUP(B30,'country codes'!$A$3:$B$287,2,0)</f>
        <v>COD</v>
      </c>
      <c r="D30">
        <v>5</v>
      </c>
      <c r="E30" s="7" t="str">
        <f t="shared" si="1"/>
        <v>2020COD</v>
      </c>
      <c r="F30" s="5">
        <v>89561.403999999995</v>
      </c>
      <c r="G30">
        <v>2020</v>
      </c>
      <c r="H30" s="5">
        <v>60.974282568807347</v>
      </c>
      <c r="I30" s="6" t="s">
        <v>333</v>
      </c>
      <c r="J30" s="6" t="s">
        <v>333</v>
      </c>
      <c r="K30" s="12" t="s">
        <v>333</v>
      </c>
      <c r="L30">
        <f t="shared" si="2"/>
        <v>1.55</v>
      </c>
      <c r="M30" s="20" t="s">
        <v>334</v>
      </c>
    </row>
    <row r="31" spans="1:13">
      <c r="A31" t="str">
        <f t="shared" si="0"/>
        <v/>
      </c>
      <c r="B31" t="s">
        <v>43</v>
      </c>
      <c r="C31" t="str">
        <f>VLOOKUP(B31,'country codes'!$A$3:$B$287,2,0)</f>
        <v>COG</v>
      </c>
      <c r="D31">
        <v>5</v>
      </c>
      <c r="E31" s="7" t="str">
        <f t="shared" si="1"/>
        <v>2020COG</v>
      </c>
      <c r="F31" s="5">
        <v>5518.0919999999996</v>
      </c>
      <c r="G31">
        <v>2020</v>
      </c>
      <c r="H31" s="5">
        <v>64.835706422018333</v>
      </c>
      <c r="I31" s="6" t="s">
        <v>333</v>
      </c>
      <c r="J31" s="6" t="s">
        <v>333</v>
      </c>
      <c r="K31" s="12" t="s">
        <v>333</v>
      </c>
      <c r="L31">
        <f t="shared" si="2"/>
        <v>1.55</v>
      </c>
      <c r="M31" s="20" t="s">
        <v>334</v>
      </c>
    </row>
    <row r="32" spans="1:13">
      <c r="A32">
        <f t="shared" si="0"/>
        <v>9</v>
      </c>
      <c r="B32" t="s">
        <v>5</v>
      </c>
      <c r="C32" t="str">
        <f>VLOOKUP(B32,'country codes'!$A$3:$B$287,2,0)</f>
        <v>COL</v>
      </c>
      <c r="D32">
        <v>1</v>
      </c>
      <c r="E32" s="7" t="str">
        <f t="shared" si="1"/>
        <v>2020COL</v>
      </c>
      <c r="F32" s="5">
        <v>50882.883999999998</v>
      </c>
      <c r="G32">
        <v>2020</v>
      </c>
      <c r="H32" s="5">
        <v>77.399999999999991</v>
      </c>
      <c r="I32" s="6">
        <v>5.7091751098632813</v>
      </c>
      <c r="J32" s="6">
        <v>1.8672872143705028</v>
      </c>
      <c r="K32" s="12">
        <v>55.794543398384597</v>
      </c>
      <c r="L32">
        <f t="shared" si="2"/>
        <v>1.55</v>
      </c>
      <c r="M32" s="20" t="s">
        <v>334</v>
      </c>
    </row>
    <row r="33" spans="1:13">
      <c r="A33" t="str">
        <f t="shared" si="0"/>
        <v/>
      </c>
      <c r="B33" t="s">
        <v>68</v>
      </c>
      <c r="C33" t="str">
        <f>VLOOKUP(B33,'country codes'!$A$3:$B$287,2,0)</f>
        <v>COM</v>
      </c>
      <c r="D33">
        <v>5</v>
      </c>
      <c r="E33" s="7" t="str">
        <f t="shared" si="1"/>
        <v>2020COM</v>
      </c>
      <c r="F33" s="5">
        <v>869.59500000000003</v>
      </c>
      <c r="G33">
        <v>2020</v>
      </c>
      <c r="H33" s="5">
        <v>64.461423853211002</v>
      </c>
      <c r="I33" s="6" t="s">
        <v>333</v>
      </c>
      <c r="J33" s="6" t="s">
        <v>333</v>
      </c>
      <c r="K33" s="12" t="s">
        <v>333</v>
      </c>
      <c r="L33">
        <f t="shared" si="2"/>
        <v>1.55</v>
      </c>
      <c r="M33" s="20" t="s">
        <v>334</v>
      </c>
    </row>
    <row r="34" spans="1:13">
      <c r="A34" t="str">
        <f t="shared" si="0"/>
        <v/>
      </c>
      <c r="B34" t="s">
        <v>4</v>
      </c>
      <c r="C34" t="str">
        <f>VLOOKUP(B34,'country codes'!$A$3:$B$287,2,0)</f>
        <v>CRI</v>
      </c>
      <c r="D34">
        <v>1</v>
      </c>
      <c r="E34" s="7" t="str">
        <f t="shared" si="1"/>
        <v>2020CRI</v>
      </c>
      <c r="F34" s="5">
        <v>5094.1139999999996</v>
      </c>
      <c r="G34">
        <v>2020</v>
      </c>
      <c r="H34" s="5">
        <v>80.5</v>
      </c>
      <c r="I34" s="6" t="s">
        <v>333</v>
      </c>
      <c r="J34" s="6" t="s">
        <v>333</v>
      </c>
      <c r="K34" s="12" t="s">
        <v>333</v>
      </c>
      <c r="L34">
        <f t="shared" si="2"/>
        <v>1.55</v>
      </c>
      <c r="M34" s="20" t="s">
        <v>334</v>
      </c>
    </row>
    <row r="35" spans="1:13">
      <c r="A35">
        <f t="shared" si="0"/>
        <v>19</v>
      </c>
      <c r="B35" t="s">
        <v>58</v>
      </c>
      <c r="C35" t="str">
        <f>VLOOKUP(B35,'country codes'!$A$3:$B$287,2,0)</f>
        <v>CYP</v>
      </c>
      <c r="D35">
        <v>3</v>
      </c>
      <c r="E35" s="7" t="str">
        <f t="shared" si="1"/>
        <v>2020CYP</v>
      </c>
      <c r="F35" s="5">
        <v>1207.3610000000001</v>
      </c>
      <c r="G35">
        <v>2020</v>
      </c>
      <c r="H35" s="5">
        <v>81</v>
      </c>
      <c r="I35" s="6">
        <v>6.2598104476928711</v>
      </c>
      <c r="J35" s="6">
        <v>3.4652578781410717</v>
      </c>
      <c r="K35" s="12">
        <v>52.69009763907939</v>
      </c>
      <c r="L35">
        <f t="shared" si="2"/>
        <v>1.55</v>
      </c>
      <c r="M35" s="20" t="s">
        <v>334</v>
      </c>
    </row>
    <row r="36" spans="1:13">
      <c r="A36">
        <f t="shared" si="0"/>
        <v>39</v>
      </c>
      <c r="B36" t="s">
        <v>83</v>
      </c>
      <c r="C36" t="str">
        <f>VLOOKUP(B36,'country codes'!$A$3:$B$287,2,0)</f>
        <v>CZE</v>
      </c>
      <c r="D36">
        <v>7</v>
      </c>
      <c r="E36" s="7" t="str">
        <f t="shared" si="1"/>
        <v>2020CZE</v>
      </c>
      <c r="F36" s="5">
        <v>10708.982</v>
      </c>
      <c r="G36">
        <v>2020</v>
      </c>
      <c r="H36" s="5">
        <v>78.400000000000006</v>
      </c>
      <c r="I36" s="6">
        <v>6.8970913887023926</v>
      </c>
      <c r="J36" s="6">
        <v>4.6988646104833673</v>
      </c>
      <c r="K36" s="12">
        <v>48.649150639335282</v>
      </c>
      <c r="L36">
        <f t="shared" si="2"/>
        <v>1.55</v>
      </c>
      <c r="M36" s="20" t="s">
        <v>334</v>
      </c>
    </row>
    <row r="37" spans="1:13">
      <c r="A37">
        <f t="shared" si="0"/>
        <v>6</v>
      </c>
      <c r="B37" t="s">
        <v>40</v>
      </c>
      <c r="C37" t="str">
        <f>VLOOKUP(B37,'country codes'!$A$3:$B$287,2,0)</f>
        <v>DEU</v>
      </c>
      <c r="D37">
        <v>3</v>
      </c>
      <c r="E37" s="7" t="str">
        <f t="shared" si="1"/>
        <v>2020DEU</v>
      </c>
      <c r="F37" s="5">
        <v>83783.945000000007</v>
      </c>
      <c r="G37">
        <v>2020</v>
      </c>
      <c r="H37" s="5">
        <v>81.099999999999994</v>
      </c>
      <c r="I37" s="6">
        <v>7.3118977546691895</v>
      </c>
      <c r="J37" s="6">
        <v>3.9323080596553073</v>
      </c>
      <c r="K37" s="12">
        <v>56.775692047071175</v>
      </c>
      <c r="L37">
        <f t="shared" si="2"/>
        <v>1.55</v>
      </c>
      <c r="M37" s="20" t="s">
        <v>334</v>
      </c>
    </row>
    <row r="38" spans="1:13">
      <c r="A38">
        <f t="shared" si="0"/>
        <v>42</v>
      </c>
      <c r="B38" t="s">
        <v>101</v>
      </c>
      <c r="C38" t="str">
        <f>VLOOKUP(B38,'country codes'!$A$3:$B$287,2,0)</f>
        <v>DNK</v>
      </c>
      <c r="D38">
        <v>3</v>
      </c>
      <c r="E38" s="7" t="str">
        <f t="shared" si="1"/>
        <v>2020DNK</v>
      </c>
      <c r="F38" s="5">
        <v>5792.2030000000004</v>
      </c>
      <c r="G38">
        <v>2020</v>
      </c>
      <c r="H38" s="5">
        <v>81</v>
      </c>
      <c r="I38" s="6">
        <v>7.5146312713623047</v>
      </c>
      <c r="J38" s="6">
        <v>6.1378889063841573</v>
      </c>
      <c r="K38" s="12">
        <v>47.728895353898622</v>
      </c>
      <c r="L38">
        <f t="shared" si="2"/>
        <v>1.55</v>
      </c>
      <c r="M38" s="20" t="s">
        <v>334</v>
      </c>
    </row>
    <row r="39" spans="1:13">
      <c r="A39">
        <f t="shared" si="0"/>
        <v>37</v>
      </c>
      <c r="B39" t="s">
        <v>21</v>
      </c>
      <c r="C39" t="str">
        <f>VLOOKUP(B39,'country codes'!$A$3:$B$287,2,0)</f>
        <v>DOM</v>
      </c>
      <c r="D39">
        <v>1</v>
      </c>
      <c r="E39" s="7" t="str">
        <f t="shared" si="1"/>
        <v>2020DOM</v>
      </c>
      <c r="F39" s="5">
        <v>10847.904</v>
      </c>
      <c r="G39">
        <v>2020</v>
      </c>
      <c r="H39" s="5">
        <v>73.631346788990811</v>
      </c>
      <c r="I39" s="6">
        <v>5.1684098243713379</v>
      </c>
      <c r="J39" s="6">
        <v>1.8235074821896951</v>
      </c>
      <c r="K39" s="12">
        <v>49.271137393416687</v>
      </c>
      <c r="L39">
        <f t="shared" si="2"/>
        <v>1.55</v>
      </c>
      <c r="M39" s="20" t="s">
        <v>334</v>
      </c>
    </row>
    <row r="40" spans="1:13">
      <c r="A40" t="str">
        <f t="shared" si="0"/>
        <v/>
      </c>
      <c r="B40" t="s">
        <v>63</v>
      </c>
      <c r="C40" t="str">
        <f>VLOOKUP(B40,'country codes'!$A$3:$B$287,2,0)</f>
        <v>DZA</v>
      </c>
      <c r="D40">
        <v>4</v>
      </c>
      <c r="E40" s="7" t="str">
        <f t="shared" si="1"/>
        <v>2020DZA</v>
      </c>
      <c r="F40" s="5">
        <v>43851.042999999998</v>
      </c>
      <c r="G40">
        <v>2020</v>
      </c>
      <c r="H40" s="5">
        <v>76.894260550458725</v>
      </c>
      <c r="I40" s="6" t="s">
        <v>333</v>
      </c>
      <c r="J40" s="6">
        <v>2.0360656695455885</v>
      </c>
      <c r="K40" s="12" t="s">
        <v>333</v>
      </c>
      <c r="L40">
        <f t="shared" si="2"/>
        <v>1.55</v>
      </c>
      <c r="M40" s="20" t="s">
        <v>334</v>
      </c>
    </row>
    <row r="41" spans="1:13">
      <c r="A41">
        <f t="shared" si="0"/>
        <v>10</v>
      </c>
      <c r="B41" t="s">
        <v>6</v>
      </c>
      <c r="C41" t="str">
        <f>VLOOKUP(B41,'country codes'!$A$3:$B$287,2,0)</f>
        <v>ECU</v>
      </c>
      <c r="D41">
        <v>1</v>
      </c>
      <c r="E41" s="7" t="str">
        <f t="shared" si="1"/>
        <v>2020ECU</v>
      </c>
      <c r="F41" s="5">
        <v>17643.060000000001</v>
      </c>
      <c r="G41">
        <v>2020</v>
      </c>
      <c r="H41" s="5">
        <v>74.846855045871564</v>
      </c>
      <c r="I41" s="6">
        <v>5.354461669921875</v>
      </c>
      <c r="J41" s="6">
        <v>1.2976034381927195</v>
      </c>
      <c r="K41" s="12">
        <v>55.036871617812409</v>
      </c>
      <c r="L41">
        <f t="shared" si="2"/>
        <v>1.55</v>
      </c>
      <c r="M41" s="20" t="s">
        <v>334</v>
      </c>
    </row>
    <row r="42" spans="1:13">
      <c r="A42">
        <f t="shared" si="0"/>
        <v>57</v>
      </c>
      <c r="B42" t="s">
        <v>71</v>
      </c>
      <c r="C42" t="str">
        <f>VLOOKUP(B42,'country codes'!$A$3:$B$287,2,0)</f>
        <v>EGY</v>
      </c>
      <c r="D42">
        <v>4</v>
      </c>
      <c r="E42" s="7" t="str">
        <f t="shared" si="1"/>
        <v>2020EGY</v>
      </c>
      <c r="F42" s="5">
        <v>102334.40300000001</v>
      </c>
      <c r="G42">
        <v>2020</v>
      </c>
      <c r="H42" s="5">
        <v>72.007119266055042</v>
      </c>
      <c r="I42" s="6">
        <v>4.4723968505859375</v>
      </c>
      <c r="J42" s="6">
        <v>1.5803911391567136</v>
      </c>
      <c r="K42" s="12">
        <v>44.62797294900885</v>
      </c>
      <c r="L42">
        <f t="shared" si="2"/>
        <v>1.55</v>
      </c>
      <c r="M42" s="20" t="s">
        <v>334</v>
      </c>
    </row>
    <row r="43" spans="1:13">
      <c r="A43">
        <f t="shared" si="0"/>
        <v>11</v>
      </c>
      <c r="B43" t="s">
        <v>42</v>
      </c>
      <c r="C43" t="str">
        <f>VLOOKUP(B43,'country codes'!$A$3:$B$287,2,0)</f>
        <v>ESP</v>
      </c>
      <c r="D43">
        <v>3</v>
      </c>
      <c r="E43" s="7" t="str">
        <f t="shared" si="1"/>
        <v>2020ESP</v>
      </c>
      <c r="F43" s="5">
        <v>46754.783000000003</v>
      </c>
      <c r="G43">
        <v>2020</v>
      </c>
      <c r="H43" s="5">
        <v>82</v>
      </c>
      <c r="I43" s="6">
        <v>6.5021753311157227</v>
      </c>
      <c r="J43" s="6">
        <v>3.4851874678536854</v>
      </c>
      <c r="K43" s="12">
        <v>54.862179308415641</v>
      </c>
      <c r="L43">
        <f t="shared" si="2"/>
        <v>1.55</v>
      </c>
      <c r="M43" s="20" t="s">
        <v>334</v>
      </c>
    </row>
    <row r="44" spans="1:13">
      <c r="A44">
        <f t="shared" si="0"/>
        <v>78</v>
      </c>
      <c r="B44" t="s">
        <v>141</v>
      </c>
      <c r="C44" t="str">
        <f>VLOOKUP(B44,'country codes'!$A$3:$B$287,2,0)</f>
        <v>EST</v>
      </c>
      <c r="D44">
        <v>7</v>
      </c>
      <c r="E44" s="7" t="str">
        <f t="shared" si="1"/>
        <v>2020EST</v>
      </c>
      <c r="F44" s="5">
        <v>1326.539</v>
      </c>
      <c r="G44">
        <v>2020</v>
      </c>
      <c r="H44" s="5">
        <v>78.399999999999991</v>
      </c>
      <c r="I44" s="6">
        <v>6.4525637626647949</v>
      </c>
      <c r="J44" s="6">
        <v>6.7963129567792215</v>
      </c>
      <c r="K44" s="12">
        <v>38.861936112896316</v>
      </c>
      <c r="L44">
        <f t="shared" si="2"/>
        <v>1.55</v>
      </c>
      <c r="M44" s="20" t="s">
        <v>334</v>
      </c>
    </row>
    <row r="45" spans="1:13">
      <c r="A45">
        <f t="shared" si="0"/>
        <v>51</v>
      </c>
      <c r="B45" t="s">
        <v>73</v>
      </c>
      <c r="C45" t="str">
        <f>VLOOKUP(B45,'country codes'!$A$3:$B$287,2,0)</f>
        <v>ETH</v>
      </c>
      <c r="D45">
        <v>5</v>
      </c>
      <c r="E45" s="7" t="str">
        <f t="shared" si="1"/>
        <v>2020ETH</v>
      </c>
      <c r="F45" s="5">
        <v>114963.583</v>
      </c>
      <c r="G45">
        <v>2020</v>
      </c>
      <c r="H45" s="5">
        <v>66.935706422018328</v>
      </c>
      <c r="I45" s="6">
        <v>4.5492196083068848</v>
      </c>
      <c r="J45" s="6">
        <v>0.90002139214648857</v>
      </c>
      <c r="K45" s="12">
        <v>45.358978166448289</v>
      </c>
      <c r="L45">
        <f t="shared" si="2"/>
        <v>1.55</v>
      </c>
      <c r="M45" s="20" t="s">
        <v>334</v>
      </c>
    </row>
    <row r="46" spans="1:13">
      <c r="A46">
        <f t="shared" si="0"/>
        <v>12</v>
      </c>
      <c r="B46" t="s">
        <v>57</v>
      </c>
      <c r="C46" t="str">
        <f>VLOOKUP(B46,'country codes'!$A$3:$B$287,2,0)</f>
        <v>FIN</v>
      </c>
      <c r="D46">
        <v>3</v>
      </c>
      <c r="E46" s="7" t="str">
        <f t="shared" si="1"/>
        <v>2020FIN</v>
      </c>
      <c r="F46" s="5">
        <v>5540.7179999999998</v>
      </c>
      <c r="G46">
        <v>2020</v>
      </c>
      <c r="H46" s="5">
        <v>82.000000000000014</v>
      </c>
      <c r="I46" s="6">
        <v>7.8893499374389648</v>
      </c>
      <c r="J46" s="6">
        <v>5.1529879378627088</v>
      </c>
      <c r="K46" s="12">
        <v>54.564169826282139</v>
      </c>
      <c r="L46">
        <f t="shared" si="2"/>
        <v>1.55</v>
      </c>
      <c r="M46" s="20" t="s">
        <v>334</v>
      </c>
    </row>
    <row r="47" spans="1:13">
      <c r="A47">
        <f t="shared" si="0"/>
        <v>14</v>
      </c>
      <c r="B47" t="s">
        <v>44</v>
      </c>
      <c r="C47" t="str">
        <f>VLOOKUP(B47,'country codes'!$A$3:$B$287,2,0)</f>
        <v>FRA</v>
      </c>
      <c r="D47">
        <v>3</v>
      </c>
      <c r="E47" s="7" t="str">
        <f t="shared" si="1"/>
        <v>2020FRA</v>
      </c>
      <c r="F47" s="5">
        <v>65273.512000000002</v>
      </c>
      <c r="G47">
        <v>2020</v>
      </c>
      <c r="H47" s="5">
        <v>82</v>
      </c>
      <c r="I47" s="6">
        <v>6.7141118049621582</v>
      </c>
      <c r="J47" s="6">
        <v>3.8178077796638932</v>
      </c>
      <c r="K47" s="12">
        <v>54.392346200023141</v>
      </c>
      <c r="L47">
        <f t="shared" si="2"/>
        <v>1.55</v>
      </c>
      <c r="M47" s="20" t="s">
        <v>334</v>
      </c>
    </row>
    <row r="48" spans="1:13">
      <c r="A48" t="str">
        <f t="shared" si="0"/>
        <v/>
      </c>
      <c r="B48" t="s">
        <v>109</v>
      </c>
      <c r="C48" t="str">
        <f>VLOOKUP(B48,'country codes'!$A$3:$B$287,2,0)</f>
        <v>GAB</v>
      </c>
      <c r="D48">
        <v>5</v>
      </c>
      <c r="E48" s="7" t="str">
        <f t="shared" si="1"/>
        <v>2020GAB</v>
      </c>
      <c r="F48" s="5">
        <v>2225.7280000000001</v>
      </c>
      <c r="G48">
        <v>2020</v>
      </c>
      <c r="H48" s="5">
        <v>66.722847706422016</v>
      </c>
      <c r="I48" s="6" t="s">
        <v>333</v>
      </c>
      <c r="J48" s="6" t="s">
        <v>333</v>
      </c>
      <c r="K48" s="12" t="s">
        <v>333</v>
      </c>
      <c r="L48">
        <f t="shared" si="2"/>
        <v>1.55</v>
      </c>
      <c r="M48" s="20" t="s">
        <v>334</v>
      </c>
    </row>
    <row r="49" spans="1:13">
      <c r="A49">
        <f t="shared" si="0"/>
        <v>7</v>
      </c>
      <c r="B49" t="s">
        <v>29</v>
      </c>
      <c r="C49" t="str">
        <f>VLOOKUP(B49,'country codes'!$A$3:$B$287,2,0)</f>
        <v>GBR</v>
      </c>
      <c r="D49">
        <v>3</v>
      </c>
      <c r="E49" s="7" t="str">
        <f t="shared" si="1"/>
        <v>2020GBR</v>
      </c>
      <c r="F49" s="5">
        <v>67886.004000000001</v>
      </c>
      <c r="G49">
        <v>2020</v>
      </c>
      <c r="H49" s="5">
        <v>80.2</v>
      </c>
      <c r="I49" s="6">
        <v>6.7981772422790527</v>
      </c>
      <c r="J49" s="6">
        <v>3.353573614338047</v>
      </c>
      <c r="K49" s="12">
        <v>56.14259850135717</v>
      </c>
      <c r="L49">
        <f t="shared" si="2"/>
        <v>1.55</v>
      </c>
      <c r="M49" s="20" t="s">
        <v>334</v>
      </c>
    </row>
    <row r="50" spans="1:13">
      <c r="A50">
        <f t="shared" si="0"/>
        <v>47</v>
      </c>
      <c r="B50" t="s">
        <v>79</v>
      </c>
      <c r="C50" t="str">
        <f>VLOOKUP(B50,'country codes'!$A$3:$B$287,2,0)</f>
        <v>GEO</v>
      </c>
      <c r="D50">
        <v>7</v>
      </c>
      <c r="E50" s="7" t="str">
        <f t="shared" si="1"/>
        <v>2020GEO</v>
      </c>
      <c r="F50" s="5">
        <v>3989.1750000000002</v>
      </c>
      <c r="G50">
        <v>2020</v>
      </c>
      <c r="H50" s="5">
        <v>73.331346788990828</v>
      </c>
      <c r="I50" s="6">
        <v>5.123143196105957</v>
      </c>
      <c r="J50" s="6">
        <v>2.3591060852159895</v>
      </c>
      <c r="K50" s="12">
        <v>45.744928966897263</v>
      </c>
      <c r="L50">
        <f t="shared" si="2"/>
        <v>1.55</v>
      </c>
      <c r="M50" s="20" t="s">
        <v>334</v>
      </c>
    </row>
    <row r="51" spans="1:13">
      <c r="A51">
        <f t="shared" si="0"/>
        <v>67</v>
      </c>
      <c r="B51" t="s">
        <v>110</v>
      </c>
      <c r="C51" t="str">
        <f>VLOOKUP(B51,'country codes'!$A$3:$B$287,2,0)</f>
        <v>GHA</v>
      </c>
      <c r="D51">
        <v>5</v>
      </c>
      <c r="E51" s="7" t="str">
        <f t="shared" si="1"/>
        <v>2020GHA</v>
      </c>
      <c r="F51" s="5">
        <v>31072.945</v>
      </c>
      <c r="G51">
        <v>2020</v>
      </c>
      <c r="H51" s="5">
        <v>64.374282568807331</v>
      </c>
      <c r="I51" s="6">
        <v>5.3194832801818848</v>
      </c>
      <c r="J51" s="6">
        <v>2.0076283251685423</v>
      </c>
      <c r="K51" s="12">
        <v>42.182670979622721</v>
      </c>
      <c r="L51">
        <f t="shared" si="2"/>
        <v>1.55</v>
      </c>
      <c r="M51" s="20" t="s">
        <v>334</v>
      </c>
    </row>
    <row r="52" spans="1:13">
      <c r="A52" t="str">
        <f t="shared" si="0"/>
        <v/>
      </c>
      <c r="B52" t="s">
        <v>118</v>
      </c>
      <c r="C52" t="str">
        <f>VLOOKUP(B52,'country codes'!$A$3:$B$287,2,0)</f>
        <v>GIN</v>
      </c>
      <c r="D52">
        <v>5</v>
      </c>
      <c r="E52" s="7" t="str">
        <f t="shared" si="1"/>
        <v>2020GIN</v>
      </c>
      <c r="F52" s="5">
        <v>13132.791999999999</v>
      </c>
      <c r="G52">
        <v>2020</v>
      </c>
      <c r="H52" s="5">
        <v>61.97428256880734</v>
      </c>
      <c r="I52" s="6" t="s">
        <v>333</v>
      </c>
      <c r="J52" s="6" t="s">
        <v>333</v>
      </c>
      <c r="K52" s="12" t="s">
        <v>333</v>
      </c>
      <c r="L52">
        <f t="shared" si="2"/>
        <v>1.55</v>
      </c>
      <c r="M52" s="20" t="s">
        <v>334</v>
      </c>
    </row>
    <row r="53" spans="1:13">
      <c r="A53">
        <f t="shared" si="0"/>
        <v>26</v>
      </c>
      <c r="B53" t="s">
        <v>64</v>
      </c>
      <c r="C53" t="str">
        <f>VLOOKUP(B53,'country codes'!$A$3:$B$287,2,0)</f>
        <v>GRC</v>
      </c>
      <c r="D53">
        <v>3</v>
      </c>
      <c r="E53" s="7" t="str">
        <f t="shared" si="1"/>
        <v>2020GRC</v>
      </c>
      <c r="F53" s="5">
        <v>10423.056</v>
      </c>
      <c r="G53">
        <v>2020</v>
      </c>
      <c r="H53" s="5">
        <v>81.7</v>
      </c>
      <c r="I53" s="6">
        <v>5.7876157760620117</v>
      </c>
      <c r="J53" s="6">
        <v>3.2149146511368585</v>
      </c>
      <c r="K53" s="12">
        <v>51.471323150981313</v>
      </c>
      <c r="L53">
        <f t="shared" si="2"/>
        <v>1.55</v>
      </c>
      <c r="M53" s="20" t="s">
        <v>334</v>
      </c>
    </row>
    <row r="54" spans="1:13">
      <c r="A54" t="str">
        <f t="shared" si="0"/>
        <v/>
      </c>
      <c r="B54" t="s">
        <v>8</v>
      </c>
      <c r="C54" t="str">
        <f>VLOOKUP(B54,'country codes'!$A$3:$B$287,2,0)</f>
        <v>GTM</v>
      </c>
      <c r="D54">
        <v>1</v>
      </c>
      <c r="E54" s="7" t="str">
        <f t="shared" si="1"/>
        <v>2020GTM</v>
      </c>
      <c r="F54" s="5">
        <v>17915.566999999999</v>
      </c>
      <c r="G54">
        <v>2020</v>
      </c>
      <c r="H54" s="5">
        <v>73.445585321100921</v>
      </c>
      <c r="I54" s="6" t="s">
        <v>333</v>
      </c>
      <c r="J54" s="6" t="s">
        <v>333</v>
      </c>
      <c r="K54" s="12" t="s">
        <v>333</v>
      </c>
      <c r="L54">
        <f t="shared" si="2"/>
        <v>1.55</v>
      </c>
      <c r="M54" s="20" t="s">
        <v>334</v>
      </c>
    </row>
    <row r="55" spans="1:13">
      <c r="A55" t="str">
        <f t="shared" si="0"/>
        <v/>
      </c>
      <c r="B55" t="s">
        <v>147</v>
      </c>
      <c r="C55" t="str">
        <f>VLOOKUP(B55,'country codes'!$A$3:$B$287,2,0)</f>
        <v>HKG</v>
      </c>
      <c r="D55">
        <v>8</v>
      </c>
      <c r="E55" s="7" t="str">
        <f t="shared" si="1"/>
        <v>2020HKG</v>
      </c>
      <c r="F55" s="5">
        <v>7496.9880000000003</v>
      </c>
      <c r="G55">
        <v>2020</v>
      </c>
      <c r="H55" s="5">
        <v>85.061423853211011</v>
      </c>
      <c r="I55" s="6">
        <v>5.2953414916992188</v>
      </c>
      <c r="J55" s="6" t="s">
        <v>333</v>
      </c>
      <c r="K55" s="12" t="s">
        <v>333</v>
      </c>
      <c r="L55">
        <f t="shared" si="2"/>
        <v>1.55</v>
      </c>
      <c r="M55" s="20" t="s">
        <v>334</v>
      </c>
    </row>
    <row r="56" spans="1:13">
      <c r="A56" t="str">
        <f t="shared" si="0"/>
        <v/>
      </c>
      <c r="B56" t="s">
        <v>7</v>
      </c>
      <c r="C56" t="str">
        <f>VLOOKUP(B56,'country codes'!$A$3:$B$287,2,0)</f>
        <v>HND</v>
      </c>
      <c r="D56">
        <v>1</v>
      </c>
      <c r="E56" s="7" t="str">
        <f t="shared" si="1"/>
        <v>2020HND</v>
      </c>
      <c r="F56" s="5">
        <v>9904.6080000000002</v>
      </c>
      <c r="G56">
        <v>2020</v>
      </c>
      <c r="H56" s="5">
        <v>74.20126972477064</v>
      </c>
      <c r="I56" s="6" t="s">
        <v>333</v>
      </c>
      <c r="J56" s="6" t="s">
        <v>333</v>
      </c>
      <c r="K56" s="12" t="s">
        <v>333</v>
      </c>
      <c r="L56">
        <f t="shared" si="2"/>
        <v>1.55</v>
      </c>
      <c r="M56" s="20" t="s">
        <v>334</v>
      </c>
    </row>
    <row r="57" spans="1:13">
      <c r="A57">
        <f t="shared" si="0"/>
        <v>23</v>
      </c>
      <c r="B57" t="s">
        <v>69</v>
      </c>
      <c r="C57" t="str">
        <f>VLOOKUP(B57,'country codes'!$A$3:$B$287,2,0)</f>
        <v>HRV</v>
      </c>
      <c r="D57">
        <v>7</v>
      </c>
      <c r="E57" s="7" t="str">
        <f t="shared" si="1"/>
        <v>2020HRV</v>
      </c>
      <c r="F57" s="5">
        <v>4105.268</v>
      </c>
      <c r="G57">
        <v>2020</v>
      </c>
      <c r="H57" s="5">
        <v>77.7</v>
      </c>
      <c r="I57" s="6">
        <v>6.5079922676086426</v>
      </c>
      <c r="J57" s="6">
        <v>3.4263248259222014</v>
      </c>
      <c r="K57" s="12">
        <v>52.030886601885435</v>
      </c>
      <c r="L57">
        <f t="shared" si="2"/>
        <v>1.55</v>
      </c>
      <c r="M57" s="20" t="s">
        <v>334</v>
      </c>
    </row>
    <row r="58" spans="1:13">
      <c r="A58" t="str">
        <f t="shared" si="0"/>
        <v/>
      </c>
      <c r="B58" t="s">
        <v>98</v>
      </c>
      <c r="C58" t="str">
        <f>VLOOKUP(B58,'country codes'!$A$3:$B$287,2,0)</f>
        <v>HTI</v>
      </c>
      <c r="D58">
        <v>1</v>
      </c>
      <c r="E58" s="7" t="str">
        <f t="shared" si="1"/>
        <v>2020HTI</v>
      </c>
      <c r="F58" s="5">
        <v>11402.532999999999</v>
      </c>
      <c r="G58">
        <v>2020</v>
      </c>
      <c r="H58" s="5">
        <v>64.248565137614676</v>
      </c>
      <c r="I58" s="6" t="s">
        <v>333</v>
      </c>
      <c r="J58" s="6" t="s">
        <v>333</v>
      </c>
      <c r="K58" s="12" t="s">
        <v>333</v>
      </c>
      <c r="L58">
        <f t="shared" si="2"/>
        <v>1.55</v>
      </c>
      <c r="M58" s="20" t="s">
        <v>334</v>
      </c>
    </row>
    <row r="59" spans="1:13">
      <c r="A59">
        <f t="shared" si="0"/>
        <v>48</v>
      </c>
      <c r="B59" t="s">
        <v>85</v>
      </c>
      <c r="C59" t="str">
        <f>VLOOKUP(B59,'country codes'!$A$3:$B$287,2,0)</f>
        <v>HUN</v>
      </c>
      <c r="D59">
        <v>7</v>
      </c>
      <c r="E59" s="7" t="str">
        <f t="shared" si="1"/>
        <v>2020HUN</v>
      </c>
      <c r="F59" s="5">
        <v>9660.35</v>
      </c>
      <c r="G59">
        <v>2020</v>
      </c>
      <c r="H59" s="5">
        <v>76.100000000000009</v>
      </c>
      <c r="I59" s="6">
        <v>6.0380496978759766</v>
      </c>
      <c r="J59" s="6">
        <v>3.9259405306933512</v>
      </c>
      <c r="K59" s="12">
        <v>45.692865357495457</v>
      </c>
      <c r="L59">
        <f t="shared" si="2"/>
        <v>1.55</v>
      </c>
      <c r="M59" s="20" t="s">
        <v>334</v>
      </c>
    </row>
    <row r="60" spans="1:13">
      <c r="A60" t="str">
        <f t="shared" si="0"/>
        <v/>
      </c>
      <c r="B60" t="s">
        <v>37</v>
      </c>
      <c r="C60" t="str">
        <f>VLOOKUP(B60,'country codes'!$A$3:$B$287,2,0)</f>
        <v>IDN</v>
      </c>
      <c r="D60">
        <v>8</v>
      </c>
      <c r="E60" s="7" t="str">
        <f t="shared" si="1"/>
        <v>2020IDN</v>
      </c>
      <c r="F60" s="5">
        <v>273523.62099999998</v>
      </c>
      <c r="G60">
        <v>2020</v>
      </c>
      <c r="H60" s="5">
        <v>71.719977981651382</v>
      </c>
      <c r="I60" s="6" t="s">
        <v>333</v>
      </c>
      <c r="J60" s="6">
        <v>1.5869463775577703</v>
      </c>
      <c r="K60" s="12" t="s">
        <v>333</v>
      </c>
      <c r="L60">
        <f t="shared" si="2"/>
        <v>1.55</v>
      </c>
      <c r="M60" s="20" t="s">
        <v>334</v>
      </c>
    </row>
    <row r="61" spans="1:13">
      <c r="A61">
        <f t="shared" si="0"/>
        <v>63</v>
      </c>
      <c r="B61" t="s">
        <v>124</v>
      </c>
      <c r="C61" t="str">
        <f>VLOOKUP(B61,'country codes'!$A$3:$B$287,2,0)</f>
        <v>IND</v>
      </c>
      <c r="D61">
        <v>6</v>
      </c>
      <c r="E61" s="7" t="str">
        <f t="shared" si="1"/>
        <v>2020IND</v>
      </c>
      <c r="F61" s="5">
        <v>1380004.385</v>
      </c>
      <c r="G61">
        <v>2020</v>
      </c>
      <c r="H61" s="5">
        <v>69.768543119266056</v>
      </c>
      <c r="I61" s="6">
        <v>4.2252812385559082</v>
      </c>
      <c r="J61" s="6">
        <v>1.1407422204811555</v>
      </c>
      <c r="K61" s="12">
        <v>43.759663395474043</v>
      </c>
      <c r="L61">
        <f t="shared" si="2"/>
        <v>1.55</v>
      </c>
      <c r="M61" s="20" t="s">
        <v>334</v>
      </c>
    </row>
    <row r="62" spans="1:13">
      <c r="A62">
        <f t="shared" si="0"/>
        <v>21</v>
      </c>
      <c r="B62" t="s">
        <v>54</v>
      </c>
      <c r="C62" t="str">
        <f>VLOOKUP(B62,'country codes'!$A$3:$B$287,2,0)</f>
        <v>IRL</v>
      </c>
      <c r="D62">
        <v>3</v>
      </c>
      <c r="E62" s="7" t="str">
        <f t="shared" si="1"/>
        <v>2020IRL</v>
      </c>
      <c r="F62" s="5">
        <v>4937.7960000000003</v>
      </c>
      <c r="G62">
        <v>2020</v>
      </c>
      <c r="H62" s="5">
        <v>81.587031192660547</v>
      </c>
      <c r="I62" s="6">
        <v>7.0349307060241699</v>
      </c>
      <c r="J62" s="6">
        <v>4.5868173542316573</v>
      </c>
      <c r="K62" s="12">
        <v>52.146436618016835</v>
      </c>
      <c r="L62">
        <f t="shared" si="2"/>
        <v>1.55</v>
      </c>
      <c r="M62" s="20" t="s">
        <v>334</v>
      </c>
    </row>
    <row r="63" spans="1:13">
      <c r="A63">
        <f t="shared" si="0"/>
        <v>70</v>
      </c>
      <c r="B63" t="s">
        <v>92</v>
      </c>
      <c r="C63" t="str">
        <f>VLOOKUP(B63,'country codes'!$A$3:$B$287,2,0)</f>
        <v>IRN</v>
      </c>
      <c r="D63">
        <v>4</v>
      </c>
      <c r="E63" s="7" t="str">
        <f t="shared" si="1"/>
        <v>2020IRN</v>
      </c>
      <c r="F63" s="5">
        <v>83992.952999999994</v>
      </c>
      <c r="G63">
        <v>2020</v>
      </c>
      <c r="H63" s="5">
        <v>75.305519266055057</v>
      </c>
      <c r="I63" s="6">
        <v>4.8645281791687012</v>
      </c>
      <c r="J63" s="6">
        <v>3.0941035143419153</v>
      </c>
      <c r="K63" s="12">
        <v>41.904438357114877</v>
      </c>
      <c r="L63">
        <f t="shared" si="2"/>
        <v>1.55</v>
      </c>
      <c r="M63" s="20" t="s">
        <v>334</v>
      </c>
    </row>
    <row r="64" spans="1:13">
      <c r="A64">
        <f t="shared" si="0"/>
        <v>54</v>
      </c>
      <c r="B64" t="s">
        <v>65</v>
      </c>
      <c r="C64" t="str">
        <f>VLOOKUP(B64,'country codes'!$A$3:$B$287,2,0)</f>
        <v>IRQ</v>
      </c>
      <c r="D64">
        <v>4</v>
      </c>
      <c r="E64" s="7" t="str">
        <f t="shared" si="1"/>
        <v>2020IRQ</v>
      </c>
      <c r="F64" s="5">
        <v>40222.502999999997</v>
      </c>
      <c r="G64">
        <v>2020</v>
      </c>
      <c r="H64" s="5">
        <v>69.594150458715589</v>
      </c>
      <c r="I64" s="6">
        <v>4.7851653099060059</v>
      </c>
      <c r="J64" s="6">
        <v>1.5600840303920369</v>
      </c>
      <c r="K64" s="12">
        <v>45.125148421473561</v>
      </c>
      <c r="L64">
        <f t="shared" si="2"/>
        <v>1.55</v>
      </c>
      <c r="M64" s="20" t="s">
        <v>334</v>
      </c>
    </row>
    <row r="65" spans="1:13">
      <c r="A65">
        <f t="shared" si="0"/>
        <v>16</v>
      </c>
      <c r="B65" t="s">
        <v>81</v>
      </c>
      <c r="C65" t="str">
        <f>VLOOKUP(B65,'country codes'!$A$3:$B$287,2,0)</f>
        <v>ISL</v>
      </c>
      <c r="D65">
        <v>3</v>
      </c>
      <c r="E65" s="7" t="str">
        <f t="shared" si="1"/>
        <v>2020ISL</v>
      </c>
      <c r="F65" s="5">
        <v>341.25</v>
      </c>
      <c r="G65">
        <v>2020</v>
      </c>
      <c r="H65" s="5">
        <v>82.899999999999991</v>
      </c>
      <c r="I65" s="6">
        <v>7.5754895210266113</v>
      </c>
      <c r="J65" s="6">
        <v>5.1031110759383065</v>
      </c>
      <c r="K65" s="12">
        <v>53.703267377834884</v>
      </c>
      <c r="L65">
        <f t="shared" si="2"/>
        <v>1.55</v>
      </c>
      <c r="M65" s="20" t="s">
        <v>334</v>
      </c>
    </row>
    <row r="66" spans="1:13">
      <c r="A66">
        <f t="shared" ref="A66:A129" si="3">IF(ISNUMBER(K66),COUNTIFS($G$2:$G$2281,G66,$K$2:$K$2281,"&gt;"&amp;K66)+1,"")</f>
        <v>32</v>
      </c>
      <c r="B66" t="s">
        <v>74</v>
      </c>
      <c r="C66" t="str">
        <f>VLOOKUP(B66,'country codes'!$A$3:$B$287,2,0)</f>
        <v>ISR</v>
      </c>
      <c r="D66">
        <v>4</v>
      </c>
      <c r="E66" s="7" t="str">
        <f t="shared" ref="E66:E129" si="4">G66&amp;C66</f>
        <v>2020ISR</v>
      </c>
      <c r="F66" s="5">
        <v>8655.5409999999993</v>
      </c>
      <c r="G66">
        <v>2020</v>
      </c>
      <c r="H66" s="5">
        <v>82.235596330275229</v>
      </c>
      <c r="I66" s="6">
        <v>7.1949281692504883</v>
      </c>
      <c r="J66" s="6">
        <v>5.3416644715106276</v>
      </c>
      <c r="K66" s="12">
        <v>50.084774905384407</v>
      </c>
      <c r="L66">
        <f t="shared" ref="L66:L129" si="5">VLOOKUP(G66,$G$2285:$J$2299,4,0)</f>
        <v>1.55</v>
      </c>
      <c r="M66" s="20" t="s">
        <v>334</v>
      </c>
    </row>
    <row r="67" spans="1:13">
      <c r="A67">
        <f t="shared" si="3"/>
        <v>20</v>
      </c>
      <c r="B67" t="s">
        <v>52</v>
      </c>
      <c r="C67" t="str">
        <f>VLOOKUP(B67,'country codes'!$A$3:$B$287,2,0)</f>
        <v>ITA</v>
      </c>
      <c r="D67">
        <v>3</v>
      </c>
      <c r="E67" s="7" t="str">
        <f t="shared" si="4"/>
        <v>2020ITA</v>
      </c>
      <c r="F67" s="5">
        <v>60461.828000000001</v>
      </c>
      <c r="G67">
        <v>2020</v>
      </c>
      <c r="H67" s="5">
        <v>82.300000000000011</v>
      </c>
      <c r="I67" s="6">
        <v>6.4883561134338379</v>
      </c>
      <c r="J67" s="6">
        <v>3.9346464324927912</v>
      </c>
      <c r="K67" s="12">
        <v>52.59968140154124</v>
      </c>
      <c r="L67">
        <f t="shared" si="5"/>
        <v>1.55</v>
      </c>
      <c r="M67" s="20" t="s">
        <v>334</v>
      </c>
    </row>
    <row r="68" spans="1:13">
      <c r="A68" t="str">
        <f t="shared" si="3"/>
        <v/>
      </c>
      <c r="B68" t="s">
        <v>9</v>
      </c>
      <c r="C68" t="str">
        <f>VLOOKUP(B68,'country codes'!$A$3:$B$287,2,0)</f>
        <v>JAM</v>
      </c>
      <c r="D68">
        <v>1</v>
      </c>
      <c r="E68" s="7" t="str">
        <f t="shared" si="4"/>
        <v>2020JAM</v>
      </c>
      <c r="F68" s="5">
        <v>2961.1610000000001</v>
      </c>
      <c r="G68">
        <v>2020</v>
      </c>
      <c r="H68" s="5">
        <v>74.407119266055034</v>
      </c>
      <c r="I68" s="6" t="s">
        <v>333</v>
      </c>
      <c r="J68" s="6" t="s">
        <v>333</v>
      </c>
      <c r="K68" s="12" t="s">
        <v>333</v>
      </c>
      <c r="L68">
        <f t="shared" si="5"/>
        <v>1.55</v>
      </c>
      <c r="M68" s="20" t="s">
        <v>334</v>
      </c>
    </row>
    <row r="69" spans="1:13">
      <c r="A69">
        <f t="shared" si="3"/>
        <v>73</v>
      </c>
      <c r="B69" t="s">
        <v>70</v>
      </c>
      <c r="C69" t="str">
        <f>VLOOKUP(B69,'country codes'!$A$3:$B$287,2,0)</f>
        <v>JOR</v>
      </c>
      <c r="D69">
        <v>4</v>
      </c>
      <c r="E69" s="7" t="str">
        <f t="shared" si="4"/>
        <v>2020JOR</v>
      </c>
      <c r="F69" s="5">
        <v>10203.14</v>
      </c>
      <c r="G69">
        <v>2020</v>
      </c>
      <c r="H69" s="5">
        <v>73.288411009174311</v>
      </c>
      <c r="I69" s="6">
        <v>4.093991756439209</v>
      </c>
      <c r="J69" s="6">
        <v>1.9536361508231579</v>
      </c>
      <c r="K69" s="12">
        <v>40.935370914526864</v>
      </c>
      <c r="L69">
        <f t="shared" si="5"/>
        <v>1.55</v>
      </c>
      <c r="M69" s="20" t="s">
        <v>334</v>
      </c>
    </row>
    <row r="70" spans="1:13">
      <c r="A70">
        <f t="shared" si="3"/>
        <v>31</v>
      </c>
      <c r="B70" t="s">
        <v>75</v>
      </c>
      <c r="C70" t="str">
        <f>VLOOKUP(B70,'country codes'!$A$3:$B$287,2,0)</f>
        <v>JPN</v>
      </c>
      <c r="D70">
        <v>8</v>
      </c>
      <c r="E70" s="7" t="str">
        <f t="shared" si="4"/>
        <v>2020JPN</v>
      </c>
      <c r="F70" s="5">
        <v>126476.458</v>
      </c>
      <c r="G70">
        <v>2020</v>
      </c>
      <c r="H70" s="5">
        <v>84.859999999999985</v>
      </c>
      <c r="I70" s="6">
        <v>6.1179633140563965</v>
      </c>
      <c r="J70" s="6">
        <v>4.3032738949857308</v>
      </c>
      <c r="K70" s="12">
        <v>50.253482999158692</v>
      </c>
      <c r="L70">
        <f t="shared" si="5"/>
        <v>1.55</v>
      </c>
      <c r="M70" s="20" t="s">
        <v>334</v>
      </c>
    </row>
    <row r="71" spans="1:13">
      <c r="A71">
        <f t="shared" si="3"/>
        <v>79</v>
      </c>
      <c r="B71" t="s">
        <v>131</v>
      </c>
      <c r="C71" t="str">
        <f>VLOOKUP(B71,'country codes'!$A$3:$B$287,2,0)</f>
        <v>KAZ</v>
      </c>
      <c r="D71">
        <v>7</v>
      </c>
      <c r="E71" s="7" t="str">
        <f t="shared" si="4"/>
        <v>2020KAZ</v>
      </c>
      <c r="F71" s="5">
        <v>18776.706999999999</v>
      </c>
      <c r="G71">
        <v>2020</v>
      </c>
      <c r="H71" s="5">
        <v>73.704249541284383</v>
      </c>
      <c r="I71" s="6">
        <v>6.168269157409668</v>
      </c>
      <c r="J71" s="6">
        <v>5.514546053095704</v>
      </c>
      <c r="K71" s="12">
        <v>38.821855945115793</v>
      </c>
      <c r="L71">
        <f t="shared" si="5"/>
        <v>1.55</v>
      </c>
      <c r="M71" s="20" t="s">
        <v>334</v>
      </c>
    </row>
    <row r="72" spans="1:13">
      <c r="A72">
        <f t="shared" si="3"/>
        <v>52</v>
      </c>
      <c r="B72" t="s">
        <v>53</v>
      </c>
      <c r="C72" t="str">
        <f>VLOOKUP(B72,'country codes'!$A$3:$B$287,2,0)</f>
        <v>KEN</v>
      </c>
      <c r="D72">
        <v>5</v>
      </c>
      <c r="E72" s="7" t="str">
        <f t="shared" si="4"/>
        <v>2020KEN</v>
      </c>
      <c r="F72" s="5">
        <v>53771.3</v>
      </c>
      <c r="G72">
        <v>2020</v>
      </c>
      <c r="H72" s="5">
        <v>66.971412844036706</v>
      </c>
      <c r="I72" s="6">
        <v>4.5465841293334961</v>
      </c>
      <c r="J72" s="6">
        <v>0.91729946693886077</v>
      </c>
      <c r="K72" s="12">
        <v>45.261226418231061</v>
      </c>
      <c r="L72">
        <f t="shared" si="5"/>
        <v>1.55</v>
      </c>
      <c r="M72" s="20" t="s">
        <v>334</v>
      </c>
    </row>
    <row r="73" spans="1:13">
      <c r="A73">
        <f t="shared" si="3"/>
        <v>3</v>
      </c>
      <c r="B73" t="s">
        <v>22</v>
      </c>
      <c r="C73" t="str">
        <f>VLOOKUP(B73,'country codes'!$A$3:$B$287,2,0)</f>
        <v>KGZ</v>
      </c>
      <c r="D73">
        <v>7</v>
      </c>
      <c r="E73" s="7" t="str">
        <f t="shared" si="4"/>
        <v>2020KGZ</v>
      </c>
      <c r="F73" s="5">
        <v>6524.1909999999998</v>
      </c>
      <c r="G73">
        <v>2020</v>
      </c>
      <c r="H73" s="5">
        <v>71.198510091743117</v>
      </c>
      <c r="I73" s="6">
        <v>6.2495861053466797</v>
      </c>
      <c r="J73" s="6">
        <v>1.4707641729307972</v>
      </c>
      <c r="K73" s="12">
        <v>57.129533030345719</v>
      </c>
      <c r="L73">
        <f t="shared" si="5"/>
        <v>1.55</v>
      </c>
      <c r="M73" s="20" t="s">
        <v>334</v>
      </c>
    </row>
    <row r="74" spans="1:13">
      <c r="A74" t="str">
        <f t="shared" si="3"/>
        <v/>
      </c>
      <c r="B74" t="s">
        <v>41</v>
      </c>
      <c r="C74" t="str">
        <f>VLOOKUP(B74,'country codes'!$A$3:$B$287,2,0)</f>
        <v>KHM</v>
      </c>
      <c r="D74">
        <v>8</v>
      </c>
      <c r="E74" s="7" t="str">
        <f t="shared" si="4"/>
        <v>2020KHM</v>
      </c>
      <c r="F74" s="5">
        <v>16718.971000000001</v>
      </c>
      <c r="G74">
        <v>2020</v>
      </c>
      <c r="H74" s="5" t="s">
        <v>333</v>
      </c>
      <c r="I74" s="6">
        <v>4.3769850730895996</v>
      </c>
      <c r="J74" s="6">
        <v>1.324349714850575</v>
      </c>
      <c r="K74" s="12" t="s">
        <v>333</v>
      </c>
      <c r="L74">
        <f t="shared" si="5"/>
        <v>1.55</v>
      </c>
      <c r="M74" s="20" t="s">
        <v>334</v>
      </c>
    </row>
    <row r="75" spans="1:13">
      <c r="A75">
        <f t="shared" si="3"/>
        <v>74</v>
      </c>
      <c r="B75" s="9" t="s">
        <v>127</v>
      </c>
      <c r="C75" t="str">
        <f>VLOOKUP(B75,'country codes'!$A$3:$B$287,2,0)</f>
        <v>KOR</v>
      </c>
      <c r="D75">
        <v>8</v>
      </c>
      <c r="E75" s="7" t="str">
        <f t="shared" si="4"/>
        <v>2020KOR</v>
      </c>
      <c r="F75" s="5">
        <v>51269.182999999997</v>
      </c>
      <c r="G75">
        <v>2020</v>
      </c>
      <c r="H75" s="5">
        <v>83.161423853211005</v>
      </c>
      <c r="I75" s="6">
        <v>5.7926955223083496</v>
      </c>
      <c r="J75" s="6">
        <v>5.9364387294218295</v>
      </c>
      <c r="K75" s="12">
        <v>40.929446070235137</v>
      </c>
      <c r="L75">
        <f t="shared" si="5"/>
        <v>1.55</v>
      </c>
      <c r="M75" s="20" t="s">
        <v>334</v>
      </c>
    </row>
    <row r="76" spans="1:13">
      <c r="A76" t="str">
        <f t="shared" si="3"/>
        <v/>
      </c>
      <c r="B76" t="s">
        <v>148</v>
      </c>
      <c r="C76" t="str">
        <f>VLOOKUP(B76,'country codes'!$A$3:$B$287,2,0)</f>
        <v>KWT</v>
      </c>
      <c r="D76">
        <v>4</v>
      </c>
      <c r="E76" s="7" t="str">
        <f t="shared" si="4"/>
        <v>2020KWT</v>
      </c>
      <c r="F76" s="5">
        <v>4270.5630000000001</v>
      </c>
      <c r="G76">
        <v>2020</v>
      </c>
      <c r="H76" s="5">
        <v>74.995640366972466</v>
      </c>
      <c r="I76" s="6" t="s">
        <v>333</v>
      </c>
      <c r="J76" s="6">
        <v>6.7223384297068396</v>
      </c>
      <c r="K76" s="12" t="s">
        <v>333</v>
      </c>
      <c r="L76">
        <f t="shared" si="5"/>
        <v>1.55</v>
      </c>
      <c r="M76" s="20" t="s">
        <v>334</v>
      </c>
    </row>
    <row r="77" spans="1:13">
      <c r="A77" t="str">
        <f t="shared" si="3"/>
        <v/>
      </c>
      <c r="B77" t="s">
        <v>90</v>
      </c>
      <c r="C77" t="str">
        <f>VLOOKUP(B77,'country codes'!$A$3:$B$287,2,0)</f>
        <v>LAO</v>
      </c>
      <c r="D77">
        <v>8</v>
      </c>
      <c r="E77" s="7" t="str">
        <f t="shared" si="4"/>
        <v>2020LAO</v>
      </c>
      <c r="F77" s="5">
        <v>7275.5559999999996</v>
      </c>
      <c r="G77">
        <v>2020</v>
      </c>
      <c r="H77" s="5" t="s">
        <v>333</v>
      </c>
      <c r="I77" s="6">
        <v>5.284390926361084</v>
      </c>
      <c r="J77" s="6">
        <v>2.2257423576368702</v>
      </c>
      <c r="K77" s="12" t="s">
        <v>333</v>
      </c>
      <c r="L77">
        <f t="shared" si="5"/>
        <v>1.55</v>
      </c>
      <c r="M77" s="20" t="s">
        <v>334</v>
      </c>
    </row>
    <row r="78" spans="1:13">
      <c r="A78" t="str">
        <f t="shared" si="3"/>
        <v/>
      </c>
      <c r="B78" t="s">
        <v>123</v>
      </c>
      <c r="C78" t="str">
        <f>VLOOKUP(B78,'country codes'!$A$3:$B$287,2,0)</f>
        <v>LBN</v>
      </c>
      <c r="D78">
        <v>4</v>
      </c>
      <c r="E78" s="7" t="str">
        <f t="shared" si="4"/>
        <v>2020LBN</v>
      </c>
      <c r="F78" s="5">
        <v>6825.442</v>
      </c>
      <c r="G78">
        <v>2020</v>
      </c>
      <c r="H78" s="5">
        <v>78.295640366972478</v>
      </c>
      <c r="I78" s="6" t="s">
        <v>333</v>
      </c>
      <c r="J78" s="6" t="s">
        <v>333</v>
      </c>
      <c r="K78" s="12" t="s">
        <v>333</v>
      </c>
      <c r="L78">
        <f t="shared" si="5"/>
        <v>1.55</v>
      </c>
      <c r="M78" s="20" t="s">
        <v>334</v>
      </c>
    </row>
    <row r="79" spans="1:13">
      <c r="A79" t="str">
        <f t="shared" si="3"/>
        <v/>
      </c>
      <c r="B79" t="s">
        <v>47</v>
      </c>
      <c r="C79" t="str">
        <f>VLOOKUP(B79,'country codes'!$A$3:$B$287,2,0)</f>
        <v>LBR</v>
      </c>
      <c r="D79">
        <v>5</v>
      </c>
      <c r="E79" s="7" t="str">
        <f t="shared" si="4"/>
        <v>2020LBR</v>
      </c>
      <c r="F79" s="5">
        <v>5057.6769999999997</v>
      </c>
      <c r="G79">
        <v>2020</v>
      </c>
      <c r="H79" s="5">
        <v>64.448565137614665</v>
      </c>
      <c r="I79" s="6" t="s">
        <v>333</v>
      </c>
      <c r="J79" s="6" t="s">
        <v>333</v>
      </c>
      <c r="K79" s="12" t="s">
        <v>333</v>
      </c>
      <c r="L79">
        <f t="shared" si="5"/>
        <v>1.55</v>
      </c>
      <c r="M79" s="20" t="s">
        <v>334</v>
      </c>
    </row>
    <row r="80" spans="1:13">
      <c r="A80" t="str">
        <f t="shared" si="3"/>
        <v/>
      </c>
      <c r="B80" t="s">
        <v>97</v>
      </c>
      <c r="C80" t="str">
        <f>VLOOKUP(B80,'country codes'!$A$3:$B$287,2,0)</f>
        <v>LBY</v>
      </c>
      <c r="D80">
        <v>4</v>
      </c>
      <c r="E80" s="7" t="str">
        <f t="shared" si="4"/>
        <v>2020LBY</v>
      </c>
      <c r="F80" s="5">
        <v>6871.2870000000003</v>
      </c>
      <c r="G80">
        <v>2020</v>
      </c>
      <c r="H80" s="5">
        <v>72.508499082568818</v>
      </c>
      <c r="I80" s="6" t="s">
        <v>333</v>
      </c>
      <c r="J80" s="6" t="s">
        <v>333</v>
      </c>
      <c r="K80" s="12" t="s">
        <v>333</v>
      </c>
      <c r="L80">
        <f t="shared" si="5"/>
        <v>1.55</v>
      </c>
      <c r="M80" s="20" t="s">
        <v>334</v>
      </c>
    </row>
    <row r="81" spans="1:13">
      <c r="A81" t="str">
        <f t="shared" si="3"/>
        <v/>
      </c>
      <c r="B81" t="s">
        <v>49</v>
      </c>
      <c r="C81" t="str">
        <f>VLOOKUP(B81,'country codes'!$A$3:$B$287,2,0)</f>
        <v>LKA</v>
      </c>
      <c r="D81">
        <v>6</v>
      </c>
      <c r="E81" s="7" t="str">
        <f t="shared" si="4"/>
        <v>2020LKA</v>
      </c>
      <c r="F81" s="5">
        <v>21413.25</v>
      </c>
      <c r="G81">
        <v>2020</v>
      </c>
      <c r="H81" s="5">
        <v>77.187141284403666</v>
      </c>
      <c r="I81" s="6" t="s">
        <v>333</v>
      </c>
      <c r="J81" s="6">
        <v>1.3849374503931151</v>
      </c>
      <c r="K81" s="12" t="s">
        <v>333</v>
      </c>
      <c r="L81">
        <f t="shared" si="5"/>
        <v>1.55</v>
      </c>
      <c r="M81" s="20" t="s">
        <v>334</v>
      </c>
    </row>
    <row r="82" spans="1:13">
      <c r="A82" t="str">
        <f t="shared" si="3"/>
        <v/>
      </c>
      <c r="B82" t="s">
        <v>150</v>
      </c>
      <c r="C82" t="str">
        <f>VLOOKUP(B82,'country codes'!$A$3:$B$287,2,0)</f>
        <v>LSO</v>
      </c>
      <c r="D82">
        <v>5</v>
      </c>
      <c r="E82" s="7" t="str">
        <f t="shared" si="4"/>
        <v>2020LSO</v>
      </c>
      <c r="F82" s="5">
        <v>2142.252</v>
      </c>
      <c r="G82">
        <v>2020</v>
      </c>
      <c r="H82" s="5" t="s">
        <v>333</v>
      </c>
      <c r="I82" s="6" t="s">
        <v>333</v>
      </c>
      <c r="J82" s="6" t="s">
        <v>333</v>
      </c>
      <c r="K82" s="12" t="s">
        <v>333</v>
      </c>
      <c r="L82">
        <f t="shared" si="5"/>
        <v>1.55</v>
      </c>
      <c r="M82" s="20" t="s">
        <v>334</v>
      </c>
    </row>
    <row r="83" spans="1:13">
      <c r="A83">
        <f t="shared" si="3"/>
        <v>82</v>
      </c>
      <c r="B83" t="s">
        <v>135</v>
      </c>
      <c r="C83" t="str">
        <f>VLOOKUP(B83,'country codes'!$A$3:$B$287,2,0)</f>
        <v>LTU</v>
      </c>
      <c r="D83">
        <v>7</v>
      </c>
      <c r="E83" s="7" t="str">
        <f t="shared" si="4"/>
        <v>2020LTU</v>
      </c>
      <c r="F83" s="5">
        <v>2722.2910000000002</v>
      </c>
      <c r="G83">
        <v>2020</v>
      </c>
      <c r="H83" s="5">
        <v>74.5</v>
      </c>
      <c r="I83" s="6">
        <v>6.3913788795471191</v>
      </c>
      <c r="J83" s="6">
        <v>6.2134213206620608</v>
      </c>
      <c r="K83" s="12">
        <v>38.13407863220533</v>
      </c>
      <c r="L83">
        <f t="shared" si="5"/>
        <v>1.55</v>
      </c>
      <c r="M83" s="20" t="s">
        <v>334</v>
      </c>
    </row>
    <row r="84" spans="1:13">
      <c r="A84" t="str">
        <f t="shared" si="3"/>
        <v/>
      </c>
      <c r="B84" t="s">
        <v>152</v>
      </c>
      <c r="C84" t="str">
        <f>VLOOKUP(B84,'country codes'!$A$3:$B$287,2,0)</f>
        <v>LUX</v>
      </c>
      <c r="D84">
        <v>3</v>
      </c>
      <c r="E84" s="7" t="str">
        <f t="shared" si="4"/>
        <v>2020LUX</v>
      </c>
      <c r="F84" s="5">
        <v>625.976</v>
      </c>
      <c r="G84">
        <v>2020</v>
      </c>
      <c r="H84" s="5">
        <v>81.399999999999991</v>
      </c>
      <c r="I84" s="6" t="s">
        <v>333</v>
      </c>
      <c r="J84" s="6">
        <v>9.7872408802630133</v>
      </c>
      <c r="K84" s="12" t="s">
        <v>333</v>
      </c>
      <c r="L84">
        <f t="shared" si="5"/>
        <v>1.55</v>
      </c>
      <c r="M84" s="20" t="s">
        <v>334</v>
      </c>
    </row>
    <row r="85" spans="1:13">
      <c r="A85">
        <f t="shared" si="3"/>
        <v>83</v>
      </c>
      <c r="B85" t="s">
        <v>142</v>
      </c>
      <c r="C85" t="str">
        <f>VLOOKUP(B85,'country codes'!$A$3:$B$287,2,0)</f>
        <v>LVA</v>
      </c>
      <c r="D85">
        <v>7</v>
      </c>
      <c r="E85" s="7" t="str">
        <f t="shared" si="4"/>
        <v>2020LVA</v>
      </c>
      <c r="F85" s="5">
        <v>1886.202</v>
      </c>
      <c r="G85">
        <v>2020</v>
      </c>
      <c r="H85" s="5">
        <v>75.3</v>
      </c>
      <c r="I85" s="6">
        <v>6.229008674621582</v>
      </c>
      <c r="J85" s="6">
        <v>6.6099269524815263</v>
      </c>
      <c r="K85" s="12">
        <v>36.685972171699852</v>
      </c>
      <c r="L85">
        <f t="shared" si="5"/>
        <v>1.55</v>
      </c>
      <c r="M85" s="20" t="s">
        <v>334</v>
      </c>
    </row>
    <row r="86" spans="1:13">
      <c r="A86">
        <f t="shared" si="3"/>
        <v>35</v>
      </c>
      <c r="B86" t="s">
        <v>33</v>
      </c>
      <c r="C86" t="str">
        <f>VLOOKUP(B86,'country codes'!$A$3:$B$287,2,0)</f>
        <v>MAR</v>
      </c>
      <c r="D86">
        <v>4</v>
      </c>
      <c r="E86" s="7" t="str">
        <f t="shared" si="4"/>
        <v>2020MAR</v>
      </c>
      <c r="F86" s="5">
        <v>36910.557999999997</v>
      </c>
      <c r="G86">
        <v>2020</v>
      </c>
      <c r="H86" s="5">
        <v>76.42422752293578</v>
      </c>
      <c r="I86" s="6">
        <v>4.8026175498962402</v>
      </c>
      <c r="J86" s="6">
        <v>1.7328824892561174</v>
      </c>
      <c r="K86" s="12">
        <v>49.309138636307289</v>
      </c>
      <c r="L86">
        <f t="shared" si="5"/>
        <v>1.55</v>
      </c>
      <c r="M86" s="20" t="s">
        <v>334</v>
      </c>
    </row>
    <row r="87" spans="1:13">
      <c r="A87">
        <f t="shared" si="3"/>
        <v>25</v>
      </c>
      <c r="B87" t="s">
        <v>36</v>
      </c>
      <c r="C87" t="str">
        <f>VLOOKUP(B87,'country codes'!$A$3:$B$287,2,0)</f>
        <v>MDA</v>
      </c>
      <c r="D87">
        <v>7</v>
      </c>
      <c r="E87" s="7" t="str">
        <f t="shared" si="4"/>
        <v>2020MDA</v>
      </c>
      <c r="F87" s="5">
        <v>4033.9630000000002</v>
      </c>
      <c r="G87">
        <v>2020</v>
      </c>
      <c r="H87" s="5">
        <v>71.164183486238542</v>
      </c>
      <c r="I87" s="6">
        <v>5.8116288185119629</v>
      </c>
      <c r="J87" s="6">
        <v>1.8603574201535598</v>
      </c>
      <c r="K87" s="12">
        <v>51.475099009466653</v>
      </c>
      <c r="L87">
        <f t="shared" si="5"/>
        <v>1.55</v>
      </c>
      <c r="M87" s="20" t="s">
        <v>334</v>
      </c>
    </row>
    <row r="88" spans="1:13">
      <c r="A88" t="str">
        <f t="shared" si="3"/>
        <v/>
      </c>
      <c r="B88" t="s">
        <v>60</v>
      </c>
      <c r="C88" t="str">
        <f>VLOOKUP(B88,'country codes'!$A$3:$B$287,2,0)</f>
        <v>MDG</v>
      </c>
      <c r="D88">
        <v>5</v>
      </c>
      <c r="E88" s="7" t="str">
        <f t="shared" si="4"/>
        <v>2020MDG</v>
      </c>
      <c r="F88" s="5">
        <v>27691.019</v>
      </c>
      <c r="G88">
        <v>2020</v>
      </c>
      <c r="H88" s="5">
        <v>67.261423853210999</v>
      </c>
      <c r="I88" s="6" t="s">
        <v>333</v>
      </c>
      <c r="J88" s="6" t="s">
        <v>333</v>
      </c>
      <c r="K88" s="12" t="s">
        <v>333</v>
      </c>
      <c r="L88">
        <f t="shared" si="5"/>
        <v>1.55</v>
      </c>
      <c r="M88" s="20" t="s">
        <v>334</v>
      </c>
    </row>
    <row r="89" spans="1:13">
      <c r="A89">
        <f t="shared" si="3"/>
        <v>22</v>
      </c>
      <c r="B89" t="s">
        <v>27</v>
      </c>
      <c r="C89" t="str">
        <f>VLOOKUP(B89,'country codes'!$A$3:$B$287,2,0)</f>
        <v>MEX</v>
      </c>
      <c r="D89">
        <v>1</v>
      </c>
      <c r="E89" s="7" t="str">
        <f t="shared" si="4"/>
        <v>2020MEX</v>
      </c>
      <c r="F89" s="5">
        <v>128932.753</v>
      </c>
      <c r="G89">
        <v>2020</v>
      </c>
      <c r="H89" s="5">
        <v>72.646855045871561</v>
      </c>
      <c r="I89" s="6">
        <v>5.9642210006713867</v>
      </c>
      <c r="J89" s="6">
        <v>2.1264017125140442</v>
      </c>
      <c r="K89" s="12">
        <v>52.051684732058618</v>
      </c>
      <c r="L89">
        <f t="shared" si="5"/>
        <v>1.55</v>
      </c>
      <c r="M89" s="20" t="s">
        <v>334</v>
      </c>
    </row>
    <row r="90" spans="1:13">
      <c r="A90">
        <f t="shared" si="3"/>
        <v>59</v>
      </c>
      <c r="B90" t="s">
        <v>87</v>
      </c>
      <c r="C90" t="str">
        <f>VLOOKUP(B90,'country codes'!$A$3:$B$287,2,0)</f>
        <v>MKD</v>
      </c>
      <c r="D90">
        <v>7</v>
      </c>
      <c r="E90" s="7" t="str">
        <f t="shared" si="4"/>
        <v>2020MKD</v>
      </c>
      <c r="F90" s="5">
        <v>2083.38</v>
      </c>
      <c r="G90">
        <v>2020</v>
      </c>
      <c r="H90" s="5">
        <v>74.434106422018345</v>
      </c>
      <c r="I90" s="6">
        <v>5.0536642074584961</v>
      </c>
      <c r="J90" s="6">
        <v>2.6616709055859498</v>
      </c>
      <c r="K90" s="12">
        <v>44.531482875815712</v>
      </c>
      <c r="L90">
        <f t="shared" si="5"/>
        <v>1.55</v>
      </c>
      <c r="M90" s="20" t="s">
        <v>334</v>
      </c>
    </row>
    <row r="91" spans="1:13">
      <c r="A91" t="str">
        <f t="shared" si="3"/>
        <v/>
      </c>
      <c r="B91" t="s">
        <v>105</v>
      </c>
      <c r="C91" t="str">
        <f>VLOOKUP(B91,'country codes'!$A$3:$B$287,2,0)</f>
        <v>MLI</v>
      </c>
      <c r="D91">
        <v>5</v>
      </c>
      <c r="E91" s="7" t="str">
        <f t="shared" si="4"/>
        <v>2020MLI</v>
      </c>
      <c r="F91" s="5">
        <v>20250.833999999999</v>
      </c>
      <c r="G91">
        <v>2020</v>
      </c>
      <c r="H91" s="5">
        <v>59.661423853211005</v>
      </c>
      <c r="I91" s="6" t="s">
        <v>333</v>
      </c>
      <c r="J91" s="6" t="s">
        <v>333</v>
      </c>
      <c r="K91" s="12" t="s">
        <v>333</v>
      </c>
      <c r="L91">
        <f t="shared" si="5"/>
        <v>1.55</v>
      </c>
      <c r="M91" s="20" t="s">
        <v>334</v>
      </c>
    </row>
    <row r="92" spans="1:13">
      <c r="A92">
        <f t="shared" si="3"/>
        <v>65</v>
      </c>
      <c r="B92" t="s">
        <v>113</v>
      </c>
      <c r="C92" t="str">
        <f>VLOOKUP(B92,'country codes'!$A$3:$B$287,2,0)</f>
        <v>MLT</v>
      </c>
      <c r="D92">
        <v>3</v>
      </c>
      <c r="E92" s="7" t="str">
        <f t="shared" si="4"/>
        <v>2020MLT</v>
      </c>
      <c r="F92" s="5">
        <v>441.53899999999999</v>
      </c>
      <c r="G92">
        <v>2020</v>
      </c>
      <c r="H92" s="5">
        <v>82.199999999999989</v>
      </c>
      <c r="I92" s="6">
        <v>6.156822681427002</v>
      </c>
      <c r="J92" s="6">
        <v>5.6522676664748071</v>
      </c>
      <c r="K92" s="12">
        <v>43.281823998178879</v>
      </c>
      <c r="L92">
        <f t="shared" si="5"/>
        <v>1.55</v>
      </c>
      <c r="M92" s="20" t="s">
        <v>334</v>
      </c>
    </row>
    <row r="93" spans="1:13">
      <c r="A93">
        <f t="shared" si="3"/>
        <v>75</v>
      </c>
      <c r="B93" t="s">
        <v>102</v>
      </c>
      <c r="C93" t="str">
        <f>VLOOKUP(B93,'country codes'!$A$3:$B$287,2,0)</f>
        <v>MMR</v>
      </c>
      <c r="D93">
        <v>8</v>
      </c>
      <c r="E93" s="7" t="str">
        <f t="shared" si="4"/>
        <v>2020MMR</v>
      </c>
      <c r="F93" s="5">
        <v>54409.794000000002</v>
      </c>
      <c r="G93">
        <v>2020</v>
      </c>
      <c r="H93" s="5">
        <v>67.209988990825664</v>
      </c>
      <c r="I93" s="6">
        <v>4.4313640594482422</v>
      </c>
      <c r="J93" s="6">
        <v>1.7196242542378066</v>
      </c>
      <c r="K93" s="12">
        <v>40.211678472341688</v>
      </c>
      <c r="L93">
        <f t="shared" si="5"/>
        <v>1.55</v>
      </c>
      <c r="M93" s="20" t="s">
        <v>334</v>
      </c>
    </row>
    <row r="94" spans="1:13">
      <c r="A94">
        <f t="shared" si="3"/>
        <v>61</v>
      </c>
      <c r="B94" t="s">
        <v>116</v>
      </c>
      <c r="C94" t="str">
        <f>VLOOKUP(B94,'country codes'!$A$3:$B$287,2,0)</f>
        <v>MNE</v>
      </c>
      <c r="D94">
        <v>7</v>
      </c>
      <c r="E94" s="7" t="str">
        <f t="shared" si="4"/>
        <v>2020MNE</v>
      </c>
      <c r="F94" s="5">
        <v>628.06200000000001</v>
      </c>
      <c r="G94">
        <v>2020</v>
      </c>
      <c r="H94" s="5">
        <v>75.701269724770654</v>
      </c>
      <c r="I94" s="6">
        <v>5.7221627235412598</v>
      </c>
      <c r="J94" s="6">
        <v>3.7697672091416408</v>
      </c>
      <c r="K94" s="12">
        <v>44.300424041742417</v>
      </c>
      <c r="L94">
        <f t="shared" si="5"/>
        <v>1.55</v>
      </c>
      <c r="M94" s="20" t="s">
        <v>334</v>
      </c>
    </row>
    <row r="95" spans="1:13">
      <c r="A95" t="str">
        <f t="shared" si="3"/>
        <v/>
      </c>
      <c r="B95" t="s">
        <v>154</v>
      </c>
      <c r="C95" t="str">
        <f>VLOOKUP(B95,'country codes'!$A$3:$B$287,2,0)</f>
        <v>MNG</v>
      </c>
      <c r="D95">
        <v>8</v>
      </c>
      <c r="E95" s="7" t="str">
        <f t="shared" si="4"/>
        <v>2020MNG</v>
      </c>
      <c r="F95" s="5">
        <v>3278.2919999999999</v>
      </c>
      <c r="G95">
        <v>2020</v>
      </c>
      <c r="H95" s="5" t="s">
        <v>333</v>
      </c>
      <c r="I95" s="6">
        <v>6.0113649368286133</v>
      </c>
      <c r="J95" s="6">
        <v>9.9497674846421695</v>
      </c>
      <c r="K95" s="12" t="s">
        <v>333</v>
      </c>
      <c r="L95">
        <f t="shared" si="5"/>
        <v>1.55</v>
      </c>
      <c r="M95" s="20" t="s">
        <v>334</v>
      </c>
    </row>
    <row r="96" spans="1:13">
      <c r="A96" t="str">
        <f t="shared" si="3"/>
        <v/>
      </c>
      <c r="B96" t="s">
        <v>55</v>
      </c>
      <c r="C96" t="str">
        <f>VLOOKUP(B96,'country codes'!$A$3:$B$287,2,0)</f>
        <v>MOZ</v>
      </c>
      <c r="D96">
        <v>5</v>
      </c>
      <c r="E96" s="7" t="str">
        <f t="shared" si="4"/>
        <v>2020MOZ</v>
      </c>
      <c r="F96" s="5">
        <v>31255.435000000001</v>
      </c>
      <c r="G96">
        <v>2020</v>
      </c>
      <c r="H96" s="5">
        <v>61.587141284403664</v>
      </c>
      <c r="I96" s="6" t="s">
        <v>333</v>
      </c>
      <c r="J96" s="6" t="s">
        <v>333</v>
      </c>
      <c r="K96" s="12" t="s">
        <v>333</v>
      </c>
      <c r="L96">
        <f t="shared" si="5"/>
        <v>1.55</v>
      </c>
      <c r="M96" s="20" t="s">
        <v>334</v>
      </c>
    </row>
    <row r="97" spans="1:13">
      <c r="A97" t="str">
        <f t="shared" si="3"/>
        <v/>
      </c>
      <c r="B97" t="s">
        <v>133</v>
      </c>
      <c r="C97" t="str">
        <f>VLOOKUP(B97,'country codes'!$A$3:$B$287,2,0)</f>
        <v>MRT</v>
      </c>
      <c r="D97">
        <v>5</v>
      </c>
      <c r="E97" s="7" t="str">
        <f t="shared" si="4"/>
        <v>2020MRT</v>
      </c>
      <c r="F97" s="5">
        <v>4649.66</v>
      </c>
      <c r="G97">
        <v>2020</v>
      </c>
      <c r="H97" s="5">
        <v>64.868543119266064</v>
      </c>
      <c r="I97" s="6" t="s">
        <v>333</v>
      </c>
      <c r="J97" s="6" t="s">
        <v>333</v>
      </c>
      <c r="K97" s="12" t="s">
        <v>333</v>
      </c>
      <c r="L97">
        <f t="shared" si="5"/>
        <v>1.55</v>
      </c>
      <c r="M97" s="20" t="s">
        <v>334</v>
      </c>
    </row>
    <row r="98" spans="1:13">
      <c r="A98">
        <f t="shared" si="3"/>
        <v>24</v>
      </c>
      <c r="B98" t="s">
        <v>38</v>
      </c>
      <c r="C98" t="str">
        <f>VLOOKUP(B98,'country codes'!$A$3:$B$287,2,0)</f>
        <v>MUS</v>
      </c>
      <c r="D98">
        <v>5</v>
      </c>
      <c r="E98" s="7" t="str">
        <f t="shared" si="4"/>
        <v>2020MUS</v>
      </c>
      <c r="F98" s="5">
        <v>1271.7670000000001</v>
      </c>
      <c r="G98">
        <v>2020</v>
      </c>
      <c r="H98" s="5">
        <v>75.087141284403657</v>
      </c>
      <c r="I98" s="6">
        <v>6.0153002738952637</v>
      </c>
      <c r="J98" s="6">
        <v>2.553351383514979</v>
      </c>
      <c r="K98" s="12">
        <v>51.775076316283943</v>
      </c>
      <c r="L98">
        <f t="shared" si="5"/>
        <v>1.55</v>
      </c>
      <c r="M98" s="20" t="s">
        <v>334</v>
      </c>
    </row>
    <row r="99" spans="1:13">
      <c r="A99" t="str">
        <f t="shared" si="3"/>
        <v/>
      </c>
      <c r="B99" t="s">
        <v>100</v>
      </c>
      <c r="C99" t="str">
        <f>VLOOKUP(B99,'country codes'!$A$3:$B$287,2,0)</f>
        <v>MWI</v>
      </c>
      <c r="D99">
        <v>5</v>
      </c>
      <c r="E99" s="7" t="str">
        <f t="shared" si="4"/>
        <v>2020MWI</v>
      </c>
      <c r="F99" s="5">
        <v>19129.955000000002</v>
      </c>
      <c r="G99">
        <v>2020</v>
      </c>
      <c r="H99" s="5">
        <v>64.761423853210999</v>
      </c>
      <c r="I99" s="6" t="s">
        <v>333</v>
      </c>
      <c r="J99" s="6" t="s">
        <v>333</v>
      </c>
      <c r="K99" s="12" t="s">
        <v>333</v>
      </c>
      <c r="L99">
        <f t="shared" si="5"/>
        <v>1.55</v>
      </c>
      <c r="M99" s="20" t="s">
        <v>334</v>
      </c>
    </row>
    <row r="100" spans="1:13">
      <c r="A100" t="str">
        <f t="shared" si="3"/>
        <v/>
      </c>
      <c r="B100" t="s">
        <v>112</v>
      </c>
      <c r="C100" t="str">
        <f>VLOOKUP(B100,'country codes'!$A$3:$B$287,2,0)</f>
        <v>MYS</v>
      </c>
      <c r="D100">
        <v>8</v>
      </c>
      <c r="E100" s="7" t="str">
        <f t="shared" si="4"/>
        <v>2020MYS</v>
      </c>
      <c r="F100" s="5">
        <v>32365.998</v>
      </c>
      <c r="G100">
        <v>2020</v>
      </c>
      <c r="H100" s="5">
        <v>76.361423853211008</v>
      </c>
      <c r="I100" s="6" t="s">
        <v>333</v>
      </c>
      <c r="J100" s="6">
        <v>3.9218261332082713</v>
      </c>
      <c r="K100" s="12" t="s">
        <v>333</v>
      </c>
      <c r="L100">
        <f t="shared" si="5"/>
        <v>1.55</v>
      </c>
      <c r="M100" s="20" t="s">
        <v>334</v>
      </c>
    </row>
    <row r="101" spans="1:13">
      <c r="A101" t="str">
        <f t="shared" si="3"/>
        <v/>
      </c>
      <c r="B101" t="s">
        <v>125</v>
      </c>
      <c r="C101" t="str">
        <f>VLOOKUP(B101,'country codes'!$A$3:$B$287,2,0)</f>
        <v>NAM</v>
      </c>
      <c r="D101">
        <v>5</v>
      </c>
      <c r="E101" s="7" t="str">
        <f t="shared" si="4"/>
        <v>2020NAM</v>
      </c>
      <c r="F101" s="5">
        <v>2540.9160000000002</v>
      </c>
      <c r="G101">
        <v>2020</v>
      </c>
      <c r="H101" s="5" t="s">
        <v>333</v>
      </c>
      <c r="I101" s="6">
        <v>4.4510102272033691</v>
      </c>
      <c r="J101" s="6">
        <v>1.8175315357896387</v>
      </c>
      <c r="K101" s="12" t="s">
        <v>333</v>
      </c>
      <c r="L101">
        <f t="shared" si="5"/>
        <v>1.55</v>
      </c>
      <c r="M101" s="20" t="s">
        <v>334</v>
      </c>
    </row>
    <row r="102" spans="1:13">
      <c r="A102" t="str">
        <f t="shared" si="3"/>
        <v/>
      </c>
      <c r="B102" t="s">
        <v>91</v>
      </c>
      <c r="C102" t="str">
        <f>VLOOKUP(B102,'country codes'!$A$3:$B$287,2,0)</f>
        <v>NER</v>
      </c>
      <c r="D102">
        <v>5</v>
      </c>
      <c r="E102" s="7" t="str">
        <f t="shared" si="4"/>
        <v>2020NER</v>
      </c>
      <c r="F102" s="5">
        <v>24206.635999999999</v>
      </c>
      <c r="G102">
        <v>2020</v>
      </c>
      <c r="H102" s="5">
        <v>62.787141284403667</v>
      </c>
      <c r="I102" s="6" t="s">
        <v>333</v>
      </c>
      <c r="J102" s="6" t="s">
        <v>333</v>
      </c>
      <c r="K102" s="12" t="s">
        <v>333</v>
      </c>
      <c r="L102">
        <f t="shared" si="5"/>
        <v>1.55</v>
      </c>
      <c r="M102" s="20" t="s">
        <v>334</v>
      </c>
    </row>
    <row r="103" spans="1:13">
      <c r="A103">
        <f t="shared" si="3"/>
        <v>72</v>
      </c>
      <c r="B103" t="s">
        <v>129</v>
      </c>
      <c r="C103" t="str">
        <f>VLOOKUP(B103,'country codes'!$A$3:$B$287,2,0)</f>
        <v>NGA</v>
      </c>
      <c r="D103">
        <v>5</v>
      </c>
      <c r="E103" s="7" t="str">
        <f t="shared" si="4"/>
        <v>2020NGA</v>
      </c>
      <c r="F103" s="5">
        <v>206139.587</v>
      </c>
      <c r="G103">
        <v>2020</v>
      </c>
      <c r="H103" s="5">
        <v>55.087141284403678</v>
      </c>
      <c r="I103" s="6">
        <v>5.5029482841491699</v>
      </c>
      <c r="J103" s="6">
        <v>0.95887975491338318</v>
      </c>
      <c r="K103" s="12">
        <v>41.206846696526618</v>
      </c>
      <c r="L103">
        <f t="shared" si="5"/>
        <v>1.55</v>
      </c>
      <c r="M103" s="20" t="s">
        <v>334</v>
      </c>
    </row>
    <row r="104" spans="1:13">
      <c r="A104" t="str">
        <f t="shared" si="3"/>
        <v/>
      </c>
      <c r="B104" t="s">
        <v>20</v>
      </c>
      <c r="C104" t="str">
        <f>VLOOKUP(B104,'country codes'!$A$3:$B$287,2,0)</f>
        <v>NIC</v>
      </c>
      <c r="D104">
        <v>1</v>
      </c>
      <c r="E104" s="7" t="str">
        <f t="shared" si="4"/>
        <v>2020NIC</v>
      </c>
      <c r="F104" s="5">
        <v>6624.5540000000001</v>
      </c>
      <c r="G104">
        <v>2020</v>
      </c>
      <c r="H104" s="5">
        <v>74.609988990825684</v>
      </c>
      <c r="I104" s="6" t="s">
        <v>333</v>
      </c>
      <c r="J104" s="6" t="s">
        <v>333</v>
      </c>
      <c r="K104" s="12" t="s">
        <v>333</v>
      </c>
      <c r="L104">
        <f t="shared" si="5"/>
        <v>1.55</v>
      </c>
      <c r="M104" s="20" t="s">
        <v>334</v>
      </c>
    </row>
    <row r="105" spans="1:13">
      <c r="A105">
        <f t="shared" si="3"/>
        <v>5</v>
      </c>
      <c r="B105" t="s">
        <v>34</v>
      </c>
      <c r="C105" t="str">
        <f>VLOOKUP(B105,'country codes'!$A$3:$B$287,2,0)</f>
        <v>NLD</v>
      </c>
      <c r="D105">
        <v>3</v>
      </c>
      <c r="E105" s="7" t="str">
        <f t="shared" si="4"/>
        <v>2020NLD</v>
      </c>
      <c r="F105" s="5">
        <v>17134.873</v>
      </c>
      <c r="G105">
        <v>2020</v>
      </c>
      <c r="H105" s="5">
        <v>81.599999999999994</v>
      </c>
      <c r="I105" s="6">
        <v>7.5044479370117188</v>
      </c>
      <c r="J105" s="6">
        <v>4.2097978022771363</v>
      </c>
      <c r="K105" s="12">
        <v>56.810538078383772</v>
      </c>
      <c r="L105">
        <f t="shared" si="5"/>
        <v>1.55</v>
      </c>
      <c r="M105" s="20" t="s">
        <v>334</v>
      </c>
    </row>
    <row r="106" spans="1:13">
      <c r="A106">
        <f t="shared" si="3"/>
        <v>28</v>
      </c>
      <c r="B106" t="s">
        <v>59</v>
      </c>
      <c r="C106" t="str">
        <f>VLOOKUP(B106,'country codes'!$A$3:$B$287,2,0)</f>
        <v>NOR</v>
      </c>
      <c r="D106">
        <v>3</v>
      </c>
      <c r="E106" s="7" t="str">
        <f t="shared" si="4"/>
        <v>2020NOR</v>
      </c>
      <c r="F106" s="5">
        <v>5421.2420000000002</v>
      </c>
      <c r="G106">
        <v>2020</v>
      </c>
      <c r="H106" s="5">
        <v>82.7</v>
      </c>
      <c r="I106" s="6">
        <v>7.2900323867797852</v>
      </c>
      <c r="J106" s="6">
        <v>5.2615750693098962</v>
      </c>
      <c r="K106" s="12">
        <v>51.264085880086725</v>
      </c>
      <c r="L106">
        <f t="shared" si="5"/>
        <v>1.55</v>
      </c>
      <c r="M106" s="20" t="s">
        <v>334</v>
      </c>
    </row>
    <row r="107" spans="1:13">
      <c r="A107" t="str">
        <f t="shared" si="3"/>
        <v/>
      </c>
      <c r="B107" t="s">
        <v>23</v>
      </c>
      <c r="C107" t="str">
        <f>VLOOKUP(B107,'country codes'!$A$3:$B$287,2,0)</f>
        <v>NPL</v>
      </c>
      <c r="D107">
        <v>6</v>
      </c>
      <c r="E107" s="7" t="str">
        <f t="shared" si="4"/>
        <v>2020NPL</v>
      </c>
      <c r="F107" s="5">
        <v>29136.808000000001</v>
      </c>
      <c r="G107">
        <v>2020</v>
      </c>
      <c r="H107" s="5">
        <v>70.945695412844032</v>
      </c>
      <c r="I107" s="6" t="s">
        <v>333</v>
      </c>
      <c r="J107" s="6" t="s">
        <v>333</v>
      </c>
      <c r="K107" s="12" t="s">
        <v>333</v>
      </c>
      <c r="L107">
        <f t="shared" si="5"/>
        <v>1.55</v>
      </c>
      <c r="M107" s="20" t="s">
        <v>334</v>
      </c>
    </row>
    <row r="108" spans="1:13">
      <c r="A108">
        <f t="shared" si="3"/>
        <v>2</v>
      </c>
      <c r="B108" t="s">
        <v>25</v>
      </c>
      <c r="C108" t="str">
        <f>VLOOKUP(B108,'country codes'!$A$3:$B$287,2,0)</f>
        <v>NZL</v>
      </c>
      <c r="D108">
        <v>2</v>
      </c>
      <c r="E108" s="7" t="str">
        <f t="shared" si="4"/>
        <v>2020NZL</v>
      </c>
      <c r="F108" s="5">
        <v>4822.2330000000002</v>
      </c>
      <c r="G108">
        <v>2020</v>
      </c>
      <c r="H108" s="5">
        <v>82.487141284403663</v>
      </c>
      <c r="I108" s="6">
        <v>7.2573819160461426</v>
      </c>
      <c r="J108" s="6">
        <v>3.3791904119106597</v>
      </c>
      <c r="K108" s="12">
        <v>60.760059241315027</v>
      </c>
      <c r="L108">
        <f t="shared" si="5"/>
        <v>1.55</v>
      </c>
      <c r="M108" s="20" t="s">
        <v>334</v>
      </c>
    </row>
    <row r="109" spans="1:13">
      <c r="A109" t="str">
        <f t="shared" si="3"/>
        <v/>
      </c>
      <c r="B109" t="s">
        <v>51</v>
      </c>
      <c r="C109" t="str">
        <f>VLOOKUP(B109,'country codes'!$A$3:$B$287,2,0)</f>
        <v>PAK</v>
      </c>
      <c r="D109">
        <v>6</v>
      </c>
      <c r="E109" s="7" t="str">
        <f t="shared" si="4"/>
        <v>2020PAK</v>
      </c>
      <c r="F109" s="5">
        <v>220892.33100000001</v>
      </c>
      <c r="G109">
        <v>2020</v>
      </c>
      <c r="H109" s="5">
        <v>67.371412844036698</v>
      </c>
      <c r="I109" s="6" t="s">
        <v>333</v>
      </c>
      <c r="J109" s="6">
        <v>0.85360562048360844</v>
      </c>
      <c r="K109" s="12" t="s">
        <v>333</v>
      </c>
      <c r="L109">
        <f t="shared" si="5"/>
        <v>1.55</v>
      </c>
      <c r="M109" s="20" t="s">
        <v>334</v>
      </c>
    </row>
    <row r="110" spans="1:13">
      <c r="A110" t="str">
        <f t="shared" si="3"/>
        <v/>
      </c>
      <c r="B110" t="s">
        <v>12</v>
      </c>
      <c r="C110" t="str">
        <f>VLOOKUP(B110,'country codes'!$A$3:$B$287,2,0)</f>
        <v>PAN</v>
      </c>
      <c r="D110">
        <v>1</v>
      </c>
      <c r="E110" s="7" t="str">
        <f t="shared" si="4"/>
        <v>2020PAN</v>
      </c>
      <c r="F110" s="5">
        <v>4314.768</v>
      </c>
      <c r="G110">
        <v>2020</v>
      </c>
      <c r="H110" s="5">
        <v>75.845365137614678</v>
      </c>
      <c r="I110" s="6" t="s">
        <v>333</v>
      </c>
      <c r="J110" s="6" t="s">
        <v>333</v>
      </c>
      <c r="K110" s="12" t="s">
        <v>333</v>
      </c>
      <c r="L110">
        <f t="shared" si="5"/>
        <v>1.55</v>
      </c>
      <c r="M110" s="20" t="s">
        <v>334</v>
      </c>
    </row>
    <row r="111" spans="1:13">
      <c r="A111" t="str">
        <f t="shared" si="3"/>
        <v/>
      </c>
      <c r="B111" t="s">
        <v>19</v>
      </c>
      <c r="C111" t="str">
        <f>VLOOKUP(B111,'country codes'!$A$3:$B$287,2,0)</f>
        <v>PER</v>
      </c>
      <c r="D111">
        <v>1</v>
      </c>
      <c r="E111" s="7" t="str">
        <f t="shared" si="4"/>
        <v>2020PER</v>
      </c>
      <c r="F111" s="5">
        <v>32971.845999999998</v>
      </c>
      <c r="G111">
        <v>2020</v>
      </c>
      <c r="H111" s="5">
        <v>74.212528440366981</v>
      </c>
      <c r="I111" s="6" t="s">
        <v>333</v>
      </c>
      <c r="J111" s="6">
        <v>1.8694084076360524</v>
      </c>
      <c r="K111" s="12" t="s">
        <v>333</v>
      </c>
      <c r="L111">
        <f t="shared" si="5"/>
        <v>1.55</v>
      </c>
      <c r="M111" s="20" t="s">
        <v>334</v>
      </c>
    </row>
    <row r="112" spans="1:13">
      <c r="A112">
        <f t="shared" si="3"/>
        <v>36</v>
      </c>
      <c r="B112" t="s">
        <v>10</v>
      </c>
      <c r="C112" t="str">
        <f>VLOOKUP(B112,'country codes'!$A$3:$B$287,2,0)</f>
        <v>PHL</v>
      </c>
      <c r="D112">
        <v>8</v>
      </c>
      <c r="E112" s="7" t="str">
        <f t="shared" si="4"/>
        <v>2020PHL</v>
      </c>
      <c r="F112" s="5">
        <v>109581.08500000001</v>
      </c>
      <c r="G112">
        <v>2020</v>
      </c>
      <c r="H112" s="5">
        <v>71.05568440366973</v>
      </c>
      <c r="I112" s="6">
        <v>5.079585075378418</v>
      </c>
      <c r="J112" s="6">
        <v>1.3969712202024034</v>
      </c>
      <c r="K112" s="12">
        <v>49.271674373849891</v>
      </c>
      <c r="L112">
        <f t="shared" si="5"/>
        <v>1.55</v>
      </c>
      <c r="M112" s="20" t="s">
        <v>334</v>
      </c>
    </row>
    <row r="113" spans="1:13">
      <c r="A113">
        <f t="shared" si="3"/>
        <v>56</v>
      </c>
      <c r="B113" t="s">
        <v>94</v>
      </c>
      <c r="C113" t="str">
        <f>VLOOKUP(B113,'country codes'!$A$3:$B$287,2,0)</f>
        <v>POL</v>
      </c>
      <c r="D113">
        <v>7</v>
      </c>
      <c r="E113" s="7" t="str">
        <f t="shared" si="4"/>
        <v>2020POL</v>
      </c>
      <c r="F113" s="5">
        <v>37846.605000000003</v>
      </c>
      <c r="G113">
        <v>2020</v>
      </c>
      <c r="H113" s="5">
        <v>77.3</v>
      </c>
      <c r="I113" s="6">
        <v>6.1394553184509277</v>
      </c>
      <c r="J113" s="6">
        <v>4.4281036515331156</v>
      </c>
      <c r="K113" s="12">
        <v>44.901684433390841</v>
      </c>
      <c r="L113">
        <f t="shared" si="5"/>
        <v>1.55</v>
      </c>
      <c r="M113" s="20" t="s">
        <v>334</v>
      </c>
    </row>
    <row r="114" spans="1:13">
      <c r="A114">
        <f t="shared" si="3"/>
        <v>46</v>
      </c>
      <c r="B114" t="s">
        <v>84</v>
      </c>
      <c r="C114" t="str">
        <f>VLOOKUP(B114,'country codes'!$A$3:$B$287,2,0)</f>
        <v>PRT</v>
      </c>
      <c r="D114">
        <v>3</v>
      </c>
      <c r="E114" s="7" t="str">
        <f t="shared" si="4"/>
        <v>2020PRT</v>
      </c>
      <c r="F114" s="5">
        <v>10196.707</v>
      </c>
      <c r="G114">
        <v>2020</v>
      </c>
      <c r="H114" s="5">
        <v>81.199999999999989</v>
      </c>
      <c r="I114" s="6">
        <v>5.7677922248840332</v>
      </c>
      <c r="J114" s="6">
        <v>4.0409733057493602</v>
      </c>
      <c r="K114" s="12">
        <v>46.950944827866209</v>
      </c>
      <c r="L114">
        <f t="shared" si="5"/>
        <v>1.55</v>
      </c>
      <c r="M114" s="20" t="s">
        <v>334</v>
      </c>
    </row>
    <row r="115" spans="1:13">
      <c r="A115" t="str">
        <f t="shared" si="3"/>
        <v/>
      </c>
      <c r="B115" t="s">
        <v>61</v>
      </c>
      <c r="C115" t="str">
        <f>VLOOKUP(B115,'country codes'!$A$3:$B$287,2,0)</f>
        <v>PRY</v>
      </c>
      <c r="D115">
        <v>1</v>
      </c>
      <c r="E115" s="7" t="str">
        <f t="shared" si="4"/>
        <v>2020PRY</v>
      </c>
      <c r="F115" s="5">
        <v>7132.53</v>
      </c>
      <c r="G115">
        <v>2020</v>
      </c>
      <c r="H115" s="5">
        <v>73.599889908256884</v>
      </c>
      <c r="I115" s="6" t="s">
        <v>333</v>
      </c>
      <c r="J115" s="6" t="s">
        <v>333</v>
      </c>
      <c r="K115" s="12" t="s">
        <v>333</v>
      </c>
      <c r="L115">
        <f t="shared" si="5"/>
        <v>1.55</v>
      </c>
      <c r="M115" s="20" t="s">
        <v>334</v>
      </c>
    </row>
    <row r="116" spans="1:13">
      <c r="A116" t="str">
        <f t="shared" si="3"/>
        <v/>
      </c>
      <c r="B116" t="s">
        <v>30</v>
      </c>
      <c r="C116" t="str">
        <f>VLOOKUP(B116,'country codes'!$A$3:$B$287,2,0)</f>
        <v>PSE</v>
      </c>
      <c r="D116">
        <v>4</v>
      </c>
      <c r="E116" s="7" t="str">
        <f t="shared" si="4"/>
        <v>2020PSE</v>
      </c>
      <c r="F116" s="5">
        <v>5101.4160000000002</v>
      </c>
      <c r="G116">
        <v>2020</v>
      </c>
      <c r="H116" s="5">
        <v>72.904139449541276</v>
      </c>
      <c r="I116" s="6" t="s">
        <v>333</v>
      </c>
      <c r="J116" s="6" t="s">
        <v>333</v>
      </c>
      <c r="K116" s="12" t="s">
        <v>333</v>
      </c>
      <c r="L116">
        <f t="shared" si="5"/>
        <v>1.55</v>
      </c>
      <c r="M116" s="20" t="s">
        <v>334</v>
      </c>
    </row>
    <row r="117" spans="1:13">
      <c r="A117" t="str">
        <f t="shared" si="3"/>
        <v/>
      </c>
      <c r="B117" t="s">
        <v>155</v>
      </c>
      <c r="C117" t="str">
        <f>VLOOKUP(B117,'country codes'!$A$3:$B$287,2,0)</f>
        <v>QAT</v>
      </c>
      <c r="D117">
        <v>4</v>
      </c>
      <c r="E117" s="7" t="str">
        <f t="shared" si="4"/>
        <v>2020QAT</v>
      </c>
      <c r="F117" s="5">
        <v>2881.06</v>
      </c>
      <c r="G117">
        <v>2020</v>
      </c>
      <c r="H117" s="5">
        <v>79.644205504587163</v>
      </c>
      <c r="I117" s="6" t="s">
        <v>333</v>
      </c>
      <c r="J117" s="6">
        <v>12.121170250116279</v>
      </c>
      <c r="K117" s="12" t="s">
        <v>333</v>
      </c>
      <c r="L117">
        <f t="shared" si="5"/>
        <v>1.55</v>
      </c>
      <c r="M117" s="20" t="s">
        <v>334</v>
      </c>
    </row>
    <row r="118" spans="1:13">
      <c r="A118" t="str">
        <f t="shared" si="3"/>
        <v/>
      </c>
      <c r="B118" t="s">
        <v>77</v>
      </c>
      <c r="C118" t="str">
        <f>VLOOKUP(B118,'country codes'!$A$3:$B$287,2,0)</f>
        <v>ROU</v>
      </c>
      <c r="D118">
        <v>7</v>
      </c>
      <c r="E118" s="7" t="str">
        <f t="shared" si="4"/>
        <v>2020ROU</v>
      </c>
      <c r="F118" s="5">
        <v>19237.682000000001</v>
      </c>
      <c r="G118">
        <v>2020</v>
      </c>
      <c r="H118" s="5">
        <v>74.600000000000009</v>
      </c>
      <c r="I118" s="6" t="s">
        <v>333</v>
      </c>
      <c r="J118" s="6">
        <v>3.7168785527889798</v>
      </c>
      <c r="K118" s="12" t="s">
        <v>333</v>
      </c>
      <c r="L118">
        <f t="shared" si="5"/>
        <v>1.55</v>
      </c>
      <c r="M118" s="20" t="s">
        <v>334</v>
      </c>
    </row>
    <row r="119" spans="1:13">
      <c r="A119">
        <f t="shared" si="3"/>
        <v>85</v>
      </c>
      <c r="B119" t="s">
        <v>137</v>
      </c>
      <c r="C119" t="str">
        <f>VLOOKUP(B119,'country codes'!$A$3:$B$287,2,0)</f>
        <v>RUS</v>
      </c>
      <c r="D119">
        <v>7</v>
      </c>
      <c r="E119" s="7" t="str">
        <f t="shared" si="4"/>
        <v>2020RUS</v>
      </c>
      <c r="F119" s="5">
        <v>145934.46</v>
      </c>
      <c r="G119">
        <v>2020</v>
      </c>
      <c r="H119" s="5">
        <v>70.399999999999991</v>
      </c>
      <c r="I119" s="6">
        <v>5.4952888488769531</v>
      </c>
      <c r="J119" s="6">
        <v>5.0532921788469212</v>
      </c>
      <c r="K119" s="12">
        <v>35.148909918977949</v>
      </c>
      <c r="L119">
        <f t="shared" si="5"/>
        <v>1.55</v>
      </c>
      <c r="M119" s="20" t="s">
        <v>334</v>
      </c>
    </row>
    <row r="120" spans="1:13">
      <c r="A120" t="str">
        <f t="shared" si="3"/>
        <v/>
      </c>
      <c r="B120" t="s">
        <v>93</v>
      </c>
      <c r="C120" t="str">
        <f>VLOOKUP(B120,'country codes'!$A$3:$B$287,2,0)</f>
        <v>RWA</v>
      </c>
      <c r="D120">
        <v>5</v>
      </c>
      <c r="E120" s="7" t="str">
        <f t="shared" si="4"/>
        <v>2020RWA</v>
      </c>
      <c r="F120" s="5">
        <v>12952.209000000001</v>
      </c>
      <c r="G120">
        <v>2020</v>
      </c>
      <c r="H120" s="5">
        <v>69.274282568807337</v>
      </c>
      <c r="I120" s="6" t="s">
        <v>333</v>
      </c>
      <c r="J120" s="6" t="s">
        <v>333</v>
      </c>
      <c r="K120" s="12" t="s">
        <v>333</v>
      </c>
      <c r="L120">
        <f t="shared" si="5"/>
        <v>1.55</v>
      </c>
      <c r="M120" s="20" t="s">
        <v>334</v>
      </c>
    </row>
    <row r="121" spans="1:13">
      <c r="A121">
        <f t="shared" si="3"/>
        <v>69</v>
      </c>
      <c r="B121" t="s">
        <v>121</v>
      </c>
      <c r="C121" t="str">
        <f>VLOOKUP(B121,'country codes'!$A$3:$B$287,2,0)</f>
        <v>SAU</v>
      </c>
      <c r="D121">
        <v>4</v>
      </c>
      <c r="E121" s="7" t="str">
        <f t="shared" si="4"/>
        <v>2020SAU</v>
      </c>
      <c r="F121" s="5">
        <v>34813.866999999998</v>
      </c>
      <c r="G121">
        <v>2020</v>
      </c>
      <c r="H121" s="5">
        <v>74.608499082568798</v>
      </c>
      <c r="I121" s="6">
        <v>6.5595884323120117</v>
      </c>
      <c r="J121" s="6">
        <v>5.3095685790185003</v>
      </c>
      <c r="K121" s="12">
        <v>41.97867414453308</v>
      </c>
      <c r="L121">
        <f t="shared" si="5"/>
        <v>1.55</v>
      </c>
      <c r="M121" s="20" t="s">
        <v>334</v>
      </c>
    </row>
    <row r="122" spans="1:13">
      <c r="A122" t="str">
        <f t="shared" si="3"/>
        <v/>
      </c>
      <c r="B122" t="s">
        <v>99</v>
      </c>
      <c r="C122" t="str">
        <f>VLOOKUP(B122,'country codes'!$A$3:$B$287,2,0)</f>
        <v>SDN</v>
      </c>
      <c r="D122">
        <v>5</v>
      </c>
      <c r="E122" s="7" t="str">
        <f t="shared" si="4"/>
        <v>2020SDN</v>
      </c>
      <c r="F122" s="5">
        <v>43849.269</v>
      </c>
      <c r="G122">
        <v>2020</v>
      </c>
      <c r="H122" s="5">
        <v>65.384271559633021</v>
      </c>
      <c r="I122" s="6" t="s">
        <v>333</v>
      </c>
      <c r="J122" s="6" t="s">
        <v>333</v>
      </c>
      <c r="K122" s="12" t="s">
        <v>333</v>
      </c>
      <c r="L122">
        <f t="shared" si="5"/>
        <v>1.55</v>
      </c>
      <c r="M122" s="20" t="s">
        <v>334</v>
      </c>
    </row>
    <row r="123" spans="1:13">
      <c r="A123" t="str">
        <f t="shared" si="3"/>
        <v/>
      </c>
      <c r="B123" t="s">
        <v>28</v>
      </c>
      <c r="C123" t="str">
        <f>VLOOKUP(B123,'country codes'!$A$3:$B$287,2,0)</f>
        <v>SEN</v>
      </c>
      <c r="D123">
        <v>5</v>
      </c>
      <c r="E123" s="7" t="str">
        <f t="shared" si="4"/>
        <v>2020SEN</v>
      </c>
      <c r="F123" s="5">
        <v>16743.93</v>
      </c>
      <c r="G123">
        <v>2020</v>
      </c>
      <c r="H123" s="5">
        <v>68.00998899082569</v>
      </c>
      <c r="I123" s="6" t="s">
        <v>333</v>
      </c>
      <c r="J123" s="6" t="s">
        <v>333</v>
      </c>
      <c r="K123" s="12" t="s">
        <v>333</v>
      </c>
      <c r="L123">
        <f t="shared" si="5"/>
        <v>1.55</v>
      </c>
      <c r="M123" s="20" t="s">
        <v>334</v>
      </c>
    </row>
    <row r="124" spans="1:13">
      <c r="A124" t="str">
        <f t="shared" si="3"/>
        <v/>
      </c>
      <c r="B124" t="s">
        <v>95</v>
      </c>
      <c r="C124" t="str">
        <f>VLOOKUP(B124,'country codes'!$A$3:$B$287,2,0)</f>
        <v>SGP</v>
      </c>
      <c r="D124">
        <v>8</v>
      </c>
      <c r="E124" s="7" t="str">
        <f t="shared" si="4"/>
        <v>2020SGP</v>
      </c>
      <c r="F124" s="5">
        <v>5850.3429999999998</v>
      </c>
      <c r="G124">
        <v>2020</v>
      </c>
      <c r="H124" s="5">
        <v>83.687141284403651</v>
      </c>
      <c r="I124" s="6" t="s">
        <v>333</v>
      </c>
      <c r="J124" s="6">
        <v>5.3651044279693636</v>
      </c>
      <c r="K124" s="12" t="s">
        <v>333</v>
      </c>
      <c r="L124">
        <f t="shared" si="5"/>
        <v>1.55</v>
      </c>
      <c r="M124" s="20" t="s">
        <v>334</v>
      </c>
    </row>
    <row r="125" spans="1:13">
      <c r="A125" t="str">
        <f t="shared" si="3"/>
        <v/>
      </c>
      <c r="B125" t="s">
        <v>143</v>
      </c>
      <c r="C125" t="str">
        <f>VLOOKUP(B125,'country codes'!$A$3:$B$287,2,0)</f>
        <v>SLE</v>
      </c>
      <c r="D125">
        <v>5</v>
      </c>
      <c r="E125" s="7" t="str">
        <f t="shared" si="4"/>
        <v>2020SLE</v>
      </c>
      <c r="F125" s="5">
        <v>7976.9849999999997</v>
      </c>
      <c r="G125">
        <v>2020</v>
      </c>
      <c r="H125" s="5">
        <v>55.074282568807348</v>
      </c>
      <c r="I125" s="6" t="s">
        <v>333</v>
      </c>
      <c r="J125" s="6" t="s">
        <v>333</v>
      </c>
      <c r="K125" s="12" t="s">
        <v>333</v>
      </c>
      <c r="L125">
        <f t="shared" si="5"/>
        <v>1.55</v>
      </c>
      <c r="M125" s="20" t="s">
        <v>334</v>
      </c>
    </row>
    <row r="126" spans="1:13">
      <c r="A126">
        <f t="shared" si="3"/>
        <v>29</v>
      </c>
      <c r="B126" t="s">
        <v>17</v>
      </c>
      <c r="C126" t="str">
        <f>VLOOKUP(B126,'country codes'!$A$3:$B$287,2,0)</f>
        <v>SLV</v>
      </c>
      <c r="D126">
        <v>1</v>
      </c>
      <c r="E126" s="7" t="str">
        <f t="shared" si="4"/>
        <v>2020SLV</v>
      </c>
      <c r="F126" s="5">
        <v>6486.201</v>
      </c>
      <c r="G126">
        <v>2020</v>
      </c>
      <c r="H126" s="5">
        <v>73.037086238532112</v>
      </c>
      <c r="I126" s="6">
        <v>5.4619269371032715</v>
      </c>
      <c r="J126" s="6">
        <v>1.8742151268656058</v>
      </c>
      <c r="K126" s="12">
        <v>50.527426287356946</v>
      </c>
      <c r="L126">
        <f t="shared" si="5"/>
        <v>1.55</v>
      </c>
      <c r="M126" s="20" t="s">
        <v>334</v>
      </c>
    </row>
    <row r="127" spans="1:13">
      <c r="A127">
        <f t="shared" si="3"/>
        <v>17</v>
      </c>
      <c r="B127" t="s">
        <v>31</v>
      </c>
      <c r="C127" t="str">
        <f>VLOOKUP(B127,'country codes'!$A$3:$B$287,2,0)</f>
        <v>SRB</v>
      </c>
      <c r="D127">
        <v>7</v>
      </c>
      <c r="E127" s="7" t="str">
        <f t="shared" si="4"/>
        <v>2020SRB</v>
      </c>
      <c r="F127" s="5">
        <v>8737.3700000000008</v>
      </c>
      <c r="G127">
        <v>2020</v>
      </c>
      <c r="H127" s="5">
        <v>75.672792660550456</v>
      </c>
      <c r="I127" s="6">
        <v>6.0415463447570801</v>
      </c>
      <c r="J127" s="6">
        <v>2.365609771849325</v>
      </c>
      <c r="K127" s="12">
        <v>53.524268683068705</v>
      </c>
      <c r="L127">
        <f t="shared" si="5"/>
        <v>1.55</v>
      </c>
      <c r="M127" s="20" t="s">
        <v>334</v>
      </c>
    </row>
    <row r="128" spans="1:13">
      <c r="A128">
        <f t="shared" si="3"/>
        <v>33</v>
      </c>
      <c r="B128" t="s">
        <v>76</v>
      </c>
      <c r="C128" t="str">
        <f>VLOOKUP(B128,'country codes'!$A$3:$B$287,2,0)</f>
        <v>SVK</v>
      </c>
      <c r="D128">
        <v>7</v>
      </c>
      <c r="E128" s="7" t="str">
        <f t="shared" si="4"/>
        <v>2020SVK</v>
      </c>
      <c r="F128" s="5">
        <v>5459.643</v>
      </c>
      <c r="G128">
        <v>2020</v>
      </c>
      <c r="H128" s="5">
        <v>76.600000000000009</v>
      </c>
      <c r="I128" s="6">
        <v>6.5190982818603516</v>
      </c>
      <c r="J128" s="6">
        <v>3.7419009351234664</v>
      </c>
      <c r="K128" s="12">
        <v>49.682093755145431</v>
      </c>
      <c r="L128">
        <f t="shared" si="5"/>
        <v>1.55</v>
      </c>
      <c r="M128" s="20" t="s">
        <v>334</v>
      </c>
    </row>
    <row r="129" spans="1:13">
      <c r="A129">
        <f t="shared" si="3"/>
        <v>38</v>
      </c>
      <c r="B129" t="s">
        <v>67</v>
      </c>
      <c r="C129" t="str">
        <f>VLOOKUP(B129,'country codes'!$A$3:$B$287,2,0)</f>
        <v>SVN</v>
      </c>
      <c r="D129">
        <v>7</v>
      </c>
      <c r="E129" s="7" t="str">
        <f t="shared" si="4"/>
        <v>2020SVN</v>
      </c>
      <c r="F129" s="5">
        <v>2078.9319999999998</v>
      </c>
      <c r="G129">
        <v>2020</v>
      </c>
      <c r="H129" s="5">
        <v>80.3</v>
      </c>
      <c r="I129" s="6">
        <v>6.4620761871337891</v>
      </c>
      <c r="J129" s="6">
        <v>4.4183622488947156</v>
      </c>
      <c r="K129" s="12">
        <v>48.745530081152111</v>
      </c>
      <c r="L129">
        <f t="shared" si="5"/>
        <v>1.55</v>
      </c>
      <c r="M129" s="20" t="s">
        <v>334</v>
      </c>
    </row>
    <row r="130" spans="1:13">
      <c r="A130">
        <f t="shared" ref="A130:A193" si="6">IF(ISNUMBER(K130),COUNTIFS($G$2:$G$2281,G130,$K$2:$K$2281,"&gt;"&amp;K130)+1,"")</f>
        <v>30</v>
      </c>
      <c r="B130" t="s">
        <v>62</v>
      </c>
      <c r="C130" t="str">
        <f>VLOOKUP(B130,'country codes'!$A$3:$B$287,2,0)</f>
        <v>SWE</v>
      </c>
      <c r="D130">
        <v>3</v>
      </c>
      <c r="E130" s="7" t="str">
        <f t="shared" ref="E130:E193" si="7">G130&amp;C130</f>
        <v>2020SWE</v>
      </c>
      <c r="F130" s="5">
        <v>10099.27</v>
      </c>
      <c r="G130">
        <v>2020</v>
      </c>
      <c r="H130" s="5">
        <v>82</v>
      </c>
      <c r="I130" s="6">
        <v>7.3143410682678223</v>
      </c>
      <c r="J130" s="6">
        <v>5.3619998751984967</v>
      </c>
      <c r="K130" s="12">
        <v>50.486321240979684</v>
      </c>
      <c r="L130">
        <f t="shared" ref="L130:L193" si="8">VLOOKUP(G130,$G$2285:$J$2299,4,0)</f>
        <v>1.55</v>
      </c>
      <c r="M130" s="20" t="s">
        <v>334</v>
      </c>
    </row>
    <row r="131" spans="1:13">
      <c r="A131" t="str">
        <f t="shared" si="6"/>
        <v/>
      </c>
      <c r="B131" t="s">
        <v>128</v>
      </c>
      <c r="C131" t="str">
        <f>VLOOKUP(B131,'country codes'!$A$3:$B$287,2,0)</f>
        <v>SWZ</v>
      </c>
      <c r="D131">
        <v>5</v>
      </c>
      <c r="E131" s="7" t="str">
        <f t="shared" si="7"/>
        <v>2020SWZ</v>
      </c>
      <c r="F131" s="5">
        <v>1160.164</v>
      </c>
      <c r="G131">
        <v>2020</v>
      </c>
      <c r="H131" s="5">
        <v>60.62709724770643</v>
      </c>
      <c r="I131" s="6" t="s">
        <v>333</v>
      </c>
      <c r="J131" s="6" t="s">
        <v>333</v>
      </c>
      <c r="K131" s="12" t="s">
        <v>333</v>
      </c>
      <c r="L131">
        <f t="shared" si="8"/>
        <v>1.55</v>
      </c>
      <c r="M131" s="20" t="s">
        <v>334</v>
      </c>
    </row>
    <row r="132" spans="1:13">
      <c r="A132" t="str">
        <f t="shared" si="6"/>
        <v/>
      </c>
      <c r="B132" t="s">
        <v>140</v>
      </c>
      <c r="C132" t="str">
        <f>VLOOKUP(B132,'country codes'!$A$3:$B$287,2,0)</f>
        <v>TCD</v>
      </c>
      <c r="D132">
        <v>5</v>
      </c>
      <c r="E132" s="7" t="str">
        <f t="shared" si="7"/>
        <v>2020TCD</v>
      </c>
      <c r="F132" s="5">
        <v>16425.859</v>
      </c>
      <c r="G132">
        <v>2020</v>
      </c>
      <c r="H132" s="5">
        <v>54.387141284403675</v>
      </c>
      <c r="I132" s="6" t="s">
        <v>333</v>
      </c>
      <c r="J132" s="6" t="s">
        <v>333</v>
      </c>
      <c r="K132" s="12" t="s">
        <v>333</v>
      </c>
      <c r="L132">
        <f t="shared" si="8"/>
        <v>1.55</v>
      </c>
      <c r="M132" s="20" t="s">
        <v>334</v>
      </c>
    </row>
    <row r="133" spans="1:13">
      <c r="A133" t="str">
        <f t="shared" si="6"/>
        <v/>
      </c>
      <c r="B133" t="s">
        <v>115</v>
      </c>
      <c r="C133" t="str">
        <f>VLOOKUP(B133,'country codes'!$A$3:$B$287,2,0)</f>
        <v>TGO</v>
      </c>
      <c r="D133">
        <v>5</v>
      </c>
      <c r="E133" s="7" t="str">
        <f t="shared" si="7"/>
        <v>2020TGO</v>
      </c>
      <c r="F133" s="5">
        <v>8278.7369999999992</v>
      </c>
      <c r="G133">
        <v>2020</v>
      </c>
      <c r="H133" s="5">
        <v>61.174282568807342</v>
      </c>
      <c r="I133" s="6" t="s">
        <v>333</v>
      </c>
      <c r="J133" s="6" t="s">
        <v>333</v>
      </c>
      <c r="K133" s="12" t="s">
        <v>333</v>
      </c>
      <c r="L133">
        <f t="shared" si="8"/>
        <v>1.55</v>
      </c>
      <c r="M133" s="20" t="s">
        <v>334</v>
      </c>
    </row>
    <row r="134" spans="1:13">
      <c r="A134">
        <f t="shared" si="6"/>
        <v>18</v>
      </c>
      <c r="B134" t="s">
        <v>32</v>
      </c>
      <c r="C134" t="str">
        <f>VLOOKUP(B134,'country codes'!$A$3:$B$287,2,0)</f>
        <v>THA</v>
      </c>
      <c r="D134">
        <v>8</v>
      </c>
      <c r="E134" s="7" t="str">
        <f t="shared" si="7"/>
        <v>2020THA</v>
      </c>
      <c r="F134" s="5">
        <v>69799.978000000003</v>
      </c>
      <c r="G134">
        <v>2020</v>
      </c>
      <c r="H134" s="5">
        <v>77.5</v>
      </c>
      <c r="I134" s="6">
        <v>5.8845443725585938</v>
      </c>
      <c r="J134" s="6">
        <v>2.5165152715287098</v>
      </c>
      <c r="K134" s="12">
        <v>52.982619220922018</v>
      </c>
      <c r="L134">
        <f t="shared" si="8"/>
        <v>1.55</v>
      </c>
      <c r="M134" s="20" t="s">
        <v>334</v>
      </c>
    </row>
    <row r="135" spans="1:13">
      <c r="A135">
        <f t="shared" si="6"/>
        <v>13</v>
      </c>
      <c r="B135" t="s">
        <v>13</v>
      </c>
      <c r="C135" t="str">
        <f>VLOOKUP(B135,'country codes'!$A$3:$B$287,2,0)</f>
        <v>TJK</v>
      </c>
      <c r="D135">
        <v>7</v>
      </c>
      <c r="E135" s="7" t="str">
        <f t="shared" si="7"/>
        <v>2020TJK</v>
      </c>
      <c r="F135" s="5">
        <v>9537.6419999999998</v>
      </c>
      <c r="G135">
        <v>2020</v>
      </c>
      <c r="H135" s="5">
        <v>71.274282568807322</v>
      </c>
      <c r="I135" s="6">
        <v>5.3733987808227539</v>
      </c>
      <c r="J135" s="6">
        <v>0.97455684179328761</v>
      </c>
      <c r="K135" s="12">
        <v>54.485678914902699</v>
      </c>
      <c r="L135">
        <f t="shared" si="8"/>
        <v>1.55</v>
      </c>
      <c r="M135" s="20" t="s">
        <v>334</v>
      </c>
    </row>
    <row r="136" spans="1:13">
      <c r="A136" t="str">
        <f t="shared" si="6"/>
        <v/>
      </c>
      <c r="B136" t="s">
        <v>144</v>
      </c>
      <c r="C136" t="str">
        <f>VLOOKUP(B136,'country codes'!$A$3:$B$287,2,0)</f>
        <v>TKM</v>
      </c>
      <c r="D136">
        <v>7</v>
      </c>
      <c r="E136" s="7" t="str">
        <f t="shared" si="7"/>
        <v>2020TKM</v>
      </c>
      <c r="F136" s="5">
        <v>6031.1869999999999</v>
      </c>
      <c r="G136">
        <v>2020</v>
      </c>
      <c r="H136" s="5" t="s">
        <v>333</v>
      </c>
      <c r="I136" s="6" t="s">
        <v>333</v>
      </c>
      <c r="J136" s="6">
        <v>5.1641454241715739</v>
      </c>
      <c r="K136" s="12" t="s">
        <v>333</v>
      </c>
      <c r="L136">
        <f t="shared" si="8"/>
        <v>1.55</v>
      </c>
      <c r="M136" s="20" t="s">
        <v>334</v>
      </c>
    </row>
    <row r="137" spans="1:13">
      <c r="A137" t="str">
        <f t="shared" si="6"/>
        <v/>
      </c>
      <c r="B137" t="s">
        <v>151</v>
      </c>
      <c r="C137" t="str">
        <f>VLOOKUP(B137,'country codes'!$A$3:$B$287,2,0)</f>
        <v>TTO</v>
      </c>
      <c r="D137">
        <v>1</v>
      </c>
      <c r="E137" s="7" t="str">
        <f t="shared" si="7"/>
        <v>2020TTO</v>
      </c>
      <c r="F137" s="5">
        <v>1399.491</v>
      </c>
      <c r="G137">
        <v>2020</v>
      </c>
      <c r="H137" s="5">
        <v>73.445695412844032</v>
      </c>
      <c r="I137" s="6" t="s">
        <v>333</v>
      </c>
      <c r="J137" s="6" t="s">
        <v>333</v>
      </c>
      <c r="K137" s="12" t="s">
        <v>333</v>
      </c>
      <c r="L137">
        <f t="shared" si="8"/>
        <v>1.55</v>
      </c>
      <c r="M137" s="20" t="s">
        <v>334</v>
      </c>
    </row>
    <row r="138" spans="1:13">
      <c r="A138">
        <f t="shared" si="6"/>
        <v>43</v>
      </c>
      <c r="B138" t="s">
        <v>72</v>
      </c>
      <c r="C138" t="str">
        <f>VLOOKUP(B138,'country codes'!$A$3:$B$287,2,0)</f>
        <v>TUN</v>
      </c>
      <c r="D138">
        <v>4</v>
      </c>
      <c r="E138" s="7" t="str">
        <f t="shared" si="7"/>
        <v>2020TUN</v>
      </c>
      <c r="F138" s="5">
        <v>11818.618</v>
      </c>
      <c r="G138">
        <v>2020</v>
      </c>
      <c r="H138" s="5">
        <v>76.089900917431194</v>
      </c>
      <c r="I138" s="6">
        <v>4.7308111190795898</v>
      </c>
      <c r="J138" s="6">
        <v>1.9294321216889525</v>
      </c>
      <c r="K138" s="12">
        <v>47.394659443192353</v>
      </c>
      <c r="L138">
        <f t="shared" si="8"/>
        <v>1.55</v>
      </c>
      <c r="M138" s="20" t="s">
        <v>334</v>
      </c>
    </row>
    <row r="139" spans="1:13">
      <c r="A139">
        <f t="shared" si="6"/>
        <v>71</v>
      </c>
      <c r="B139" t="s">
        <v>111</v>
      </c>
      <c r="C139" t="str">
        <f>VLOOKUP(B139,'country codes'!$A$3:$B$287,2,0)</f>
        <v>TUR</v>
      </c>
      <c r="D139">
        <v>4</v>
      </c>
      <c r="E139" s="7" t="str">
        <f t="shared" si="7"/>
        <v>2020TUR</v>
      </c>
      <c r="F139" s="5">
        <v>84339.066999999995</v>
      </c>
      <c r="G139">
        <v>2020</v>
      </c>
      <c r="H139" s="5">
        <v>77.40849908256881</v>
      </c>
      <c r="I139" s="6">
        <v>4.8615541458129883</v>
      </c>
      <c r="J139" s="6">
        <v>3.4286489689302151</v>
      </c>
      <c r="K139" s="12">
        <v>41.74899232825075</v>
      </c>
      <c r="L139">
        <f t="shared" si="8"/>
        <v>1.55</v>
      </c>
      <c r="M139" s="20" t="s">
        <v>334</v>
      </c>
    </row>
    <row r="140" spans="1:13">
      <c r="A140">
        <f t="shared" si="6"/>
        <v>55</v>
      </c>
      <c r="B140" t="s">
        <v>114</v>
      </c>
      <c r="C140" t="str">
        <f>VLOOKUP(B140,'country codes'!$A$3:$B$287,2,0)</f>
        <v>TWN</v>
      </c>
      <c r="D140">
        <v>8</v>
      </c>
      <c r="E140" s="7" t="str">
        <f t="shared" si="7"/>
        <v>2020TWN</v>
      </c>
      <c r="F140" s="5">
        <v>23816.775000000001</v>
      </c>
      <c r="G140">
        <v>2020</v>
      </c>
      <c r="H140" s="5">
        <v>80.632599999999996</v>
      </c>
      <c r="I140" s="6">
        <v>6.7510676383972168</v>
      </c>
      <c r="J140" s="6">
        <v>5.7431410854684293</v>
      </c>
      <c r="K140" s="12">
        <v>45.107903837777599</v>
      </c>
      <c r="L140">
        <f t="shared" si="8"/>
        <v>1.55</v>
      </c>
      <c r="M140" s="20" t="e">
        <v>#N/A</v>
      </c>
    </row>
    <row r="141" spans="1:13">
      <c r="A141">
        <f t="shared" si="6"/>
        <v>80</v>
      </c>
      <c r="B141" t="s">
        <v>117</v>
      </c>
      <c r="C141" t="str">
        <f>VLOOKUP(B141,'country codes'!$A$3:$B$287,2,0)</f>
        <v>TZA</v>
      </c>
      <c r="D141">
        <v>5</v>
      </c>
      <c r="E141" s="7" t="str">
        <f t="shared" si="7"/>
        <v>2020TZA</v>
      </c>
      <c r="F141" s="5">
        <v>59734.213000000003</v>
      </c>
      <c r="G141">
        <v>2020</v>
      </c>
      <c r="H141" s="5">
        <v>66</v>
      </c>
      <c r="I141" s="6">
        <v>3.7856841087341309</v>
      </c>
      <c r="J141" s="6">
        <v>1.0590010480731595</v>
      </c>
      <c r="K141" s="12">
        <v>38.423755396682445</v>
      </c>
      <c r="L141">
        <f t="shared" si="8"/>
        <v>1.55</v>
      </c>
      <c r="M141" s="20" t="s">
        <v>334</v>
      </c>
    </row>
    <row r="142" spans="1:13">
      <c r="A142" t="str">
        <f t="shared" si="6"/>
        <v/>
      </c>
      <c r="B142" t="s">
        <v>56</v>
      </c>
      <c r="C142" t="str">
        <f>VLOOKUP(B142,'country codes'!$A$3:$B$287,2,0)</f>
        <v>UGA</v>
      </c>
      <c r="D142">
        <v>5</v>
      </c>
      <c r="E142" s="7" t="str">
        <f t="shared" si="7"/>
        <v>2020UGA</v>
      </c>
      <c r="F142" s="5">
        <v>45741</v>
      </c>
      <c r="G142">
        <v>2020</v>
      </c>
      <c r="H142" s="5" t="s">
        <v>333</v>
      </c>
      <c r="I142" s="6">
        <v>4.6409096717834473</v>
      </c>
      <c r="J142" s="6">
        <v>0.94220792898940187</v>
      </c>
      <c r="K142" s="12" t="s">
        <v>333</v>
      </c>
      <c r="L142">
        <f t="shared" si="8"/>
        <v>1.55</v>
      </c>
      <c r="M142" s="20" t="s">
        <v>334</v>
      </c>
    </row>
    <row r="143" spans="1:13">
      <c r="A143">
        <f t="shared" si="6"/>
        <v>58</v>
      </c>
      <c r="B143" t="s">
        <v>107</v>
      </c>
      <c r="C143" t="str">
        <f>VLOOKUP(B143,'country codes'!$A$3:$B$287,2,0)</f>
        <v>UKR</v>
      </c>
      <c r="D143">
        <v>7</v>
      </c>
      <c r="E143" s="7" t="str">
        <f t="shared" si="7"/>
        <v>2020UKR</v>
      </c>
      <c r="F143" s="5">
        <v>43733.758999999998</v>
      </c>
      <c r="G143">
        <v>2020</v>
      </c>
      <c r="H143" s="5">
        <v>71.801379816513744</v>
      </c>
      <c r="I143" s="6">
        <v>5.2696757316589355</v>
      </c>
      <c r="J143" s="6">
        <v>2.5608881186629135</v>
      </c>
      <c r="K143" s="12">
        <v>44.55901545763161</v>
      </c>
      <c r="L143">
        <f t="shared" si="8"/>
        <v>1.55</v>
      </c>
      <c r="M143" s="20" t="s">
        <v>334</v>
      </c>
    </row>
    <row r="144" spans="1:13">
      <c r="A144">
        <f t="shared" si="6"/>
        <v>4</v>
      </c>
      <c r="B144" t="s">
        <v>16</v>
      </c>
      <c r="C144" t="str">
        <f>VLOOKUP(B144,'country codes'!$A$3:$B$287,2,0)</f>
        <v>URY</v>
      </c>
      <c r="D144">
        <v>1</v>
      </c>
      <c r="E144" s="7" t="str">
        <f t="shared" si="7"/>
        <v>2020URY</v>
      </c>
      <c r="F144" s="5">
        <v>3473.7269999999999</v>
      </c>
      <c r="G144">
        <v>2020</v>
      </c>
      <c r="H144" s="5">
        <v>77.922847706422033</v>
      </c>
      <c r="I144" s="6">
        <v>6.3096814155578613</v>
      </c>
      <c r="J144" s="6">
        <v>2.372142707188285</v>
      </c>
      <c r="K144" s="12">
        <v>57.113285116068582</v>
      </c>
      <c r="L144">
        <f t="shared" si="8"/>
        <v>1.55</v>
      </c>
      <c r="M144" s="20" t="s">
        <v>334</v>
      </c>
    </row>
    <row r="145" spans="1:13">
      <c r="A145">
        <f t="shared" si="6"/>
        <v>76</v>
      </c>
      <c r="B145" t="s">
        <v>136</v>
      </c>
      <c r="C145" t="str">
        <f>VLOOKUP(B145,'country codes'!$A$3:$B$287,2,0)</f>
        <v>USA</v>
      </c>
      <c r="D145">
        <v>2</v>
      </c>
      <c r="E145" s="7" t="str">
        <f t="shared" si="7"/>
        <v>2020USA</v>
      </c>
      <c r="F145" s="5">
        <v>331002.647</v>
      </c>
      <c r="G145">
        <v>2020</v>
      </c>
      <c r="H145" s="5">
        <v>77.400000000000006</v>
      </c>
      <c r="I145" s="6">
        <v>7.0280880928039551</v>
      </c>
      <c r="J145" s="6">
        <v>7.2027418168371486</v>
      </c>
      <c r="K145" s="12">
        <v>39.703526706096689</v>
      </c>
      <c r="L145">
        <f t="shared" si="8"/>
        <v>1.55</v>
      </c>
      <c r="M145" s="20" t="s">
        <v>334</v>
      </c>
    </row>
    <row r="146" spans="1:13">
      <c r="A146" t="str">
        <f t="shared" si="6"/>
        <v/>
      </c>
      <c r="B146" t="s">
        <v>24</v>
      </c>
      <c r="C146" t="str">
        <f>VLOOKUP(B146,'country codes'!$A$3:$B$287,2,0)</f>
        <v>UZB</v>
      </c>
      <c r="D146">
        <v>7</v>
      </c>
      <c r="E146" s="7" t="str">
        <f t="shared" si="7"/>
        <v>2020UZB</v>
      </c>
      <c r="F146" s="5">
        <v>33469.199000000001</v>
      </c>
      <c r="G146">
        <v>2020</v>
      </c>
      <c r="H146" s="5">
        <v>71.74856513761469</v>
      </c>
      <c r="I146" s="6" t="s">
        <v>333</v>
      </c>
      <c r="J146" s="6">
        <v>1.8344779782177882</v>
      </c>
      <c r="K146" s="12" t="s">
        <v>333</v>
      </c>
      <c r="L146">
        <f t="shared" si="8"/>
        <v>1.55</v>
      </c>
      <c r="M146" s="20" t="s">
        <v>334</v>
      </c>
    </row>
    <row r="147" spans="1:13">
      <c r="A147">
        <f t="shared" si="6"/>
        <v>45</v>
      </c>
      <c r="B147" t="s">
        <v>39</v>
      </c>
      <c r="C147" t="str">
        <f>VLOOKUP(B147,'country codes'!$A$3:$B$287,2,0)</f>
        <v>VEN</v>
      </c>
      <c r="D147">
        <v>1</v>
      </c>
      <c r="E147" s="7" t="str">
        <f t="shared" si="7"/>
        <v>2020VEN</v>
      </c>
      <c r="F147" s="5">
        <v>28435.942999999999</v>
      </c>
      <c r="G147">
        <v>2020</v>
      </c>
      <c r="H147" s="5">
        <v>72.022847706422013</v>
      </c>
      <c r="I147" s="6">
        <v>4.5738296508789063</v>
      </c>
      <c r="J147" s="6">
        <v>1.2877471075898113</v>
      </c>
      <c r="K147" s="12">
        <v>47.078589115465533</v>
      </c>
      <c r="L147">
        <f t="shared" si="8"/>
        <v>1.55</v>
      </c>
      <c r="M147" s="20" t="s">
        <v>334</v>
      </c>
    </row>
    <row r="148" spans="1:13">
      <c r="A148" t="str">
        <f t="shared" si="6"/>
        <v/>
      </c>
      <c r="B148" t="s">
        <v>50</v>
      </c>
      <c r="C148" t="str">
        <f>VLOOKUP(B148,'country codes'!$A$3:$B$287,2,0)</f>
        <v>VNM</v>
      </c>
      <c r="D148">
        <v>8</v>
      </c>
      <c r="E148" s="7" t="str">
        <f t="shared" si="7"/>
        <v>2020VNM</v>
      </c>
      <c r="F148" s="5">
        <v>97338.582999999999</v>
      </c>
      <c r="G148">
        <v>2020</v>
      </c>
      <c r="H148" s="5" t="s">
        <v>333</v>
      </c>
      <c r="I148" s="6" t="s">
        <v>333</v>
      </c>
      <c r="J148" s="6" t="s">
        <v>333</v>
      </c>
      <c r="K148" s="12" t="s">
        <v>333</v>
      </c>
      <c r="L148">
        <f t="shared" si="8"/>
        <v>1.55</v>
      </c>
      <c r="M148" s="20" t="s">
        <v>334</v>
      </c>
    </row>
    <row r="149" spans="1:13">
      <c r="A149" t="str">
        <f t="shared" si="6"/>
        <v/>
      </c>
      <c r="B149" t="s">
        <v>11</v>
      </c>
      <c r="C149" t="str">
        <f>VLOOKUP(B149,'country codes'!$A$3:$B$287,2,0)</f>
        <v>VUT</v>
      </c>
      <c r="D149">
        <v>8</v>
      </c>
      <c r="E149" s="7" t="str">
        <f t="shared" si="7"/>
        <v>2020VUT</v>
      </c>
      <c r="F149" s="5">
        <v>307.14999999999998</v>
      </c>
      <c r="G149">
        <v>2020</v>
      </c>
      <c r="H149" s="5" t="s">
        <v>333</v>
      </c>
      <c r="I149" s="6">
        <v>7.0365570364958714</v>
      </c>
      <c r="J149" s="6">
        <v>1.5812863870506235</v>
      </c>
      <c r="K149" s="12" t="s">
        <v>333</v>
      </c>
      <c r="L149">
        <f t="shared" si="8"/>
        <v>1.55</v>
      </c>
      <c r="M149" s="20" t="s">
        <v>334</v>
      </c>
    </row>
    <row r="150" spans="1:13">
      <c r="A150" t="str">
        <f t="shared" si="6"/>
        <v/>
      </c>
      <c r="B150" t="s">
        <v>48</v>
      </c>
      <c r="C150" t="str">
        <f>VLOOKUP(B150,'country codes'!$A$3:$B$287,2,0)</f>
        <v>YEM</v>
      </c>
      <c r="D150">
        <v>4</v>
      </c>
      <c r="E150" s="7" t="str">
        <f t="shared" si="7"/>
        <v>2020YEM</v>
      </c>
      <c r="F150" s="5">
        <v>29825.968000000001</v>
      </c>
      <c r="G150">
        <v>2020</v>
      </c>
      <c r="H150" s="5">
        <v>66.022847706422013</v>
      </c>
      <c r="I150" s="6" t="s">
        <v>333</v>
      </c>
      <c r="J150" s="6" t="s">
        <v>333</v>
      </c>
      <c r="K150" s="12" t="s">
        <v>333</v>
      </c>
      <c r="L150">
        <f t="shared" si="8"/>
        <v>1.55</v>
      </c>
      <c r="M150" s="20" t="s">
        <v>334</v>
      </c>
    </row>
    <row r="151" spans="1:13">
      <c r="A151">
        <f t="shared" si="6"/>
        <v>86</v>
      </c>
      <c r="B151" t="s">
        <v>132</v>
      </c>
      <c r="C151" t="str">
        <f>VLOOKUP(B151,'country codes'!$A$3:$B$287,2,0)</f>
        <v>ZAF</v>
      </c>
      <c r="D151">
        <v>5</v>
      </c>
      <c r="E151" s="7" t="str">
        <f t="shared" si="7"/>
        <v>2020ZAF</v>
      </c>
      <c r="F151" s="5">
        <v>59308.69</v>
      </c>
      <c r="G151">
        <v>2020</v>
      </c>
      <c r="H151" s="5">
        <v>60.599999999999994</v>
      </c>
      <c r="I151" s="6">
        <v>4.946800708770752</v>
      </c>
      <c r="J151" s="6">
        <v>2.7276511199498095</v>
      </c>
      <c r="K151" s="12">
        <v>34.290464383325485</v>
      </c>
      <c r="L151">
        <f t="shared" si="8"/>
        <v>1.55</v>
      </c>
      <c r="M151" s="20" t="s">
        <v>334</v>
      </c>
    </row>
    <row r="152" spans="1:13">
      <c r="A152">
        <f t="shared" si="6"/>
        <v>53</v>
      </c>
      <c r="B152" t="s">
        <v>126</v>
      </c>
      <c r="C152" t="str">
        <f>VLOOKUP(B152,'country codes'!$A$3:$B$287,2,0)</f>
        <v>ZMB</v>
      </c>
      <c r="D152">
        <v>5</v>
      </c>
      <c r="E152" s="7" t="str">
        <f t="shared" si="7"/>
        <v>2020ZMB</v>
      </c>
      <c r="F152" s="5">
        <v>18383.955999999998</v>
      </c>
      <c r="G152">
        <v>2020</v>
      </c>
      <c r="H152" s="5">
        <v>64.209988990825678</v>
      </c>
      <c r="I152" s="6">
        <v>4.8379921913146973</v>
      </c>
      <c r="J152" s="6">
        <v>0.89031755517689115</v>
      </c>
      <c r="K152" s="12">
        <v>45.226553610052093</v>
      </c>
      <c r="L152">
        <f t="shared" si="8"/>
        <v>1.55</v>
      </c>
      <c r="M152" s="20" t="s">
        <v>334</v>
      </c>
    </row>
    <row r="153" spans="1:13">
      <c r="A153">
        <f t="shared" si="6"/>
        <v>88</v>
      </c>
      <c r="B153" t="s">
        <v>146</v>
      </c>
      <c r="C153" t="str">
        <f>VLOOKUP(B153,'country codes'!$A$3:$B$287,2,0)</f>
        <v>ZWE</v>
      </c>
      <c r="D153">
        <v>5</v>
      </c>
      <c r="E153" s="7" t="str">
        <f t="shared" si="7"/>
        <v>2020ZWE</v>
      </c>
      <c r="F153" s="5">
        <v>14862.927</v>
      </c>
      <c r="G153">
        <v>2020</v>
      </c>
      <c r="H153" s="5">
        <v>61.735706422018346</v>
      </c>
      <c r="I153" s="6">
        <v>3.1598021984100342</v>
      </c>
      <c r="J153" s="6">
        <v>0.93139361877460392</v>
      </c>
      <c r="K153" s="12">
        <v>31.981286142144771</v>
      </c>
      <c r="L153">
        <f t="shared" si="8"/>
        <v>1.55</v>
      </c>
      <c r="M153" s="20" t="s">
        <v>334</v>
      </c>
    </row>
    <row r="154" spans="1:13">
      <c r="A154">
        <f t="shared" si="6"/>
        <v>146</v>
      </c>
      <c r="B154" t="s">
        <v>138</v>
      </c>
      <c r="C154" t="str">
        <f>VLOOKUP(B154,'country codes'!$A$3:$B$287,2,0)</f>
        <v>AFG</v>
      </c>
      <c r="D154">
        <v>6</v>
      </c>
      <c r="E154" s="7" t="str">
        <f t="shared" si="7"/>
        <v>2019AFG</v>
      </c>
      <c r="F154" s="5">
        <v>38041.756999999998</v>
      </c>
      <c r="G154">
        <v>2019</v>
      </c>
      <c r="H154" s="5">
        <v>64.8</v>
      </c>
      <c r="I154" s="6">
        <v>2.3750917911529541</v>
      </c>
      <c r="J154" s="6">
        <v>0.73209174728481574</v>
      </c>
      <c r="K154" s="12">
        <v>29.409203208169547</v>
      </c>
      <c r="L154">
        <f t="shared" si="8"/>
        <v>1.56</v>
      </c>
      <c r="M154" s="20">
        <v>2065.0363978116343</v>
      </c>
    </row>
    <row r="155" spans="1:13">
      <c r="A155">
        <f t="shared" si="6"/>
        <v>36</v>
      </c>
      <c r="B155" t="s">
        <v>35</v>
      </c>
      <c r="C155" t="str">
        <f>VLOOKUP(B155,'country codes'!$A$3:$B$287,2,0)</f>
        <v>ALB</v>
      </c>
      <c r="D155">
        <v>7</v>
      </c>
      <c r="E155" s="7" t="str">
        <f t="shared" si="7"/>
        <v>2019ALB</v>
      </c>
      <c r="F155" s="5">
        <v>2880.913</v>
      </c>
      <c r="G155">
        <v>2019</v>
      </c>
      <c r="H155" s="5">
        <v>78.599999999999994</v>
      </c>
      <c r="I155" s="6">
        <v>4.9953179359436035</v>
      </c>
      <c r="J155" s="6">
        <v>1.9537262965787552</v>
      </c>
      <c r="K155" s="12">
        <v>51.033093746774568</v>
      </c>
      <c r="L155">
        <f t="shared" si="8"/>
        <v>1.56</v>
      </c>
      <c r="M155" s="20">
        <v>13724.058789995936</v>
      </c>
    </row>
    <row r="156" spans="1:13">
      <c r="A156">
        <f t="shared" si="6"/>
        <v>62</v>
      </c>
      <c r="B156" t="s">
        <v>63</v>
      </c>
      <c r="C156" t="str">
        <f>VLOOKUP(B156,'country codes'!$A$3:$B$287,2,0)</f>
        <v>DZA</v>
      </c>
      <c r="D156">
        <v>4</v>
      </c>
      <c r="E156" s="7" t="str">
        <f t="shared" si="7"/>
        <v>2019DZA</v>
      </c>
      <c r="F156" s="5">
        <v>43053.053999999996</v>
      </c>
      <c r="G156">
        <v>2019</v>
      </c>
      <c r="H156" s="5">
        <v>76.900000000000006</v>
      </c>
      <c r="I156" s="6">
        <v>4.7446274757385254</v>
      </c>
      <c r="J156" s="6">
        <v>2.2231603803752966</v>
      </c>
      <c r="K156" s="12">
        <v>46.488949506322719</v>
      </c>
      <c r="L156">
        <f t="shared" si="8"/>
        <v>1.56</v>
      </c>
      <c r="M156" s="20">
        <v>11510.557088250287</v>
      </c>
    </row>
    <row r="157" spans="1:13">
      <c r="A157">
        <f t="shared" si="6"/>
        <v>43</v>
      </c>
      <c r="B157" t="s">
        <v>45</v>
      </c>
      <c r="C157" t="str">
        <f>VLOOKUP(B157,'country codes'!$A$3:$B$287,2,0)</f>
        <v>ARG</v>
      </c>
      <c r="D157">
        <v>1</v>
      </c>
      <c r="E157" s="7" t="str">
        <f t="shared" si="7"/>
        <v>2019ARG</v>
      </c>
      <c r="F157" s="5">
        <v>44780.675000000003</v>
      </c>
      <c r="G157">
        <v>2019</v>
      </c>
      <c r="H157" s="5">
        <v>76.7</v>
      </c>
      <c r="I157" s="6">
        <v>6.0855607986450195</v>
      </c>
      <c r="J157" s="6">
        <v>3.1914701188607153</v>
      </c>
      <c r="K157" s="12">
        <v>49.988725920862628</v>
      </c>
      <c r="L157">
        <f t="shared" si="8"/>
        <v>1.56</v>
      </c>
      <c r="M157" s="20">
        <v>22063.904372429028</v>
      </c>
    </row>
    <row r="158" spans="1:13">
      <c r="A158">
        <f t="shared" si="6"/>
        <v>20</v>
      </c>
      <c r="B158" t="s">
        <v>18</v>
      </c>
      <c r="C158" t="str">
        <f>VLOOKUP(B158,'country codes'!$A$3:$B$287,2,0)</f>
        <v>ARM</v>
      </c>
      <c r="D158">
        <v>7</v>
      </c>
      <c r="E158" s="7" t="str">
        <f t="shared" si="7"/>
        <v>2019ARM</v>
      </c>
      <c r="F158" s="5">
        <v>2957.7280000000001</v>
      </c>
      <c r="G158">
        <v>2019</v>
      </c>
      <c r="H158" s="5">
        <v>75.099999999999994</v>
      </c>
      <c r="I158" s="6">
        <v>5.4880867004394531</v>
      </c>
      <c r="J158" s="6">
        <v>1.521645530899465</v>
      </c>
      <c r="K158" s="12">
        <v>54.733933905185879</v>
      </c>
      <c r="L158">
        <f t="shared" si="8"/>
        <v>1.56</v>
      </c>
      <c r="M158" s="20">
        <v>13653.749532396494</v>
      </c>
    </row>
    <row r="159" spans="1:13">
      <c r="A159">
        <f t="shared" si="6"/>
        <v>88</v>
      </c>
      <c r="B159" t="s">
        <v>119</v>
      </c>
      <c r="C159" t="str">
        <f>VLOOKUP(B159,'country codes'!$A$3:$B$287,2,0)</f>
        <v>AUS</v>
      </c>
      <c r="D159">
        <v>2</v>
      </c>
      <c r="E159" s="7" t="str">
        <f t="shared" si="7"/>
        <v>2019AUS</v>
      </c>
      <c r="F159" s="5">
        <v>25203.200000000001</v>
      </c>
      <c r="G159">
        <v>2019</v>
      </c>
      <c r="H159" s="5">
        <v>83.4</v>
      </c>
      <c r="I159" s="6">
        <v>7.2339949607849121</v>
      </c>
      <c r="J159" s="6">
        <v>7.5251961808922738</v>
      </c>
      <c r="K159" s="12">
        <v>43.114373380084693</v>
      </c>
      <c r="L159">
        <f t="shared" si="8"/>
        <v>1.56</v>
      </c>
      <c r="M159" s="20">
        <v>49609.044033299717</v>
      </c>
    </row>
    <row r="160" spans="1:13">
      <c r="A160">
        <f t="shared" si="6"/>
        <v>59</v>
      </c>
      <c r="B160" t="s">
        <v>88</v>
      </c>
      <c r="C160" t="str">
        <f>VLOOKUP(B160,'country codes'!$A$3:$B$287,2,0)</f>
        <v>AUT</v>
      </c>
      <c r="D160">
        <v>3</v>
      </c>
      <c r="E160" s="7" t="str">
        <f t="shared" si="7"/>
        <v>2019AUT</v>
      </c>
      <c r="F160" s="5">
        <v>8955.1080000000002</v>
      </c>
      <c r="G160">
        <v>2019</v>
      </c>
      <c r="H160" s="5">
        <v>81.5</v>
      </c>
      <c r="I160" s="6">
        <v>7.1953611373901367</v>
      </c>
      <c r="J160" s="6">
        <v>6.0545265295488688</v>
      </c>
      <c r="K160" s="12">
        <v>46.81302886197124</v>
      </c>
      <c r="L160">
        <f t="shared" si="8"/>
        <v>1.56</v>
      </c>
      <c r="M160" s="20">
        <v>56011.611221528561</v>
      </c>
    </row>
    <row r="161" spans="1:13">
      <c r="A161">
        <f t="shared" si="6"/>
        <v>50</v>
      </c>
      <c r="B161" t="s">
        <v>46</v>
      </c>
      <c r="C161" t="str">
        <f>VLOOKUP(B161,'country codes'!$A$3:$B$287,2,0)</f>
        <v>AZE</v>
      </c>
      <c r="D161">
        <v>7</v>
      </c>
      <c r="E161" s="7" t="str">
        <f t="shared" si="7"/>
        <v>2019AZE</v>
      </c>
      <c r="F161" s="5">
        <v>10047.718999999999</v>
      </c>
      <c r="G161">
        <v>2019</v>
      </c>
      <c r="H161" s="5">
        <v>73</v>
      </c>
      <c r="I161" s="6">
        <v>5.1733894348144531</v>
      </c>
      <c r="J161" s="6">
        <v>1.9689407483016819</v>
      </c>
      <c r="K161" s="12">
        <v>48.034540463377795</v>
      </c>
      <c r="L161">
        <f t="shared" si="8"/>
        <v>1.56</v>
      </c>
      <c r="M161" s="20">
        <v>14402.463864316285</v>
      </c>
    </row>
    <row r="162" spans="1:13">
      <c r="A162">
        <f t="shared" si="6"/>
        <v>139</v>
      </c>
      <c r="B162" t="s">
        <v>149</v>
      </c>
      <c r="C162" t="str">
        <f>VLOOKUP(B162,'country codes'!$A$3:$B$287,2,0)</f>
        <v>BHR</v>
      </c>
      <c r="D162">
        <v>4</v>
      </c>
      <c r="E162" s="7" t="str">
        <f t="shared" si="7"/>
        <v>2019BHR</v>
      </c>
      <c r="F162" s="5">
        <v>1641.164</v>
      </c>
      <c r="G162">
        <v>2019</v>
      </c>
      <c r="H162" s="5">
        <v>77.3</v>
      </c>
      <c r="I162" s="6">
        <v>7.0980124473571777</v>
      </c>
      <c r="J162" s="6">
        <v>9.7965653175146237</v>
      </c>
      <c r="K162" s="12">
        <v>33.592973795284351</v>
      </c>
      <c r="L162">
        <f t="shared" si="8"/>
        <v>1.56</v>
      </c>
      <c r="M162" s="20">
        <v>45010.711495441923</v>
      </c>
    </row>
    <row r="163" spans="1:13">
      <c r="A163">
        <f t="shared" si="6"/>
        <v>22</v>
      </c>
      <c r="B163" t="s">
        <v>14</v>
      </c>
      <c r="C163" t="str">
        <f>VLOOKUP(B163,'country codes'!$A$3:$B$287,2,0)</f>
        <v>BGD</v>
      </c>
      <c r="D163">
        <v>6</v>
      </c>
      <c r="E163" s="7" t="str">
        <f t="shared" si="7"/>
        <v>2019BGD</v>
      </c>
      <c r="F163" s="5">
        <v>163046.17300000001</v>
      </c>
      <c r="G163">
        <v>2019</v>
      </c>
      <c r="H163" s="5">
        <v>72.599999999999994</v>
      </c>
      <c r="I163" s="6">
        <v>5.1142168045043945</v>
      </c>
      <c r="J163" s="6">
        <v>0.87501125700151594</v>
      </c>
      <c r="K163" s="12">
        <v>54.467040743168333</v>
      </c>
      <c r="L163">
        <f t="shared" si="8"/>
        <v>1.56</v>
      </c>
      <c r="M163" s="20">
        <v>4753.726946736665</v>
      </c>
    </row>
    <row r="164" spans="1:13">
      <c r="A164">
        <f t="shared" si="6"/>
        <v>89</v>
      </c>
      <c r="B164" t="s">
        <v>103</v>
      </c>
      <c r="C164" t="str">
        <f>VLOOKUP(B164,'country codes'!$A$3:$B$287,2,0)</f>
        <v>BLR</v>
      </c>
      <c r="D164">
        <v>7</v>
      </c>
      <c r="E164" s="7" t="str">
        <f t="shared" si="7"/>
        <v>2019BLR</v>
      </c>
      <c r="F164" s="5">
        <v>9452.4089999999997</v>
      </c>
      <c r="G164">
        <v>2019</v>
      </c>
      <c r="H164" s="5">
        <v>74.8</v>
      </c>
      <c r="I164" s="6">
        <v>5.8214530944824219</v>
      </c>
      <c r="J164" s="6">
        <v>4.110974951057873</v>
      </c>
      <c r="K164" s="12">
        <v>42.887809524269713</v>
      </c>
      <c r="L164">
        <f t="shared" si="8"/>
        <v>1.56</v>
      </c>
      <c r="M164" s="20">
        <v>19249.285475603112</v>
      </c>
    </row>
    <row r="165" spans="1:13">
      <c r="A165">
        <f t="shared" si="6"/>
        <v>92</v>
      </c>
      <c r="B165" t="s">
        <v>120</v>
      </c>
      <c r="C165" t="str">
        <f>VLOOKUP(B165,'country codes'!$A$3:$B$287,2,0)</f>
        <v>BEL</v>
      </c>
      <c r="D165">
        <v>3</v>
      </c>
      <c r="E165" s="7" t="str">
        <f t="shared" si="7"/>
        <v>2019BEL</v>
      </c>
      <c r="F165" s="5">
        <v>11539.325999999999</v>
      </c>
      <c r="G165">
        <v>2019</v>
      </c>
      <c r="H165" s="5">
        <v>81.599999999999994</v>
      </c>
      <c r="I165" s="6">
        <v>6.7721381187438965</v>
      </c>
      <c r="J165" s="6">
        <v>6.6948537173538059</v>
      </c>
      <c r="K165" s="12">
        <v>42.534972452838872</v>
      </c>
      <c r="L165">
        <f t="shared" si="8"/>
        <v>1.56</v>
      </c>
      <c r="M165" s="20">
        <v>51830.746465683122</v>
      </c>
    </row>
    <row r="166" spans="1:13">
      <c r="A166">
        <f t="shared" si="6"/>
        <v>99</v>
      </c>
      <c r="B166" t="s">
        <v>89</v>
      </c>
      <c r="C166" t="str">
        <f>VLOOKUP(B166,'country codes'!$A$3:$B$287,2,0)</f>
        <v>BEN</v>
      </c>
      <c r="D166">
        <v>5</v>
      </c>
      <c r="E166" s="7" t="str">
        <f t="shared" si="7"/>
        <v>2019BEN</v>
      </c>
      <c r="F166" s="5">
        <v>11801.151</v>
      </c>
      <c r="G166">
        <v>2019</v>
      </c>
      <c r="H166" s="5">
        <v>61.8</v>
      </c>
      <c r="I166" s="6">
        <v>4.9763607978820801</v>
      </c>
      <c r="J166" s="6">
        <v>1.3883414238382501</v>
      </c>
      <c r="K166" s="12">
        <v>41.371519670520549</v>
      </c>
      <c r="L166">
        <f t="shared" si="8"/>
        <v>1.56</v>
      </c>
      <c r="M166" s="20">
        <v>3287.3095378149542</v>
      </c>
    </row>
    <row r="167" spans="1:13">
      <c r="A167">
        <f t="shared" si="6"/>
        <v>127</v>
      </c>
      <c r="B167" t="s">
        <v>134</v>
      </c>
      <c r="C167" t="str">
        <f>VLOOKUP(B167,'country codes'!$A$3:$B$287,2,0)</f>
        <v>BTN</v>
      </c>
      <c r="D167">
        <v>6</v>
      </c>
      <c r="E167" s="7" t="str">
        <f t="shared" si="7"/>
        <v>2019BTN</v>
      </c>
      <c r="F167" s="5">
        <v>763.09400000000005</v>
      </c>
      <c r="G167">
        <v>2019</v>
      </c>
      <c r="H167" s="5">
        <v>71.8</v>
      </c>
      <c r="I167" s="6">
        <v>5.1965994834899902</v>
      </c>
      <c r="J167" s="6">
        <v>4.3874319205211405</v>
      </c>
      <c r="K167" s="12">
        <v>36.672829165722071</v>
      </c>
      <c r="L167">
        <f t="shared" si="8"/>
        <v>1.56</v>
      </c>
      <c r="M167" s="20">
        <v>11832.189264644516</v>
      </c>
    </row>
    <row r="168" spans="1:13">
      <c r="A168">
        <f t="shared" si="6"/>
        <v>75</v>
      </c>
      <c r="B168" t="s">
        <v>78</v>
      </c>
      <c r="C168" t="str">
        <f>VLOOKUP(B168,'country codes'!$A$3:$B$287,2,0)</f>
        <v>BOL</v>
      </c>
      <c r="D168">
        <v>1</v>
      </c>
      <c r="E168" s="7" t="str">
        <f t="shared" si="7"/>
        <v>2019BOL</v>
      </c>
      <c r="F168" s="5">
        <v>11513.102000000001</v>
      </c>
      <c r="G168">
        <v>2019</v>
      </c>
      <c r="H168" s="5">
        <v>71.5</v>
      </c>
      <c r="I168" s="6">
        <v>5.6742706298828125</v>
      </c>
      <c r="J168" s="6">
        <v>2.9403497459987857</v>
      </c>
      <c r="K168" s="12">
        <v>44.999137814285262</v>
      </c>
      <c r="L168">
        <f t="shared" si="8"/>
        <v>1.56</v>
      </c>
      <c r="M168" s="20">
        <v>8724.4757016381845</v>
      </c>
    </row>
    <row r="169" spans="1:13">
      <c r="A169">
        <f t="shared" si="6"/>
        <v>54</v>
      </c>
      <c r="B169" t="s">
        <v>66</v>
      </c>
      <c r="C169" t="str">
        <f>VLOOKUP(B169,'country codes'!$A$3:$B$287,2,0)</f>
        <v>BIH</v>
      </c>
      <c r="D169">
        <v>7</v>
      </c>
      <c r="E169" s="7" t="str">
        <f t="shared" si="7"/>
        <v>2019BIH</v>
      </c>
      <c r="F169" s="5">
        <v>3300.998</v>
      </c>
      <c r="G169">
        <v>2019</v>
      </c>
      <c r="H169" s="5">
        <v>77.400000000000006</v>
      </c>
      <c r="I169" s="6">
        <v>6.0155224800109863</v>
      </c>
      <c r="J169" s="6">
        <v>3.6483050944700017</v>
      </c>
      <c r="K169" s="12">
        <v>47.781039444186241</v>
      </c>
      <c r="L169">
        <f t="shared" si="8"/>
        <v>1.56</v>
      </c>
      <c r="M169" s="20">
        <v>14922.148511951043</v>
      </c>
    </row>
    <row r="170" spans="1:13">
      <c r="A170">
        <f t="shared" si="6"/>
        <v>142</v>
      </c>
      <c r="B170" t="s">
        <v>139</v>
      </c>
      <c r="C170" t="str">
        <f>VLOOKUP(B170,'country codes'!$A$3:$B$287,2,0)</f>
        <v>BWA</v>
      </c>
      <c r="D170">
        <v>5</v>
      </c>
      <c r="E170" s="7" t="str">
        <f t="shared" si="7"/>
        <v>2019BWA</v>
      </c>
      <c r="F170" s="5">
        <v>2303.703</v>
      </c>
      <c r="G170">
        <v>2019</v>
      </c>
      <c r="H170" s="5">
        <v>69.599999999999994</v>
      </c>
      <c r="I170" s="6">
        <v>3.4710848331451416</v>
      </c>
      <c r="J170" s="6">
        <v>2.6611630583663262</v>
      </c>
      <c r="K170" s="12">
        <v>31.851122142555234</v>
      </c>
      <c r="L170">
        <f t="shared" si="8"/>
        <v>1.56</v>
      </c>
      <c r="M170" s="20">
        <v>17766.538968346358</v>
      </c>
    </row>
    <row r="171" spans="1:13">
      <c r="A171">
        <f t="shared" si="6"/>
        <v>21</v>
      </c>
      <c r="B171" t="s">
        <v>26</v>
      </c>
      <c r="C171" t="str">
        <f>VLOOKUP(B171,'country codes'!$A$3:$B$287,2,0)</f>
        <v>BRA</v>
      </c>
      <c r="D171">
        <v>1</v>
      </c>
      <c r="E171" s="7" t="str">
        <f t="shared" si="7"/>
        <v>2019BRA</v>
      </c>
      <c r="F171" s="5">
        <v>211049.519</v>
      </c>
      <c r="G171">
        <v>2019</v>
      </c>
      <c r="H171" s="5">
        <v>75.900000000000006</v>
      </c>
      <c r="I171" s="6">
        <v>6.4511489868164063</v>
      </c>
      <c r="J171" s="6">
        <v>2.6794162879376895</v>
      </c>
      <c r="K171" s="12">
        <v>54.568922347814492</v>
      </c>
      <c r="L171">
        <f t="shared" si="8"/>
        <v>1.56</v>
      </c>
      <c r="M171" s="20">
        <v>14651.61618093461</v>
      </c>
    </row>
    <row r="172" spans="1:13">
      <c r="A172">
        <f t="shared" si="6"/>
        <v>106</v>
      </c>
      <c r="B172" t="s">
        <v>122</v>
      </c>
      <c r="C172" t="str">
        <f>VLOOKUP(B172,'country codes'!$A$3:$B$287,2,0)</f>
        <v>BGR</v>
      </c>
      <c r="D172">
        <v>7</v>
      </c>
      <c r="E172" s="7" t="str">
        <f t="shared" si="7"/>
        <v>2019BGR</v>
      </c>
      <c r="F172" s="5">
        <v>7000.1170000000002</v>
      </c>
      <c r="G172">
        <v>2019</v>
      </c>
      <c r="H172" s="5">
        <v>75</v>
      </c>
      <c r="I172" s="6">
        <v>5.1084380149841309</v>
      </c>
      <c r="J172" s="6">
        <v>3.8329884947918855</v>
      </c>
      <c r="K172" s="12">
        <v>40.13077544955906</v>
      </c>
      <c r="L172">
        <f t="shared" si="8"/>
        <v>1.56</v>
      </c>
      <c r="M172" s="20">
        <v>23265.62327294199</v>
      </c>
    </row>
    <row r="173" spans="1:13">
      <c r="A173">
        <f t="shared" si="6"/>
        <v>98</v>
      </c>
      <c r="B173" t="s">
        <v>80</v>
      </c>
      <c r="C173" t="str">
        <f>VLOOKUP(B173,'country codes'!$A$3:$B$287,2,0)</f>
        <v>BFA</v>
      </c>
      <c r="D173">
        <v>5</v>
      </c>
      <c r="E173" s="7" t="str">
        <f t="shared" si="7"/>
        <v>2019BFA</v>
      </c>
      <c r="F173" s="5">
        <v>20321.383000000002</v>
      </c>
      <c r="G173">
        <v>2019</v>
      </c>
      <c r="H173" s="5">
        <v>61.6</v>
      </c>
      <c r="I173" s="6">
        <v>4.7408928871154785</v>
      </c>
      <c r="J173" s="6">
        <v>1.0569876374061702</v>
      </c>
      <c r="K173" s="12">
        <v>41.538293974149596</v>
      </c>
      <c r="L173">
        <f t="shared" si="8"/>
        <v>1.56</v>
      </c>
      <c r="M173" s="20">
        <v>2178.3234151006964</v>
      </c>
    </row>
    <row r="174" spans="1:13">
      <c r="A174">
        <f t="shared" si="6"/>
        <v>121</v>
      </c>
      <c r="B174" t="s">
        <v>106</v>
      </c>
      <c r="C174" t="str">
        <f>VLOOKUP(B174,'country codes'!$A$3:$B$287,2,0)</f>
        <v>BDI</v>
      </c>
      <c r="D174">
        <v>5</v>
      </c>
      <c r="E174" s="7" t="str">
        <f t="shared" si="7"/>
        <v>2019BDI</v>
      </c>
      <c r="F174" s="5">
        <v>11530.576999999999</v>
      </c>
      <c r="G174">
        <v>2019</v>
      </c>
      <c r="H174" s="5">
        <v>61.6</v>
      </c>
      <c r="I174" s="6">
        <v>3.7752830982208252</v>
      </c>
      <c r="J174" s="6">
        <v>0.5926741987086902</v>
      </c>
      <c r="K174" s="12">
        <v>37.695240039271766</v>
      </c>
      <c r="L174">
        <f t="shared" si="8"/>
        <v>1.56</v>
      </c>
      <c r="M174" s="20">
        <v>751.6639571941181</v>
      </c>
    </row>
    <row r="175" spans="1:13">
      <c r="A175">
        <f t="shared" si="6"/>
        <v>51</v>
      </c>
      <c r="B175" t="s">
        <v>41</v>
      </c>
      <c r="C175" t="str">
        <f>VLOOKUP(B175,'country codes'!$A$3:$B$287,2,0)</f>
        <v>KHM</v>
      </c>
      <c r="D175">
        <v>8</v>
      </c>
      <c r="E175" s="7" t="str">
        <f t="shared" si="7"/>
        <v>2019KHM</v>
      </c>
      <c r="F175" s="5">
        <v>16486.542000000001</v>
      </c>
      <c r="G175">
        <v>2019</v>
      </c>
      <c r="H175" s="5">
        <v>69.8</v>
      </c>
      <c r="I175" s="6">
        <v>4.9982848167419434</v>
      </c>
      <c r="J175" s="6">
        <v>1.3646662841235468</v>
      </c>
      <c r="K175" s="12">
        <v>47.967451027020694</v>
      </c>
      <c r="L175">
        <f t="shared" si="8"/>
        <v>1.56</v>
      </c>
      <c r="M175" s="20">
        <v>4388.8009086325137</v>
      </c>
    </row>
    <row r="176" spans="1:13">
      <c r="A176">
        <f t="shared" si="6"/>
        <v>108</v>
      </c>
      <c r="B176" t="s">
        <v>96</v>
      </c>
      <c r="C176" t="str">
        <f>VLOOKUP(B176,'country codes'!$A$3:$B$287,2,0)</f>
        <v>CMR</v>
      </c>
      <c r="D176">
        <v>5</v>
      </c>
      <c r="E176" s="7" t="str">
        <f t="shared" si="7"/>
        <v>2019CMR</v>
      </c>
      <c r="F176" s="5">
        <v>25876.386999999999</v>
      </c>
      <c r="G176">
        <v>2019</v>
      </c>
      <c r="H176" s="5">
        <v>59.3</v>
      </c>
      <c r="I176" s="6">
        <v>4.9367375373840332</v>
      </c>
      <c r="J176" s="6">
        <v>1.2442854475311607</v>
      </c>
      <c r="K176" s="12">
        <v>39.908832363668367</v>
      </c>
      <c r="L176">
        <f t="shared" si="8"/>
        <v>1.56</v>
      </c>
      <c r="M176" s="20">
        <v>3642.2772582676344</v>
      </c>
    </row>
    <row r="177" spans="1:13">
      <c r="A177">
        <f t="shared" si="6"/>
        <v>105</v>
      </c>
      <c r="B177" t="s">
        <v>130</v>
      </c>
      <c r="C177" t="str">
        <f>VLOOKUP(B177,'country codes'!$A$3:$B$287,2,0)</f>
        <v>CAN</v>
      </c>
      <c r="D177">
        <v>2</v>
      </c>
      <c r="E177" s="7" t="str">
        <f t="shared" si="7"/>
        <v>2019CAN</v>
      </c>
      <c r="F177" s="5">
        <v>37411.038</v>
      </c>
      <c r="G177">
        <v>2019</v>
      </c>
      <c r="H177" s="5">
        <v>82.4</v>
      </c>
      <c r="I177" s="6">
        <v>7.1090764999389648</v>
      </c>
      <c r="J177" s="6">
        <v>8.1454137316357613</v>
      </c>
      <c r="K177" s="12">
        <v>40.183592485307749</v>
      </c>
      <c r="L177">
        <f t="shared" si="8"/>
        <v>1.56</v>
      </c>
      <c r="M177" s="20">
        <v>48881.396751095221</v>
      </c>
    </row>
    <row r="178" spans="1:13">
      <c r="A178">
        <f t="shared" si="6"/>
        <v>150</v>
      </c>
      <c r="B178" t="s">
        <v>153</v>
      </c>
      <c r="C178" t="str">
        <f>VLOOKUP(B178,'country codes'!$A$3:$B$287,2,0)</f>
        <v>CAF</v>
      </c>
      <c r="D178">
        <v>5</v>
      </c>
      <c r="E178" s="7" t="str">
        <f t="shared" si="7"/>
        <v>2019CAF</v>
      </c>
      <c r="F178" s="5">
        <v>4745.1790000000001</v>
      </c>
      <c r="G178">
        <v>2019</v>
      </c>
      <c r="H178" s="5">
        <v>53.3</v>
      </c>
      <c r="I178" s="6">
        <v>3.0844615697860718</v>
      </c>
      <c r="J178" s="6">
        <v>1.2080265902376555</v>
      </c>
      <c r="K178" s="12">
        <v>25.211463339256845</v>
      </c>
      <c r="L178">
        <f t="shared" si="8"/>
        <v>1.56</v>
      </c>
      <c r="M178" s="20">
        <v>944.86809348786574</v>
      </c>
    </row>
    <row r="179" spans="1:13">
      <c r="A179">
        <f t="shared" si="6"/>
        <v>145</v>
      </c>
      <c r="B179" t="s">
        <v>140</v>
      </c>
      <c r="C179" t="str">
        <f>VLOOKUP(B179,'country codes'!$A$3:$B$287,2,0)</f>
        <v>TCD</v>
      </c>
      <c r="D179">
        <v>5</v>
      </c>
      <c r="E179" s="7" t="str">
        <f t="shared" si="7"/>
        <v>2019TCD</v>
      </c>
      <c r="F179" s="5">
        <v>15946.882</v>
      </c>
      <c r="G179">
        <v>2019</v>
      </c>
      <c r="H179" s="5">
        <v>54.2</v>
      </c>
      <c r="I179" s="6">
        <v>4.2507991790771484</v>
      </c>
      <c r="J179" s="6">
        <v>1.6713894733731725</v>
      </c>
      <c r="K179" s="12">
        <v>30.362789833250027</v>
      </c>
      <c r="L179">
        <f t="shared" si="8"/>
        <v>1.56</v>
      </c>
      <c r="M179" s="20">
        <v>1579.6266949696401</v>
      </c>
    </row>
    <row r="180" spans="1:13">
      <c r="A180">
        <f t="shared" si="6"/>
        <v>67</v>
      </c>
      <c r="B180" t="s">
        <v>86</v>
      </c>
      <c r="C180" t="str">
        <f>VLOOKUP(B180,'country codes'!$A$3:$B$287,2,0)</f>
        <v>CHL</v>
      </c>
      <c r="D180">
        <v>1</v>
      </c>
      <c r="E180" s="7" t="str">
        <f t="shared" si="7"/>
        <v>2019CHL</v>
      </c>
      <c r="F180" s="5">
        <v>18952.035</v>
      </c>
      <c r="G180">
        <v>2019</v>
      </c>
      <c r="H180" s="5">
        <v>80.2</v>
      </c>
      <c r="I180" s="6">
        <v>5.9422502517700195</v>
      </c>
      <c r="J180" s="6">
        <v>4.4438007769509822</v>
      </c>
      <c r="K180" s="12">
        <v>45.641239870318344</v>
      </c>
      <c r="L180">
        <f t="shared" si="8"/>
        <v>1.56</v>
      </c>
      <c r="M180" s="20">
        <v>25131.464757515667</v>
      </c>
    </row>
    <row r="181" spans="1:13">
      <c r="A181">
        <f t="shared" si="6"/>
        <v>94</v>
      </c>
      <c r="B181" t="s">
        <v>108</v>
      </c>
      <c r="C181" t="str">
        <f>VLOOKUP(B181,'country codes'!$A$3:$B$287,2,0)</f>
        <v>CHN</v>
      </c>
      <c r="D181">
        <v>8</v>
      </c>
      <c r="E181" s="7" t="str">
        <f t="shared" si="7"/>
        <v>2019CHN</v>
      </c>
      <c r="F181" s="5">
        <v>1433783.692</v>
      </c>
      <c r="G181">
        <v>2019</v>
      </c>
      <c r="H181" s="5">
        <v>76.900000000000006</v>
      </c>
      <c r="I181" s="6">
        <v>5.1441202163696289</v>
      </c>
      <c r="J181" s="6">
        <v>3.7371062164535815</v>
      </c>
      <c r="K181" s="12">
        <v>41.88879498584113</v>
      </c>
      <c r="L181">
        <f t="shared" si="8"/>
        <v>1.56</v>
      </c>
      <c r="M181" s="20">
        <v>16092.300767048557</v>
      </c>
    </row>
    <row r="182" spans="1:13">
      <c r="A182">
        <f t="shared" si="6"/>
        <v>3</v>
      </c>
      <c r="B182" t="s">
        <v>5</v>
      </c>
      <c r="C182" t="str">
        <f>VLOOKUP(B182,'country codes'!$A$3:$B$287,2,0)</f>
        <v>COL</v>
      </c>
      <c r="D182">
        <v>1</v>
      </c>
      <c r="E182" s="7" t="str">
        <f t="shared" si="7"/>
        <v>2019COL</v>
      </c>
      <c r="F182" s="5">
        <v>50339.442999999999</v>
      </c>
      <c r="G182">
        <v>2019</v>
      </c>
      <c r="H182" s="5">
        <v>77.3</v>
      </c>
      <c r="I182" s="6">
        <v>6.3502979278564453</v>
      </c>
      <c r="J182" s="6">
        <v>1.904750865111537</v>
      </c>
      <c r="K182" s="12">
        <v>60.165167498468215</v>
      </c>
      <c r="L182">
        <f t="shared" si="8"/>
        <v>1.56</v>
      </c>
      <c r="M182" s="20">
        <v>14624.971296534655</v>
      </c>
    </row>
    <row r="183" spans="1:13">
      <c r="A183">
        <f t="shared" si="6"/>
        <v>93</v>
      </c>
      <c r="B183" t="s">
        <v>68</v>
      </c>
      <c r="C183" t="str">
        <f>VLOOKUP(B183,'country codes'!$A$3:$B$287,2,0)</f>
        <v>COM</v>
      </c>
      <c r="D183">
        <v>5</v>
      </c>
      <c r="E183" s="7" t="str">
        <f t="shared" si="7"/>
        <v>2019COM</v>
      </c>
      <c r="F183" s="5">
        <v>850.89099999999996</v>
      </c>
      <c r="G183">
        <v>2019</v>
      </c>
      <c r="H183" s="5">
        <v>64.3</v>
      </c>
      <c r="I183" s="6">
        <v>4.6086163520812988</v>
      </c>
      <c r="J183" s="6">
        <v>1.1214702010168418</v>
      </c>
      <c r="K183" s="12">
        <v>42.438603889603158</v>
      </c>
      <c r="L183">
        <f t="shared" si="8"/>
        <v>1.56</v>
      </c>
      <c r="M183" s="20">
        <v>3059.5097045952607</v>
      </c>
    </row>
    <row r="184" spans="1:13">
      <c r="A184">
        <f t="shared" si="6"/>
        <v>56</v>
      </c>
      <c r="B184" t="s">
        <v>43</v>
      </c>
      <c r="C184" t="str">
        <f>VLOOKUP(B184,'country codes'!$A$3:$B$287,2,0)</f>
        <v>COG</v>
      </c>
      <c r="D184">
        <v>5</v>
      </c>
      <c r="E184" s="7" t="str">
        <f t="shared" si="7"/>
        <v>2019COG</v>
      </c>
      <c r="F184" s="5">
        <v>5380.5039999999999</v>
      </c>
      <c r="G184">
        <v>2019</v>
      </c>
      <c r="H184" s="5">
        <v>64.599999999999994</v>
      </c>
      <c r="I184" s="6">
        <v>5.2126226425170898</v>
      </c>
      <c r="J184" s="6">
        <v>1.0486996381720393</v>
      </c>
      <c r="K184" s="12">
        <v>47.157447466520544</v>
      </c>
      <c r="L184">
        <f t="shared" si="8"/>
        <v>1.56</v>
      </c>
      <c r="M184" s="20">
        <v>3673.1178271565282</v>
      </c>
    </row>
    <row r="185" spans="1:13">
      <c r="A185">
        <f t="shared" si="6"/>
        <v>104</v>
      </c>
      <c r="B185" t="s">
        <v>82</v>
      </c>
      <c r="C185" t="str">
        <f>VLOOKUP(B185,'country codes'!$A$3:$B$287,2,0)</f>
        <v>COD</v>
      </c>
      <c r="D185">
        <v>5</v>
      </c>
      <c r="E185" s="7" t="str">
        <f t="shared" si="7"/>
        <v>2019COD</v>
      </c>
      <c r="F185" s="5">
        <v>86790.567999999999</v>
      </c>
      <c r="G185">
        <v>2019</v>
      </c>
      <c r="H185" s="5">
        <v>60.7</v>
      </c>
      <c r="I185" s="6">
        <v>4.4164843559265137</v>
      </c>
      <c r="J185" s="6">
        <v>0.73384215015662257</v>
      </c>
      <c r="K185" s="12">
        <v>40.529242055390114</v>
      </c>
      <c r="L185">
        <f t="shared" si="8"/>
        <v>1.56</v>
      </c>
      <c r="M185" s="20">
        <v>1097.9488527659553</v>
      </c>
    </row>
    <row r="186" spans="1:13">
      <c r="A186">
        <f t="shared" si="6"/>
        <v>1</v>
      </c>
      <c r="B186" t="s">
        <v>4</v>
      </c>
      <c r="C186" t="str">
        <f>VLOOKUP(B186,'country codes'!$A$3:$B$287,2,0)</f>
        <v>CRI</v>
      </c>
      <c r="D186">
        <v>1</v>
      </c>
      <c r="E186" s="7" t="str">
        <f t="shared" si="7"/>
        <v>2019CRI</v>
      </c>
      <c r="F186" s="5">
        <v>5047.5609999999997</v>
      </c>
      <c r="G186">
        <v>2019</v>
      </c>
      <c r="H186" s="5">
        <v>80.3</v>
      </c>
      <c r="I186" s="6">
        <v>6.9976186752319336</v>
      </c>
      <c r="J186" s="6">
        <v>2.648522265553356</v>
      </c>
      <c r="K186" s="12">
        <v>62.057551770146681</v>
      </c>
      <c r="L186">
        <f t="shared" si="8"/>
        <v>1.56</v>
      </c>
      <c r="M186" s="20">
        <v>20296.82150273478</v>
      </c>
    </row>
    <row r="187" spans="1:13">
      <c r="A187">
        <f t="shared" si="6"/>
        <v>111</v>
      </c>
      <c r="B187" t="s">
        <v>104</v>
      </c>
      <c r="C187" t="str">
        <f>VLOOKUP(B187,'country codes'!$A$3:$B$287,2,0)</f>
        <v>CIV</v>
      </c>
      <c r="D187">
        <v>5</v>
      </c>
      <c r="E187" s="7" t="str">
        <f t="shared" si="7"/>
        <v>2019CIV</v>
      </c>
      <c r="F187" s="5">
        <v>25716.554</v>
      </c>
      <c r="G187">
        <v>2019</v>
      </c>
      <c r="H187" s="5">
        <v>57.8</v>
      </c>
      <c r="I187" s="6">
        <v>5.3920121192932129</v>
      </c>
      <c r="J187" s="6">
        <v>1.5790173105464291</v>
      </c>
      <c r="K187" s="12">
        <v>39.645871731894253</v>
      </c>
      <c r="L187">
        <f t="shared" si="8"/>
        <v>1.56</v>
      </c>
      <c r="M187" s="20">
        <v>5212.5560483849331</v>
      </c>
    </row>
    <row r="188" spans="1:13">
      <c r="A188">
        <f t="shared" si="6"/>
        <v>65</v>
      </c>
      <c r="B188" t="s">
        <v>69</v>
      </c>
      <c r="C188" t="str">
        <f>VLOOKUP(B188,'country codes'!$A$3:$B$287,2,0)</f>
        <v>HRV</v>
      </c>
      <c r="D188">
        <v>7</v>
      </c>
      <c r="E188" s="7" t="str">
        <f t="shared" si="7"/>
        <v>2019HRV</v>
      </c>
      <c r="F188" s="5">
        <v>4130.299</v>
      </c>
      <c r="G188">
        <v>2019</v>
      </c>
      <c r="H188" s="5">
        <v>78.5</v>
      </c>
      <c r="I188" s="6">
        <v>5.6257438659667969</v>
      </c>
      <c r="J188" s="6">
        <v>3.641389840979266</v>
      </c>
      <c r="K188" s="12">
        <v>46.208435465470494</v>
      </c>
      <c r="L188">
        <f t="shared" si="8"/>
        <v>1.56</v>
      </c>
      <c r="M188" s="20">
        <v>28845.290467267307</v>
      </c>
    </row>
    <row r="189" spans="1:13">
      <c r="A189">
        <f t="shared" si="6"/>
        <v>45</v>
      </c>
      <c r="B189" t="s">
        <v>58</v>
      </c>
      <c r="C189" t="str">
        <f>VLOOKUP(B189,'country codes'!$A$3:$B$287,2,0)</f>
        <v>CYP</v>
      </c>
      <c r="D189">
        <v>3</v>
      </c>
      <c r="E189" s="7" t="str">
        <f t="shared" si="7"/>
        <v>2019CYP</v>
      </c>
      <c r="F189" s="5">
        <v>1198.5740000000001</v>
      </c>
      <c r="G189">
        <v>2019</v>
      </c>
      <c r="H189" s="5">
        <v>81</v>
      </c>
      <c r="I189" s="6">
        <v>6.1368327140808105</v>
      </c>
      <c r="J189" s="6">
        <v>3.9744585053223158</v>
      </c>
      <c r="K189" s="12">
        <v>49.418366098030845</v>
      </c>
      <c r="L189">
        <f t="shared" si="8"/>
        <v>1.56</v>
      </c>
      <c r="M189" s="20">
        <v>39544.681847175401</v>
      </c>
    </row>
    <row r="190" spans="1:13">
      <c r="A190">
        <f t="shared" si="6"/>
        <v>58</v>
      </c>
      <c r="B190" t="s">
        <v>83</v>
      </c>
      <c r="C190" t="str">
        <f>VLOOKUP(B190,'country codes'!$A$3:$B$287,2,0)</f>
        <v>CZE</v>
      </c>
      <c r="D190">
        <v>7</v>
      </c>
      <c r="E190" s="7" t="str">
        <f t="shared" si="7"/>
        <v>2019CZE</v>
      </c>
      <c r="F190" s="5">
        <v>10689.213</v>
      </c>
      <c r="G190">
        <v>2019</v>
      </c>
      <c r="H190" s="5">
        <v>79.400000000000006</v>
      </c>
      <c r="I190" s="6">
        <v>6.9656283855438232</v>
      </c>
      <c r="J190" s="6">
        <v>5.4004318786094929</v>
      </c>
      <c r="K190" s="12">
        <v>46.814496295046737</v>
      </c>
      <c r="L190">
        <f t="shared" si="8"/>
        <v>1.56</v>
      </c>
      <c r="M190" s="20">
        <v>40828.0598371343</v>
      </c>
    </row>
    <row r="191" spans="1:13">
      <c r="A191">
        <f t="shared" si="6"/>
        <v>70</v>
      </c>
      <c r="B191" t="s">
        <v>101</v>
      </c>
      <c r="C191" t="str">
        <f>VLOOKUP(B191,'country codes'!$A$3:$B$287,2,0)</f>
        <v>DNK</v>
      </c>
      <c r="D191">
        <v>3</v>
      </c>
      <c r="E191" s="7" t="str">
        <f t="shared" si="7"/>
        <v>2019DNK</v>
      </c>
      <c r="F191" s="5">
        <v>5771.8770000000004</v>
      </c>
      <c r="G191">
        <v>2019</v>
      </c>
      <c r="H191" s="5">
        <v>80.900000000000006</v>
      </c>
      <c r="I191" s="6">
        <v>7.6930031776428223</v>
      </c>
      <c r="J191" s="6">
        <v>7.0472850907873363</v>
      </c>
      <c r="K191" s="12">
        <v>45.326350008399586</v>
      </c>
      <c r="L191">
        <f t="shared" si="8"/>
        <v>1.56</v>
      </c>
      <c r="M191" s="20">
        <v>57862.278278162426</v>
      </c>
    </row>
    <row r="192" spans="1:13">
      <c r="A192">
        <f t="shared" si="6"/>
        <v>19</v>
      </c>
      <c r="B192" t="s">
        <v>21</v>
      </c>
      <c r="C192" t="str">
        <f>VLOOKUP(B192,'country codes'!$A$3:$B$287,2,0)</f>
        <v>DOM</v>
      </c>
      <c r="D192">
        <v>1</v>
      </c>
      <c r="E192" s="7" t="str">
        <f t="shared" si="7"/>
        <v>2019DOM</v>
      </c>
      <c r="F192" s="5">
        <v>10738.957</v>
      </c>
      <c r="G192">
        <v>2019</v>
      </c>
      <c r="H192" s="5">
        <v>74.099999999999994</v>
      </c>
      <c r="I192" s="6">
        <v>6.004237174987793</v>
      </c>
      <c r="J192" s="6">
        <v>1.9270284707766685</v>
      </c>
      <c r="K192" s="12">
        <v>54.847261341231608</v>
      </c>
      <c r="L192">
        <f t="shared" si="8"/>
        <v>1.56</v>
      </c>
      <c r="M192" s="20">
        <v>18412.898273581544</v>
      </c>
    </row>
    <row r="193" spans="1:13">
      <c r="A193">
        <f t="shared" si="6"/>
        <v>5</v>
      </c>
      <c r="B193" t="s">
        <v>6</v>
      </c>
      <c r="C193" t="str">
        <f>VLOOKUP(B193,'country codes'!$A$3:$B$287,2,0)</f>
        <v>ECU</v>
      </c>
      <c r="D193">
        <v>1</v>
      </c>
      <c r="E193" s="7" t="str">
        <f t="shared" si="7"/>
        <v>2019ECU</v>
      </c>
      <c r="F193" s="5">
        <v>17373.656999999999</v>
      </c>
      <c r="G193">
        <v>2019</v>
      </c>
      <c r="H193" s="5">
        <v>77</v>
      </c>
      <c r="I193" s="6">
        <v>5.8091311454772949</v>
      </c>
      <c r="J193" s="6">
        <v>1.5070727682958718</v>
      </c>
      <c r="K193" s="12">
        <v>58.831213056003598</v>
      </c>
      <c r="L193">
        <f t="shared" si="8"/>
        <v>1.56</v>
      </c>
      <c r="M193" s="20">
        <v>11375.331184329112</v>
      </c>
    </row>
    <row r="194" spans="1:13">
      <c r="A194">
        <f t="shared" ref="A194:A257" si="9">IF(ISNUMBER(K194),COUNTIFS($G$2:$G$2281,G194,$K$2:$K$2281,"&gt;"&amp;K194)+1,"")</f>
        <v>86</v>
      </c>
      <c r="B194" t="s">
        <v>71</v>
      </c>
      <c r="C194" t="str">
        <f>VLOOKUP(B194,'country codes'!$A$3:$B$287,2,0)</f>
        <v>EGY</v>
      </c>
      <c r="D194">
        <v>4</v>
      </c>
      <c r="E194" s="7" t="str">
        <f t="shared" ref="E194:E257" si="10">G194&amp;C194</f>
        <v>2019EGY</v>
      </c>
      <c r="F194" s="5">
        <v>100388.076</v>
      </c>
      <c r="G194">
        <v>2019</v>
      </c>
      <c r="H194" s="5">
        <v>72</v>
      </c>
      <c r="I194" s="6">
        <v>4.3278317451477051</v>
      </c>
      <c r="J194" s="6">
        <v>1.6704070288709247</v>
      </c>
      <c r="K194" s="12">
        <v>43.178438476681691</v>
      </c>
      <c r="L194">
        <f t="shared" ref="L194:L257" si="11">VLOOKUP(G194,$G$2285:$J$2299,4,0)</f>
        <v>1.56</v>
      </c>
      <c r="M194" s="20">
        <v>11763.253636488469</v>
      </c>
    </row>
    <row r="195" spans="1:13">
      <c r="A195">
        <f t="shared" si="9"/>
        <v>13</v>
      </c>
      <c r="B195" t="s">
        <v>17</v>
      </c>
      <c r="C195" t="str">
        <f>VLOOKUP(B195,'country codes'!$A$3:$B$287,2,0)</f>
        <v>SLV</v>
      </c>
      <c r="D195">
        <v>1</v>
      </c>
      <c r="E195" s="7" t="str">
        <f t="shared" si="10"/>
        <v>2019SLV</v>
      </c>
      <c r="F195" s="5">
        <v>6453.55</v>
      </c>
      <c r="G195">
        <v>2019</v>
      </c>
      <c r="H195" s="5">
        <v>73.3</v>
      </c>
      <c r="I195" s="6">
        <v>6.4548206329345703</v>
      </c>
      <c r="J195" s="6">
        <v>2.0649786397608372</v>
      </c>
      <c r="K195" s="12">
        <v>56.326575285929465</v>
      </c>
      <c r="L195">
        <f t="shared" si="11"/>
        <v>1.56</v>
      </c>
      <c r="M195" s="20">
        <v>8775.9865197843683</v>
      </c>
    </row>
    <row r="196" spans="1:13">
      <c r="A196">
        <f t="shared" si="9"/>
        <v>133</v>
      </c>
      <c r="B196" t="s">
        <v>141</v>
      </c>
      <c r="C196" t="str">
        <f>VLOOKUP(B196,'country codes'!$A$3:$B$287,2,0)</f>
        <v>EST</v>
      </c>
      <c r="D196">
        <v>7</v>
      </c>
      <c r="E196" s="7" t="str">
        <f t="shared" si="10"/>
        <v>2019EST</v>
      </c>
      <c r="F196" s="5">
        <v>1325.6489999999999</v>
      </c>
      <c r="G196">
        <v>2019</v>
      </c>
      <c r="H196" s="5">
        <v>78.8</v>
      </c>
      <c r="I196" s="6">
        <v>6.0346412658691406</v>
      </c>
      <c r="J196" s="6">
        <v>7.8495812021719429</v>
      </c>
      <c r="K196" s="12">
        <v>34.442902546676429</v>
      </c>
      <c r="L196">
        <f t="shared" si="11"/>
        <v>1.56</v>
      </c>
      <c r="M196" s="20">
        <v>36947.706127486003</v>
      </c>
    </row>
    <row r="197" spans="1:13">
      <c r="A197">
        <f t="shared" si="9"/>
        <v>130</v>
      </c>
      <c r="B197" t="s">
        <v>128</v>
      </c>
      <c r="C197" t="str">
        <f>VLOOKUP(B197,'country codes'!$A$3:$B$287,2,0)</f>
        <v>SWZ</v>
      </c>
      <c r="D197">
        <v>5</v>
      </c>
      <c r="E197" s="7" t="str">
        <f t="shared" si="10"/>
        <v>2019SWZ</v>
      </c>
      <c r="F197" s="5">
        <v>1148.133</v>
      </c>
      <c r="G197">
        <v>2019</v>
      </c>
      <c r="H197" s="5">
        <v>60.2</v>
      </c>
      <c r="I197" s="6">
        <v>4.3961148262023926</v>
      </c>
      <c r="J197" s="6">
        <v>1.6707697224271458</v>
      </c>
      <c r="K197" s="12">
        <v>35.345329562675609</v>
      </c>
      <c r="L197">
        <f t="shared" si="11"/>
        <v>1.56</v>
      </c>
      <c r="M197" s="20">
        <v>8621.8265952471556</v>
      </c>
    </row>
    <row r="198" spans="1:13">
      <c r="A198">
        <f t="shared" si="9"/>
        <v>96</v>
      </c>
      <c r="B198" t="s">
        <v>73</v>
      </c>
      <c r="C198" t="str">
        <f>VLOOKUP(B198,'country codes'!$A$3:$B$287,2,0)</f>
        <v>ETH</v>
      </c>
      <c r="D198">
        <v>5</v>
      </c>
      <c r="E198" s="7" t="str">
        <f t="shared" si="10"/>
        <v>2019ETH</v>
      </c>
      <c r="F198" s="5">
        <v>112078.727</v>
      </c>
      <c r="G198">
        <v>2019</v>
      </c>
      <c r="H198" s="5">
        <v>66.599999999999994</v>
      </c>
      <c r="I198" s="6">
        <v>4.0995550155639648</v>
      </c>
      <c r="J198" s="6">
        <v>0.94108919235437549</v>
      </c>
      <c r="K198" s="12">
        <v>41.728224389469922</v>
      </c>
      <c r="L198">
        <f t="shared" si="11"/>
        <v>1.56</v>
      </c>
      <c r="M198" s="20">
        <v>2221.4046050694633</v>
      </c>
    </row>
    <row r="199" spans="1:13">
      <c r="A199">
        <f t="shared" si="9"/>
        <v>33</v>
      </c>
      <c r="B199" t="s">
        <v>57</v>
      </c>
      <c r="C199" t="str">
        <f>VLOOKUP(B199,'country codes'!$A$3:$B$287,2,0)</f>
        <v>FIN</v>
      </c>
      <c r="D199">
        <v>3</v>
      </c>
      <c r="E199" s="7" t="str">
        <f t="shared" si="10"/>
        <v>2019FIN</v>
      </c>
      <c r="F199" s="5">
        <v>5532.1589999999997</v>
      </c>
      <c r="G199">
        <v>2019</v>
      </c>
      <c r="H199" s="5">
        <v>81.900000000000006</v>
      </c>
      <c r="I199" s="6">
        <v>7.7803478240966797</v>
      </c>
      <c r="J199" s="6">
        <v>5.7581561943789001</v>
      </c>
      <c r="K199" s="12">
        <v>51.271693796355734</v>
      </c>
      <c r="L199">
        <f t="shared" si="11"/>
        <v>1.56</v>
      </c>
      <c r="M199" s="20">
        <v>48802.88809721102</v>
      </c>
    </row>
    <row r="200" spans="1:13">
      <c r="A200">
        <f t="shared" si="9"/>
        <v>31</v>
      </c>
      <c r="B200" t="s">
        <v>44</v>
      </c>
      <c r="C200" t="str">
        <f>VLOOKUP(B200,'country codes'!$A$3:$B$287,2,0)</f>
        <v>FRA</v>
      </c>
      <c r="D200">
        <v>3</v>
      </c>
      <c r="E200" s="7" t="str">
        <f t="shared" si="10"/>
        <v>2019FRA</v>
      </c>
      <c r="F200" s="5">
        <v>65129.731</v>
      </c>
      <c r="G200">
        <v>2019</v>
      </c>
      <c r="H200" s="5">
        <v>82.7</v>
      </c>
      <c r="I200" s="6">
        <v>6.6896443367004395</v>
      </c>
      <c r="J200" s="6">
        <v>4.4093678908887801</v>
      </c>
      <c r="K200" s="12">
        <v>51.815470188528032</v>
      </c>
      <c r="L200">
        <f t="shared" si="11"/>
        <v>1.56</v>
      </c>
      <c r="M200" s="20">
        <v>46112.957954464327</v>
      </c>
    </row>
    <row r="201" spans="1:13">
      <c r="A201">
        <f t="shared" si="9"/>
        <v>109</v>
      </c>
      <c r="B201" t="s">
        <v>109</v>
      </c>
      <c r="C201" t="str">
        <f>VLOOKUP(B201,'country codes'!$A$3:$B$287,2,0)</f>
        <v>GAB</v>
      </c>
      <c r="D201">
        <v>5</v>
      </c>
      <c r="E201" s="7" t="str">
        <f t="shared" si="10"/>
        <v>2019GAB</v>
      </c>
      <c r="F201" s="5">
        <v>2172.578</v>
      </c>
      <c r="G201">
        <v>2019</v>
      </c>
      <c r="H201" s="5">
        <v>66.5</v>
      </c>
      <c r="I201" s="6">
        <v>4.914393424987793</v>
      </c>
      <c r="J201" s="6">
        <v>2.323540263023038</v>
      </c>
      <c r="K201" s="12">
        <v>39.864933613178131</v>
      </c>
      <c r="L201">
        <f t="shared" si="11"/>
        <v>1.56</v>
      </c>
      <c r="M201" s="20">
        <v>14950.070197230678</v>
      </c>
    </row>
    <row r="202" spans="1:13">
      <c r="A202">
        <f t="shared" si="9"/>
        <v>78</v>
      </c>
      <c r="B202" t="s">
        <v>79</v>
      </c>
      <c r="C202" t="str">
        <f>VLOOKUP(B202,'country codes'!$A$3:$B$287,2,0)</f>
        <v>GEO</v>
      </c>
      <c r="D202">
        <v>7</v>
      </c>
      <c r="E202" s="7" t="str">
        <f t="shared" si="10"/>
        <v>2019GEO</v>
      </c>
      <c r="F202" s="5">
        <v>3996.7620000000002</v>
      </c>
      <c r="G202">
        <v>2019</v>
      </c>
      <c r="H202" s="5">
        <v>73.8</v>
      </c>
      <c r="I202" s="6">
        <v>4.8918356895446777</v>
      </c>
      <c r="J202" s="6">
        <v>2.4283974419315175</v>
      </c>
      <c r="K202" s="12">
        <v>44.272776197154954</v>
      </c>
      <c r="L202">
        <f t="shared" si="11"/>
        <v>1.56</v>
      </c>
      <c r="M202" s="20">
        <v>14993.120442399377</v>
      </c>
    </row>
    <row r="203" spans="1:13">
      <c r="A203">
        <f t="shared" si="9"/>
        <v>29</v>
      </c>
      <c r="B203" t="s">
        <v>40</v>
      </c>
      <c r="C203" t="str">
        <f>VLOOKUP(B203,'country codes'!$A$3:$B$287,2,0)</f>
        <v>DEU</v>
      </c>
      <c r="D203">
        <v>3</v>
      </c>
      <c r="E203" s="7" t="str">
        <f t="shared" si="10"/>
        <v>2019DEU</v>
      </c>
      <c r="F203" s="5">
        <v>83517.046000000002</v>
      </c>
      <c r="G203">
        <v>2019</v>
      </c>
      <c r="H203" s="5">
        <v>81.3</v>
      </c>
      <c r="I203" s="6">
        <v>7.0354723930358887</v>
      </c>
      <c r="J203" s="6">
        <v>4.4374314968765525</v>
      </c>
      <c r="K203" s="12">
        <v>52.731317277417212</v>
      </c>
      <c r="L203">
        <f t="shared" si="11"/>
        <v>1.56</v>
      </c>
      <c r="M203" s="20">
        <v>53810.565451508868</v>
      </c>
    </row>
    <row r="204" spans="1:13">
      <c r="A204">
        <f t="shared" si="9"/>
        <v>113</v>
      </c>
      <c r="B204" t="s">
        <v>110</v>
      </c>
      <c r="C204" t="str">
        <f>VLOOKUP(B204,'country codes'!$A$3:$B$287,2,0)</f>
        <v>GHA</v>
      </c>
      <c r="D204">
        <v>5</v>
      </c>
      <c r="E204" s="7" t="str">
        <f t="shared" si="10"/>
        <v>2019GHA</v>
      </c>
      <c r="F204" s="5">
        <v>30417.858</v>
      </c>
      <c r="G204">
        <v>2019</v>
      </c>
      <c r="H204" s="5">
        <v>64.099999999999994</v>
      </c>
      <c r="I204" s="6">
        <v>4.9668097496032715</v>
      </c>
      <c r="J204" s="6">
        <v>2.0957146911331956</v>
      </c>
      <c r="K204" s="12">
        <v>39.524734054705043</v>
      </c>
      <c r="L204">
        <f t="shared" si="11"/>
        <v>1.56</v>
      </c>
      <c r="M204" s="20">
        <v>5412.6281216961579</v>
      </c>
    </row>
    <row r="205" spans="1:13">
      <c r="A205">
        <f t="shared" si="9"/>
        <v>47</v>
      </c>
      <c r="B205" t="s">
        <v>64</v>
      </c>
      <c r="C205" t="str">
        <f>VLOOKUP(B205,'country codes'!$A$3:$B$287,2,0)</f>
        <v>GRC</v>
      </c>
      <c r="D205">
        <v>3</v>
      </c>
      <c r="E205" s="7" t="str">
        <f t="shared" si="10"/>
        <v>2019GRC</v>
      </c>
      <c r="F205" s="5">
        <v>10473.451999999999</v>
      </c>
      <c r="G205">
        <v>2019</v>
      </c>
      <c r="H205" s="5">
        <v>82.2</v>
      </c>
      <c r="I205" s="6">
        <v>5.9521574974060059</v>
      </c>
      <c r="J205" s="6">
        <v>4.0350813125797673</v>
      </c>
      <c r="K205" s="12">
        <v>48.810027623344595</v>
      </c>
      <c r="L205">
        <f t="shared" si="11"/>
        <v>1.56</v>
      </c>
      <c r="M205" s="20">
        <v>30463.041047500858</v>
      </c>
    </row>
    <row r="206" spans="1:13">
      <c r="A206">
        <f t="shared" si="9"/>
        <v>8</v>
      </c>
      <c r="B206" t="s">
        <v>8</v>
      </c>
      <c r="C206" t="str">
        <f>VLOOKUP(B206,'country codes'!$A$3:$B$287,2,0)</f>
        <v>GTM</v>
      </c>
      <c r="D206">
        <v>1</v>
      </c>
      <c r="E206" s="7" t="str">
        <f t="shared" si="10"/>
        <v>2019GTM</v>
      </c>
      <c r="F206" s="5">
        <v>17581.475999999999</v>
      </c>
      <c r="G206">
        <v>2019</v>
      </c>
      <c r="H206" s="5">
        <v>74.3</v>
      </c>
      <c r="I206" s="6">
        <v>6.2621750831604004</v>
      </c>
      <c r="J206" s="6">
        <v>1.7726290060666812</v>
      </c>
      <c r="K206" s="12">
        <v>57.875552966687394</v>
      </c>
      <c r="L206">
        <f t="shared" si="11"/>
        <v>1.56</v>
      </c>
      <c r="M206" s="20">
        <v>8637.4641653568942</v>
      </c>
    </row>
    <row r="207" spans="1:13">
      <c r="A207">
        <f t="shared" si="9"/>
        <v>120</v>
      </c>
      <c r="B207" t="s">
        <v>118</v>
      </c>
      <c r="C207" t="str">
        <f>VLOOKUP(B207,'country codes'!$A$3:$B$287,2,0)</f>
        <v>GIN</v>
      </c>
      <c r="D207">
        <v>5</v>
      </c>
      <c r="E207" s="7" t="str">
        <f t="shared" si="10"/>
        <v>2019GIN</v>
      </c>
      <c r="F207" s="5">
        <v>12771.245999999999</v>
      </c>
      <c r="G207">
        <v>2019</v>
      </c>
      <c r="H207" s="5">
        <v>61.6</v>
      </c>
      <c r="I207" s="6">
        <v>4.7676844596862793</v>
      </c>
      <c r="J207" s="6">
        <v>1.77061107258854</v>
      </c>
      <c r="K207" s="12">
        <v>38.061003667834512</v>
      </c>
      <c r="L207">
        <f t="shared" si="11"/>
        <v>1.56</v>
      </c>
      <c r="M207" s="20">
        <v>2562.0829207375932</v>
      </c>
    </row>
    <row r="208" spans="1:13">
      <c r="A208">
        <f t="shared" si="9"/>
        <v>119</v>
      </c>
      <c r="B208" t="s">
        <v>98</v>
      </c>
      <c r="C208" t="str">
        <f>VLOOKUP(B208,'country codes'!$A$3:$B$287,2,0)</f>
        <v>HTI</v>
      </c>
      <c r="D208">
        <v>1</v>
      </c>
      <c r="E208" s="7" t="str">
        <f t="shared" si="10"/>
        <v>2019HTI</v>
      </c>
      <c r="F208" s="5">
        <v>11263.079</v>
      </c>
      <c r="G208">
        <v>2019</v>
      </c>
      <c r="H208" s="5">
        <v>64</v>
      </c>
      <c r="I208" s="6">
        <v>3.6149280071258545</v>
      </c>
      <c r="J208" s="6">
        <v>0.61831242052975499</v>
      </c>
      <c r="K208" s="12">
        <v>38.199419014068489</v>
      </c>
      <c r="L208">
        <f t="shared" si="11"/>
        <v>1.56</v>
      </c>
      <c r="M208" s="20">
        <v>2905.4390812876577</v>
      </c>
    </row>
    <row r="209" spans="1:13">
      <c r="A209">
        <f t="shared" si="9"/>
        <v>9</v>
      </c>
      <c r="B209" t="s">
        <v>7</v>
      </c>
      <c r="C209" t="str">
        <f>VLOOKUP(B209,'country codes'!$A$3:$B$287,2,0)</f>
        <v>HND</v>
      </c>
      <c r="D209">
        <v>1</v>
      </c>
      <c r="E209" s="7" t="str">
        <f t="shared" si="10"/>
        <v>2019HND</v>
      </c>
      <c r="F209" s="5">
        <v>9746.1149999999998</v>
      </c>
      <c r="G209">
        <v>2019</v>
      </c>
      <c r="H209" s="5">
        <v>75.3</v>
      </c>
      <c r="I209" s="6">
        <v>5.930051326751709</v>
      </c>
      <c r="J209" s="6">
        <v>1.5801074883616955</v>
      </c>
      <c r="K209" s="12">
        <v>57.73411068142665</v>
      </c>
      <c r="L209">
        <f t="shared" si="11"/>
        <v>1.56</v>
      </c>
      <c r="M209" s="20">
        <v>5727.9735722786309</v>
      </c>
    </row>
    <row r="210" spans="1:13">
      <c r="A210">
        <f t="shared" si="9"/>
        <v>138</v>
      </c>
      <c r="B210" t="s">
        <v>147</v>
      </c>
      <c r="C210" t="str">
        <f>VLOOKUP(B210,'country codes'!$A$3:$B$287,2,0)</f>
        <v>HKG</v>
      </c>
      <c r="D210">
        <v>8</v>
      </c>
      <c r="E210" s="7" t="str">
        <f t="shared" si="10"/>
        <v>2019HKG</v>
      </c>
      <c r="F210" s="5">
        <v>7436.1570000000002</v>
      </c>
      <c r="G210">
        <v>2019</v>
      </c>
      <c r="H210" s="5">
        <v>84.9</v>
      </c>
      <c r="I210" s="6">
        <v>5.6593170166015625</v>
      </c>
      <c r="J210" s="6">
        <v>8.6018881673552041</v>
      </c>
      <c r="K210" s="12">
        <v>33.890658195306983</v>
      </c>
      <c r="L210">
        <f t="shared" si="11"/>
        <v>1.56</v>
      </c>
      <c r="M210" s="20">
        <v>59847.554276208779</v>
      </c>
    </row>
    <row r="211" spans="1:13">
      <c r="A211">
        <f t="shared" si="9"/>
        <v>69</v>
      </c>
      <c r="B211" t="s">
        <v>85</v>
      </c>
      <c r="C211" t="str">
        <f>VLOOKUP(B211,'country codes'!$A$3:$B$287,2,0)</f>
        <v>HUN</v>
      </c>
      <c r="D211">
        <v>7</v>
      </c>
      <c r="E211" s="7" t="str">
        <f t="shared" si="10"/>
        <v>2019HUN</v>
      </c>
      <c r="F211" s="5">
        <v>9684.68</v>
      </c>
      <c r="G211">
        <v>2019</v>
      </c>
      <c r="H211" s="5">
        <v>76.900000000000006</v>
      </c>
      <c r="I211" s="6">
        <v>6.0002598762512207</v>
      </c>
      <c r="J211" s="6">
        <v>4.0675590622557269</v>
      </c>
      <c r="K211" s="12">
        <v>45.4464799797788</v>
      </c>
      <c r="L211">
        <f t="shared" si="11"/>
        <v>1.56</v>
      </c>
      <c r="M211" s="20">
        <v>32639.508296179672</v>
      </c>
    </row>
    <row r="212" spans="1:13">
      <c r="A212">
        <f t="shared" si="9"/>
        <v>52</v>
      </c>
      <c r="B212" t="s">
        <v>81</v>
      </c>
      <c r="C212" t="str">
        <f>VLOOKUP(B212,'country codes'!$A$3:$B$287,2,0)</f>
        <v>ISL</v>
      </c>
      <c r="D212">
        <v>3</v>
      </c>
      <c r="E212" s="7" t="str">
        <f t="shared" si="10"/>
        <v>2019ISL</v>
      </c>
      <c r="F212" s="5">
        <v>339.03699999999998</v>
      </c>
      <c r="G212">
        <v>2019</v>
      </c>
      <c r="H212" s="5">
        <v>83</v>
      </c>
      <c r="I212" s="6">
        <v>7.5325045585632324</v>
      </c>
      <c r="J212" s="6">
        <v>6.4553066679971369</v>
      </c>
      <c r="K212" s="12">
        <v>47.956885192056575</v>
      </c>
      <c r="L212">
        <f t="shared" si="11"/>
        <v>1.56</v>
      </c>
      <c r="M212" s="20">
        <v>55699.716390296955</v>
      </c>
    </row>
    <row r="213" spans="1:13">
      <c r="A213">
        <f t="shared" si="9"/>
        <v>128</v>
      </c>
      <c r="B213" t="s">
        <v>124</v>
      </c>
      <c r="C213" t="str">
        <f>VLOOKUP(B213,'country codes'!$A$3:$B$287,2,0)</f>
        <v>IND</v>
      </c>
      <c r="D213">
        <v>6</v>
      </c>
      <c r="E213" s="7" t="str">
        <f t="shared" si="10"/>
        <v>2019IND</v>
      </c>
      <c r="F213" s="5">
        <v>1366417.7560000001</v>
      </c>
      <c r="G213">
        <v>2019</v>
      </c>
      <c r="H213" s="5">
        <v>69.7</v>
      </c>
      <c r="I213" s="6">
        <v>3.2487697601318359</v>
      </c>
      <c r="J213" s="6">
        <v>1.219981626879564</v>
      </c>
      <c r="K213" s="12">
        <v>36.372131822549619</v>
      </c>
      <c r="L213">
        <f t="shared" si="11"/>
        <v>1.56</v>
      </c>
      <c r="M213" s="20">
        <v>6700.0622249088801</v>
      </c>
    </row>
    <row r="214" spans="1:13">
      <c r="A214">
        <f t="shared" si="9"/>
        <v>44</v>
      </c>
      <c r="B214" t="s">
        <v>37</v>
      </c>
      <c r="C214" t="str">
        <f>VLOOKUP(B214,'country codes'!$A$3:$B$287,2,0)</f>
        <v>IDN</v>
      </c>
      <c r="D214">
        <v>8</v>
      </c>
      <c r="E214" s="7" t="str">
        <f t="shared" si="10"/>
        <v>2019IDN</v>
      </c>
      <c r="F214" s="5">
        <v>270625.56699999998</v>
      </c>
      <c r="G214">
        <v>2019</v>
      </c>
      <c r="H214" s="5">
        <v>71.7</v>
      </c>
      <c r="I214" s="6">
        <v>5.3465127944946289</v>
      </c>
      <c r="J214" s="6">
        <v>1.7351592062952643</v>
      </c>
      <c r="K214" s="12">
        <v>49.597978124499164</v>
      </c>
      <c r="L214">
        <f t="shared" si="11"/>
        <v>1.56</v>
      </c>
      <c r="M214" s="20">
        <v>11812.197643075118</v>
      </c>
    </row>
    <row r="215" spans="1:13">
      <c r="A215">
        <f t="shared" si="9"/>
        <v>84</v>
      </c>
      <c r="B215" t="s">
        <v>92</v>
      </c>
      <c r="C215" t="str">
        <f>VLOOKUP(B215,'country codes'!$A$3:$B$287,2,0)</f>
        <v>IRN</v>
      </c>
      <c r="D215">
        <v>4</v>
      </c>
      <c r="E215" s="7" t="str">
        <f t="shared" si="10"/>
        <v>2019IRN</v>
      </c>
      <c r="F215" s="5">
        <v>82913.892999999996</v>
      </c>
      <c r="G215">
        <v>2019</v>
      </c>
      <c r="H215" s="5">
        <v>76.7</v>
      </c>
      <c r="I215" s="6">
        <v>5.0061459541320801</v>
      </c>
      <c r="J215" s="6">
        <v>3.1158975845270467</v>
      </c>
      <c r="K215" s="12">
        <v>43.632487995990083</v>
      </c>
      <c r="L215">
        <f t="shared" si="11"/>
        <v>1.56</v>
      </c>
      <c r="M215" s="20">
        <v>12389.221585267</v>
      </c>
    </row>
    <row r="216" spans="1:13">
      <c r="A216">
        <f t="shared" si="9"/>
        <v>71</v>
      </c>
      <c r="B216" t="s">
        <v>65</v>
      </c>
      <c r="C216" t="str">
        <f>VLOOKUP(B216,'country codes'!$A$3:$B$287,2,0)</f>
        <v>IRQ</v>
      </c>
      <c r="D216">
        <v>4</v>
      </c>
      <c r="E216" s="7" t="str">
        <f t="shared" si="10"/>
        <v>2019IRQ</v>
      </c>
      <c r="F216" s="5">
        <v>39309.788999999997</v>
      </c>
      <c r="G216">
        <v>2019</v>
      </c>
      <c r="H216" s="5">
        <v>70.599999999999994</v>
      </c>
      <c r="I216" s="6">
        <v>4.8357830047607422</v>
      </c>
      <c r="J216" s="6">
        <v>1.7369212207422728</v>
      </c>
      <c r="K216" s="12">
        <v>45.278856669252789</v>
      </c>
      <c r="L216">
        <f t="shared" si="11"/>
        <v>1.56</v>
      </c>
      <c r="M216" s="20">
        <v>10881.172086253004</v>
      </c>
    </row>
    <row r="217" spans="1:13">
      <c r="A217">
        <f t="shared" si="9"/>
        <v>35</v>
      </c>
      <c r="B217" t="s">
        <v>54</v>
      </c>
      <c r="C217" t="str">
        <f>VLOOKUP(B217,'country codes'!$A$3:$B$287,2,0)</f>
        <v>IRL</v>
      </c>
      <c r="D217">
        <v>3</v>
      </c>
      <c r="E217" s="7" t="str">
        <f t="shared" si="10"/>
        <v>2019IRL</v>
      </c>
      <c r="F217" s="5">
        <v>4882.4979999999996</v>
      </c>
      <c r="G217">
        <v>2019</v>
      </c>
      <c r="H217" s="5">
        <v>82.3</v>
      </c>
      <c r="I217" s="6">
        <v>7.2548413276672363</v>
      </c>
      <c r="J217" s="6">
        <v>5.1968290530508545</v>
      </c>
      <c r="K217" s="12">
        <v>51.148508134578663</v>
      </c>
      <c r="L217">
        <f t="shared" si="11"/>
        <v>1.56</v>
      </c>
      <c r="M217" s="20">
        <v>86826.335101853896</v>
      </c>
    </row>
    <row r="218" spans="1:13">
      <c r="A218">
        <f t="shared" si="9"/>
        <v>49</v>
      </c>
      <c r="B218" t="s">
        <v>74</v>
      </c>
      <c r="C218" t="str">
        <f>VLOOKUP(B218,'country codes'!$A$3:$B$287,2,0)</f>
        <v>ISR</v>
      </c>
      <c r="D218">
        <v>4</v>
      </c>
      <c r="E218" s="7" t="str">
        <f t="shared" si="10"/>
        <v>2019ISR</v>
      </c>
      <c r="F218" s="5">
        <v>8519.3729999999996</v>
      </c>
      <c r="G218">
        <v>2019</v>
      </c>
      <c r="H218" s="5">
        <v>83</v>
      </c>
      <c r="I218" s="6">
        <v>7.331779956817627</v>
      </c>
      <c r="J218" s="6">
        <v>6.1113518499137927</v>
      </c>
      <c r="K218" s="12">
        <v>48.243421472114974</v>
      </c>
      <c r="L218">
        <f t="shared" si="11"/>
        <v>1.56</v>
      </c>
      <c r="M218" s="20">
        <v>40200.287418944143</v>
      </c>
    </row>
    <row r="219" spans="1:13">
      <c r="A219">
        <f t="shared" si="9"/>
        <v>40</v>
      </c>
      <c r="B219" t="s">
        <v>52</v>
      </c>
      <c r="C219" t="str">
        <f>VLOOKUP(B219,'country codes'!$A$3:$B$287,2,0)</f>
        <v>ITA</v>
      </c>
      <c r="D219">
        <v>3</v>
      </c>
      <c r="E219" s="7" t="str">
        <f t="shared" si="10"/>
        <v>2019ITA</v>
      </c>
      <c r="F219" s="5">
        <v>60550.091999999997</v>
      </c>
      <c r="G219">
        <v>2019</v>
      </c>
      <c r="H219" s="5">
        <v>83.5</v>
      </c>
      <c r="I219" s="6">
        <v>6.4454169273376465</v>
      </c>
      <c r="J219" s="6">
        <v>4.453128052579304</v>
      </c>
      <c r="K219" s="12">
        <v>50.697618294613434</v>
      </c>
      <c r="L219">
        <f t="shared" si="11"/>
        <v>1.56</v>
      </c>
      <c r="M219" s="20">
        <v>42416.416713668325</v>
      </c>
    </row>
    <row r="220" spans="1:13">
      <c r="A220">
        <f t="shared" si="9"/>
        <v>7</v>
      </c>
      <c r="B220" t="s">
        <v>9</v>
      </c>
      <c r="C220" t="str">
        <f>VLOOKUP(B220,'country codes'!$A$3:$B$287,2,0)</f>
        <v>JAM</v>
      </c>
      <c r="D220">
        <v>1</v>
      </c>
      <c r="E220" s="7" t="str">
        <f t="shared" si="10"/>
        <v>2019JAM</v>
      </c>
      <c r="F220" s="5">
        <v>2948.277</v>
      </c>
      <c r="G220">
        <v>2019</v>
      </c>
      <c r="H220" s="5">
        <v>74.5</v>
      </c>
      <c r="I220" s="6">
        <v>6.3092389106750488</v>
      </c>
      <c r="J220" s="6">
        <v>1.8401910033217166</v>
      </c>
      <c r="K220" s="12">
        <v>57.903628457473694</v>
      </c>
      <c r="L220">
        <f t="shared" si="11"/>
        <v>1.56</v>
      </c>
      <c r="M220" s="20">
        <v>9761.4985221052757</v>
      </c>
    </row>
    <row r="221" spans="1:13">
      <c r="A221">
        <f t="shared" si="9"/>
        <v>57</v>
      </c>
      <c r="B221" t="s">
        <v>75</v>
      </c>
      <c r="C221" t="str">
        <f>VLOOKUP(B221,'country codes'!$A$3:$B$287,2,0)</f>
        <v>JPN</v>
      </c>
      <c r="D221">
        <v>8</v>
      </c>
      <c r="E221" s="7" t="str">
        <f t="shared" si="10"/>
        <v>2019JPN</v>
      </c>
      <c r="F221" s="5">
        <v>126860.299</v>
      </c>
      <c r="G221">
        <v>2019</v>
      </c>
      <c r="H221" s="5">
        <v>84.6</v>
      </c>
      <c r="I221" s="6">
        <v>5.9080390930175781</v>
      </c>
      <c r="J221" s="6">
        <v>4.7109357541856829</v>
      </c>
      <c r="K221" s="12">
        <v>47.063726179533759</v>
      </c>
      <c r="L221">
        <f t="shared" si="11"/>
        <v>1.56</v>
      </c>
      <c r="M221" s="20">
        <v>41667.179095693136</v>
      </c>
    </row>
    <row r="222" spans="1:13">
      <c r="A222">
        <f t="shared" si="9"/>
        <v>83</v>
      </c>
      <c r="B222" t="s">
        <v>70</v>
      </c>
      <c r="C222" t="str">
        <f>VLOOKUP(B222,'country codes'!$A$3:$B$287,2,0)</f>
        <v>JOR</v>
      </c>
      <c r="D222">
        <v>4</v>
      </c>
      <c r="E222" s="7" t="str">
        <f t="shared" si="10"/>
        <v>2019JOR</v>
      </c>
      <c r="F222" s="5">
        <v>10101.697</v>
      </c>
      <c r="G222">
        <v>2019</v>
      </c>
      <c r="H222" s="5">
        <v>74.5</v>
      </c>
      <c r="I222" s="6">
        <v>4.4525480270385742</v>
      </c>
      <c r="J222" s="6">
        <v>2.0306311762701226</v>
      </c>
      <c r="K222" s="12">
        <v>43.85457626023171</v>
      </c>
      <c r="L222">
        <f t="shared" si="11"/>
        <v>1.56</v>
      </c>
      <c r="M222" s="20">
        <v>10071.382865765223</v>
      </c>
    </row>
    <row r="223" spans="1:13">
      <c r="A223">
        <f t="shared" si="9"/>
        <v>118</v>
      </c>
      <c r="B223" t="s">
        <v>131</v>
      </c>
      <c r="C223" t="str">
        <f>VLOOKUP(B223,'country codes'!$A$3:$B$287,2,0)</f>
        <v>KAZ</v>
      </c>
      <c r="D223">
        <v>7</v>
      </c>
      <c r="E223" s="7" t="str">
        <f t="shared" si="10"/>
        <v>2019KAZ</v>
      </c>
      <c r="F223" s="5">
        <v>18551.428</v>
      </c>
      <c r="G223">
        <v>2019</v>
      </c>
      <c r="H223" s="5">
        <v>73.599999999999994</v>
      </c>
      <c r="I223" s="6">
        <v>6.2722682952880859</v>
      </c>
      <c r="J223" s="6">
        <v>5.7186241708912204</v>
      </c>
      <c r="K223" s="12">
        <v>38.64493232033265</v>
      </c>
      <c r="L223">
        <f t="shared" si="11"/>
        <v>1.56</v>
      </c>
      <c r="M223" s="20">
        <v>26351.804441856802</v>
      </c>
    </row>
    <row r="224" spans="1:13">
      <c r="A224">
        <f t="shared" si="9"/>
        <v>72</v>
      </c>
      <c r="B224" t="s">
        <v>53</v>
      </c>
      <c r="C224" t="str">
        <f>VLOOKUP(B224,'country codes'!$A$3:$B$287,2,0)</f>
        <v>KEN</v>
      </c>
      <c r="D224">
        <v>5</v>
      </c>
      <c r="E224" s="7" t="str">
        <f t="shared" si="10"/>
        <v>2019KEN</v>
      </c>
      <c r="F224" s="5">
        <v>52573.966999999997</v>
      </c>
      <c r="G224">
        <v>2019</v>
      </c>
      <c r="H224" s="5">
        <v>66.7</v>
      </c>
      <c r="I224" s="6">
        <v>4.6188502311706543</v>
      </c>
      <c r="J224" s="6">
        <v>0.98710240933818705</v>
      </c>
      <c r="K224" s="12">
        <v>45.182957782372362</v>
      </c>
      <c r="L224">
        <f t="shared" si="11"/>
        <v>1.56</v>
      </c>
      <c r="M224" s="20">
        <v>4329.8713896863483</v>
      </c>
    </row>
    <row r="225" spans="1:13">
      <c r="A225">
        <f t="shared" si="9"/>
        <v>140</v>
      </c>
      <c r="B225" t="s">
        <v>148</v>
      </c>
      <c r="C225" t="str">
        <f>VLOOKUP(B225,'country codes'!$A$3:$B$287,2,0)</f>
        <v>KWT</v>
      </c>
      <c r="D225">
        <v>4</v>
      </c>
      <c r="E225" s="7" t="str">
        <f t="shared" si="10"/>
        <v>2019KWT</v>
      </c>
      <c r="F225" s="5">
        <v>4207.0770000000002</v>
      </c>
      <c r="G225">
        <v>2019</v>
      </c>
      <c r="H225" s="5">
        <v>75.5</v>
      </c>
      <c r="I225" s="6">
        <v>6.1061196327209473</v>
      </c>
      <c r="J225" s="6">
        <v>7.7654224219173065</v>
      </c>
      <c r="K225" s="12">
        <v>33.324971866894899</v>
      </c>
      <c r="L225">
        <f t="shared" si="11"/>
        <v>1.56</v>
      </c>
      <c r="M225" s="20">
        <v>49853.576449819884</v>
      </c>
    </row>
    <row r="226" spans="1:13">
      <c r="A226">
        <f t="shared" si="9"/>
        <v>25</v>
      </c>
      <c r="B226" t="s">
        <v>22</v>
      </c>
      <c r="C226" t="str">
        <f>VLOOKUP(B226,'country codes'!$A$3:$B$287,2,0)</f>
        <v>KGZ</v>
      </c>
      <c r="D226">
        <v>7</v>
      </c>
      <c r="E226" s="7" t="str">
        <f t="shared" si="10"/>
        <v>2019KGZ</v>
      </c>
      <c r="F226" s="5">
        <v>6415.8509999999997</v>
      </c>
      <c r="G226">
        <v>2019</v>
      </c>
      <c r="H226" s="5">
        <v>71.5</v>
      </c>
      <c r="I226" s="6">
        <v>5.6852207183837891</v>
      </c>
      <c r="J226" s="6">
        <v>1.4398903939600367</v>
      </c>
      <c r="K226" s="12">
        <v>53.704210021682783</v>
      </c>
      <c r="L226">
        <f t="shared" si="11"/>
        <v>1.56</v>
      </c>
      <c r="M226" s="20">
        <v>5253.6670340032488</v>
      </c>
    </row>
    <row r="227" spans="1:13">
      <c r="A227">
        <f t="shared" si="9"/>
        <v>90</v>
      </c>
      <c r="B227" t="s">
        <v>90</v>
      </c>
      <c r="C227" t="str">
        <f>VLOOKUP(B227,'country codes'!$A$3:$B$287,2,0)</f>
        <v>LAO</v>
      </c>
      <c r="D227">
        <v>8</v>
      </c>
      <c r="E227" s="7" t="str">
        <f t="shared" si="10"/>
        <v>2019LAO</v>
      </c>
      <c r="F227" s="5">
        <v>7169.4560000000001</v>
      </c>
      <c r="G227">
        <v>2019</v>
      </c>
      <c r="H227" s="5">
        <v>67.900000000000006</v>
      </c>
      <c r="I227" s="6">
        <v>5.1968560218811035</v>
      </c>
      <c r="J227" s="6">
        <v>2.2754189232750037</v>
      </c>
      <c r="K227" s="12">
        <v>42.784201431550692</v>
      </c>
      <c r="L227">
        <f t="shared" si="11"/>
        <v>1.56</v>
      </c>
      <c r="M227" s="20">
        <v>7826.3885949411379</v>
      </c>
    </row>
    <row r="228" spans="1:13">
      <c r="A228">
        <f t="shared" si="9"/>
        <v>136</v>
      </c>
      <c r="B228" t="s">
        <v>142</v>
      </c>
      <c r="C228" t="str">
        <f>VLOOKUP(B228,'country codes'!$A$3:$B$287,2,0)</f>
        <v>LVA</v>
      </c>
      <c r="D228">
        <v>7</v>
      </c>
      <c r="E228" s="7" t="str">
        <f t="shared" si="10"/>
        <v>2019LVA</v>
      </c>
      <c r="F228" s="5">
        <v>1906.74</v>
      </c>
      <c r="G228">
        <v>2019</v>
      </c>
      <c r="H228" s="5">
        <v>75.3</v>
      </c>
      <c r="I228" s="6">
        <v>5.9697537422180176</v>
      </c>
      <c r="J228" s="6">
        <v>7.151485606896947</v>
      </c>
      <c r="K228" s="12">
        <v>34.144972659561056</v>
      </c>
      <c r="L228">
        <f t="shared" si="11"/>
        <v>1.56</v>
      </c>
      <c r="M228" s="20">
        <v>30965.451863149607</v>
      </c>
    </row>
    <row r="229" spans="1:13">
      <c r="A229">
        <f t="shared" si="9"/>
        <v>116</v>
      </c>
      <c r="B229" t="s">
        <v>123</v>
      </c>
      <c r="C229" t="str">
        <f>VLOOKUP(B229,'country codes'!$A$3:$B$287,2,0)</f>
        <v>LBN</v>
      </c>
      <c r="D229">
        <v>4</v>
      </c>
      <c r="E229" s="7" t="str">
        <f t="shared" si="10"/>
        <v>2019LBN</v>
      </c>
      <c r="F229" s="5">
        <v>6855.7089999999998</v>
      </c>
      <c r="G229">
        <v>2019</v>
      </c>
      <c r="H229" s="5">
        <v>78.900000000000006</v>
      </c>
      <c r="I229" s="6">
        <v>4.0242195129394531</v>
      </c>
      <c r="J229" s="6">
        <v>3.0512948265371769</v>
      </c>
      <c r="K229" s="12">
        <v>38.999831244693283</v>
      </c>
      <c r="L229">
        <f t="shared" si="11"/>
        <v>1.56</v>
      </c>
      <c r="M229" s="20">
        <v>14551.585222077802</v>
      </c>
    </row>
    <row r="230" spans="1:13">
      <c r="A230">
        <f t="shared" si="9"/>
        <v>149</v>
      </c>
      <c r="B230" t="s">
        <v>150</v>
      </c>
      <c r="C230" t="str">
        <f>VLOOKUP(B230,'country codes'!$A$3:$B$287,2,0)</f>
        <v>LSO</v>
      </c>
      <c r="D230">
        <v>5</v>
      </c>
      <c r="E230" s="7" t="str">
        <f t="shared" si="10"/>
        <v>2019LSO</v>
      </c>
      <c r="F230" s="5">
        <v>2125.2669999999998</v>
      </c>
      <c r="G230">
        <v>2019</v>
      </c>
      <c r="H230" s="5">
        <v>54.3</v>
      </c>
      <c r="I230" s="6">
        <v>3.5117805004119873</v>
      </c>
      <c r="J230" s="6">
        <v>1.4538698132663797</v>
      </c>
      <c r="K230" s="12">
        <v>27.308550364714044</v>
      </c>
      <c r="L230">
        <f t="shared" si="11"/>
        <v>1.56</v>
      </c>
      <c r="M230" s="20">
        <v>2704.4152612496541</v>
      </c>
    </row>
    <row r="231" spans="1:13">
      <c r="A231">
        <f t="shared" si="9"/>
        <v>66</v>
      </c>
      <c r="B231" t="s">
        <v>47</v>
      </c>
      <c r="C231" t="str">
        <f>VLOOKUP(B231,'country codes'!$A$3:$B$287,2,0)</f>
        <v>LBR</v>
      </c>
      <c r="D231">
        <v>5</v>
      </c>
      <c r="E231" s="7" t="str">
        <f t="shared" si="10"/>
        <v>2019LBR</v>
      </c>
      <c r="F231" s="5">
        <v>4937.3739999999998</v>
      </c>
      <c r="G231">
        <v>2019</v>
      </c>
      <c r="H231" s="5">
        <v>64.099999999999994</v>
      </c>
      <c r="I231" s="6">
        <v>5.1214609146118164</v>
      </c>
      <c r="J231" s="6">
        <v>1.0651465063456758</v>
      </c>
      <c r="K231" s="12">
        <v>46.02253419757718</v>
      </c>
      <c r="L231">
        <f t="shared" si="11"/>
        <v>1.56</v>
      </c>
      <c r="M231" s="20">
        <v>1427.8190899409017</v>
      </c>
    </row>
    <row r="232" spans="1:13">
      <c r="A232">
        <f t="shared" si="9"/>
        <v>91</v>
      </c>
      <c r="B232" t="s">
        <v>97</v>
      </c>
      <c r="C232" t="str">
        <f>VLOOKUP(B232,'country codes'!$A$3:$B$287,2,0)</f>
        <v>LBY</v>
      </c>
      <c r="D232">
        <v>4</v>
      </c>
      <c r="E232" s="7" t="str">
        <f t="shared" si="10"/>
        <v>2019LBY</v>
      </c>
      <c r="F232" s="5">
        <v>6777.4530000000004</v>
      </c>
      <c r="G232">
        <v>2019</v>
      </c>
      <c r="H232" s="5">
        <v>72.900000000000006</v>
      </c>
      <c r="I232" s="6">
        <v>5.3302221298217773</v>
      </c>
      <c r="J232" s="6">
        <v>3.2088797335118047</v>
      </c>
      <c r="K232" s="12">
        <v>42.685434026239058</v>
      </c>
      <c r="L232">
        <f t="shared" si="11"/>
        <v>1.56</v>
      </c>
      <c r="M232" s="20">
        <v>15174.164754308937</v>
      </c>
    </row>
    <row r="233" spans="1:13">
      <c r="A233">
        <f t="shared" si="9"/>
        <v>125</v>
      </c>
      <c r="B233" t="s">
        <v>135</v>
      </c>
      <c r="C233" t="str">
        <f>VLOOKUP(B233,'country codes'!$A$3:$B$287,2,0)</f>
        <v>LTU</v>
      </c>
      <c r="D233">
        <v>7</v>
      </c>
      <c r="E233" s="7" t="str">
        <f t="shared" si="10"/>
        <v>2019LTU</v>
      </c>
      <c r="F233" s="5">
        <v>2759.6309999999999</v>
      </c>
      <c r="G233">
        <v>2019</v>
      </c>
      <c r="H233" s="5">
        <v>75.900000000000006</v>
      </c>
      <c r="I233" s="6">
        <v>6.0640978813171387</v>
      </c>
      <c r="J233" s="6">
        <v>6.4180182281156455</v>
      </c>
      <c r="K233" s="12">
        <v>36.857268150848284</v>
      </c>
      <c r="L233">
        <f t="shared" si="11"/>
        <v>1.56</v>
      </c>
      <c r="M233" s="20">
        <v>37181.002938128957</v>
      </c>
    </row>
    <row r="234" spans="1:13">
      <c r="A234">
        <f t="shared" si="9"/>
        <v>143</v>
      </c>
      <c r="B234" t="s">
        <v>152</v>
      </c>
      <c r="C234" t="str">
        <f>VLOOKUP(B234,'country codes'!$A$3:$B$287,2,0)</f>
        <v>LUX</v>
      </c>
      <c r="D234">
        <v>3</v>
      </c>
      <c r="E234" s="7" t="str">
        <f t="shared" si="10"/>
        <v>2019LUX</v>
      </c>
      <c r="F234" s="5">
        <v>615.73</v>
      </c>
      <c r="G234">
        <v>2019</v>
      </c>
      <c r="H234" s="5">
        <v>82.3</v>
      </c>
      <c r="I234" s="6">
        <v>7.4040155410766602</v>
      </c>
      <c r="J234" s="6">
        <v>12.589407028081958</v>
      </c>
      <c r="K234" s="12">
        <v>31.723369529032396</v>
      </c>
      <c r="L234">
        <f t="shared" si="11"/>
        <v>1.56</v>
      </c>
      <c r="M234" s="20">
        <v>114304.04420951448</v>
      </c>
    </row>
    <row r="235" spans="1:13">
      <c r="A235">
        <f t="shared" si="9"/>
        <v>80</v>
      </c>
      <c r="B235" t="s">
        <v>60</v>
      </c>
      <c r="C235" t="str">
        <f>VLOOKUP(B235,'country codes'!$A$3:$B$287,2,0)</f>
        <v>MDG</v>
      </c>
      <c r="D235">
        <v>5</v>
      </c>
      <c r="E235" s="7" t="str">
        <f t="shared" si="10"/>
        <v>2019MDG</v>
      </c>
      <c r="F235" s="5">
        <v>26969.306</v>
      </c>
      <c r="G235">
        <v>2019</v>
      </c>
      <c r="H235" s="5">
        <v>67</v>
      </c>
      <c r="I235" s="6">
        <v>4.3390874862670898</v>
      </c>
      <c r="J235" s="6">
        <v>0.86518582004339539</v>
      </c>
      <c r="K235" s="12">
        <v>44.180654798038617</v>
      </c>
      <c r="L235">
        <f t="shared" si="11"/>
        <v>1.56</v>
      </c>
      <c r="M235" s="20">
        <v>1647.0211603959276</v>
      </c>
    </row>
    <row r="236" spans="1:13">
      <c r="A236">
        <f t="shared" si="9"/>
        <v>117</v>
      </c>
      <c r="B236" t="s">
        <v>100</v>
      </c>
      <c r="C236" t="str">
        <f>VLOOKUP(B236,'country codes'!$A$3:$B$287,2,0)</f>
        <v>MWI</v>
      </c>
      <c r="D236">
        <v>5</v>
      </c>
      <c r="E236" s="7" t="str">
        <f t="shared" si="10"/>
        <v>2019MWI</v>
      </c>
      <c r="F236" s="5">
        <v>18628.749</v>
      </c>
      <c r="G236">
        <v>2019</v>
      </c>
      <c r="H236" s="5">
        <v>64.3</v>
      </c>
      <c r="I236" s="6">
        <v>3.8691236972808838</v>
      </c>
      <c r="J236" s="6">
        <v>0.89311810044560169</v>
      </c>
      <c r="K236" s="12">
        <v>38.706542320842196</v>
      </c>
      <c r="L236">
        <f t="shared" si="11"/>
        <v>1.56</v>
      </c>
      <c r="M236" s="20">
        <v>1059.7234901098814</v>
      </c>
    </row>
    <row r="237" spans="1:13">
      <c r="A237">
        <f t="shared" si="9"/>
        <v>95</v>
      </c>
      <c r="B237" t="s">
        <v>112</v>
      </c>
      <c r="C237" t="str">
        <f>VLOOKUP(B237,'country codes'!$A$3:$B$287,2,0)</f>
        <v>MYS</v>
      </c>
      <c r="D237">
        <v>8</v>
      </c>
      <c r="E237" s="7" t="str">
        <f t="shared" si="10"/>
        <v>2019MYS</v>
      </c>
      <c r="F237" s="5">
        <v>31949.789000000001</v>
      </c>
      <c r="G237">
        <v>2019</v>
      </c>
      <c r="H237" s="5">
        <v>76.2</v>
      </c>
      <c r="I237" s="6">
        <v>5.4279541969299316</v>
      </c>
      <c r="J237" s="6">
        <v>4.0698480498095817</v>
      </c>
      <c r="K237" s="12">
        <v>41.740737769743845</v>
      </c>
      <c r="L237">
        <f t="shared" si="11"/>
        <v>1.56</v>
      </c>
      <c r="M237" s="20">
        <v>28364.486974559386</v>
      </c>
    </row>
    <row r="238" spans="1:13">
      <c r="A238">
        <f t="shared" si="9"/>
        <v>114</v>
      </c>
      <c r="B238" t="s">
        <v>105</v>
      </c>
      <c r="C238" t="str">
        <f>VLOOKUP(B238,'country codes'!$A$3:$B$287,2,0)</f>
        <v>MLI</v>
      </c>
      <c r="D238">
        <v>5</v>
      </c>
      <c r="E238" s="7" t="str">
        <f t="shared" si="10"/>
        <v>2019MLI</v>
      </c>
      <c r="F238" s="5">
        <v>19658.023000000001</v>
      </c>
      <c r="G238">
        <v>2019</v>
      </c>
      <c r="H238" s="5">
        <v>59.3</v>
      </c>
      <c r="I238" s="6">
        <v>4.9879918098449707</v>
      </c>
      <c r="J238" s="6">
        <v>1.4141219063854871</v>
      </c>
      <c r="K238" s="12">
        <v>39.341926861001156</v>
      </c>
      <c r="L238">
        <f t="shared" si="11"/>
        <v>1.56</v>
      </c>
      <c r="M238" s="20">
        <v>2321.594445156471</v>
      </c>
    </row>
    <row r="239" spans="1:13">
      <c r="A239">
        <f t="shared" si="9"/>
        <v>85</v>
      </c>
      <c r="B239" t="s">
        <v>113</v>
      </c>
      <c r="C239" t="str">
        <f>VLOOKUP(B239,'country codes'!$A$3:$B$287,2,0)</f>
        <v>MLT</v>
      </c>
      <c r="D239">
        <v>3</v>
      </c>
      <c r="E239" s="7" t="str">
        <f t="shared" si="10"/>
        <v>2019MLT</v>
      </c>
      <c r="F239" s="5">
        <v>440.37700000000001</v>
      </c>
      <c r="G239">
        <v>2019</v>
      </c>
      <c r="H239" s="5">
        <v>82.5</v>
      </c>
      <c r="I239" s="6">
        <v>6.7329773902893066</v>
      </c>
      <c r="J239" s="6">
        <v>6.5016648875792544</v>
      </c>
      <c r="K239" s="12">
        <v>43.502829195146695</v>
      </c>
      <c r="L239">
        <f t="shared" si="11"/>
        <v>1.56</v>
      </c>
      <c r="M239" s="20">
        <v>43585.364860839945</v>
      </c>
    </row>
    <row r="240" spans="1:13">
      <c r="A240">
        <f t="shared" si="9"/>
        <v>132</v>
      </c>
      <c r="B240" t="s">
        <v>133</v>
      </c>
      <c r="C240" t="str">
        <f>VLOOKUP(B240,'country codes'!$A$3:$B$287,2,0)</f>
        <v>MRT</v>
      </c>
      <c r="D240">
        <v>5</v>
      </c>
      <c r="E240" s="7" t="str">
        <f t="shared" si="10"/>
        <v>2019MRT</v>
      </c>
      <c r="F240" s="5">
        <v>4525.6980000000003</v>
      </c>
      <c r="G240">
        <v>2019</v>
      </c>
      <c r="H240" s="5">
        <v>64.900000000000006</v>
      </c>
      <c r="I240" s="6">
        <v>4.1526193618774414</v>
      </c>
      <c r="J240" s="6">
        <v>2.2449265514644083</v>
      </c>
      <c r="K240" s="12">
        <v>34.662418357091788</v>
      </c>
      <c r="L240">
        <f t="shared" si="11"/>
        <v>1.56</v>
      </c>
      <c r="M240" s="20">
        <v>5197.0745467225051</v>
      </c>
    </row>
    <row r="241" spans="1:13">
      <c r="A241">
        <f t="shared" si="9"/>
        <v>32</v>
      </c>
      <c r="B241" t="s">
        <v>38</v>
      </c>
      <c r="C241" t="str">
        <f>VLOOKUP(B241,'country codes'!$A$3:$B$287,2,0)</f>
        <v>MUS</v>
      </c>
      <c r="D241">
        <v>5</v>
      </c>
      <c r="E241" s="7" t="str">
        <f t="shared" si="10"/>
        <v>2019MUS</v>
      </c>
      <c r="F241" s="5">
        <v>1269.67</v>
      </c>
      <c r="G241">
        <v>2019</v>
      </c>
      <c r="H241" s="5">
        <v>75</v>
      </c>
      <c r="I241" s="6">
        <v>6.2411651611328125</v>
      </c>
      <c r="J241" s="6">
        <v>2.8519472386511695</v>
      </c>
      <c r="K241" s="12">
        <v>51.520777674004592</v>
      </c>
      <c r="L241">
        <f t="shared" si="11"/>
        <v>1.56</v>
      </c>
      <c r="M241" s="20">
        <v>22870.286249530815</v>
      </c>
    </row>
    <row r="242" spans="1:13">
      <c r="A242">
        <f t="shared" si="9"/>
        <v>23</v>
      </c>
      <c r="B242" t="s">
        <v>27</v>
      </c>
      <c r="C242" t="str">
        <f>VLOOKUP(B242,'country codes'!$A$3:$B$287,2,0)</f>
        <v>MEX</v>
      </c>
      <c r="D242">
        <v>1</v>
      </c>
      <c r="E242" s="7" t="str">
        <f t="shared" si="10"/>
        <v>2019MEX</v>
      </c>
      <c r="F242" s="5">
        <v>127575.52899999999</v>
      </c>
      <c r="G242">
        <v>2019</v>
      </c>
      <c r="H242" s="5">
        <v>75</v>
      </c>
      <c r="I242" s="6">
        <v>6.4319453239440918</v>
      </c>
      <c r="J242" s="6">
        <v>2.5783228917938259</v>
      </c>
      <c r="K242" s="12">
        <v>54.330591008454839</v>
      </c>
      <c r="L242">
        <f t="shared" si="11"/>
        <v>1.56</v>
      </c>
      <c r="M242" s="20">
        <v>19765.916078993821</v>
      </c>
    </row>
    <row r="243" spans="1:13">
      <c r="A243">
        <f t="shared" si="9"/>
        <v>37</v>
      </c>
      <c r="B243" t="s">
        <v>36</v>
      </c>
      <c r="C243" t="str">
        <f>VLOOKUP(B243,'country codes'!$A$3:$B$287,2,0)</f>
        <v>MDA</v>
      </c>
      <c r="D243">
        <v>7</v>
      </c>
      <c r="E243" s="7" t="str">
        <f t="shared" si="10"/>
        <v>2019MDA</v>
      </c>
      <c r="F243" s="5">
        <v>4043.2579999999998</v>
      </c>
      <c r="G243">
        <v>2019</v>
      </c>
      <c r="H243" s="5">
        <v>71.900000000000006</v>
      </c>
      <c r="I243" s="6">
        <v>5.8034505844116211</v>
      </c>
      <c r="J243" s="6">
        <v>2.0415058721504447</v>
      </c>
      <c r="K243" s="12">
        <v>50.968895163976804</v>
      </c>
      <c r="L243">
        <f t="shared" si="11"/>
        <v>1.56</v>
      </c>
      <c r="M243" s="20">
        <v>13022.004601529999</v>
      </c>
    </row>
    <row r="244" spans="1:13">
      <c r="A244">
        <f t="shared" si="9"/>
        <v>151</v>
      </c>
      <c r="B244" t="s">
        <v>154</v>
      </c>
      <c r="C244" t="str">
        <f>VLOOKUP(B244,'country codes'!$A$3:$B$287,2,0)</f>
        <v>MNG</v>
      </c>
      <c r="D244">
        <v>8</v>
      </c>
      <c r="E244" s="7" t="str">
        <f t="shared" si="10"/>
        <v>2019MNG</v>
      </c>
      <c r="F244" s="5">
        <v>3225.1660000000002</v>
      </c>
      <c r="G244">
        <v>2019</v>
      </c>
      <c r="H244" s="5">
        <v>69.900000000000006</v>
      </c>
      <c r="I244" s="6">
        <v>5.5629053115844727</v>
      </c>
      <c r="J244" s="6">
        <v>10.084713310645537</v>
      </c>
      <c r="K244" s="12">
        <v>24.467036622228875</v>
      </c>
      <c r="L244">
        <f t="shared" si="11"/>
        <v>1.56</v>
      </c>
      <c r="M244" s="20">
        <v>12316.787553597902</v>
      </c>
    </row>
    <row r="245" spans="1:13">
      <c r="A245">
        <f t="shared" si="9"/>
        <v>101</v>
      </c>
      <c r="B245" t="s">
        <v>116</v>
      </c>
      <c r="C245" t="str">
        <f>VLOOKUP(B245,'country codes'!$A$3:$B$287,2,0)</f>
        <v>MNE</v>
      </c>
      <c r="D245">
        <v>7</v>
      </c>
      <c r="E245" s="7" t="str">
        <f t="shared" si="10"/>
        <v>2019MNE</v>
      </c>
      <c r="F245" s="5">
        <v>627.98800000000006</v>
      </c>
      <c r="G245">
        <v>2019</v>
      </c>
      <c r="H245" s="5">
        <v>76.900000000000006</v>
      </c>
      <c r="I245" s="6">
        <v>5.3860249519348145</v>
      </c>
      <c r="J245" s="6">
        <v>4.2227677818258522</v>
      </c>
      <c r="K245" s="12">
        <v>41.330380294213107</v>
      </c>
      <c r="L245">
        <f t="shared" si="11"/>
        <v>1.56</v>
      </c>
      <c r="M245" s="20">
        <v>21602.695682408812</v>
      </c>
    </row>
    <row r="246" spans="1:13">
      <c r="A246">
        <f t="shared" si="9"/>
        <v>39</v>
      </c>
      <c r="B246" t="s">
        <v>33</v>
      </c>
      <c r="C246" t="str">
        <f>VLOOKUP(B246,'country codes'!$A$3:$B$287,2,0)</f>
        <v>MAR</v>
      </c>
      <c r="D246">
        <v>4</v>
      </c>
      <c r="E246" s="7" t="str">
        <f t="shared" si="10"/>
        <v>2019MAR</v>
      </c>
      <c r="F246" s="5">
        <v>36471.766000000003</v>
      </c>
      <c r="G246">
        <v>2019</v>
      </c>
      <c r="H246" s="5">
        <v>76.7</v>
      </c>
      <c r="I246" s="6">
        <v>5.0567517280578613</v>
      </c>
      <c r="J246" s="6">
        <v>1.8226419843837702</v>
      </c>
      <c r="K246" s="12">
        <v>50.873095460648159</v>
      </c>
      <c r="L246">
        <f t="shared" si="11"/>
        <v>1.56</v>
      </c>
      <c r="M246" s="20">
        <v>7514.7208811662604</v>
      </c>
    </row>
    <row r="247" spans="1:13">
      <c r="A247">
        <f t="shared" si="9"/>
        <v>79</v>
      </c>
      <c r="B247" t="s">
        <v>55</v>
      </c>
      <c r="C247" t="str">
        <f>VLOOKUP(B247,'country codes'!$A$3:$B$287,2,0)</f>
        <v>MOZ</v>
      </c>
      <c r="D247">
        <v>5</v>
      </c>
      <c r="E247" s="7" t="str">
        <f t="shared" si="10"/>
        <v>2019MOZ</v>
      </c>
      <c r="F247" s="5">
        <v>30366.043000000001</v>
      </c>
      <c r="G247">
        <v>2019</v>
      </c>
      <c r="H247" s="5">
        <v>60.9</v>
      </c>
      <c r="I247" s="6">
        <v>4.9321327209472656</v>
      </c>
      <c r="J247" s="6">
        <v>0.7209064581599478</v>
      </c>
      <c r="K247" s="12">
        <v>44.188037983679315</v>
      </c>
      <c r="L247">
        <f t="shared" si="11"/>
        <v>1.56</v>
      </c>
      <c r="M247" s="20">
        <v>1281.391835918266</v>
      </c>
    </row>
    <row r="248" spans="1:13">
      <c r="A248">
        <f t="shared" si="9"/>
        <v>107</v>
      </c>
      <c r="B248" t="s">
        <v>102</v>
      </c>
      <c r="C248" t="str">
        <f>VLOOKUP(B248,'country codes'!$A$3:$B$287,2,0)</f>
        <v>MMR</v>
      </c>
      <c r="D248">
        <v>8</v>
      </c>
      <c r="E248" s="7" t="str">
        <f t="shared" si="10"/>
        <v>2019MMR</v>
      </c>
      <c r="F248" s="5">
        <v>54045.421999999999</v>
      </c>
      <c r="G248">
        <v>2019</v>
      </c>
      <c r="H248" s="5">
        <v>67.099999999999994</v>
      </c>
      <c r="I248" s="6">
        <v>4.4342374801635742</v>
      </c>
      <c r="J248" s="6">
        <v>1.7517451808513347</v>
      </c>
      <c r="K248" s="12">
        <v>40.044790791516199</v>
      </c>
      <c r="L248">
        <f t="shared" si="11"/>
        <v>1.56</v>
      </c>
      <c r="M248" s="20">
        <v>5142.1541655776391</v>
      </c>
    </row>
    <row r="249" spans="1:13">
      <c r="A249">
        <f t="shared" si="9"/>
        <v>126</v>
      </c>
      <c r="B249" t="s">
        <v>125</v>
      </c>
      <c r="C249" t="str">
        <f>VLOOKUP(B249,'country codes'!$A$3:$B$287,2,0)</f>
        <v>NAM</v>
      </c>
      <c r="D249">
        <v>5</v>
      </c>
      <c r="E249" s="7" t="str">
        <f t="shared" si="10"/>
        <v>2019NAM</v>
      </c>
      <c r="F249" s="5">
        <v>2494.5239999999999</v>
      </c>
      <c r="G249">
        <v>2019</v>
      </c>
      <c r="H249" s="5">
        <v>63.7</v>
      </c>
      <c r="I249" s="6">
        <v>4.4358110427856445</v>
      </c>
      <c r="J249" s="6">
        <v>1.9427525803428551</v>
      </c>
      <c r="K249" s="12">
        <v>36.809116394230784</v>
      </c>
      <c r="L249">
        <f t="shared" si="11"/>
        <v>1.56</v>
      </c>
      <c r="M249" s="20">
        <v>9637.180350710014</v>
      </c>
    </row>
    <row r="250" spans="1:13">
      <c r="A250">
        <f t="shared" si="9"/>
        <v>27</v>
      </c>
      <c r="B250" t="s">
        <v>23</v>
      </c>
      <c r="C250" t="str">
        <f>VLOOKUP(B250,'country codes'!$A$3:$B$287,2,0)</f>
        <v>NPL</v>
      </c>
      <c r="D250">
        <v>6</v>
      </c>
      <c r="E250" s="7" t="str">
        <f t="shared" si="10"/>
        <v>2019NPL</v>
      </c>
      <c r="F250" s="5">
        <v>28608.715</v>
      </c>
      <c r="G250">
        <v>2019</v>
      </c>
      <c r="H250" s="5">
        <v>70.8</v>
      </c>
      <c r="I250" s="6">
        <v>5.4487247467041016</v>
      </c>
      <c r="J250" s="6">
        <v>1.2029426929515383</v>
      </c>
      <c r="K250" s="12">
        <v>53.055604323274174</v>
      </c>
      <c r="L250">
        <f t="shared" si="11"/>
        <v>1.56</v>
      </c>
      <c r="M250" s="20">
        <v>3416.7912815864502</v>
      </c>
    </row>
    <row r="251" spans="1:13">
      <c r="A251">
        <f t="shared" si="9"/>
        <v>18</v>
      </c>
      <c r="B251" t="s">
        <v>34</v>
      </c>
      <c r="C251" t="str">
        <f>VLOOKUP(B251,'country codes'!$A$3:$B$287,2,0)</f>
        <v>NLD</v>
      </c>
      <c r="D251">
        <v>3</v>
      </c>
      <c r="E251" s="7" t="str">
        <f t="shared" si="10"/>
        <v>2019NLD</v>
      </c>
      <c r="F251" s="5">
        <v>17097.123</v>
      </c>
      <c r="G251">
        <v>2019</v>
      </c>
      <c r="H251" s="5">
        <v>82.3</v>
      </c>
      <c r="I251" s="6">
        <v>7.4252686500549316</v>
      </c>
      <c r="J251" s="6">
        <v>4.5934823292827378</v>
      </c>
      <c r="K251" s="12">
        <v>54.949417049423985</v>
      </c>
      <c r="L251">
        <f t="shared" si="11"/>
        <v>1.56</v>
      </c>
      <c r="M251" s="20">
        <v>56809.9671740595</v>
      </c>
    </row>
    <row r="252" spans="1:13">
      <c r="A252">
        <f t="shared" si="9"/>
        <v>11</v>
      </c>
      <c r="B252" t="s">
        <v>25</v>
      </c>
      <c r="C252" t="str">
        <f>VLOOKUP(B252,'country codes'!$A$3:$B$287,2,0)</f>
        <v>NZL</v>
      </c>
      <c r="D252">
        <v>2</v>
      </c>
      <c r="E252" s="7" t="str">
        <f t="shared" si="10"/>
        <v>2019NZL</v>
      </c>
      <c r="F252" s="5">
        <v>4783.0619999999999</v>
      </c>
      <c r="G252">
        <v>2019</v>
      </c>
      <c r="H252" s="5">
        <v>82.3</v>
      </c>
      <c r="I252" s="6">
        <v>7.205174446105957</v>
      </c>
      <c r="J252" s="6">
        <v>3.8739517081482497</v>
      </c>
      <c r="K252" s="12">
        <v>57.434481308700285</v>
      </c>
      <c r="L252">
        <f t="shared" si="11"/>
        <v>1.56</v>
      </c>
      <c r="M252" s="20">
        <v>43148.446053517087</v>
      </c>
    </row>
    <row r="253" spans="1:13">
      <c r="A253">
        <f t="shared" si="9"/>
        <v>16</v>
      </c>
      <c r="B253" t="s">
        <v>20</v>
      </c>
      <c r="C253" t="str">
        <f>VLOOKUP(B253,'country codes'!$A$3:$B$287,2,0)</f>
        <v>NIC</v>
      </c>
      <c r="D253">
        <v>1</v>
      </c>
      <c r="E253" s="7" t="str">
        <f t="shared" si="10"/>
        <v>2019NIC</v>
      </c>
      <c r="F253" s="5">
        <v>6545.5029999999997</v>
      </c>
      <c r="G253">
        <v>2019</v>
      </c>
      <c r="H253" s="5">
        <v>74.5</v>
      </c>
      <c r="I253" s="6">
        <v>6.1125450134277344</v>
      </c>
      <c r="J253" s="6">
        <v>2.0383031898528388</v>
      </c>
      <c r="K253" s="12">
        <v>55.193643944994051</v>
      </c>
      <c r="L253">
        <f t="shared" si="11"/>
        <v>1.56</v>
      </c>
      <c r="M253" s="20">
        <v>5407.1206998808284</v>
      </c>
    </row>
    <row r="254" spans="1:13">
      <c r="A254">
        <f t="shared" si="9"/>
        <v>100</v>
      </c>
      <c r="B254" t="s">
        <v>91</v>
      </c>
      <c r="C254" t="str">
        <f>VLOOKUP(B254,'country codes'!$A$3:$B$287,2,0)</f>
        <v>NER</v>
      </c>
      <c r="D254">
        <v>5</v>
      </c>
      <c r="E254" s="7" t="str">
        <f t="shared" si="10"/>
        <v>2019NER</v>
      </c>
      <c r="F254" s="5">
        <v>23310.719000000001</v>
      </c>
      <c r="G254">
        <v>2019</v>
      </c>
      <c r="H254" s="5">
        <v>62.4</v>
      </c>
      <c r="I254" s="6">
        <v>5.0035443305969238</v>
      </c>
      <c r="J254" s="6">
        <v>1.5128105300239387</v>
      </c>
      <c r="K254" s="12">
        <v>41.350912947923071</v>
      </c>
      <c r="L254">
        <f t="shared" si="11"/>
        <v>1.56</v>
      </c>
      <c r="M254" s="20">
        <v>1224.5104716782571</v>
      </c>
    </row>
    <row r="255" spans="1:13">
      <c r="A255">
        <f t="shared" si="9"/>
        <v>137</v>
      </c>
      <c r="B255" t="s">
        <v>129</v>
      </c>
      <c r="C255" t="str">
        <f>VLOOKUP(B255,'country codes'!$A$3:$B$287,2,0)</f>
        <v>NGA</v>
      </c>
      <c r="D255">
        <v>5</v>
      </c>
      <c r="E255" s="7" t="str">
        <f t="shared" si="10"/>
        <v>2019NGA</v>
      </c>
      <c r="F255" s="5">
        <v>200963.603</v>
      </c>
      <c r="G255">
        <v>2019</v>
      </c>
      <c r="H255" s="5">
        <v>54.7</v>
      </c>
      <c r="I255" s="6">
        <v>4.3564190864562988</v>
      </c>
      <c r="J255" s="6">
        <v>0.99286456435637171</v>
      </c>
      <c r="K255" s="12">
        <v>34.138213638375902</v>
      </c>
      <c r="L255">
        <f t="shared" si="11"/>
        <v>1.56</v>
      </c>
      <c r="M255" s="20">
        <v>5135.4995709709319</v>
      </c>
    </row>
    <row r="256" spans="1:13">
      <c r="A256">
        <f t="shared" si="9"/>
        <v>82</v>
      </c>
      <c r="B256" t="s">
        <v>87</v>
      </c>
      <c r="C256" t="str">
        <f>VLOOKUP(B256,'country codes'!$A$3:$B$287,2,0)</f>
        <v>MKD</v>
      </c>
      <c r="D256">
        <v>7</v>
      </c>
      <c r="E256" s="7" t="str">
        <f t="shared" si="10"/>
        <v>2019MKD</v>
      </c>
      <c r="F256" s="5">
        <v>2083.4580000000001</v>
      </c>
      <c r="G256">
        <v>2019</v>
      </c>
      <c r="H256" s="5">
        <v>75.8</v>
      </c>
      <c r="I256" s="6">
        <v>5.0154852867126465</v>
      </c>
      <c r="J256" s="6">
        <v>2.9533363530944388</v>
      </c>
      <c r="K256" s="12">
        <v>43.858744207908252</v>
      </c>
      <c r="L256">
        <f t="shared" si="11"/>
        <v>1.56</v>
      </c>
      <c r="M256" s="20">
        <v>16660.450109189525</v>
      </c>
    </row>
    <row r="257" spans="1:13">
      <c r="A257">
        <f t="shared" si="9"/>
        <v>38</v>
      </c>
      <c r="B257" t="s">
        <v>59</v>
      </c>
      <c r="C257" t="str">
        <f>VLOOKUP(B257,'country codes'!$A$3:$B$287,2,0)</f>
        <v>NOR</v>
      </c>
      <c r="D257">
        <v>3</v>
      </c>
      <c r="E257" s="7" t="str">
        <f t="shared" si="10"/>
        <v>2019NOR</v>
      </c>
      <c r="F257" s="5">
        <v>5378.8590000000004</v>
      </c>
      <c r="G257">
        <v>2019</v>
      </c>
      <c r="H257" s="5">
        <v>82.4</v>
      </c>
      <c r="I257" s="6">
        <v>7.4421396255493164</v>
      </c>
      <c r="J257" s="6">
        <v>5.509702465298604</v>
      </c>
      <c r="K257" s="12">
        <v>50.875192748854197</v>
      </c>
      <c r="L257">
        <f t="shared" si="11"/>
        <v>1.56</v>
      </c>
      <c r="M257" s="20">
        <v>64962.262265630969</v>
      </c>
    </row>
    <row r="258" spans="1:13">
      <c r="A258">
        <f t="shared" ref="A258:A321" si="12">IF(ISNUMBER(K258),COUNTIFS($G$2:$G$2281,G258,$K$2:$K$2281,"&gt;"&amp;K258)+1,"")</f>
        <v>73</v>
      </c>
      <c r="B258" t="s">
        <v>51</v>
      </c>
      <c r="C258" t="str">
        <f>VLOOKUP(B258,'country codes'!$A$3:$B$287,2,0)</f>
        <v>PAK</v>
      </c>
      <c r="D258">
        <v>6</v>
      </c>
      <c r="E258" s="7" t="str">
        <f t="shared" ref="E258:E321" si="13">G258&amp;C258</f>
        <v>2019PAK</v>
      </c>
      <c r="F258" s="5">
        <v>216565.31700000001</v>
      </c>
      <c r="G258">
        <v>2019</v>
      </c>
      <c r="H258" s="5">
        <v>67.3</v>
      </c>
      <c r="I258" s="6">
        <v>4.4427175521850586</v>
      </c>
      <c r="J258" s="6">
        <v>0.87378538244388726</v>
      </c>
      <c r="K258" s="12">
        <v>45.105441788433858</v>
      </c>
      <c r="L258">
        <f t="shared" ref="L258:L321" si="14">VLOOKUP(G258,$G$2285:$J$2299,4,0)</f>
        <v>1.56</v>
      </c>
      <c r="M258" s="20">
        <v>4690.4847549507413</v>
      </c>
    </row>
    <row r="259" spans="1:13">
      <c r="A259">
        <f t="shared" si="12"/>
        <v>42</v>
      </c>
      <c r="B259" t="s">
        <v>30</v>
      </c>
      <c r="C259" t="str">
        <f>VLOOKUP(B259,'country codes'!$A$3:$B$287,2,0)</f>
        <v>PSE</v>
      </c>
      <c r="D259">
        <v>4</v>
      </c>
      <c r="E259" s="7" t="str">
        <f t="shared" si="13"/>
        <v>2019PSE</v>
      </c>
      <c r="F259" s="5">
        <v>4981.4219999999996</v>
      </c>
      <c r="G259">
        <v>2019</v>
      </c>
      <c r="H259" s="5">
        <v>74</v>
      </c>
      <c r="I259" s="6">
        <v>4.4825372695922852</v>
      </c>
      <c r="J259" s="6">
        <v>0.93543649794086237</v>
      </c>
      <c r="K259" s="12">
        <v>50.259283653189549</v>
      </c>
      <c r="L259">
        <f t="shared" si="14"/>
        <v>1.56</v>
      </c>
      <c r="M259" s="20">
        <v>6219.9602906647824</v>
      </c>
    </row>
    <row r="260" spans="1:13">
      <c r="A260">
        <f t="shared" si="12"/>
        <v>6</v>
      </c>
      <c r="B260" t="s">
        <v>12</v>
      </c>
      <c r="C260" t="str">
        <f>VLOOKUP(B260,'country codes'!$A$3:$B$287,2,0)</f>
        <v>PAN</v>
      </c>
      <c r="D260">
        <v>1</v>
      </c>
      <c r="E260" s="7" t="str">
        <f t="shared" si="13"/>
        <v>2019PAN</v>
      </c>
      <c r="F260" s="5">
        <v>4246.4399999999996</v>
      </c>
      <c r="G260">
        <v>2019</v>
      </c>
      <c r="H260" s="5">
        <v>78.5</v>
      </c>
      <c r="I260" s="6">
        <v>6.0859551429748535</v>
      </c>
      <c r="J260" s="6">
        <v>2.0954971384632843</v>
      </c>
      <c r="K260" s="12">
        <v>57.932169853513031</v>
      </c>
      <c r="L260">
        <f t="shared" si="14"/>
        <v>1.56</v>
      </c>
      <c r="M260" s="20">
        <v>31458.692625521322</v>
      </c>
    </row>
    <row r="261" spans="1:13">
      <c r="A261">
        <f t="shared" si="12"/>
        <v>55</v>
      </c>
      <c r="B261" t="s">
        <v>61</v>
      </c>
      <c r="C261" t="str">
        <f>VLOOKUP(B261,'country codes'!$A$3:$B$287,2,0)</f>
        <v>PRY</v>
      </c>
      <c r="D261">
        <v>1</v>
      </c>
      <c r="E261" s="7" t="str">
        <f t="shared" si="13"/>
        <v>2019PRY</v>
      </c>
      <c r="F261" s="5">
        <v>7044.6390000000001</v>
      </c>
      <c r="G261">
        <v>2019</v>
      </c>
      <c r="H261" s="5">
        <v>74.3</v>
      </c>
      <c r="I261" s="6">
        <v>5.652625560760498</v>
      </c>
      <c r="J261" s="6">
        <v>2.7957803760000517</v>
      </c>
      <c r="K261" s="12">
        <v>47.603055927162082</v>
      </c>
      <c r="L261">
        <f t="shared" si="14"/>
        <v>1.56</v>
      </c>
      <c r="M261" s="20">
        <v>12685.113399749791</v>
      </c>
    </row>
    <row r="262" spans="1:13">
      <c r="A262">
        <f t="shared" si="12"/>
        <v>15</v>
      </c>
      <c r="B262" t="s">
        <v>19</v>
      </c>
      <c r="C262" t="str">
        <f>VLOOKUP(B262,'country codes'!$A$3:$B$287,2,0)</f>
        <v>PER</v>
      </c>
      <c r="D262">
        <v>1</v>
      </c>
      <c r="E262" s="7" t="str">
        <f t="shared" si="13"/>
        <v>2019PER</v>
      </c>
      <c r="F262" s="5">
        <v>32510.462</v>
      </c>
      <c r="G262">
        <v>2019</v>
      </c>
      <c r="H262" s="5">
        <v>76.7</v>
      </c>
      <c r="I262" s="6">
        <v>5.9993815422058105</v>
      </c>
      <c r="J262" s="6">
        <v>2.087987088558259</v>
      </c>
      <c r="K262" s="12">
        <v>55.89352022518748</v>
      </c>
      <c r="L262">
        <f t="shared" si="14"/>
        <v>1.56</v>
      </c>
      <c r="M262" s="20">
        <v>12847.885207895664</v>
      </c>
    </row>
    <row r="263" spans="1:13">
      <c r="A263">
        <f t="shared" si="12"/>
        <v>12</v>
      </c>
      <c r="B263" t="s">
        <v>10</v>
      </c>
      <c r="C263" t="str">
        <f>VLOOKUP(B263,'country codes'!$A$3:$B$287,2,0)</f>
        <v>PHL</v>
      </c>
      <c r="D263">
        <v>8</v>
      </c>
      <c r="E263" s="7" t="str">
        <f t="shared" si="13"/>
        <v>2019PHL</v>
      </c>
      <c r="F263" s="5">
        <v>108116.622</v>
      </c>
      <c r="G263">
        <v>2019</v>
      </c>
      <c r="H263" s="5">
        <v>71.2</v>
      </c>
      <c r="I263" s="6">
        <v>6.2677450180053711</v>
      </c>
      <c r="J263" s="6">
        <v>1.5020254989785518</v>
      </c>
      <c r="K263" s="12">
        <v>57.103218983377133</v>
      </c>
      <c r="L263">
        <f t="shared" si="14"/>
        <v>1.56</v>
      </c>
      <c r="M263" s="20">
        <v>8908.1759769983455</v>
      </c>
    </row>
    <row r="264" spans="1:13">
      <c r="A264">
        <f t="shared" si="12"/>
        <v>74</v>
      </c>
      <c r="B264" t="s">
        <v>94</v>
      </c>
      <c r="C264" t="str">
        <f>VLOOKUP(B264,'country codes'!$A$3:$B$287,2,0)</f>
        <v>POL</v>
      </c>
      <c r="D264">
        <v>7</v>
      </c>
      <c r="E264" s="7" t="str">
        <f t="shared" si="13"/>
        <v>2019POL</v>
      </c>
      <c r="F264" s="5">
        <v>37887.771000000001</v>
      </c>
      <c r="G264">
        <v>2019</v>
      </c>
      <c r="H264" s="5">
        <v>78.7</v>
      </c>
      <c r="I264" s="6">
        <v>6.2420940399169922</v>
      </c>
      <c r="J264" s="6">
        <v>4.7700524140469698</v>
      </c>
      <c r="K264" s="12">
        <v>45.022604895394188</v>
      </c>
      <c r="L264">
        <f t="shared" si="14"/>
        <v>1.56</v>
      </c>
      <c r="M264" s="20">
        <v>33226.265918349367</v>
      </c>
    </row>
    <row r="265" spans="1:13">
      <c r="A265">
        <f t="shared" si="12"/>
        <v>63</v>
      </c>
      <c r="B265" t="s">
        <v>84</v>
      </c>
      <c r="C265" t="str">
        <f>VLOOKUP(B265,'country codes'!$A$3:$B$287,2,0)</f>
        <v>PRT</v>
      </c>
      <c r="D265">
        <v>3</v>
      </c>
      <c r="E265" s="7" t="str">
        <f t="shared" si="13"/>
        <v>2019PRT</v>
      </c>
      <c r="F265" s="5">
        <v>10226.178</v>
      </c>
      <c r="G265">
        <v>2019</v>
      </c>
      <c r="H265" s="5">
        <v>82</v>
      </c>
      <c r="I265" s="6">
        <v>6.0954732894897461</v>
      </c>
      <c r="J265" s="6">
        <v>4.7760211746471404</v>
      </c>
      <c r="K265" s="12">
        <v>46.262932837762627</v>
      </c>
      <c r="L265">
        <f t="shared" si="14"/>
        <v>1.56</v>
      </c>
      <c r="M265" s="20">
        <v>34904.685770528813</v>
      </c>
    </row>
    <row r="266" spans="1:13">
      <c r="A266">
        <f t="shared" si="12"/>
        <v>152</v>
      </c>
      <c r="B266" t="s">
        <v>155</v>
      </c>
      <c r="C266" t="str">
        <f>VLOOKUP(B266,'country codes'!$A$3:$B$287,2,0)</f>
        <v>QAT</v>
      </c>
      <c r="D266">
        <v>4</v>
      </c>
      <c r="E266" s="7" t="str">
        <f t="shared" si="13"/>
        <v>2019QAT</v>
      </c>
      <c r="F266" s="5">
        <v>2832.0709999999999</v>
      </c>
      <c r="G266">
        <v>2019</v>
      </c>
      <c r="H266" s="5">
        <v>80.2</v>
      </c>
      <c r="I266" s="6">
        <v>6.3745293617248535</v>
      </c>
      <c r="J266" s="6">
        <v>15.037588564111585</v>
      </c>
      <c r="K266" s="12">
        <v>24.326553764477001</v>
      </c>
      <c r="L266">
        <f t="shared" si="14"/>
        <v>1.56</v>
      </c>
      <c r="M266" s="20">
        <v>90043.926180467068</v>
      </c>
    </row>
    <row r="267" spans="1:13">
      <c r="A267">
        <f t="shared" si="12"/>
        <v>64</v>
      </c>
      <c r="B267" t="s">
        <v>77</v>
      </c>
      <c r="C267" t="str">
        <f>VLOOKUP(B267,'country codes'!$A$3:$B$287,2,0)</f>
        <v>ROU</v>
      </c>
      <c r="D267">
        <v>7</v>
      </c>
      <c r="E267" s="7" t="str">
        <f t="shared" si="13"/>
        <v>2019ROU</v>
      </c>
      <c r="F267" s="5">
        <v>19364.558000000001</v>
      </c>
      <c r="G267">
        <v>2019</v>
      </c>
      <c r="H267" s="5">
        <v>76</v>
      </c>
      <c r="I267" s="6">
        <v>6.1299424171447754</v>
      </c>
      <c r="J267" s="6">
        <v>3.9250044769353019</v>
      </c>
      <c r="K267" s="12">
        <v>46.212274711575319</v>
      </c>
      <c r="L267">
        <f t="shared" si="14"/>
        <v>1.56</v>
      </c>
      <c r="M267" s="20">
        <v>29968.575209263057</v>
      </c>
    </row>
    <row r="268" spans="1:13">
      <c r="A268">
        <f t="shared" si="12"/>
        <v>131</v>
      </c>
      <c r="B268" t="s">
        <v>137</v>
      </c>
      <c r="C268" t="str">
        <f>VLOOKUP(B268,'country codes'!$A$3:$B$287,2,0)</f>
        <v>RUS</v>
      </c>
      <c r="D268">
        <v>7</v>
      </c>
      <c r="E268" s="7" t="str">
        <f t="shared" si="13"/>
        <v>2019RUS</v>
      </c>
      <c r="F268" s="5">
        <v>145872.26</v>
      </c>
      <c r="G268">
        <v>2019</v>
      </c>
      <c r="H268" s="5">
        <v>72.599999999999994</v>
      </c>
      <c r="I268" s="6">
        <v>5.440523624420166</v>
      </c>
      <c r="J268" s="6">
        <v>5.4637145564083349</v>
      </c>
      <c r="K268" s="12">
        <v>34.925046529251681</v>
      </c>
      <c r="L268">
        <f t="shared" si="14"/>
        <v>1.56</v>
      </c>
      <c r="M268" s="20">
        <v>27043.9353888318</v>
      </c>
    </row>
    <row r="269" spans="1:13">
      <c r="A269">
        <f t="shared" si="12"/>
        <v>115</v>
      </c>
      <c r="B269" t="s">
        <v>93</v>
      </c>
      <c r="C269" t="str">
        <f>VLOOKUP(B269,'country codes'!$A$3:$B$287,2,0)</f>
        <v>RWA</v>
      </c>
      <c r="D269">
        <v>5</v>
      </c>
      <c r="E269" s="7" t="str">
        <f t="shared" si="13"/>
        <v>2019RWA</v>
      </c>
      <c r="F269" s="5">
        <v>12626.938</v>
      </c>
      <c r="G269">
        <v>2019</v>
      </c>
      <c r="H269" s="5">
        <v>69</v>
      </c>
      <c r="I269" s="6">
        <v>3.2681522369384766</v>
      </c>
      <c r="J269" s="6">
        <v>0.60620496939409307</v>
      </c>
      <c r="K269" s="12">
        <v>39.234484028971274</v>
      </c>
      <c r="L269">
        <f t="shared" si="14"/>
        <v>1.56</v>
      </c>
      <c r="M269" s="20">
        <v>2226.8635708165434</v>
      </c>
    </row>
    <row r="270" spans="1:13">
      <c r="A270">
        <f t="shared" si="12"/>
        <v>97</v>
      </c>
      <c r="B270" t="s">
        <v>121</v>
      </c>
      <c r="C270" t="str">
        <f>VLOOKUP(B270,'country codes'!$A$3:$B$287,2,0)</f>
        <v>SAU</v>
      </c>
      <c r="D270">
        <v>4</v>
      </c>
      <c r="E270" s="7" t="str">
        <f t="shared" si="13"/>
        <v>2019SAU</v>
      </c>
      <c r="F270" s="5">
        <v>34268.529000000002</v>
      </c>
      <c r="G270">
        <v>2019</v>
      </c>
      <c r="H270" s="5">
        <v>75.099999999999994</v>
      </c>
      <c r="I270" s="6">
        <v>6.5612473487854004</v>
      </c>
      <c r="J270" s="6">
        <v>5.5165618917353942</v>
      </c>
      <c r="K270" s="12">
        <v>41.612117063748101</v>
      </c>
      <c r="L270">
        <f t="shared" si="14"/>
        <v>1.56</v>
      </c>
      <c r="M270" s="20">
        <v>46962.149056827024</v>
      </c>
    </row>
    <row r="271" spans="1:13">
      <c r="A271">
        <f t="shared" si="12"/>
        <v>34</v>
      </c>
      <c r="B271" t="s">
        <v>28</v>
      </c>
      <c r="C271" t="str">
        <f>VLOOKUP(B271,'country codes'!$A$3:$B$287,2,0)</f>
        <v>SEN</v>
      </c>
      <c r="D271">
        <v>5</v>
      </c>
      <c r="E271" s="7" t="str">
        <f t="shared" si="13"/>
        <v>2019SEN</v>
      </c>
      <c r="F271" s="5">
        <v>16296.361999999999</v>
      </c>
      <c r="G271">
        <v>2019</v>
      </c>
      <c r="H271" s="5">
        <v>67.900000000000006</v>
      </c>
      <c r="I271" s="6">
        <v>5.488736629486084</v>
      </c>
      <c r="J271" s="6">
        <v>1.1524615097131521</v>
      </c>
      <c r="K271" s="12">
        <v>51.195189040862537</v>
      </c>
      <c r="L271">
        <f t="shared" si="14"/>
        <v>1.56</v>
      </c>
      <c r="M271" s="20">
        <v>3394.8688077216812</v>
      </c>
    </row>
    <row r="272" spans="1:13">
      <c r="A272">
        <f t="shared" si="12"/>
        <v>26</v>
      </c>
      <c r="B272" t="s">
        <v>31</v>
      </c>
      <c r="C272" t="str">
        <f>VLOOKUP(B272,'country codes'!$A$3:$B$287,2,0)</f>
        <v>SRB</v>
      </c>
      <c r="D272">
        <v>7</v>
      </c>
      <c r="E272" s="7" t="str">
        <f t="shared" si="13"/>
        <v>2019SRB</v>
      </c>
      <c r="F272" s="5">
        <v>8772.2279999999992</v>
      </c>
      <c r="G272">
        <v>2019</v>
      </c>
      <c r="H272" s="5">
        <v>76</v>
      </c>
      <c r="I272" s="6">
        <v>6.2414073944091797</v>
      </c>
      <c r="J272" s="6">
        <v>2.6913860409704138</v>
      </c>
      <c r="K272" s="12">
        <v>53.215806381808704</v>
      </c>
      <c r="L272">
        <f t="shared" si="14"/>
        <v>1.56</v>
      </c>
      <c r="M272" s="20">
        <v>18350.587314679211</v>
      </c>
    </row>
    <row r="273" spans="1:13">
      <c r="A273">
        <f t="shared" si="12"/>
        <v>147</v>
      </c>
      <c r="B273" t="s">
        <v>143</v>
      </c>
      <c r="C273" t="str">
        <f>VLOOKUP(B273,'country codes'!$A$3:$B$287,2,0)</f>
        <v>SLE</v>
      </c>
      <c r="D273">
        <v>5</v>
      </c>
      <c r="E273" s="7" t="str">
        <f t="shared" si="13"/>
        <v>2019SLE</v>
      </c>
      <c r="F273" s="5">
        <v>7813.2070000000003</v>
      </c>
      <c r="G273">
        <v>2019</v>
      </c>
      <c r="H273" s="5">
        <v>54.7</v>
      </c>
      <c r="I273" s="6">
        <v>3.4473814964294434</v>
      </c>
      <c r="J273" s="6">
        <v>0.96694478363342973</v>
      </c>
      <c r="K273" s="12">
        <v>29.016739369446331</v>
      </c>
      <c r="L273">
        <f t="shared" si="14"/>
        <v>1.56</v>
      </c>
      <c r="M273" s="20">
        <v>1718.2767115724275</v>
      </c>
    </row>
    <row r="274" spans="1:13">
      <c r="A274">
        <f t="shared" si="12"/>
        <v>68</v>
      </c>
      <c r="B274" t="s">
        <v>95</v>
      </c>
      <c r="C274" t="str">
        <f>VLOOKUP(B274,'country codes'!$A$3:$B$287,2,0)</f>
        <v>SGP</v>
      </c>
      <c r="D274">
        <v>8</v>
      </c>
      <c r="E274" s="7" t="str">
        <f t="shared" si="13"/>
        <v>2019SGP</v>
      </c>
      <c r="F274" s="5">
        <v>5804.3429999999998</v>
      </c>
      <c r="G274">
        <v>2019</v>
      </c>
      <c r="H274" s="5">
        <v>83.6</v>
      </c>
      <c r="I274" s="6">
        <v>6.3783597946166992</v>
      </c>
      <c r="J274" s="6">
        <v>5.5988103157764186</v>
      </c>
      <c r="K274" s="12">
        <v>45.549253887524877</v>
      </c>
      <c r="L274">
        <f t="shared" si="14"/>
        <v>1.56</v>
      </c>
      <c r="M274" s="20">
        <v>97341.468645373126</v>
      </c>
    </row>
    <row r="275" spans="1:13">
      <c r="A275">
        <f t="shared" si="12"/>
        <v>61</v>
      </c>
      <c r="B275" t="s">
        <v>76</v>
      </c>
      <c r="C275" t="str">
        <f>VLOOKUP(B275,'country codes'!$A$3:$B$287,2,0)</f>
        <v>SVK</v>
      </c>
      <c r="D275">
        <v>7</v>
      </c>
      <c r="E275" s="7" t="str">
        <f t="shared" si="13"/>
        <v>2019SVK</v>
      </c>
      <c r="F275" s="5">
        <v>5457.0119999999997</v>
      </c>
      <c r="G275">
        <v>2019</v>
      </c>
      <c r="H275" s="5">
        <v>77.5</v>
      </c>
      <c r="I275" s="6">
        <v>6.2434287071228027</v>
      </c>
      <c r="J275" s="6">
        <v>4.2171277948019679</v>
      </c>
      <c r="K275" s="12">
        <v>46.574314058080866</v>
      </c>
      <c r="L275">
        <f t="shared" si="14"/>
        <v>1.56</v>
      </c>
      <c r="M275" s="20">
        <v>31965.328474255752</v>
      </c>
    </row>
    <row r="276" spans="1:13">
      <c r="A276">
        <f t="shared" si="12"/>
        <v>53</v>
      </c>
      <c r="B276" t="s">
        <v>67</v>
      </c>
      <c r="C276" t="str">
        <f>VLOOKUP(B276,'country codes'!$A$3:$B$287,2,0)</f>
        <v>SVN</v>
      </c>
      <c r="D276">
        <v>7</v>
      </c>
      <c r="E276" s="7" t="str">
        <f t="shared" si="13"/>
        <v>2019SVN</v>
      </c>
      <c r="F276" s="5">
        <v>2078.654</v>
      </c>
      <c r="G276">
        <v>2019</v>
      </c>
      <c r="H276" s="5">
        <v>81.3</v>
      </c>
      <c r="I276" s="6">
        <v>6.6652736663818359</v>
      </c>
      <c r="J276" s="6">
        <v>5.0457649780817047</v>
      </c>
      <c r="K276" s="12">
        <v>47.884547878444458</v>
      </c>
      <c r="L276">
        <f t="shared" si="14"/>
        <v>1.56</v>
      </c>
      <c r="M276" s="20">
        <v>39029.725786859643</v>
      </c>
    </row>
    <row r="277" spans="1:13">
      <c r="A277">
        <f t="shared" si="12"/>
        <v>129</v>
      </c>
      <c r="B277" t="s">
        <v>132</v>
      </c>
      <c r="C277" t="str">
        <f>VLOOKUP(B277,'country codes'!$A$3:$B$287,2,0)</f>
        <v>ZAF</v>
      </c>
      <c r="D277">
        <v>5</v>
      </c>
      <c r="E277" s="7" t="str">
        <f t="shared" si="13"/>
        <v>2019ZAF</v>
      </c>
      <c r="F277" s="5">
        <v>58558.267</v>
      </c>
      <c r="G277">
        <v>2019</v>
      </c>
      <c r="H277" s="5">
        <v>64.099999999999994</v>
      </c>
      <c r="I277" s="6">
        <v>5.0348634719848633</v>
      </c>
      <c r="J277" s="6">
        <v>2.9667665513810704</v>
      </c>
      <c r="K277" s="12">
        <v>36.205264770139813</v>
      </c>
      <c r="L277">
        <f t="shared" si="14"/>
        <v>1.56</v>
      </c>
      <c r="M277" s="20">
        <v>12481.813507477662</v>
      </c>
    </row>
    <row r="278" spans="1:13">
      <c r="A278">
        <f t="shared" si="12"/>
        <v>110</v>
      </c>
      <c r="B278" s="9" t="s">
        <v>127</v>
      </c>
      <c r="C278" t="str">
        <f>VLOOKUP(B278,'country codes'!$A$3:$B$287,2,0)</f>
        <v>KOR</v>
      </c>
      <c r="D278">
        <v>8</v>
      </c>
      <c r="E278" s="7" t="str">
        <f t="shared" si="13"/>
        <v>2019KOR</v>
      </c>
      <c r="F278" s="5">
        <v>51225.321000000004</v>
      </c>
      <c r="G278">
        <v>2019</v>
      </c>
      <c r="H278" s="5">
        <v>83</v>
      </c>
      <c r="I278" s="6">
        <v>5.9028167724609375</v>
      </c>
      <c r="J278" s="6">
        <v>6.4465725387576835</v>
      </c>
      <c r="K278" s="12">
        <v>39.819071490455286</v>
      </c>
      <c r="L278">
        <f t="shared" si="14"/>
        <v>1.56</v>
      </c>
      <c r="M278" s="20">
        <v>42878.817297368725</v>
      </c>
    </row>
    <row r="279" spans="1:13">
      <c r="A279">
        <f t="shared" si="12"/>
        <v>30</v>
      </c>
      <c r="B279" t="s">
        <v>42</v>
      </c>
      <c r="C279" t="str">
        <f>VLOOKUP(B279,'country codes'!$A$3:$B$287,2,0)</f>
        <v>ESP</v>
      </c>
      <c r="D279">
        <v>3</v>
      </c>
      <c r="E279" s="7" t="str">
        <f t="shared" si="13"/>
        <v>2019ESP</v>
      </c>
      <c r="F279" s="5">
        <v>46736.781999999999</v>
      </c>
      <c r="G279">
        <v>2019</v>
      </c>
      <c r="H279" s="5">
        <v>83.6</v>
      </c>
      <c r="I279" s="6">
        <v>6.4574494361877441</v>
      </c>
      <c r="J279" s="6">
        <v>4.1426688543357333</v>
      </c>
      <c r="K279" s="12">
        <v>52.33551529511854</v>
      </c>
      <c r="L279">
        <f t="shared" si="14"/>
        <v>1.56</v>
      </c>
      <c r="M279" s="20">
        <v>40936.219515438708</v>
      </c>
    </row>
    <row r="280" spans="1:13">
      <c r="A280">
        <f t="shared" si="12"/>
        <v>60</v>
      </c>
      <c r="B280" t="s">
        <v>49</v>
      </c>
      <c r="C280" t="str">
        <f>VLOOKUP(B280,'country codes'!$A$3:$B$287,2,0)</f>
        <v>LKA</v>
      </c>
      <c r="D280">
        <v>6</v>
      </c>
      <c r="E280" s="7" t="str">
        <f t="shared" si="13"/>
        <v>2019LKA</v>
      </c>
      <c r="F280" s="5">
        <v>21323.734</v>
      </c>
      <c r="G280">
        <v>2019</v>
      </c>
      <c r="H280" s="5">
        <v>77</v>
      </c>
      <c r="I280" s="6">
        <v>4.2132992744445801</v>
      </c>
      <c r="J280" s="6">
        <v>1.5014919808054203</v>
      </c>
      <c r="K280" s="12">
        <v>46.797116024230967</v>
      </c>
      <c r="L280">
        <f t="shared" si="14"/>
        <v>1.56</v>
      </c>
      <c r="M280" s="20">
        <v>13078.098115072349</v>
      </c>
    </row>
    <row r="281" spans="1:13">
      <c r="A281">
        <f t="shared" si="12"/>
        <v>112</v>
      </c>
      <c r="B281" t="s">
        <v>99</v>
      </c>
      <c r="C281" t="str">
        <f>VLOOKUP(B281,'country codes'!$A$3:$B$287,2,0)</f>
        <v>SDN</v>
      </c>
      <c r="D281">
        <v>5</v>
      </c>
      <c r="E281" s="7" t="str">
        <f t="shared" si="13"/>
        <v>2019SDN</v>
      </c>
      <c r="F281" s="5">
        <v>42813.237000000001</v>
      </c>
      <c r="G281">
        <v>2019</v>
      </c>
      <c r="H281" s="5">
        <v>65.3</v>
      </c>
      <c r="I281" s="6">
        <v>4.2416294813156128</v>
      </c>
      <c r="J281" s="6">
        <v>1.337276684244785</v>
      </c>
      <c r="K281" s="12">
        <v>39.60313346635246</v>
      </c>
      <c r="L281">
        <f t="shared" si="14"/>
        <v>1.56</v>
      </c>
      <c r="M281" s="20">
        <v>3958.4683896153101</v>
      </c>
    </row>
    <row r="282" spans="1:13">
      <c r="A282">
        <f t="shared" si="12"/>
        <v>41</v>
      </c>
      <c r="B282" t="s">
        <v>62</v>
      </c>
      <c r="C282" t="str">
        <f>VLOOKUP(B282,'country codes'!$A$3:$B$287,2,0)</f>
        <v>SWE</v>
      </c>
      <c r="D282">
        <v>3</v>
      </c>
      <c r="E282" s="7" t="str">
        <f t="shared" si="13"/>
        <v>2019SWE</v>
      </c>
      <c r="F282" s="5">
        <v>10036.391</v>
      </c>
      <c r="G282">
        <v>2019</v>
      </c>
      <c r="H282" s="5">
        <v>82.8</v>
      </c>
      <c r="I282" s="6">
        <v>7.3980927467346191</v>
      </c>
      <c r="J282" s="6">
        <v>5.6055931127758507</v>
      </c>
      <c r="K282" s="12">
        <v>50.500516124288048</v>
      </c>
      <c r="L282">
        <f t="shared" si="14"/>
        <v>1.56</v>
      </c>
      <c r="M282" s="20">
        <v>52642.315198205557</v>
      </c>
    </row>
    <row r="283" spans="1:13">
      <c r="A283">
        <f t="shared" si="12"/>
        <v>4</v>
      </c>
      <c r="B283" t="s">
        <v>15</v>
      </c>
      <c r="C283" t="str">
        <f>VLOOKUP(B283,'country codes'!$A$3:$B$287,2,0)</f>
        <v>CHE</v>
      </c>
      <c r="D283">
        <v>3</v>
      </c>
      <c r="E283" s="7" t="str">
        <f t="shared" si="13"/>
        <v>2019CHE</v>
      </c>
      <c r="F283" s="5">
        <v>8591.3610000000008</v>
      </c>
      <c r="G283">
        <v>2019</v>
      </c>
      <c r="H283" s="5">
        <v>83.8</v>
      </c>
      <c r="I283" s="6">
        <v>7.694221019744873</v>
      </c>
      <c r="J283" s="6">
        <v>4.1425161151167673</v>
      </c>
      <c r="K283" s="12">
        <v>60.104650343177852</v>
      </c>
      <c r="L283">
        <f t="shared" si="14"/>
        <v>1.56</v>
      </c>
      <c r="M283" s="20">
        <v>68390.712985453865</v>
      </c>
    </row>
    <row r="284" spans="1:13">
      <c r="A284">
        <f t="shared" si="12"/>
        <v>87</v>
      </c>
      <c r="B284" t="s">
        <v>114</v>
      </c>
      <c r="C284" t="str">
        <f>VLOOKUP(B284,'country codes'!$A$3:$B$287,2,0)</f>
        <v>TWN</v>
      </c>
      <c r="D284">
        <v>8</v>
      </c>
      <c r="E284" s="7" t="str">
        <f t="shared" si="13"/>
        <v>2019TWN</v>
      </c>
      <c r="F284" s="5">
        <v>23773.881000000001</v>
      </c>
      <c r="G284">
        <v>2019</v>
      </c>
      <c r="H284" s="5">
        <v>80.462699999999998</v>
      </c>
      <c r="I284" s="6">
        <v>6.5370898246765137</v>
      </c>
      <c r="J284" s="6">
        <v>5.9696349380290341</v>
      </c>
      <c r="K284" s="12">
        <v>43.15363213694171</v>
      </c>
      <c r="L284">
        <f t="shared" si="14"/>
        <v>1.56</v>
      </c>
      <c r="M284" s="20" t="e">
        <v>#N/A</v>
      </c>
    </row>
    <row r="285" spans="1:13">
      <c r="A285">
        <f t="shared" si="12"/>
        <v>17</v>
      </c>
      <c r="B285" t="s">
        <v>13</v>
      </c>
      <c r="C285" t="str">
        <f>VLOOKUP(B285,'country codes'!$A$3:$B$287,2,0)</f>
        <v>TJK</v>
      </c>
      <c r="D285">
        <v>7</v>
      </c>
      <c r="E285" s="7" t="str">
        <f t="shared" si="13"/>
        <v>2019TJK</v>
      </c>
      <c r="F285" s="5">
        <v>9321.0229999999992</v>
      </c>
      <c r="G285">
        <v>2019</v>
      </c>
      <c r="H285" s="5">
        <v>71.099999999999994</v>
      </c>
      <c r="I285" s="6">
        <v>5.4640154838562012</v>
      </c>
      <c r="J285" s="6">
        <v>0.96490158376783786</v>
      </c>
      <c r="K285" s="12">
        <v>55.152978123143207</v>
      </c>
      <c r="L285">
        <f t="shared" si="14"/>
        <v>1.56</v>
      </c>
      <c r="M285" s="20">
        <v>3379.7486966311199</v>
      </c>
    </row>
    <row r="286" spans="1:13">
      <c r="A286">
        <f t="shared" si="12"/>
        <v>124</v>
      </c>
      <c r="B286" t="s">
        <v>117</v>
      </c>
      <c r="C286" t="str">
        <f>VLOOKUP(B286,'country codes'!$A$3:$B$287,2,0)</f>
        <v>TZA</v>
      </c>
      <c r="D286">
        <v>5</v>
      </c>
      <c r="E286" s="7" t="str">
        <f t="shared" si="13"/>
        <v>2019TZA</v>
      </c>
      <c r="F286" s="5">
        <v>58005.461000000003</v>
      </c>
      <c r="G286">
        <v>2019</v>
      </c>
      <c r="H286" s="5">
        <v>65.5</v>
      </c>
      <c r="I286" s="6">
        <v>3.6401548385620117</v>
      </c>
      <c r="J286" s="6">
        <v>1.0937293825256635</v>
      </c>
      <c r="K286" s="12">
        <v>36.958338250708728</v>
      </c>
      <c r="L286">
        <f t="shared" si="14"/>
        <v>1.56</v>
      </c>
      <c r="M286" s="20">
        <v>2660.42033801671</v>
      </c>
    </row>
    <row r="287" spans="1:13">
      <c r="A287">
        <f t="shared" si="12"/>
        <v>28</v>
      </c>
      <c r="B287" t="s">
        <v>32</v>
      </c>
      <c r="C287" t="str">
        <f>VLOOKUP(B287,'country codes'!$A$3:$B$287,2,0)</f>
        <v>THA</v>
      </c>
      <c r="D287">
        <v>8</v>
      </c>
      <c r="E287" s="7" t="str">
        <f t="shared" si="13"/>
        <v>2019THA</v>
      </c>
      <c r="F287" s="5">
        <v>69625.581000000006</v>
      </c>
      <c r="G287">
        <v>2019</v>
      </c>
      <c r="H287" s="5">
        <v>77.2</v>
      </c>
      <c r="I287" s="6">
        <v>6.0221514701843262</v>
      </c>
      <c r="J287" s="6">
        <v>2.6578455178568565</v>
      </c>
      <c r="K287" s="12">
        <v>52.904528358040928</v>
      </c>
      <c r="L287">
        <f t="shared" si="14"/>
        <v>1.56</v>
      </c>
      <c r="M287" s="20">
        <v>18459.994861904888</v>
      </c>
    </row>
    <row r="288" spans="1:13">
      <c r="A288">
        <f t="shared" si="12"/>
        <v>123</v>
      </c>
      <c r="B288" t="s">
        <v>115</v>
      </c>
      <c r="C288" t="str">
        <f>VLOOKUP(B288,'country codes'!$A$3:$B$287,2,0)</f>
        <v>TGO</v>
      </c>
      <c r="D288">
        <v>5</v>
      </c>
      <c r="E288" s="7" t="str">
        <f t="shared" si="13"/>
        <v>2019TGO</v>
      </c>
      <c r="F288" s="5">
        <v>8082.3590000000004</v>
      </c>
      <c r="G288">
        <v>2019</v>
      </c>
      <c r="H288" s="5">
        <v>61</v>
      </c>
      <c r="I288" s="6">
        <v>4.1794939041137695</v>
      </c>
      <c r="J288" s="6">
        <v>1.0934725581651383</v>
      </c>
      <c r="K288" s="12">
        <v>37.310414530954453</v>
      </c>
      <c r="L288">
        <f t="shared" si="14"/>
        <v>1.56</v>
      </c>
      <c r="M288" s="20">
        <v>1596.6449381777134</v>
      </c>
    </row>
    <row r="289" spans="1:13">
      <c r="A289">
        <f t="shared" si="12"/>
        <v>144</v>
      </c>
      <c r="B289" t="s">
        <v>151</v>
      </c>
      <c r="C289" t="str">
        <f>VLOOKUP(B289,'country codes'!$A$3:$B$287,2,0)</f>
        <v>TTO</v>
      </c>
      <c r="D289">
        <v>1</v>
      </c>
      <c r="E289" s="7" t="str">
        <f t="shared" si="13"/>
        <v>2019TTO</v>
      </c>
      <c r="F289" s="5">
        <v>1394.9690000000001</v>
      </c>
      <c r="G289">
        <v>2019</v>
      </c>
      <c r="H289" s="5">
        <v>73.5</v>
      </c>
      <c r="I289" s="6">
        <v>6.1918597221374512</v>
      </c>
      <c r="J289" s="6">
        <v>8.2438287506023649</v>
      </c>
      <c r="K289" s="12">
        <v>31.612802991099869</v>
      </c>
      <c r="L289">
        <f t="shared" si="14"/>
        <v>1.56</v>
      </c>
      <c r="M289" s="20">
        <v>26175.836978623371</v>
      </c>
    </row>
    <row r="290" spans="1:13">
      <c r="A290">
        <f t="shared" si="12"/>
        <v>81</v>
      </c>
      <c r="B290" t="s">
        <v>72</v>
      </c>
      <c r="C290" t="str">
        <f>VLOOKUP(B290,'country codes'!$A$3:$B$287,2,0)</f>
        <v>TUN</v>
      </c>
      <c r="D290">
        <v>4</v>
      </c>
      <c r="E290" s="7" t="str">
        <f t="shared" si="13"/>
        <v>2019TUN</v>
      </c>
      <c r="F290" s="5">
        <v>11694.721</v>
      </c>
      <c r="G290">
        <v>2019</v>
      </c>
      <c r="H290" s="5">
        <v>76.7</v>
      </c>
      <c r="I290" s="6">
        <v>4.3154797554016113</v>
      </c>
      <c r="J290" s="6">
        <v>2.1182638189748237</v>
      </c>
      <c r="K290" s="12">
        <v>43.922534419156563</v>
      </c>
      <c r="L290">
        <f t="shared" si="14"/>
        <v>1.56</v>
      </c>
      <c r="M290" s="20">
        <v>10755.608151954113</v>
      </c>
    </row>
    <row r="291" spans="1:13">
      <c r="A291">
        <f t="shared" si="12"/>
        <v>102</v>
      </c>
      <c r="B291" t="s">
        <v>111</v>
      </c>
      <c r="C291" t="str">
        <f>VLOOKUP(B291,'country codes'!$A$3:$B$287,2,0)</f>
        <v>TUR</v>
      </c>
      <c r="D291">
        <v>4</v>
      </c>
      <c r="E291" s="7" t="str">
        <f t="shared" si="13"/>
        <v>2019TUR</v>
      </c>
      <c r="F291" s="5">
        <v>83429.607000000004</v>
      </c>
      <c r="G291">
        <v>2019</v>
      </c>
      <c r="H291" s="5">
        <v>77.7</v>
      </c>
      <c r="I291" s="6">
        <v>4.8720736503601074</v>
      </c>
      <c r="J291" s="6">
        <v>3.6100314357592334</v>
      </c>
      <c r="K291" s="12">
        <v>41.282347982593301</v>
      </c>
      <c r="L291">
        <f t="shared" si="14"/>
        <v>1.56</v>
      </c>
      <c r="M291" s="20">
        <v>28289.088796595399</v>
      </c>
    </row>
    <row r="292" spans="1:13">
      <c r="A292">
        <f t="shared" si="12"/>
        <v>141</v>
      </c>
      <c r="B292" t="s">
        <v>144</v>
      </c>
      <c r="C292" t="str">
        <f>VLOOKUP(B292,'country codes'!$A$3:$B$287,2,0)</f>
        <v>TKM</v>
      </c>
      <c r="D292">
        <v>7</v>
      </c>
      <c r="E292" s="7" t="str">
        <f t="shared" si="13"/>
        <v>2019TKM</v>
      </c>
      <c r="F292" s="5">
        <v>5942.0940000000001</v>
      </c>
      <c r="G292">
        <v>2019</v>
      </c>
      <c r="H292" s="5">
        <v>68.2</v>
      </c>
      <c r="I292" s="6">
        <v>5.4742999076843262</v>
      </c>
      <c r="J292" s="6">
        <v>5.3603095338894731</v>
      </c>
      <c r="K292" s="12">
        <v>32.9573824854074</v>
      </c>
      <c r="L292">
        <f t="shared" si="14"/>
        <v>1.56</v>
      </c>
      <c r="M292" s="20" t="s">
        <v>334</v>
      </c>
    </row>
    <row r="293" spans="1:13">
      <c r="A293">
        <f t="shared" si="12"/>
        <v>76</v>
      </c>
      <c r="B293" t="s">
        <v>56</v>
      </c>
      <c r="C293" t="str">
        <f>VLOOKUP(B293,'country codes'!$A$3:$B$287,2,0)</f>
        <v>UGA</v>
      </c>
      <c r="D293">
        <v>5</v>
      </c>
      <c r="E293" s="7" t="str">
        <f t="shared" si="13"/>
        <v>2019UGA</v>
      </c>
      <c r="F293" s="5">
        <v>44269.587</v>
      </c>
      <c r="G293">
        <v>2019</v>
      </c>
      <c r="H293" s="5">
        <v>63.4</v>
      </c>
      <c r="I293" s="6">
        <v>4.9480514526367188</v>
      </c>
      <c r="J293" s="6">
        <v>0.9858598901022767</v>
      </c>
      <c r="K293" s="12">
        <v>44.769733433752847</v>
      </c>
      <c r="L293">
        <f t="shared" si="14"/>
        <v>1.56</v>
      </c>
      <c r="M293" s="20">
        <v>2187.4648814310058</v>
      </c>
    </row>
    <row r="294" spans="1:13">
      <c r="A294">
        <f t="shared" si="12"/>
        <v>103</v>
      </c>
      <c r="B294" t="s">
        <v>107</v>
      </c>
      <c r="C294" t="str">
        <f>VLOOKUP(B294,'country codes'!$A$3:$B$287,2,0)</f>
        <v>UKR</v>
      </c>
      <c r="D294">
        <v>7</v>
      </c>
      <c r="E294" s="7" t="str">
        <f t="shared" si="13"/>
        <v>2019UKR</v>
      </c>
      <c r="F294" s="5">
        <v>43993.642999999996</v>
      </c>
      <c r="G294">
        <v>2019</v>
      </c>
      <c r="H294" s="5">
        <v>72.099999999999994</v>
      </c>
      <c r="I294" s="6">
        <v>4.7017621994018555</v>
      </c>
      <c r="J294" s="6">
        <v>2.6432908080828525</v>
      </c>
      <c r="K294" s="12">
        <v>40.902804423188925</v>
      </c>
      <c r="L294">
        <f t="shared" si="14"/>
        <v>1.56</v>
      </c>
      <c r="M294" s="20">
        <v>12810.2894546923</v>
      </c>
    </row>
    <row r="295" spans="1:13">
      <c r="A295">
        <f t="shared" si="12"/>
        <v>135</v>
      </c>
      <c r="B295" t="s">
        <v>145</v>
      </c>
      <c r="C295" t="str">
        <f>VLOOKUP(B295,'country codes'!$A$3:$B$287,2,0)</f>
        <v>ARE</v>
      </c>
      <c r="D295">
        <v>4</v>
      </c>
      <c r="E295" s="7" t="str">
        <f t="shared" si="13"/>
        <v>2019ARE</v>
      </c>
      <c r="F295" s="5">
        <v>9770.5259999999998</v>
      </c>
      <c r="G295">
        <v>2019</v>
      </c>
      <c r="H295" s="5">
        <v>78</v>
      </c>
      <c r="I295" s="6">
        <v>6.710782527923584</v>
      </c>
      <c r="J295" s="6">
        <v>8.9350429661682345</v>
      </c>
      <c r="K295" s="12">
        <v>34.30856703043618</v>
      </c>
      <c r="L295">
        <f t="shared" si="14"/>
        <v>1.56</v>
      </c>
      <c r="M295" s="20">
        <v>67119.132637430273</v>
      </c>
    </row>
    <row r="296" spans="1:13">
      <c r="A296">
        <f t="shared" si="12"/>
        <v>14</v>
      </c>
      <c r="B296" t="s">
        <v>29</v>
      </c>
      <c r="C296" t="str">
        <f>VLOOKUP(B296,'country codes'!$A$3:$B$287,2,0)</f>
        <v>GBR</v>
      </c>
      <c r="D296">
        <v>3</v>
      </c>
      <c r="E296" s="7" t="str">
        <f t="shared" si="13"/>
        <v>2019GBR</v>
      </c>
      <c r="F296" s="5">
        <v>67530.160999999993</v>
      </c>
      <c r="G296">
        <v>2019</v>
      </c>
      <c r="H296" s="5">
        <v>81.3</v>
      </c>
      <c r="I296" s="6">
        <v>7.1571512222290039</v>
      </c>
      <c r="J296" s="6">
        <v>3.9485293572128723</v>
      </c>
      <c r="K296" s="12">
        <v>55.967852543542634</v>
      </c>
      <c r="L296">
        <f t="shared" si="14"/>
        <v>1.56</v>
      </c>
      <c r="M296" s="20">
        <v>46702.978418620842</v>
      </c>
    </row>
    <row r="297" spans="1:13">
      <c r="A297">
        <f t="shared" si="12"/>
        <v>122</v>
      </c>
      <c r="B297" t="s">
        <v>136</v>
      </c>
      <c r="C297" t="str">
        <f>VLOOKUP(B297,'country codes'!$A$3:$B$287,2,0)</f>
        <v>USA</v>
      </c>
      <c r="D297">
        <v>2</v>
      </c>
      <c r="E297" s="7" t="str">
        <f t="shared" si="13"/>
        <v>2019USA</v>
      </c>
      <c r="F297" s="5">
        <v>329064.91700000002</v>
      </c>
      <c r="G297">
        <v>2019</v>
      </c>
      <c r="H297" s="5">
        <v>78.900000000000006</v>
      </c>
      <c r="I297" s="6">
        <v>6.9437012672424316</v>
      </c>
      <c r="J297" s="6">
        <v>8.211274219959904</v>
      </c>
      <c r="K297" s="12">
        <v>37.445715927397565</v>
      </c>
      <c r="L297">
        <f t="shared" si="14"/>
        <v>1.56</v>
      </c>
      <c r="M297" s="20">
        <v>62530.389594961031</v>
      </c>
    </row>
    <row r="298" spans="1:13">
      <c r="A298">
        <f t="shared" si="12"/>
        <v>10</v>
      </c>
      <c r="B298" t="s">
        <v>16</v>
      </c>
      <c r="C298" t="str">
        <f>VLOOKUP(B298,'country codes'!$A$3:$B$287,2,0)</f>
        <v>URY</v>
      </c>
      <c r="D298">
        <v>1</v>
      </c>
      <c r="E298" s="7" t="str">
        <f t="shared" si="13"/>
        <v>2019URY</v>
      </c>
      <c r="F298" s="5">
        <v>3461.7310000000002</v>
      </c>
      <c r="G298">
        <v>2019</v>
      </c>
      <c r="H298" s="5">
        <v>77.900000000000006</v>
      </c>
      <c r="I298" s="6">
        <v>6.600337028503418</v>
      </c>
      <c r="J298" s="6">
        <v>2.6218854651389152</v>
      </c>
      <c r="K298" s="12">
        <v>57.530035845343598</v>
      </c>
      <c r="L298">
        <f t="shared" si="14"/>
        <v>1.56</v>
      </c>
      <c r="M298" s="20">
        <v>21561.062054624232</v>
      </c>
    </row>
    <row r="299" spans="1:13">
      <c r="A299">
        <f t="shared" si="12"/>
        <v>24</v>
      </c>
      <c r="B299" t="s">
        <v>24</v>
      </c>
      <c r="C299" t="str">
        <f>VLOOKUP(B299,'country codes'!$A$3:$B$287,2,0)</f>
        <v>UZB</v>
      </c>
      <c r="D299">
        <v>7</v>
      </c>
      <c r="E299" s="7" t="str">
        <f t="shared" si="13"/>
        <v>2019UZB</v>
      </c>
      <c r="F299" s="5">
        <v>32981.714999999997</v>
      </c>
      <c r="G299">
        <v>2019</v>
      </c>
      <c r="H299" s="5">
        <v>71.7</v>
      </c>
      <c r="I299" s="6">
        <v>6.1540493965148926</v>
      </c>
      <c r="J299" s="6">
        <v>1.882619054534481</v>
      </c>
      <c r="K299" s="12">
        <v>54.141269249349101</v>
      </c>
      <c r="L299">
        <f t="shared" si="14"/>
        <v>1.56</v>
      </c>
      <c r="M299" s="20">
        <v>6998.7675755622731</v>
      </c>
    </row>
    <row r="300" spans="1:13">
      <c r="A300">
        <f t="shared" si="12"/>
        <v>2</v>
      </c>
      <c r="B300" t="s">
        <v>11</v>
      </c>
      <c r="C300" t="str">
        <f>VLOOKUP(B300,'country codes'!$A$3:$B$287,2,0)</f>
        <v>VUT</v>
      </c>
      <c r="D300">
        <v>8</v>
      </c>
      <c r="E300" s="7" t="str">
        <f t="shared" si="13"/>
        <v>2019VUT</v>
      </c>
      <c r="F300" s="5">
        <v>299.88200000000001</v>
      </c>
      <c r="G300">
        <v>2019</v>
      </c>
      <c r="H300" s="5">
        <v>70.5</v>
      </c>
      <c r="I300" s="6">
        <v>6.9556203169964634</v>
      </c>
      <c r="J300" s="6">
        <v>1.6160936601940632</v>
      </c>
      <c r="K300" s="12">
        <v>60.363875808250292</v>
      </c>
      <c r="L300">
        <f t="shared" si="14"/>
        <v>1.56</v>
      </c>
      <c r="M300" s="20">
        <v>3153.0151677584245</v>
      </c>
    </row>
    <row r="301" spans="1:13">
      <c r="A301">
        <f t="shared" si="12"/>
        <v>46</v>
      </c>
      <c r="B301" t="s">
        <v>39</v>
      </c>
      <c r="C301" t="str">
        <f>VLOOKUP(B301,'country codes'!$A$3:$B$287,2,0)</f>
        <v>VEN</v>
      </c>
      <c r="D301">
        <v>1</v>
      </c>
      <c r="E301" s="7" t="str">
        <f t="shared" si="13"/>
        <v>2019VEN</v>
      </c>
      <c r="F301" s="5">
        <v>28515.829000000002</v>
      </c>
      <c r="G301">
        <v>2019</v>
      </c>
      <c r="H301" s="5">
        <v>72.099999999999994</v>
      </c>
      <c r="I301" s="6">
        <v>5.080803394317627</v>
      </c>
      <c r="J301" s="6">
        <v>1.5931817869687699</v>
      </c>
      <c r="K301" s="12">
        <v>48.94059614165274</v>
      </c>
      <c r="L301">
        <f t="shared" si="14"/>
        <v>1.56</v>
      </c>
      <c r="M301" s="20" t="s">
        <v>334</v>
      </c>
    </row>
    <row r="302" spans="1:13">
      <c r="A302">
        <f t="shared" si="12"/>
        <v>48</v>
      </c>
      <c r="B302" t="s">
        <v>50</v>
      </c>
      <c r="C302" t="str">
        <f>VLOOKUP(B302,'country codes'!$A$3:$B$287,2,0)</f>
        <v>VNM</v>
      </c>
      <c r="D302">
        <v>8</v>
      </c>
      <c r="E302" s="7" t="str">
        <f t="shared" si="13"/>
        <v>2019VNM</v>
      </c>
      <c r="F302" s="5">
        <v>96462.107999999993</v>
      </c>
      <c r="G302">
        <v>2019</v>
      </c>
      <c r="H302" s="5">
        <v>75.400000000000006</v>
      </c>
      <c r="I302" s="6">
        <v>5.4674510955810547</v>
      </c>
      <c r="J302" s="6">
        <v>2.563736180126841</v>
      </c>
      <c r="K302" s="12">
        <v>48.444597454679794</v>
      </c>
      <c r="L302">
        <f t="shared" si="14"/>
        <v>1.56</v>
      </c>
      <c r="M302" s="20">
        <v>8041.1785508187786</v>
      </c>
    </row>
    <row r="303" spans="1:13">
      <c r="A303">
        <f t="shared" si="12"/>
        <v>77</v>
      </c>
      <c r="B303" t="s">
        <v>48</v>
      </c>
      <c r="C303" t="str">
        <f>VLOOKUP(B303,'country codes'!$A$3:$B$287,2,0)</f>
        <v>YEM</v>
      </c>
      <c r="D303">
        <v>4</v>
      </c>
      <c r="E303" s="7" t="str">
        <f t="shared" si="13"/>
        <v>2019YEM</v>
      </c>
      <c r="F303" s="5">
        <v>29161.921999999999</v>
      </c>
      <c r="G303">
        <v>2019</v>
      </c>
      <c r="H303" s="5">
        <v>66.099999999999994</v>
      </c>
      <c r="I303" s="6">
        <v>4.1969127655029297</v>
      </c>
      <c r="J303" s="6">
        <v>0.5157489732987699</v>
      </c>
      <c r="K303" s="12">
        <v>44.628433230875743</v>
      </c>
      <c r="L303">
        <f t="shared" si="14"/>
        <v>1.56</v>
      </c>
      <c r="M303" s="20" t="s">
        <v>334</v>
      </c>
    </row>
    <row r="304" spans="1:13">
      <c r="A304">
        <f t="shared" si="12"/>
        <v>134</v>
      </c>
      <c r="B304" t="s">
        <v>126</v>
      </c>
      <c r="C304" t="str">
        <f>VLOOKUP(B304,'country codes'!$A$3:$B$287,2,0)</f>
        <v>ZMB</v>
      </c>
      <c r="D304">
        <v>5</v>
      </c>
      <c r="E304" s="7" t="str">
        <f t="shared" si="13"/>
        <v>2019ZMB</v>
      </c>
      <c r="F304" s="5">
        <v>17861.034</v>
      </c>
      <c r="G304">
        <v>2019</v>
      </c>
      <c r="H304" s="5">
        <v>63.9</v>
      </c>
      <c r="I304" s="6">
        <v>3.3067965507507324</v>
      </c>
      <c r="J304" s="6">
        <v>0.93122893485992309</v>
      </c>
      <c r="K304" s="12">
        <v>34.410910865303727</v>
      </c>
      <c r="L304">
        <f t="shared" si="14"/>
        <v>1.56</v>
      </c>
      <c r="M304" s="20">
        <v>3470.4488009287375</v>
      </c>
    </row>
    <row r="305" spans="1:13">
      <c r="A305">
        <f t="shared" si="12"/>
        <v>148</v>
      </c>
      <c r="B305" t="s">
        <v>146</v>
      </c>
      <c r="C305" t="str">
        <f>VLOOKUP(B305,'country codes'!$A$3:$B$287,2,0)</f>
        <v>ZWE</v>
      </c>
      <c r="D305">
        <v>5</v>
      </c>
      <c r="E305" s="7" t="str">
        <f t="shared" si="13"/>
        <v>2019ZWE</v>
      </c>
      <c r="F305" s="5">
        <v>14645.473</v>
      </c>
      <c r="G305">
        <v>2019</v>
      </c>
      <c r="H305" s="5">
        <v>61.5</v>
      </c>
      <c r="I305" s="6">
        <v>2.6935231685638428</v>
      </c>
      <c r="J305" s="6">
        <v>0.98044227142675311</v>
      </c>
      <c r="K305" s="12">
        <v>28.640191331837105</v>
      </c>
      <c r="L305">
        <f t="shared" si="14"/>
        <v>1.56</v>
      </c>
      <c r="M305" s="20">
        <v>2835.9485318954371</v>
      </c>
    </row>
    <row r="306" spans="1:13">
      <c r="A306">
        <f t="shared" si="12"/>
        <v>1</v>
      </c>
      <c r="B306" t="s">
        <v>4</v>
      </c>
      <c r="C306" t="str">
        <f>VLOOKUP(B306,'country codes'!$A$3:$B$287,2,0)</f>
        <v>CRI</v>
      </c>
      <c r="D306">
        <v>1</v>
      </c>
      <c r="E306" s="7" t="str">
        <f t="shared" si="13"/>
        <v>2018CRI</v>
      </c>
      <c r="F306" s="5">
        <v>4999.4430000000002</v>
      </c>
      <c r="G306">
        <v>2018</v>
      </c>
      <c r="H306" s="5">
        <v>80.099999999999994</v>
      </c>
      <c r="I306" s="6">
        <v>7.1410746574401855</v>
      </c>
      <c r="J306" s="6">
        <v>2.5984688493662644</v>
      </c>
      <c r="K306" s="12">
        <v>63.303101540786784</v>
      </c>
      <c r="L306">
        <f t="shared" si="14"/>
        <v>1.57</v>
      </c>
      <c r="M306" s="20">
        <v>20073.881447471049</v>
      </c>
    </row>
    <row r="307" spans="1:13">
      <c r="A307">
        <f t="shared" si="12"/>
        <v>2</v>
      </c>
      <c r="B307" t="s">
        <v>6</v>
      </c>
      <c r="C307" t="str">
        <f>VLOOKUP(B307,'country codes'!$A$3:$B$287,2,0)</f>
        <v>ECU</v>
      </c>
      <c r="D307">
        <v>1</v>
      </c>
      <c r="E307" s="7" t="str">
        <f t="shared" si="13"/>
        <v>2018ECU</v>
      </c>
      <c r="F307" s="5">
        <v>17084.359</v>
      </c>
      <c r="G307">
        <v>2018</v>
      </c>
      <c r="H307" s="5">
        <v>76.8</v>
      </c>
      <c r="I307" s="6">
        <v>6.1280102729797363</v>
      </c>
      <c r="J307" s="6">
        <v>1.6302903227456522</v>
      </c>
      <c r="K307" s="12">
        <v>60.201858908115135</v>
      </c>
      <c r="L307">
        <f t="shared" si="14"/>
        <v>1.57</v>
      </c>
      <c r="M307" s="20">
        <v>11561.749206632328</v>
      </c>
    </row>
    <row r="308" spans="1:13">
      <c r="A308">
        <f t="shared" si="12"/>
        <v>3</v>
      </c>
      <c r="B308" t="s">
        <v>8</v>
      </c>
      <c r="C308" t="str">
        <f>VLOOKUP(B308,'country codes'!$A$3:$B$287,2,0)</f>
        <v>GTM</v>
      </c>
      <c r="D308">
        <v>1</v>
      </c>
      <c r="E308" s="7" t="str">
        <f t="shared" si="13"/>
        <v>2018GTM</v>
      </c>
      <c r="F308" s="5">
        <v>17247.855</v>
      </c>
      <c r="G308">
        <v>2018</v>
      </c>
      <c r="H308" s="5">
        <v>74.099999999999994</v>
      </c>
      <c r="I308" s="6">
        <v>6.626591682434082</v>
      </c>
      <c r="J308" s="6">
        <v>1.7918224899337707</v>
      </c>
      <c r="K308" s="12">
        <v>60.200834958210471</v>
      </c>
      <c r="L308">
        <f t="shared" si="14"/>
        <v>1.57</v>
      </c>
      <c r="M308" s="20">
        <v>8448.4638090358203</v>
      </c>
    </row>
    <row r="309" spans="1:13">
      <c r="A309">
        <f t="shared" si="12"/>
        <v>4</v>
      </c>
      <c r="B309" t="s">
        <v>11</v>
      </c>
      <c r="C309" t="str">
        <f>VLOOKUP(B309,'country codes'!$A$3:$B$287,2,0)</f>
        <v>VUT</v>
      </c>
      <c r="D309">
        <v>8</v>
      </c>
      <c r="E309" s="7" t="str">
        <f t="shared" si="13"/>
        <v>2018VUT</v>
      </c>
      <c r="F309" s="5">
        <v>292.67500000000001</v>
      </c>
      <c r="G309">
        <v>2018</v>
      </c>
      <c r="H309" s="5">
        <v>70.3</v>
      </c>
      <c r="I309" s="6">
        <v>6.8746835974970528</v>
      </c>
      <c r="J309" s="8">
        <v>1.6243790412195271</v>
      </c>
      <c r="K309" s="12">
        <v>59.63471472451581</v>
      </c>
      <c r="L309">
        <f t="shared" si="14"/>
        <v>1.57</v>
      </c>
      <c r="M309" s="20">
        <v>3128.4699534734764</v>
      </c>
    </row>
    <row r="310" spans="1:13">
      <c r="A310">
        <f t="shared" si="12"/>
        <v>5</v>
      </c>
      <c r="B310" t="s">
        <v>12</v>
      </c>
      <c r="C310" t="str">
        <f>VLOOKUP(B310,'country codes'!$A$3:$B$287,2,0)</f>
        <v>PAN</v>
      </c>
      <c r="D310">
        <v>1</v>
      </c>
      <c r="E310" s="7" t="str">
        <f t="shared" si="13"/>
        <v>2018PAN</v>
      </c>
      <c r="F310" s="5">
        <v>4176.8680000000004</v>
      </c>
      <c r="G310">
        <v>2018</v>
      </c>
      <c r="H310" s="5">
        <v>78.3</v>
      </c>
      <c r="I310" s="6">
        <v>6.2814340591430664</v>
      </c>
      <c r="J310" s="6">
        <v>2.1791336097609797</v>
      </c>
      <c r="K310" s="12">
        <v>58.662405677817951</v>
      </c>
      <c r="L310">
        <f t="shared" si="14"/>
        <v>1.57</v>
      </c>
      <c r="M310" s="20">
        <v>31049.179305498496</v>
      </c>
    </row>
    <row r="311" spans="1:13">
      <c r="A311">
        <f t="shared" si="12"/>
        <v>6</v>
      </c>
      <c r="B311" t="s">
        <v>15</v>
      </c>
      <c r="C311" t="str">
        <f>VLOOKUP(B311,'country codes'!$A$3:$B$287,2,0)</f>
        <v>CHE</v>
      </c>
      <c r="D311">
        <v>3</v>
      </c>
      <c r="E311" s="7" t="str">
        <f t="shared" si="13"/>
        <v>2018CHE</v>
      </c>
      <c r="F311" s="5">
        <v>8525.6139999999996</v>
      </c>
      <c r="G311">
        <v>2018</v>
      </c>
      <c r="H311" s="5">
        <v>83.6</v>
      </c>
      <c r="I311" s="6">
        <v>7.5085868835449219</v>
      </c>
      <c r="J311" s="6">
        <v>4.2890626027576486</v>
      </c>
      <c r="K311" s="12">
        <v>58.071555539144526</v>
      </c>
      <c r="L311">
        <f t="shared" si="14"/>
        <v>1.57</v>
      </c>
      <c r="M311" s="20">
        <v>68246.402641785156</v>
      </c>
    </row>
    <row r="312" spans="1:13">
      <c r="A312">
        <f t="shared" si="12"/>
        <v>7</v>
      </c>
      <c r="B312" t="s">
        <v>7</v>
      </c>
      <c r="C312" t="str">
        <f>VLOOKUP(B312,'country codes'!$A$3:$B$287,2,0)</f>
        <v>HND</v>
      </c>
      <c r="D312">
        <v>1</v>
      </c>
      <c r="E312" s="7" t="str">
        <f t="shared" si="13"/>
        <v>2018HND</v>
      </c>
      <c r="F312" s="5">
        <v>9587.5229999999992</v>
      </c>
      <c r="G312">
        <v>2018</v>
      </c>
      <c r="H312" s="5">
        <v>75.099999999999994</v>
      </c>
      <c r="I312" s="6">
        <v>5.908423900604248</v>
      </c>
      <c r="J312" s="6">
        <v>1.5583574970555654</v>
      </c>
      <c r="K312" s="12">
        <v>57.6334624068379</v>
      </c>
      <c r="L312">
        <f t="shared" si="14"/>
        <v>1.57</v>
      </c>
      <c r="M312" s="20">
        <v>5672.2533096289962</v>
      </c>
    </row>
    <row r="313" spans="1:13">
      <c r="A313">
        <f t="shared" si="12"/>
        <v>8</v>
      </c>
      <c r="B313" t="s">
        <v>5</v>
      </c>
      <c r="C313" t="str">
        <f>VLOOKUP(B313,'country codes'!$A$3:$B$287,2,0)</f>
        <v>COL</v>
      </c>
      <c r="D313">
        <v>1</v>
      </c>
      <c r="E313" s="7" t="str">
        <f t="shared" si="13"/>
        <v>2018COL</v>
      </c>
      <c r="F313" s="5">
        <v>49661.055999999997</v>
      </c>
      <c r="G313">
        <v>2018</v>
      </c>
      <c r="H313" s="5">
        <v>77.099999999999994</v>
      </c>
      <c r="I313" s="6">
        <v>5.9835124015808105</v>
      </c>
      <c r="J313" s="6">
        <v>1.8902509728599897</v>
      </c>
      <c r="K313" s="12">
        <v>57.520704858522244</v>
      </c>
      <c r="L313">
        <f t="shared" si="14"/>
        <v>1.57</v>
      </c>
      <c r="M313" s="20">
        <v>14356.694065773376</v>
      </c>
    </row>
    <row r="314" spans="1:13">
      <c r="A314">
        <f t="shared" si="12"/>
        <v>9</v>
      </c>
      <c r="B314" t="s">
        <v>25</v>
      </c>
      <c r="C314" t="str">
        <f>VLOOKUP(B314,'country codes'!$A$3:$B$287,2,0)</f>
        <v>NZL</v>
      </c>
      <c r="D314">
        <v>2</v>
      </c>
      <c r="E314" s="7" t="str">
        <f t="shared" si="13"/>
        <v>2018NZL</v>
      </c>
      <c r="F314" s="5">
        <v>4743.1310000000003</v>
      </c>
      <c r="G314">
        <v>2018</v>
      </c>
      <c r="H314" s="5">
        <v>82.1</v>
      </c>
      <c r="I314" s="6">
        <v>7.3702859878540039</v>
      </c>
      <c r="J314" s="6">
        <v>4.0745097411880833</v>
      </c>
      <c r="K314" s="12">
        <v>57.259731679469155</v>
      </c>
      <c r="L314">
        <f t="shared" si="14"/>
        <v>1.57</v>
      </c>
      <c r="M314" s="20">
        <v>42642.662934768727</v>
      </c>
    </row>
    <row r="315" spans="1:13">
      <c r="A315">
        <f t="shared" si="12"/>
        <v>10</v>
      </c>
      <c r="B315" t="s">
        <v>9</v>
      </c>
      <c r="C315" t="str">
        <f>VLOOKUP(B315,'country codes'!$A$3:$B$287,2,0)</f>
        <v>JAM</v>
      </c>
      <c r="D315">
        <v>1</v>
      </c>
      <c r="E315" s="7" t="str">
        <f t="shared" si="13"/>
        <v>2018JAM</v>
      </c>
      <c r="F315" s="5">
        <v>2934.8530000000001</v>
      </c>
      <c r="G315">
        <v>2018</v>
      </c>
      <c r="H315" s="5">
        <v>74.400000000000006</v>
      </c>
      <c r="I315" s="6">
        <v>6.099498987197876</v>
      </c>
      <c r="J315" s="6">
        <v>1.8343943172791144</v>
      </c>
      <c r="K315" s="12">
        <v>56.456988628365451</v>
      </c>
      <c r="L315">
        <f t="shared" si="14"/>
        <v>1.57</v>
      </c>
      <c r="M315" s="20">
        <v>9737.9816557167887</v>
      </c>
    </row>
    <row r="316" spans="1:13">
      <c r="A316">
        <f t="shared" si="12"/>
        <v>11</v>
      </c>
      <c r="B316" t="s">
        <v>16</v>
      </c>
      <c r="C316" t="str">
        <f>VLOOKUP(B316,'country codes'!$A$3:$B$287,2,0)</f>
        <v>URY</v>
      </c>
      <c r="D316">
        <v>1</v>
      </c>
      <c r="E316" s="7" t="str">
        <f t="shared" si="13"/>
        <v>2018URY</v>
      </c>
      <c r="F316" s="5">
        <v>3449.29</v>
      </c>
      <c r="G316">
        <v>2018</v>
      </c>
      <c r="H316" s="5">
        <v>77.8</v>
      </c>
      <c r="I316" s="6">
        <v>6.3717145919799805</v>
      </c>
      <c r="J316" s="8">
        <v>2.6006542126997307</v>
      </c>
      <c r="K316" s="12">
        <v>56.120204702023521</v>
      </c>
      <c r="L316">
        <f t="shared" si="14"/>
        <v>1.57</v>
      </c>
      <c r="M316" s="20">
        <v>21590.833483077862</v>
      </c>
    </row>
    <row r="317" spans="1:13">
      <c r="A317">
        <f t="shared" si="12"/>
        <v>12</v>
      </c>
      <c r="B317" t="s">
        <v>29</v>
      </c>
      <c r="C317" t="str">
        <f>VLOOKUP(B317,'country codes'!$A$3:$B$287,2,0)</f>
        <v>GBR</v>
      </c>
      <c r="D317">
        <v>3</v>
      </c>
      <c r="E317" s="7" t="str">
        <f t="shared" si="13"/>
        <v>2018GBR</v>
      </c>
      <c r="F317" s="5">
        <v>67141.678</v>
      </c>
      <c r="G317">
        <v>2018</v>
      </c>
      <c r="H317" s="5">
        <v>81.2</v>
      </c>
      <c r="I317" s="6">
        <v>7.2334451675415039</v>
      </c>
      <c r="J317" s="6">
        <v>4.0747817204034407</v>
      </c>
      <c r="K317" s="12">
        <v>55.746835019835999</v>
      </c>
      <c r="L317">
        <f t="shared" si="14"/>
        <v>1.57</v>
      </c>
      <c r="M317" s="20">
        <v>46290.122720465006</v>
      </c>
    </row>
    <row r="318" spans="1:13">
      <c r="A318">
        <f t="shared" si="12"/>
        <v>13</v>
      </c>
      <c r="B318" t="s">
        <v>13</v>
      </c>
      <c r="C318" t="str">
        <f>VLOOKUP(B318,'country codes'!$A$3:$B$287,2,0)</f>
        <v>TJK</v>
      </c>
      <c r="D318">
        <v>7</v>
      </c>
      <c r="E318" s="7" t="str">
        <f t="shared" si="13"/>
        <v>2018TJK</v>
      </c>
      <c r="F318" s="5">
        <v>9100.8469999999998</v>
      </c>
      <c r="G318">
        <v>2018</v>
      </c>
      <c r="H318" s="5">
        <v>70.900000000000006</v>
      </c>
      <c r="I318" s="6">
        <v>5.4974689483642578</v>
      </c>
      <c r="J318" s="6">
        <v>0.95628166087669531</v>
      </c>
      <c r="K318" s="12">
        <v>55.360714274188986</v>
      </c>
      <c r="L318">
        <f t="shared" si="14"/>
        <v>1.57</v>
      </c>
      <c r="M318" s="20">
        <v>3234.7215787963819</v>
      </c>
    </row>
    <row r="319" spans="1:13">
      <c r="A319">
        <f t="shared" si="12"/>
        <v>14</v>
      </c>
      <c r="B319" t="s">
        <v>17</v>
      </c>
      <c r="C319" t="str">
        <f>VLOOKUP(B319,'country codes'!$A$3:$B$287,2,0)</f>
        <v>SLV</v>
      </c>
      <c r="D319">
        <v>1</v>
      </c>
      <c r="E319" s="7" t="str">
        <f t="shared" si="13"/>
        <v>2018SLV</v>
      </c>
      <c r="F319" s="5">
        <v>6420.74</v>
      </c>
      <c r="G319">
        <v>2018</v>
      </c>
      <c r="H319" s="5">
        <v>73.099999999999994</v>
      </c>
      <c r="I319" s="6">
        <v>6.2411994934082031</v>
      </c>
      <c r="J319" s="6">
        <v>2.0166999565075714</v>
      </c>
      <c r="K319" s="12">
        <v>55.106012194590775</v>
      </c>
      <c r="L319">
        <f t="shared" si="14"/>
        <v>1.57</v>
      </c>
      <c r="M319" s="20">
        <v>8615.5761510364246</v>
      </c>
    </row>
    <row r="320" spans="1:13">
      <c r="A320">
        <f t="shared" si="12"/>
        <v>15</v>
      </c>
      <c r="B320" t="s">
        <v>27</v>
      </c>
      <c r="C320" t="str">
        <f>VLOOKUP(B320,'country codes'!$A$3:$B$287,2,0)</f>
        <v>MEX</v>
      </c>
      <c r="D320">
        <v>1</v>
      </c>
      <c r="E320" s="7" t="str">
        <f t="shared" si="13"/>
        <v>2018MEX</v>
      </c>
      <c r="F320" s="5">
        <v>126190.78200000001</v>
      </c>
      <c r="G320">
        <v>2018</v>
      </c>
      <c r="H320" s="5">
        <v>75</v>
      </c>
      <c r="I320" s="6">
        <v>6.5495786666870117</v>
      </c>
      <c r="J320" s="6">
        <v>2.6014155101198977</v>
      </c>
      <c r="K320" s="12">
        <v>55.021057467911561</v>
      </c>
      <c r="L320">
        <f t="shared" si="14"/>
        <v>1.57</v>
      </c>
      <c r="M320" s="20">
        <v>19993.71738678023</v>
      </c>
    </row>
    <row r="321" spans="1:13">
      <c r="A321">
        <f t="shared" si="12"/>
        <v>16</v>
      </c>
      <c r="B321" t="s">
        <v>10</v>
      </c>
      <c r="C321" t="str">
        <f>VLOOKUP(B321,'country codes'!$A$3:$B$287,2,0)</f>
        <v>PHL</v>
      </c>
      <c r="D321">
        <v>8</v>
      </c>
      <c r="E321" s="7" t="str">
        <f t="shared" si="13"/>
        <v>2018PHL</v>
      </c>
      <c r="F321" s="5">
        <v>106651.394</v>
      </c>
      <c r="G321">
        <v>2018</v>
      </c>
      <c r="H321" s="5">
        <v>71.099999999999994</v>
      </c>
      <c r="I321" s="6">
        <v>5.8691725730895996</v>
      </c>
      <c r="J321" s="6">
        <v>1.410517822757654</v>
      </c>
      <c r="K321" s="12">
        <v>54.933729054235158</v>
      </c>
      <c r="L321">
        <f t="shared" si="14"/>
        <v>1.57</v>
      </c>
      <c r="M321" s="20">
        <v>8516.0943882867541</v>
      </c>
    </row>
    <row r="322" spans="1:13">
      <c r="A322">
        <f t="shared" ref="A322:A385" si="15">IF(ISNUMBER(K322),COUNTIFS($G$2:$G$2281,G322,$K$2:$K$2281,"&gt;"&amp;K322)+1,"")</f>
        <v>17</v>
      </c>
      <c r="B322" t="s">
        <v>20</v>
      </c>
      <c r="C322" t="str">
        <f>VLOOKUP(B322,'country codes'!$A$3:$B$287,2,0)</f>
        <v>NIC</v>
      </c>
      <c r="D322">
        <v>1</v>
      </c>
      <c r="E322" s="7" t="str">
        <f t="shared" ref="E322:E385" si="16">G322&amp;C322</f>
        <v>2018NIC</v>
      </c>
      <c r="F322" s="5">
        <v>6465.5020000000004</v>
      </c>
      <c r="G322">
        <v>2018</v>
      </c>
      <c r="H322" s="5">
        <v>74.3</v>
      </c>
      <c r="I322" s="6">
        <v>5.8189525604248047</v>
      </c>
      <c r="J322" s="6">
        <v>1.8675145235681809</v>
      </c>
      <c r="K322" s="12">
        <v>54.185550866253372</v>
      </c>
      <c r="L322">
        <f t="shared" ref="L322:L385" si="17">VLOOKUP(G322,$G$2285:$J$2299,4,0)</f>
        <v>1.57</v>
      </c>
      <c r="M322" s="20">
        <v>5694.9244797363444</v>
      </c>
    </row>
    <row r="323" spans="1:13">
      <c r="A323">
        <f t="shared" si="15"/>
        <v>18</v>
      </c>
      <c r="B323" t="s">
        <v>34</v>
      </c>
      <c r="C323" t="str">
        <f>VLOOKUP(B323,'country codes'!$A$3:$B$287,2,0)</f>
        <v>NLD</v>
      </c>
      <c r="D323">
        <v>3</v>
      </c>
      <c r="E323" s="7" t="str">
        <f t="shared" si="16"/>
        <v>2018NLD</v>
      </c>
      <c r="F323" s="5">
        <v>17059.560000000001</v>
      </c>
      <c r="G323">
        <v>2018</v>
      </c>
      <c r="H323" s="5">
        <v>82.1</v>
      </c>
      <c r="I323" s="6">
        <v>7.463097095489502</v>
      </c>
      <c r="J323" s="6">
        <v>4.8132146423811282</v>
      </c>
      <c r="K323" s="12">
        <v>54.010960984915194</v>
      </c>
      <c r="L323">
        <f t="shared" si="17"/>
        <v>1.57</v>
      </c>
      <c r="M323" s="20">
        <v>56239.955356580351</v>
      </c>
    </row>
    <row r="324" spans="1:13">
      <c r="A324">
        <f t="shared" si="15"/>
        <v>19</v>
      </c>
      <c r="B324" t="s">
        <v>24</v>
      </c>
      <c r="C324" t="str">
        <f>VLOOKUP(B324,'country codes'!$A$3:$B$287,2,0)</f>
        <v>UZB</v>
      </c>
      <c r="D324">
        <v>7</v>
      </c>
      <c r="E324" s="7" t="str">
        <f t="shared" si="16"/>
        <v>2018UZB</v>
      </c>
      <c r="F324" s="5">
        <v>32476.232</v>
      </c>
      <c r="G324">
        <v>2018</v>
      </c>
      <c r="H324" s="5">
        <v>71.599999999999994</v>
      </c>
      <c r="I324" s="6">
        <v>6.2054600715637207</v>
      </c>
      <c r="J324" s="6">
        <v>1.9557021871254532</v>
      </c>
      <c r="K324" s="12">
        <v>53.99254102027956</v>
      </c>
      <c r="L324">
        <f t="shared" si="17"/>
        <v>1.57</v>
      </c>
      <c r="M324" s="20">
        <v>6755.4809736668494</v>
      </c>
    </row>
    <row r="325" spans="1:13">
      <c r="A325">
        <f t="shared" si="15"/>
        <v>20</v>
      </c>
      <c r="B325" t="s">
        <v>19</v>
      </c>
      <c r="C325" t="str">
        <f>VLOOKUP(B325,'country codes'!$A$3:$B$287,2,0)</f>
        <v>PER</v>
      </c>
      <c r="D325">
        <v>1</v>
      </c>
      <c r="E325" s="7" t="str">
        <f t="shared" si="16"/>
        <v>2018PER</v>
      </c>
      <c r="F325" s="5">
        <v>31989.264999999999</v>
      </c>
      <c r="G325">
        <v>2018</v>
      </c>
      <c r="H325" s="5">
        <v>76.5</v>
      </c>
      <c r="I325" s="6">
        <v>5.6796612739562988</v>
      </c>
      <c r="J325" s="6">
        <v>2.1241192423647504</v>
      </c>
      <c r="K325" s="12">
        <v>53.333017172347596</v>
      </c>
      <c r="L325">
        <f t="shared" si="17"/>
        <v>1.57</v>
      </c>
      <c r="M325" s="20">
        <v>12782.376329997847</v>
      </c>
    </row>
    <row r="326" spans="1:13">
      <c r="A326">
        <f t="shared" si="15"/>
        <v>21</v>
      </c>
      <c r="B326" t="s">
        <v>42</v>
      </c>
      <c r="C326" t="str">
        <f>VLOOKUP(B326,'country codes'!$A$3:$B$287,2,0)</f>
        <v>ESP</v>
      </c>
      <c r="D326">
        <v>3</v>
      </c>
      <c r="E326" s="7" t="str">
        <f t="shared" si="16"/>
        <v>2018ESP</v>
      </c>
      <c r="F326" s="5">
        <v>46692.862999999998</v>
      </c>
      <c r="G326">
        <v>2018</v>
      </c>
      <c r="H326" s="5">
        <v>83.4</v>
      </c>
      <c r="I326" s="6">
        <v>6.5133709907531738</v>
      </c>
      <c r="J326" s="6">
        <v>4.0862022286957114</v>
      </c>
      <c r="K326" s="12">
        <v>52.890594258463338</v>
      </c>
      <c r="L326">
        <f t="shared" si="17"/>
        <v>1.57</v>
      </c>
      <c r="M326" s="20">
        <v>40441.274693610329</v>
      </c>
    </row>
    <row r="327" spans="1:13">
      <c r="A327">
        <f t="shared" si="15"/>
        <v>22</v>
      </c>
      <c r="B327" t="s">
        <v>32</v>
      </c>
      <c r="C327" t="str">
        <f>VLOOKUP(B327,'country codes'!$A$3:$B$287,2,0)</f>
        <v>THA</v>
      </c>
      <c r="D327">
        <v>8</v>
      </c>
      <c r="E327" s="7" t="str">
        <f t="shared" si="16"/>
        <v>2018THA</v>
      </c>
      <c r="F327" s="5">
        <v>69428.453999999998</v>
      </c>
      <c r="G327">
        <v>2018</v>
      </c>
      <c r="H327" s="5">
        <v>76.900000000000006</v>
      </c>
      <c r="I327" s="6">
        <v>6.0115618705749512</v>
      </c>
      <c r="J327" s="6">
        <v>2.6241758109907631</v>
      </c>
      <c r="K327" s="12">
        <v>52.867865190226127</v>
      </c>
      <c r="L327">
        <f t="shared" si="17"/>
        <v>1.57</v>
      </c>
      <c r="M327" s="20">
        <v>18086.507709175792</v>
      </c>
    </row>
    <row r="328" spans="1:13">
      <c r="A328">
        <f t="shared" si="15"/>
        <v>23</v>
      </c>
      <c r="B328" t="s">
        <v>40</v>
      </c>
      <c r="C328" t="str">
        <f>VLOOKUP(B328,'country codes'!$A$3:$B$287,2,0)</f>
        <v>DEU</v>
      </c>
      <c r="D328">
        <v>3</v>
      </c>
      <c r="E328" s="7" t="str">
        <f t="shared" si="16"/>
        <v>2018DEU</v>
      </c>
      <c r="F328" s="5">
        <v>83124.413</v>
      </c>
      <c r="G328">
        <v>2018</v>
      </c>
      <c r="H328" s="5">
        <v>81.2</v>
      </c>
      <c r="I328" s="6">
        <v>7.1183643341064453</v>
      </c>
      <c r="J328" s="6">
        <v>4.5839853488400282</v>
      </c>
      <c r="K328" s="12">
        <v>52.498107048021915</v>
      </c>
      <c r="L328">
        <f t="shared" si="17"/>
        <v>1.57</v>
      </c>
      <c r="M328" s="20">
        <v>53634.14457979388</v>
      </c>
    </row>
    <row r="329" spans="1:13">
      <c r="A329">
        <f t="shared" si="15"/>
        <v>24</v>
      </c>
      <c r="B329" t="s">
        <v>26</v>
      </c>
      <c r="C329" t="str">
        <f>VLOOKUP(B329,'country codes'!$A$3:$B$287,2,0)</f>
        <v>BRA</v>
      </c>
      <c r="D329">
        <v>1</v>
      </c>
      <c r="E329" s="7" t="str">
        <f t="shared" si="16"/>
        <v>2018BRA</v>
      </c>
      <c r="F329" s="5">
        <v>209469.32</v>
      </c>
      <c r="G329">
        <v>2018</v>
      </c>
      <c r="H329" s="5">
        <v>75.7</v>
      </c>
      <c r="I329" s="6">
        <v>6.1909217834472656</v>
      </c>
      <c r="J329" s="6">
        <v>2.7397506657211355</v>
      </c>
      <c r="K329" s="12">
        <v>52.441661600279218</v>
      </c>
      <c r="L329">
        <f t="shared" si="17"/>
        <v>1.57</v>
      </c>
      <c r="M329" s="20">
        <v>14596.246162384175</v>
      </c>
    </row>
    <row r="330" spans="1:13">
      <c r="A330">
        <f t="shared" si="15"/>
        <v>25</v>
      </c>
      <c r="B330" t="s">
        <v>51</v>
      </c>
      <c r="C330" t="str">
        <f>VLOOKUP(B330,'country codes'!$A$3:$B$287,2,0)</f>
        <v>PAK</v>
      </c>
      <c r="D330">
        <v>6</v>
      </c>
      <c r="E330" s="7" t="str">
        <f t="shared" si="16"/>
        <v>2018PAK</v>
      </c>
      <c r="F330" s="5">
        <v>212228.288</v>
      </c>
      <c r="G330">
        <v>2018</v>
      </c>
      <c r="H330" s="5">
        <v>67.099999999999994</v>
      </c>
      <c r="I330" s="6">
        <v>5.4715538024902344</v>
      </c>
      <c r="J330" s="6">
        <v>0.87302163054780513</v>
      </c>
      <c r="K330" s="12">
        <v>52.390465584392111</v>
      </c>
      <c r="L330">
        <f t="shared" si="17"/>
        <v>1.57</v>
      </c>
      <c r="M330" s="20">
        <v>4739.7688082278346</v>
      </c>
    </row>
    <row r="331" spans="1:13">
      <c r="A331">
        <f t="shared" si="15"/>
        <v>26</v>
      </c>
      <c r="B331" t="s">
        <v>21</v>
      </c>
      <c r="C331" t="str">
        <f>VLOOKUP(B331,'country codes'!$A$3:$B$287,2,0)</f>
        <v>DOM</v>
      </c>
      <c r="D331">
        <v>1</v>
      </c>
      <c r="E331" s="7" t="str">
        <f t="shared" si="16"/>
        <v>2018DOM</v>
      </c>
      <c r="F331" s="5">
        <v>10627.147000000001</v>
      </c>
      <c r="G331">
        <v>2018</v>
      </c>
      <c r="H331" s="5">
        <v>73.900000000000006</v>
      </c>
      <c r="I331" s="6">
        <v>5.4332156181335449</v>
      </c>
      <c r="J331" s="6">
        <v>1.827284323555568</v>
      </c>
      <c r="K331" s="12">
        <v>51.427056850467096</v>
      </c>
      <c r="L331">
        <f t="shared" si="17"/>
        <v>1.57</v>
      </c>
      <c r="M331" s="20">
        <v>17711.765534171183</v>
      </c>
    </row>
    <row r="332" spans="1:13">
      <c r="A332">
        <f t="shared" si="15"/>
        <v>27</v>
      </c>
      <c r="B332" t="s">
        <v>30</v>
      </c>
      <c r="C332" t="str">
        <f>VLOOKUP(B332,'country codes'!$A$3:$B$287,2,0)</f>
        <v>PSE</v>
      </c>
      <c r="D332">
        <v>4</v>
      </c>
      <c r="E332" s="7" t="str">
        <f t="shared" si="16"/>
        <v>2018PSE</v>
      </c>
      <c r="F332" s="5">
        <v>4862.9780000000001</v>
      </c>
      <c r="G332">
        <v>2018</v>
      </c>
      <c r="H332" s="5">
        <v>73.900000000000006</v>
      </c>
      <c r="I332" s="6">
        <v>4.5539216995239258</v>
      </c>
      <c r="J332" s="6">
        <v>0.86439784245440054</v>
      </c>
      <c r="K332" s="12">
        <v>51.301038094157022</v>
      </c>
      <c r="L332">
        <f t="shared" si="17"/>
        <v>1.57</v>
      </c>
      <c r="M332" s="20">
        <v>6318.2100676683176</v>
      </c>
    </row>
    <row r="333" spans="1:13">
      <c r="A333">
        <f t="shared" si="15"/>
        <v>28</v>
      </c>
      <c r="B333" t="s">
        <v>52</v>
      </c>
      <c r="C333" t="str">
        <f>VLOOKUP(B333,'country codes'!$A$3:$B$287,2,0)</f>
        <v>ITA</v>
      </c>
      <c r="D333">
        <v>3</v>
      </c>
      <c r="E333" s="7" t="str">
        <f t="shared" si="16"/>
        <v>2018ITA</v>
      </c>
      <c r="F333" s="5">
        <v>60627.290999999997</v>
      </c>
      <c r="G333">
        <v>2018</v>
      </c>
      <c r="H333" s="5">
        <v>83.4</v>
      </c>
      <c r="I333" s="6">
        <v>6.5165266990661621</v>
      </c>
      <c r="J333" s="6">
        <v>4.432096245149026</v>
      </c>
      <c r="K333" s="12">
        <v>51.218394084488907</v>
      </c>
      <c r="L333">
        <f t="shared" si="17"/>
        <v>1.57</v>
      </c>
      <c r="M333" s="20">
        <v>42187.824116412383</v>
      </c>
    </row>
    <row r="334" spans="1:13">
      <c r="A334">
        <f t="shared" si="15"/>
        <v>29</v>
      </c>
      <c r="B334" t="s">
        <v>31</v>
      </c>
      <c r="C334" t="str">
        <f>VLOOKUP(B334,'country codes'!$A$3:$B$287,2,0)</f>
        <v>SRB</v>
      </c>
      <c r="D334">
        <v>7</v>
      </c>
      <c r="E334" s="7" t="str">
        <f t="shared" si="16"/>
        <v>2018SRB</v>
      </c>
      <c r="F334" s="5">
        <v>8802.741</v>
      </c>
      <c r="G334">
        <v>2018</v>
      </c>
      <c r="H334" s="5">
        <v>75.8</v>
      </c>
      <c r="I334" s="6">
        <v>5.9364933967590332</v>
      </c>
      <c r="J334" s="6">
        <v>2.6823272870209522</v>
      </c>
      <c r="K334" s="12">
        <v>51.201144685800408</v>
      </c>
      <c r="L334">
        <f t="shared" si="17"/>
        <v>1.57</v>
      </c>
      <c r="M334" s="20">
        <v>17508.527799058083</v>
      </c>
    </row>
    <row r="335" spans="1:13">
      <c r="A335">
        <f t="shared" si="15"/>
        <v>30</v>
      </c>
      <c r="B335" t="s">
        <v>57</v>
      </c>
      <c r="C335" t="str">
        <f>VLOOKUP(B335,'country codes'!$A$3:$B$287,2,0)</f>
        <v>FIN</v>
      </c>
      <c r="D335">
        <v>3</v>
      </c>
      <c r="E335" s="7" t="str">
        <f t="shared" si="16"/>
        <v>2018FIN</v>
      </c>
      <c r="F335" s="5">
        <v>5522.585</v>
      </c>
      <c r="G335">
        <v>2018</v>
      </c>
      <c r="H335" s="5">
        <v>81.7</v>
      </c>
      <c r="I335" s="6">
        <v>7.8581070899963379</v>
      </c>
      <c r="J335" s="6">
        <v>5.8571732093259055</v>
      </c>
      <c r="K335" s="12">
        <v>51.188115485649234</v>
      </c>
      <c r="L335">
        <f t="shared" si="17"/>
        <v>1.57</v>
      </c>
      <c r="M335" s="20">
        <v>48303.362204665566</v>
      </c>
    </row>
    <row r="336" spans="1:13">
      <c r="A336">
        <f t="shared" si="15"/>
        <v>31</v>
      </c>
      <c r="B336" t="s">
        <v>44</v>
      </c>
      <c r="C336" t="str">
        <f>VLOOKUP(B336,'country codes'!$A$3:$B$287,2,0)</f>
        <v>FRA</v>
      </c>
      <c r="D336">
        <v>3</v>
      </c>
      <c r="E336" s="7" t="str">
        <f t="shared" si="16"/>
        <v>2018FRA</v>
      </c>
      <c r="F336" s="5">
        <v>64990.512000000002</v>
      </c>
      <c r="G336">
        <v>2018</v>
      </c>
      <c r="H336" s="5">
        <v>82.5</v>
      </c>
      <c r="I336" s="6">
        <v>6.6659035682678223</v>
      </c>
      <c r="J336" s="6">
        <v>4.4987215879746749</v>
      </c>
      <c r="K336" s="12">
        <v>51.178117525925977</v>
      </c>
      <c r="L336">
        <f t="shared" si="17"/>
        <v>1.57</v>
      </c>
      <c r="M336" s="20">
        <v>45488.653218913612</v>
      </c>
    </row>
    <row r="337" spans="1:13">
      <c r="A337">
        <f t="shared" si="15"/>
        <v>32</v>
      </c>
      <c r="B337" t="s">
        <v>35</v>
      </c>
      <c r="C337" t="str">
        <f>VLOOKUP(B337,'country codes'!$A$3:$B$287,2,0)</f>
        <v>ALB</v>
      </c>
      <c r="D337">
        <v>7</v>
      </c>
      <c r="E337" s="7" t="str">
        <f t="shared" si="16"/>
        <v>2018ALB</v>
      </c>
      <c r="F337" s="5">
        <v>2882.7350000000001</v>
      </c>
      <c r="G337">
        <v>2018</v>
      </c>
      <c r="H337" s="5">
        <v>78.5</v>
      </c>
      <c r="I337" s="6">
        <v>5.0044026374816895</v>
      </c>
      <c r="J337" s="6">
        <v>1.9977537075885019</v>
      </c>
      <c r="K337" s="12">
        <v>50.821740312118536</v>
      </c>
      <c r="L337">
        <f t="shared" si="17"/>
        <v>1.57</v>
      </c>
      <c r="M337" s="20">
        <v>13366.30306466748</v>
      </c>
    </row>
    <row r="338" spans="1:13">
      <c r="A338">
        <f t="shared" si="15"/>
        <v>33</v>
      </c>
      <c r="B338" t="s">
        <v>36</v>
      </c>
      <c r="C338" t="str">
        <f>VLOOKUP(B338,'country codes'!$A$3:$B$287,2,0)</f>
        <v>MDA</v>
      </c>
      <c r="D338">
        <v>7</v>
      </c>
      <c r="E338" s="7" t="str">
        <f t="shared" si="16"/>
        <v>2018MDA</v>
      </c>
      <c r="F338" s="5">
        <v>4051.95</v>
      </c>
      <c r="G338">
        <v>2018</v>
      </c>
      <c r="H338" s="5">
        <v>71.8</v>
      </c>
      <c r="I338" s="6">
        <v>5.6822772026062012</v>
      </c>
      <c r="J338" s="6">
        <v>1.9662022895330655</v>
      </c>
      <c r="K338" s="12">
        <v>50.603649619745013</v>
      </c>
      <c r="L338">
        <f t="shared" si="17"/>
        <v>1.57</v>
      </c>
      <c r="M338" s="20">
        <v>12363.146835530575</v>
      </c>
    </row>
    <row r="339" spans="1:13">
      <c r="A339">
        <f t="shared" si="15"/>
        <v>34</v>
      </c>
      <c r="B339" t="s">
        <v>58</v>
      </c>
      <c r="C339" t="str">
        <f>VLOOKUP(B339,'country codes'!$A$3:$B$287,2,0)</f>
        <v>CYP</v>
      </c>
      <c r="D339">
        <v>3</v>
      </c>
      <c r="E339" s="7" t="str">
        <f t="shared" si="16"/>
        <v>2018CYP</v>
      </c>
      <c r="F339" s="5">
        <v>1189.2619999999999</v>
      </c>
      <c r="G339">
        <v>2018</v>
      </c>
      <c r="H339" s="5">
        <v>80.8</v>
      </c>
      <c r="I339" s="6">
        <v>6.2764430046081543</v>
      </c>
      <c r="J339" s="6">
        <v>3.9056833828381325</v>
      </c>
      <c r="K339" s="12">
        <v>50.525311221584658</v>
      </c>
      <c r="L339">
        <f t="shared" si="17"/>
        <v>1.57</v>
      </c>
      <c r="M339" s="20">
        <v>38822.491971301199</v>
      </c>
    </row>
    <row r="340" spans="1:13">
      <c r="A340">
        <f t="shared" si="15"/>
        <v>35</v>
      </c>
      <c r="B340" t="s">
        <v>22</v>
      </c>
      <c r="C340" t="str">
        <f>VLOOKUP(B340,'country codes'!$A$3:$B$287,2,0)</f>
        <v>KGZ</v>
      </c>
      <c r="D340">
        <v>7</v>
      </c>
      <c r="E340" s="7" t="str">
        <f t="shared" si="16"/>
        <v>2018KGZ</v>
      </c>
      <c r="F340" s="5">
        <v>6304.0249999999996</v>
      </c>
      <c r="G340">
        <v>2018</v>
      </c>
      <c r="H340" s="5">
        <v>71.3</v>
      </c>
      <c r="I340" s="6">
        <v>5.2973833084106445</v>
      </c>
      <c r="J340" s="6">
        <v>1.4998576424929018</v>
      </c>
      <c r="K340" s="12">
        <v>50.472031955441572</v>
      </c>
      <c r="L340">
        <f t="shared" si="17"/>
        <v>1.57</v>
      </c>
      <c r="M340" s="20">
        <v>5133.1519140574819</v>
      </c>
    </row>
    <row r="341" spans="1:13">
      <c r="A341">
        <f t="shared" si="15"/>
        <v>36</v>
      </c>
      <c r="B341" t="s">
        <v>18</v>
      </c>
      <c r="C341" t="str">
        <f>VLOOKUP(B341,'country codes'!$A$3:$B$287,2,0)</f>
        <v>ARM</v>
      </c>
      <c r="D341">
        <v>7</v>
      </c>
      <c r="E341" s="7" t="str">
        <f t="shared" si="16"/>
        <v>2018ARM</v>
      </c>
      <c r="F341" s="5">
        <v>2951.741</v>
      </c>
      <c r="G341">
        <v>2018</v>
      </c>
      <c r="H341" s="5">
        <v>74.900000000000006</v>
      </c>
      <c r="I341" s="6">
        <v>5.0624485015869141</v>
      </c>
      <c r="J341" s="6">
        <v>1.7014429041518699</v>
      </c>
      <c r="K341" s="12">
        <v>50.363761992193304</v>
      </c>
      <c r="L341">
        <f t="shared" si="17"/>
        <v>1.57</v>
      </c>
      <c r="M341" s="20">
        <v>12714.958187516706</v>
      </c>
    </row>
    <row r="342" spans="1:13">
      <c r="A342">
        <f t="shared" si="15"/>
        <v>37</v>
      </c>
      <c r="B342" t="s">
        <v>59</v>
      </c>
      <c r="C342" t="str">
        <f>VLOOKUP(B342,'country codes'!$A$3:$B$287,2,0)</f>
        <v>NOR</v>
      </c>
      <c r="D342">
        <v>3</v>
      </c>
      <c r="E342" s="7" t="str">
        <f t="shared" si="16"/>
        <v>2018NOR</v>
      </c>
      <c r="F342" s="5">
        <v>5337.96</v>
      </c>
      <c r="G342">
        <v>2018</v>
      </c>
      <c r="H342" s="5">
        <v>82.3</v>
      </c>
      <c r="I342" s="6">
        <v>7.4442620277404785</v>
      </c>
      <c r="J342" s="6">
        <v>5.6673778219394979</v>
      </c>
      <c r="K342" s="12">
        <v>50.217403140167193</v>
      </c>
      <c r="L342">
        <f t="shared" si="17"/>
        <v>1.57</v>
      </c>
      <c r="M342" s="20">
        <v>64655.687523648325</v>
      </c>
    </row>
    <row r="343" spans="1:13">
      <c r="A343">
        <f t="shared" si="15"/>
        <v>38</v>
      </c>
      <c r="B343" t="s">
        <v>33</v>
      </c>
      <c r="C343" t="str">
        <f>VLOOKUP(B343,'country codes'!$A$3:$B$287,2,0)</f>
        <v>MAR</v>
      </c>
      <c r="D343">
        <v>4</v>
      </c>
      <c r="E343" s="7" t="str">
        <f t="shared" si="16"/>
        <v>2018MAR</v>
      </c>
      <c r="F343" s="5">
        <v>36029.089</v>
      </c>
      <c r="G343">
        <v>2018</v>
      </c>
      <c r="H343" s="5">
        <v>76.5</v>
      </c>
      <c r="I343" s="6">
        <v>4.896791934967041</v>
      </c>
      <c r="J343" s="6">
        <v>1.7829155976133415</v>
      </c>
      <c r="K343" s="12">
        <v>49.870687012857431</v>
      </c>
      <c r="L343">
        <f t="shared" si="17"/>
        <v>1.57</v>
      </c>
      <c r="M343" s="20">
        <v>7437.63753502891</v>
      </c>
    </row>
    <row r="344" spans="1:13">
      <c r="A344">
        <f t="shared" si="15"/>
        <v>39</v>
      </c>
      <c r="B344" t="s">
        <v>54</v>
      </c>
      <c r="C344" t="str">
        <f>VLOOKUP(B344,'country codes'!$A$3:$B$287,2,0)</f>
        <v>IRL</v>
      </c>
      <c r="D344">
        <v>3</v>
      </c>
      <c r="E344" s="7" t="str">
        <f t="shared" si="16"/>
        <v>2018IRL</v>
      </c>
      <c r="F344" s="5">
        <v>4818.6940000000004</v>
      </c>
      <c r="G344">
        <v>2018</v>
      </c>
      <c r="H344" s="5">
        <v>82.1</v>
      </c>
      <c r="I344" s="6">
        <v>6.9623355865478516</v>
      </c>
      <c r="J344" s="6">
        <v>5.1075609858235556</v>
      </c>
      <c r="K344" s="12">
        <v>49.851628900639973</v>
      </c>
      <c r="L344">
        <f t="shared" si="17"/>
        <v>1.57</v>
      </c>
      <c r="M344" s="20">
        <v>83388.721147485354</v>
      </c>
    </row>
    <row r="345" spans="1:13">
      <c r="A345">
        <f t="shared" si="15"/>
        <v>40</v>
      </c>
      <c r="B345" t="s">
        <v>14</v>
      </c>
      <c r="C345" t="str">
        <f>VLOOKUP(B345,'country codes'!$A$3:$B$287,2,0)</f>
        <v>BGD</v>
      </c>
      <c r="D345">
        <v>6</v>
      </c>
      <c r="E345" s="7" t="str">
        <f t="shared" si="16"/>
        <v>2018BGD</v>
      </c>
      <c r="F345" s="5">
        <v>161376.71299999999</v>
      </c>
      <c r="G345">
        <v>2018</v>
      </c>
      <c r="H345" s="5">
        <v>72.3</v>
      </c>
      <c r="I345" s="6">
        <v>4.4992170333862305</v>
      </c>
      <c r="J345" s="6">
        <v>0.84443963029475899</v>
      </c>
      <c r="K345" s="12">
        <v>49.734752720757903</v>
      </c>
      <c r="L345">
        <f t="shared" si="17"/>
        <v>1.57</v>
      </c>
      <c r="M345" s="20">
        <v>4441.4244621624366</v>
      </c>
    </row>
    <row r="346" spans="1:13">
      <c r="A346">
        <f t="shared" si="15"/>
        <v>41</v>
      </c>
      <c r="B346" t="s">
        <v>37</v>
      </c>
      <c r="C346" t="str">
        <f>VLOOKUP(B346,'country codes'!$A$3:$B$287,2,0)</f>
        <v>IDN</v>
      </c>
      <c r="D346">
        <v>8</v>
      </c>
      <c r="E346" s="7" t="str">
        <f t="shared" si="16"/>
        <v>2018IDN</v>
      </c>
      <c r="F346" s="5">
        <v>267670.549</v>
      </c>
      <c r="G346">
        <v>2018</v>
      </c>
      <c r="H346" s="5">
        <v>71.5</v>
      </c>
      <c r="I346" s="6">
        <v>5.3402957916259766</v>
      </c>
      <c r="J346" s="6">
        <v>1.7007752661562336</v>
      </c>
      <c r="K346" s="12">
        <v>49.670235219673799</v>
      </c>
      <c r="L346">
        <f t="shared" si="17"/>
        <v>1.57</v>
      </c>
      <c r="M346" s="20">
        <v>11371.531939307051</v>
      </c>
    </row>
    <row r="347" spans="1:13">
      <c r="A347">
        <f t="shared" si="15"/>
        <v>42</v>
      </c>
      <c r="B347" t="s">
        <v>62</v>
      </c>
      <c r="C347" t="str">
        <f>VLOOKUP(B347,'country codes'!$A$3:$B$287,2,0)</f>
        <v>SWE</v>
      </c>
      <c r="D347">
        <v>3</v>
      </c>
      <c r="E347" s="7" t="str">
        <f t="shared" si="16"/>
        <v>2018SWE</v>
      </c>
      <c r="F347" s="5">
        <v>9971.6299999999992</v>
      </c>
      <c r="G347">
        <v>2018</v>
      </c>
      <c r="H347" s="5">
        <v>82.7</v>
      </c>
      <c r="I347" s="6">
        <v>7.3747920989990234</v>
      </c>
      <c r="J347" s="6">
        <v>5.8446042638892006</v>
      </c>
      <c r="K347" s="12">
        <v>49.388211421009935</v>
      </c>
      <c r="L347">
        <f t="shared" si="17"/>
        <v>1.57</v>
      </c>
      <c r="M347" s="20">
        <v>52516.454067566316</v>
      </c>
    </row>
    <row r="348" spans="1:13">
      <c r="A348">
        <f t="shared" si="15"/>
        <v>43</v>
      </c>
      <c r="B348" t="s">
        <v>23</v>
      </c>
      <c r="C348" t="str">
        <f>VLOOKUP(B348,'country codes'!$A$3:$B$287,2,0)</f>
        <v>NPL</v>
      </c>
      <c r="D348">
        <v>6</v>
      </c>
      <c r="E348" s="7" t="str">
        <f t="shared" si="16"/>
        <v>2018NPL</v>
      </c>
      <c r="F348" s="5">
        <v>28095.712</v>
      </c>
      <c r="G348">
        <v>2018</v>
      </c>
      <c r="H348" s="5">
        <v>70.5</v>
      </c>
      <c r="I348" s="6">
        <v>4.9100866317749023</v>
      </c>
      <c r="J348" s="6">
        <v>1.1739953949680955</v>
      </c>
      <c r="K348" s="12">
        <v>49.169693764288596</v>
      </c>
      <c r="L348">
        <f t="shared" si="17"/>
        <v>1.57</v>
      </c>
      <c r="M348" s="20">
        <v>3252.7433283222213</v>
      </c>
    </row>
    <row r="349" spans="1:13">
      <c r="A349">
        <f t="shared" si="15"/>
        <v>44</v>
      </c>
      <c r="B349" t="s">
        <v>43</v>
      </c>
      <c r="C349" t="str">
        <f>VLOOKUP(B349,'country codes'!$A$3:$B$287,2,0)</f>
        <v>COG</v>
      </c>
      <c r="D349">
        <v>5</v>
      </c>
      <c r="E349" s="7" t="str">
        <f t="shared" si="16"/>
        <v>2018COG</v>
      </c>
      <c r="F349" s="5">
        <v>5244.3630000000003</v>
      </c>
      <c r="G349">
        <v>2018</v>
      </c>
      <c r="H349" s="5">
        <v>64.3</v>
      </c>
      <c r="I349" s="6">
        <v>5.4902143478393555</v>
      </c>
      <c r="J349" s="6">
        <v>1.0589791278833163</v>
      </c>
      <c r="K349" s="12">
        <v>48.757996765268722</v>
      </c>
      <c r="L349">
        <f t="shared" si="17"/>
        <v>1.57</v>
      </c>
      <c r="M349" s="20">
        <v>3906.9399446487764</v>
      </c>
    </row>
    <row r="350" spans="1:13">
      <c r="A350">
        <f t="shared" si="15"/>
        <v>45</v>
      </c>
      <c r="B350" t="s">
        <v>86</v>
      </c>
      <c r="C350" t="str">
        <f>VLOOKUP(B350,'country codes'!$A$3:$B$287,2,0)</f>
        <v>CHL</v>
      </c>
      <c r="D350">
        <v>1</v>
      </c>
      <c r="E350" s="7" t="str">
        <f t="shared" si="16"/>
        <v>2018CHL</v>
      </c>
      <c r="F350" s="5">
        <v>18729.166000000001</v>
      </c>
      <c r="G350">
        <v>2018</v>
      </c>
      <c r="H350" s="5">
        <v>80</v>
      </c>
      <c r="I350" s="6">
        <v>6.436220645904541</v>
      </c>
      <c r="J350" s="6">
        <v>4.373670792499146</v>
      </c>
      <c r="K350" s="12">
        <v>48.71915892390183</v>
      </c>
      <c r="L350">
        <f t="shared" si="17"/>
        <v>1.57</v>
      </c>
      <c r="M350" s="20">
        <v>25165.178177921429</v>
      </c>
    </row>
    <row r="351" spans="1:13">
      <c r="A351">
        <f t="shared" si="15"/>
        <v>46</v>
      </c>
      <c r="B351" t="s">
        <v>41</v>
      </c>
      <c r="C351" t="str">
        <f>VLOOKUP(B351,'country codes'!$A$3:$B$287,2,0)</f>
        <v>KHM</v>
      </c>
      <c r="D351">
        <v>8</v>
      </c>
      <c r="E351" s="7" t="str">
        <f t="shared" si="16"/>
        <v>2018KHM</v>
      </c>
      <c r="F351" s="5">
        <v>16249.795</v>
      </c>
      <c r="G351">
        <v>2018</v>
      </c>
      <c r="H351" s="5">
        <v>69.599999999999994</v>
      </c>
      <c r="I351" s="6">
        <v>5.1218376159667969</v>
      </c>
      <c r="J351" s="6">
        <v>1.3911657069237009</v>
      </c>
      <c r="K351" s="12">
        <v>48.564307510561171</v>
      </c>
      <c r="L351">
        <f t="shared" si="17"/>
        <v>1.57</v>
      </c>
      <c r="M351" s="20">
        <v>4159.33742648102</v>
      </c>
    </row>
    <row r="352" spans="1:13">
      <c r="A352">
        <f t="shared" si="15"/>
        <v>47</v>
      </c>
      <c r="B352" t="s">
        <v>49</v>
      </c>
      <c r="C352" t="str">
        <f>VLOOKUP(B352,'country codes'!$A$3:$B$287,2,0)</f>
        <v>LKA</v>
      </c>
      <c r="D352">
        <v>6</v>
      </c>
      <c r="E352" s="7" t="str">
        <f t="shared" si="16"/>
        <v>2018LKA</v>
      </c>
      <c r="F352" s="5">
        <v>21228.76</v>
      </c>
      <c r="G352">
        <v>2018</v>
      </c>
      <c r="H352" s="5">
        <v>76.8</v>
      </c>
      <c r="I352" s="6">
        <v>4.4350237846374512</v>
      </c>
      <c r="J352" s="6">
        <v>1.4858909433019158</v>
      </c>
      <c r="K352" s="12">
        <v>48.487105610500599</v>
      </c>
      <c r="L352">
        <f t="shared" si="17"/>
        <v>1.57</v>
      </c>
      <c r="M352" s="20">
        <v>12864.606346514178</v>
      </c>
    </row>
    <row r="353" spans="1:13">
      <c r="A353">
        <f t="shared" si="15"/>
        <v>48</v>
      </c>
      <c r="B353" t="s">
        <v>38</v>
      </c>
      <c r="C353" t="str">
        <f>VLOOKUP(B353,'country codes'!$A$3:$B$287,2,0)</f>
        <v>MUS</v>
      </c>
      <c r="D353">
        <v>5</v>
      </c>
      <c r="E353" s="7" t="str">
        <f t="shared" si="16"/>
        <v>2018MUS</v>
      </c>
      <c r="F353" s="5">
        <v>1267.184</v>
      </c>
      <c r="G353">
        <v>2018</v>
      </c>
      <c r="H353" s="5">
        <v>74.900000000000006</v>
      </c>
      <c r="I353" s="6">
        <v>5.8817405700683594</v>
      </c>
      <c r="J353" s="6">
        <v>3.0007727579147905</v>
      </c>
      <c r="K353" s="12">
        <v>48.466168287198748</v>
      </c>
      <c r="L353">
        <f t="shared" si="17"/>
        <v>1.57</v>
      </c>
      <c r="M353" s="20">
        <v>22208.138117186816</v>
      </c>
    </row>
    <row r="354" spans="1:13">
      <c r="A354">
        <f t="shared" si="15"/>
        <v>49</v>
      </c>
      <c r="B354" t="s">
        <v>50</v>
      </c>
      <c r="C354" t="str">
        <f>VLOOKUP(B354,'country codes'!$A$3:$B$287,2,0)</f>
        <v>VNM</v>
      </c>
      <c r="D354">
        <v>8</v>
      </c>
      <c r="E354" s="7" t="str">
        <f t="shared" si="16"/>
        <v>2018VNM</v>
      </c>
      <c r="F354" s="5">
        <v>95545.959000000003</v>
      </c>
      <c r="G354">
        <v>2018</v>
      </c>
      <c r="H354" s="5">
        <v>75.3</v>
      </c>
      <c r="I354" s="6">
        <v>5.2955470085144043</v>
      </c>
      <c r="J354" s="6">
        <v>2.3960143344120119</v>
      </c>
      <c r="K354" s="12">
        <v>48.213857998506889</v>
      </c>
      <c r="L354">
        <f t="shared" si="17"/>
        <v>1.57</v>
      </c>
      <c r="M354" s="20">
        <v>7586.3849387247901</v>
      </c>
    </row>
    <row r="355" spans="1:13">
      <c r="A355">
        <f t="shared" si="15"/>
        <v>50</v>
      </c>
      <c r="B355" t="s">
        <v>63</v>
      </c>
      <c r="C355" t="str">
        <f>VLOOKUP(B355,'country codes'!$A$3:$B$287,2,0)</f>
        <v>DZA</v>
      </c>
      <c r="D355">
        <v>4</v>
      </c>
      <c r="E355" s="7" t="str">
        <f t="shared" si="16"/>
        <v>2018DZA</v>
      </c>
      <c r="F355" s="5">
        <v>42228.415000000001</v>
      </c>
      <c r="G355">
        <v>2018</v>
      </c>
      <c r="H355" s="5">
        <v>76.7</v>
      </c>
      <c r="I355" s="6">
        <v>5.043086051940918</v>
      </c>
      <c r="J355" s="6">
        <v>2.2746783612555626</v>
      </c>
      <c r="K355" s="12">
        <v>48.18461881180194</v>
      </c>
      <c r="L355">
        <f t="shared" si="17"/>
        <v>1.57</v>
      </c>
      <c r="M355" s="20">
        <v>11642.19448525366</v>
      </c>
    </row>
    <row r="356" spans="1:13">
      <c r="A356">
        <f t="shared" si="15"/>
        <v>51</v>
      </c>
      <c r="B356" t="s">
        <v>88</v>
      </c>
      <c r="C356" t="str">
        <f>VLOOKUP(B356,'country codes'!$A$3:$B$287,2,0)</f>
        <v>AUT</v>
      </c>
      <c r="D356">
        <v>3</v>
      </c>
      <c r="E356" s="7" t="str">
        <f t="shared" si="16"/>
        <v>2018AUT</v>
      </c>
      <c r="F356" s="5">
        <v>8891.3829999999998</v>
      </c>
      <c r="G356">
        <v>2018</v>
      </c>
      <c r="H356" s="5">
        <v>81.400000000000006</v>
      </c>
      <c r="I356" s="6">
        <v>7.3960018157958984</v>
      </c>
      <c r="J356" s="6">
        <v>5.9964076972742655</v>
      </c>
      <c r="K356" s="12">
        <v>48.052221056716782</v>
      </c>
      <c r="L356">
        <f t="shared" si="17"/>
        <v>1.57</v>
      </c>
      <c r="M356" s="20">
        <v>55474.203152440969</v>
      </c>
    </row>
    <row r="357" spans="1:13">
      <c r="A357">
        <f t="shared" si="15"/>
        <v>52</v>
      </c>
      <c r="B357" t="s">
        <v>46</v>
      </c>
      <c r="C357" t="str">
        <f>VLOOKUP(B357,'country codes'!$A$3:$B$287,2,0)</f>
        <v>AZE</v>
      </c>
      <c r="D357">
        <v>7</v>
      </c>
      <c r="E357" s="7" t="str">
        <f t="shared" si="16"/>
        <v>2018AZE</v>
      </c>
      <c r="F357" s="5">
        <v>9949.5370000000003</v>
      </c>
      <c r="G357">
        <v>2018</v>
      </c>
      <c r="H357" s="5">
        <v>72.900000000000006</v>
      </c>
      <c r="I357" s="6">
        <v>5.1679954528808594</v>
      </c>
      <c r="J357" s="6">
        <v>1.964655733295507</v>
      </c>
      <c r="K357" s="12">
        <v>48.007916516772326</v>
      </c>
      <c r="L357">
        <f t="shared" si="17"/>
        <v>1.57</v>
      </c>
      <c r="M357" s="20">
        <v>14209.649405930892</v>
      </c>
    </row>
    <row r="358" spans="1:13">
      <c r="A358">
        <f t="shared" si="15"/>
        <v>53</v>
      </c>
      <c r="B358" t="s">
        <v>45</v>
      </c>
      <c r="C358" t="str">
        <f>VLOOKUP(B358,'country codes'!$A$3:$B$287,2,0)</f>
        <v>ARG</v>
      </c>
      <c r="D358">
        <v>1</v>
      </c>
      <c r="E358" s="7" t="str">
        <f t="shared" si="16"/>
        <v>2018ARG</v>
      </c>
      <c r="F358" s="5">
        <v>44361.15</v>
      </c>
      <c r="G358">
        <v>2018</v>
      </c>
      <c r="H358" s="5">
        <v>76.5</v>
      </c>
      <c r="I358" s="6">
        <v>5.7927966117858887</v>
      </c>
      <c r="J358" s="6">
        <v>3.2587914517114109</v>
      </c>
      <c r="K358" s="12">
        <v>47.755141947690305</v>
      </c>
      <c r="L358">
        <f t="shared" si="17"/>
        <v>1.57</v>
      </c>
      <c r="M358" s="20">
        <v>22759.398559761503</v>
      </c>
    </row>
    <row r="359" spans="1:13">
      <c r="A359">
        <f t="shared" si="15"/>
        <v>54</v>
      </c>
      <c r="B359" t="s">
        <v>66</v>
      </c>
      <c r="C359" t="str">
        <f>VLOOKUP(B359,'country codes'!$A$3:$B$287,2,0)</f>
        <v>BIH</v>
      </c>
      <c r="D359">
        <v>7</v>
      </c>
      <c r="E359" s="7" t="str">
        <f t="shared" si="16"/>
        <v>2018BIH</v>
      </c>
      <c r="F359" s="5">
        <v>3323.9290000000001</v>
      </c>
      <c r="G359">
        <v>2018</v>
      </c>
      <c r="H359" s="5">
        <v>77.3</v>
      </c>
      <c r="I359" s="6">
        <v>5.8874011039733887</v>
      </c>
      <c r="J359" s="6">
        <v>3.5088190122750325</v>
      </c>
      <c r="K359" s="12">
        <v>47.668684613451298</v>
      </c>
      <c r="L359">
        <f t="shared" si="17"/>
        <v>1.57</v>
      </c>
      <c r="M359" s="20">
        <v>14432.682664519043</v>
      </c>
    </row>
    <row r="360" spans="1:13">
      <c r="A360">
        <f t="shared" si="15"/>
        <v>55</v>
      </c>
      <c r="B360" t="s">
        <v>77</v>
      </c>
      <c r="C360" t="str">
        <f>VLOOKUP(B360,'country codes'!$A$3:$B$287,2,0)</f>
        <v>ROU</v>
      </c>
      <c r="D360">
        <v>7</v>
      </c>
      <c r="E360" s="7" t="str">
        <f t="shared" si="16"/>
        <v>2018ROU</v>
      </c>
      <c r="F360" s="5">
        <v>19506.11</v>
      </c>
      <c r="G360">
        <v>2018</v>
      </c>
      <c r="H360" s="5">
        <v>75.900000000000006</v>
      </c>
      <c r="I360" s="6">
        <v>6.15087890625</v>
      </c>
      <c r="J360" s="6">
        <v>3.6410127634144978</v>
      </c>
      <c r="K360" s="12">
        <v>47.633873379515713</v>
      </c>
      <c r="L360">
        <f t="shared" si="17"/>
        <v>1.57</v>
      </c>
      <c r="M360" s="20">
        <v>28616.600003590083</v>
      </c>
    </row>
    <row r="361" spans="1:13">
      <c r="A361">
        <f t="shared" si="15"/>
        <v>56</v>
      </c>
      <c r="B361" t="s">
        <v>74</v>
      </c>
      <c r="C361" t="str">
        <f>VLOOKUP(B361,'country codes'!$A$3:$B$287,2,0)</f>
        <v>ISR</v>
      </c>
      <c r="D361">
        <v>4</v>
      </c>
      <c r="E361" s="7" t="str">
        <f t="shared" si="16"/>
        <v>2018ISR</v>
      </c>
      <c r="F361" s="5">
        <v>8381.5069999999996</v>
      </c>
      <c r="G361">
        <v>2018</v>
      </c>
      <c r="H361" s="5">
        <v>82.8</v>
      </c>
      <c r="I361" s="6">
        <v>6.9271788597106934</v>
      </c>
      <c r="J361" s="6">
        <v>5.7851748993062939</v>
      </c>
      <c r="K361" s="12">
        <v>47.331669933975384</v>
      </c>
      <c r="L361">
        <f t="shared" si="17"/>
        <v>1.57</v>
      </c>
      <c r="M361" s="20">
        <v>39600.277510994958</v>
      </c>
    </row>
    <row r="362" spans="1:13">
      <c r="A362">
        <f t="shared" si="15"/>
        <v>57</v>
      </c>
      <c r="B362" t="s">
        <v>61</v>
      </c>
      <c r="C362" t="str">
        <f>VLOOKUP(B362,'country codes'!$A$3:$B$287,2,0)</f>
        <v>PRY</v>
      </c>
      <c r="D362">
        <v>1</v>
      </c>
      <c r="E362" s="7" t="str">
        <f t="shared" si="16"/>
        <v>2018PRY</v>
      </c>
      <c r="F362" s="5">
        <v>6956.0690000000004</v>
      </c>
      <c r="G362">
        <v>2018</v>
      </c>
      <c r="H362" s="5">
        <v>74.099999999999994</v>
      </c>
      <c r="I362" s="6">
        <v>5.6829605102539063</v>
      </c>
      <c r="J362" s="6">
        <v>2.9482524023380701</v>
      </c>
      <c r="K362" s="12">
        <v>46.928780215472258</v>
      </c>
      <c r="L362">
        <f t="shared" si="17"/>
        <v>1.57</v>
      </c>
      <c r="M362" s="20">
        <v>12850.464956609081</v>
      </c>
    </row>
    <row r="363" spans="1:13">
      <c r="A363">
        <f t="shared" si="15"/>
        <v>58</v>
      </c>
      <c r="B363" t="s">
        <v>83</v>
      </c>
      <c r="C363" t="str">
        <f>VLOOKUP(B363,'country codes'!$A$3:$B$287,2,0)</f>
        <v>CZE</v>
      </c>
      <c r="D363">
        <v>7</v>
      </c>
      <c r="E363" s="7" t="str">
        <f t="shared" si="16"/>
        <v>2018CZE</v>
      </c>
      <c r="F363" s="5">
        <v>10665.679</v>
      </c>
      <c r="G363">
        <v>2018</v>
      </c>
      <c r="H363" s="5">
        <v>79.2</v>
      </c>
      <c r="I363" s="6">
        <v>7.0341653823852539</v>
      </c>
      <c r="J363" s="6">
        <v>5.4436177930459966</v>
      </c>
      <c r="K363" s="12">
        <v>46.928723209623108</v>
      </c>
      <c r="L363">
        <f t="shared" si="17"/>
        <v>1.57</v>
      </c>
      <c r="M363" s="20">
        <v>40053.773671304734</v>
      </c>
    </row>
    <row r="364" spans="1:13">
      <c r="A364">
        <f t="shared" si="15"/>
        <v>59</v>
      </c>
      <c r="B364" t="s">
        <v>81</v>
      </c>
      <c r="C364" t="str">
        <f>VLOOKUP(B364,'country codes'!$A$3:$B$287,2,0)</f>
        <v>ISL</v>
      </c>
      <c r="D364">
        <v>3</v>
      </c>
      <c r="E364" s="7" t="str">
        <f t="shared" si="16"/>
        <v>2018ISL</v>
      </c>
      <c r="F364" s="5">
        <v>336.71199999999999</v>
      </c>
      <c r="G364">
        <v>2018</v>
      </c>
      <c r="H364" s="5">
        <v>82.9</v>
      </c>
      <c r="I364" s="6">
        <v>7.504359245300293</v>
      </c>
      <c r="J364" s="8">
        <v>6.7102436986846525</v>
      </c>
      <c r="K364" s="12">
        <v>46.882315668878199</v>
      </c>
      <c r="L364">
        <f t="shared" si="17"/>
        <v>1.57</v>
      </c>
      <c r="M364" s="20">
        <v>55866.189271974246</v>
      </c>
    </row>
    <row r="365" spans="1:13">
      <c r="A365">
        <f t="shared" si="15"/>
        <v>60</v>
      </c>
      <c r="B365" t="s">
        <v>72</v>
      </c>
      <c r="C365" t="str">
        <f>VLOOKUP(B365,'country codes'!$A$3:$B$287,2,0)</f>
        <v>TUN</v>
      </c>
      <c r="D365">
        <v>4</v>
      </c>
      <c r="E365" s="7" t="str">
        <f t="shared" si="16"/>
        <v>2018TUN</v>
      </c>
      <c r="F365" s="5">
        <v>11565.203</v>
      </c>
      <c r="G365">
        <v>2018</v>
      </c>
      <c r="H365" s="5">
        <v>76.5</v>
      </c>
      <c r="I365" s="6">
        <v>4.7411322593688965</v>
      </c>
      <c r="J365" s="6">
        <v>2.139239539118396</v>
      </c>
      <c r="K365" s="12">
        <v>46.702254503213986</v>
      </c>
      <c r="L365">
        <f t="shared" si="17"/>
        <v>1.57</v>
      </c>
      <c r="M365" s="20">
        <v>10763.785584686586</v>
      </c>
    </row>
    <row r="366" spans="1:13">
      <c r="A366">
        <f t="shared" si="15"/>
        <v>61</v>
      </c>
      <c r="B366" t="s">
        <v>75</v>
      </c>
      <c r="C366" t="str">
        <f>VLOOKUP(B366,'country codes'!$A$3:$B$287,2,0)</f>
        <v>JPN</v>
      </c>
      <c r="D366">
        <v>8</v>
      </c>
      <c r="E366" s="7" t="str">
        <f t="shared" si="16"/>
        <v>2018JPN</v>
      </c>
      <c r="F366" s="5">
        <v>127202.19</v>
      </c>
      <c r="G366">
        <v>2018</v>
      </c>
      <c r="H366" s="5">
        <v>84.5</v>
      </c>
      <c r="I366" s="6">
        <v>5.7935752868652344</v>
      </c>
      <c r="J366" s="6">
        <v>4.6666307617337832</v>
      </c>
      <c r="K366" s="12">
        <v>46.570690510214668</v>
      </c>
      <c r="L366">
        <f t="shared" si="17"/>
        <v>1.57</v>
      </c>
      <c r="M366" s="20">
        <v>41309.956090921354</v>
      </c>
    </row>
    <row r="367" spans="1:13">
      <c r="A367">
        <f t="shared" si="15"/>
        <v>62</v>
      </c>
      <c r="B367" t="s">
        <v>39</v>
      </c>
      <c r="C367" t="str">
        <f>VLOOKUP(B367,'country codes'!$A$3:$B$287,2,0)</f>
        <v>VEN</v>
      </c>
      <c r="D367">
        <v>1</v>
      </c>
      <c r="E367" s="7" t="str">
        <f t="shared" si="16"/>
        <v>2018VEN</v>
      </c>
      <c r="F367" s="5">
        <v>28887.116999999998</v>
      </c>
      <c r="G367">
        <v>2018</v>
      </c>
      <c r="H367" s="5">
        <v>72.099999999999994</v>
      </c>
      <c r="I367" s="6">
        <v>5.0056633949279785</v>
      </c>
      <c r="J367" s="6">
        <v>1.9269893804083482</v>
      </c>
      <c r="K367" s="12">
        <v>46.528752720565144</v>
      </c>
      <c r="L367">
        <f t="shared" si="17"/>
        <v>1.57</v>
      </c>
      <c r="M367" s="20" t="s">
        <v>334</v>
      </c>
    </row>
    <row r="368" spans="1:13">
      <c r="A368">
        <f t="shared" si="15"/>
        <v>63</v>
      </c>
      <c r="B368" t="s">
        <v>89</v>
      </c>
      <c r="C368" t="str">
        <f>VLOOKUP(B368,'country codes'!$A$3:$B$287,2,0)</f>
        <v>BEN</v>
      </c>
      <c r="D368">
        <v>5</v>
      </c>
      <c r="E368" s="7" t="str">
        <f t="shared" si="16"/>
        <v>2018BEN</v>
      </c>
      <c r="F368" s="5">
        <v>11485.035</v>
      </c>
      <c r="G368">
        <v>2018</v>
      </c>
      <c r="H368" s="5">
        <v>61.5</v>
      </c>
      <c r="I368" s="6">
        <v>5.8198270797729492</v>
      </c>
      <c r="J368" s="6">
        <v>1.4052582679398933</v>
      </c>
      <c r="K368" s="12">
        <v>46.264916007356746</v>
      </c>
      <c r="L368">
        <f t="shared" si="17"/>
        <v>1.57</v>
      </c>
      <c r="M368" s="20">
        <v>3160.7770925266004</v>
      </c>
    </row>
    <row r="369" spans="1:13">
      <c r="A369">
        <f t="shared" si="15"/>
        <v>64</v>
      </c>
      <c r="B369" t="s">
        <v>84</v>
      </c>
      <c r="C369" t="str">
        <f>VLOOKUP(B369,'country codes'!$A$3:$B$287,2,0)</f>
        <v>PRT</v>
      </c>
      <c r="D369">
        <v>3</v>
      </c>
      <c r="E369" s="7" t="str">
        <f t="shared" si="16"/>
        <v>2018PRT</v>
      </c>
      <c r="F369" s="5">
        <v>10256.191999999999</v>
      </c>
      <c r="G369">
        <v>2018</v>
      </c>
      <c r="H369" s="5">
        <v>81.900000000000006</v>
      </c>
      <c r="I369" s="6">
        <v>5.9198226928710938</v>
      </c>
      <c r="J369" s="6">
        <v>4.5665587662719034</v>
      </c>
      <c r="K369" s="12">
        <v>46.123745189207021</v>
      </c>
      <c r="L369">
        <f t="shared" si="17"/>
        <v>1.57</v>
      </c>
      <c r="M369" s="20">
        <v>34149.398315366903</v>
      </c>
    </row>
    <row r="370" spans="1:13">
      <c r="A370">
        <f t="shared" si="15"/>
        <v>65</v>
      </c>
      <c r="B370" t="s">
        <v>113</v>
      </c>
      <c r="C370" t="str">
        <f>VLOOKUP(B370,'country codes'!$A$3:$B$287,2,0)</f>
        <v>MLT</v>
      </c>
      <c r="D370">
        <v>3</v>
      </c>
      <c r="E370" s="7" t="str">
        <f t="shared" si="16"/>
        <v>2018MLT</v>
      </c>
      <c r="F370" s="5">
        <v>439.255</v>
      </c>
      <c r="G370">
        <v>2018</v>
      </c>
      <c r="H370" s="5">
        <v>82.4</v>
      </c>
      <c r="I370" s="6">
        <v>6.9097108840942383</v>
      </c>
      <c r="J370" s="6">
        <v>6.0324412960895764</v>
      </c>
      <c r="K370" s="12">
        <v>46.053162342150102</v>
      </c>
      <c r="L370">
        <f t="shared" si="17"/>
        <v>1.57</v>
      </c>
      <c r="M370" s="20">
        <v>43207.267715902039</v>
      </c>
    </row>
    <row r="371" spans="1:13">
      <c r="A371">
        <f t="shared" si="15"/>
        <v>66</v>
      </c>
      <c r="B371" t="s">
        <v>28</v>
      </c>
      <c r="C371" t="str">
        <f>VLOOKUP(B371,'country codes'!$A$3:$B$287,2,0)</f>
        <v>SEN</v>
      </c>
      <c r="D371">
        <v>5</v>
      </c>
      <c r="E371" s="7" t="str">
        <f t="shared" si="16"/>
        <v>2018SEN</v>
      </c>
      <c r="F371" s="5">
        <v>15854.324000000001</v>
      </c>
      <c r="G371">
        <v>2018</v>
      </c>
      <c r="H371" s="5">
        <v>67.7</v>
      </c>
      <c r="I371" s="6">
        <v>4.7693772315979004</v>
      </c>
      <c r="J371" s="6">
        <v>1.1584509029751433</v>
      </c>
      <c r="K371" s="12">
        <v>46.036072619989561</v>
      </c>
      <c r="L371">
        <f t="shared" si="17"/>
        <v>1.57</v>
      </c>
      <c r="M371" s="20">
        <v>3314.7856890183912</v>
      </c>
    </row>
    <row r="372" spans="1:13">
      <c r="A372">
        <f t="shared" si="15"/>
        <v>67</v>
      </c>
      <c r="B372" t="s">
        <v>85</v>
      </c>
      <c r="C372" t="str">
        <f>VLOOKUP(B372,'country codes'!$A$3:$B$287,2,0)</f>
        <v>HUN</v>
      </c>
      <c r="D372">
        <v>7</v>
      </c>
      <c r="E372" s="7" t="str">
        <f t="shared" si="16"/>
        <v>2018HUN</v>
      </c>
      <c r="F372" s="5">
        <v>9707.5020000000004</v>
      </c>
      <c r="G372">
        <v>2018</v>
      </c>
      <c r="H372" s="5">
        <v>76.7</v>
      </c>
      <c r="I372" s="6">
        <v>5.9357709884643555</v>
      </c>
      <c r="J372" s="6">
        <v>3.8537593177625351</v>
      </c>
      <c r="K372" s="12">
        <v>45.943650075870671</v>
      </c>
      <c r="L372">
        <f t="shared" si="17"/>
        <v>1.57</v>
      </c>
      <c r="M372" s="20">
        <v>31196.504981707618</v>
      </c>
    </row>
    <row r="373" spans="1:13">
      <c r="A373">
        <f t="shared" si="15"/>
        <v>68</v>
      </c>
      <c r="B373" t="s">
        <v>76</v>
      </c>
      <c r="C373" t="str">
        <f>VLOOKUP(B373,'country codes'!$A$3:$B$287,2,0)</f>
        <v>SVK</v>
      </c>
      <c r="D373">
        <v>7</v>
      </c>
      <c r="E373" s="7" t="str">
        <f t="shared" si="16"/>
        <v>2018SVK</v>
      </c>
      <c r="F373" s="5">
        <v>5453.0169999999998</v>
      </c>
      <c r="G373">
        <v>2018</v>
      </c>
      <c r="H373" s="5">
        <v>77.400000000000006</v>
      </c>
      <c r="I373" s="6">
        <v>6.2351107597351074</v>
      </c>
      <c r="J373" s="6">
        <v>4.3529988239634028</v>
      </c>
      <c r="K373" s="12">
        <v>45.930187109193767</v>
      </c>
      <c r="L373">
        <f t="shared" si="17"/>
        <v>1.57</v>
      </c>
      <c r="M373" s="20">
        <v>31283.763678670133</v>
      </c>
    </row>
    <row r="374" spans="1:13">
      <c r="A374">
        <f t="shared" si="15"/>
        <v>69</v>
      </c>
      <c r="B374" t="s">
        <v>78</v>
      </c>
      <c r="C374" t="str">
        <f>VLOOKUP(B374,'country codes'!$A$3:$B$287,2,0)</f>
        <v>BOL</v>
      </c>
      <c r="D374">
        <v>1</v>
      </c>
      <c r="E374" s="7" t="str">
        <f t="shared" si="16"/>
        <v>2018BOL</v>
      </c>
      <c r="F374" s="5">
        <v>11353.14</v>
      </c>
      <c r="G374">
        <v>2018</v>
      </c>
      <c r="H374" s="5">
        <v>71.2</v>
      </c>
      <c r="I374" s="6">
        <v>5.9157342910766602</v>
      </c>
      <c r="J374" s="6">
        <v>3.0238324106310395</v>
      </c>
      <c r="K374" s="12">
        <v>45.861412156724995</v>
      </c>
      <c r="L374">
        <f t="shared" si="17"/>
        <v>1.57</v>
      </c>
      <c r="M374" s="20">
        <v>8655.5299600159087</v>
      </c>
    </row>
    <row r="375" spans="1:13">
      <c r="A375">
        <f t="shared" si="15"/>
        <v>70</v>
      </c>
      <c r="B375" t="s">
        <v>123</v>
      </c>
      <c r="C375" t="str">
        <f>VLOOKUP(B375,'country codes'!$A$3:$B$287,2,0)</f>
        <v>LBN</v>
      </c>
      <c r="D375">
        <v>4</v>
      </c>
      <c r="E375" s="7" t="str">
        <f t="shared" si="16"/>
        <v>2018LBN</v>
      </c>
      <c r="F375" s="5">
        <v>6859.4080000000004</v>
      </c>
      <c r="G375">
        <v>2018</v>
      </c>
      <c r="H375" s="5">
        <v>78.900000000000006</v>
      </c>
      <c r="I375" s="6">
        <v>5.1671867370605469</v>
      </c>
      <c r="J375" s="6">
        <v>3.1839075962072005</v>
      </c>
      <c r="K375" s="12">
        <v>45.821302476560817</v>
      </c>
      <c r="L375">
        <f t="shared" si="17"/>
        <v>1.57</v>
      </c>
      <c r="M375" s="20">
        <v>15612.012178831596</v>
      </c>
    </row>
    <row r="376" spans="1:13">
      <c r="A376">
        <f t="shared" si="15"/>
        <v>71</v>
      </c>
      <c r="B376" t="s">
        <v>67</v>
      </c>
      <c r="C376" t="str">
        <f>VLOOKUP(B376,'country codes'!$A$3:$B$287,2,0)</f>
        <v>SVN</v>
      </c>
      <c r="D376">
        <v>7</v>
      </c>
      <c r="E376" s="7" t="str">
        <f t="shared" si="16"/>
        <v>2018SVN</v>
      </c>
      <c r="F376" s="5">
        <v>2077.8359999999998</v>
      </c>
      <c r="G376">
        <v>2018</v>
      </c>
      <c r="H376" s="5">
        <v>81.2</v>
      </c>
      <c r="I376" s="6">
        <v>6.2494192123413086</v>
      </c>
      <c r="J376" s="6">
        <v>4.9919988238604196</v>
      </c>
      <c r="K376" s="12">
        <v>45.802672682020152</v>
      </c>
      <c r="L376">
        <f t="shared" si="17"/>
        <v>1.57</v>
      </c>
      <c r="M376" s="20">
        <v>38089.538669646376</v>
      </c>
    </row>
    <row r="377" spans="1:13">
      <c r="A377">
        <f t="shared" si="15"/>
        <v>72</v>
      </c>
      <c r="B377" t="s">
        <v>69</v>
      </c>
      <c r="C377" t="str">
        <f>VLOOKUP(B377,'country codes'!$A$3:$B$287,2,0)</f>
        <v>HRV</v>
      </c>
      <c r="D377">
        <v>7</v>
      </c>
      <c r="E377" s="7" t="str">
        <f t="shared" si="16"/>
        <v>2018HRV</v>
      </c>
      <c r="F377" s="5">
        <v>4156.4070000000002</v>
      </c>
      <c r="G377">
        <v>2018</v>
      </c>
      <c r="H377" s="5">
        <v>78.3</v>
      </c>
      <c r="I377" s="6">
        <v>5.5362710952758789</v>
      </c>
      <c r="J377" s="6">
        <v>3.6563905737942863</v>
      </c>
      <c r="K377" s="12">
        <v>45.523986263954818</v>
      </c>
      <c r="L377">
        <f t="shared" si="17"/>
        <v>1.57</v>
      </c>
      <c r="M377" s="20">
        <v>27888.573628824921</v>
      </c>
    </row>
    <row r="378" spans="1:13">
      <c r="A378">
        <f t="shared" si="15"/>
        <v>73</v>
      </c>
      <c r="B378" t="s">
        <v>70</v>
      </c>
      <c r="C378" t="str">
        <f>VLOOKUP(B378,'country codes'!$A$3:$B$287,2,0)</f>
        <v>JOR</v>
      </c>
      <c r="D378">
        <v>4</v>
      </c>
      <c r="E378" s="7" t="str">
        <f t="shared" si="16"/>
        <v>2018JOR</v>
      </c>
      <c r="F378" s="5">
        <v>9965.3220000000001</v>
      </c>
      <c r="G378">
        <v>2018</v>
      </c>
      <c r="H378" s="5">
        <v>74.400000000000006</v>
      </c>
      <c r="I378" s="6">
        <v>4.6389336585998535</v>
      </c>
      <c r="J378" s="6">
        <v>1.959970559066702</v>
      </c>
      <c r="K378" s="12">
        <v>45.502496184472932</v>
      </c>
      <c r="L378">
        <f t="shared" si="17"/>
        <v>1.57</v>
      </c>
      <c r="M378" s="20">
        <v>10022.762315104903</v>
      </c>
    </row>
    <row r="379" spans="1:13">
      <c r="A379">
        <f t="shared" si="15"/>
        <v>74</v>
      </c>
      <c r="B379" t="s">
        <v>65</v>
      </c>
      <c r="C379" t="str">
        <f>VLOOKUP(B379,'country codes'!$A$3:$B$287,2,0)</f>
        <v>IRQ</v>
      </c>
      <c r="D379">
        <v>4</v>
      </c>
      <c r="E379" s="7" t="str">
        <f t="shared" si="16"/>
        <v>2018IRQ</v>
      </c>
      <c r="F379" s="5">
        <v>38433.603999999999</v>
      </c>
      <c r="G379">
        <v>2018</v>
      </c>
      <c r="H379" s="5">
        <v>70.5</v>
      </c>
      <c r="I379" s="6">
        <v>4.8864006996154785</v>
      </c>
      <c r="J379" s="6">
        <v>1.769129175399152</v>
      </c>
      <c r="K379" s="12">
        <v>45.422605711098129</v>
      </c>
      <c r="L379">
        <f t="shared" si="17"/>
        <v>1.57</v>
      </c>
      <c r="M379" s="20">
        <v>10660.092563144059</v>
      </c>
    </row>
    <row r="380" spans="1:13">
      <c r="A380">
        <f t="shared" si="15"/>
        <v>75</v>
      </c>
      <c r="B380" t="s">
        <v>64</v>
      </c>
      <c r="C380" t="str">
        <f>VLOOKUP(B380,'country codes'!$A$3:$B$287,2,0)</f>
        <v>GRC</v>
      </c>
      <c r="D380">
        <v>3</v>
      </c>
      <c r="E380" s="7" t="str">
        <f t="shared" si="16"/>
        <v>2018GRC</v>
      </c>
      <c r="F380" s="5">
        <v>10522.244000000001</v>
      </c>
      <c r="G380">
        <v>2018</v>
      </c>
      <c r="H380" s="5">
        <v>82.1</v>
      </c>
      <c r="I380" s="6">
        <v>5.4092893600463867</v>
      </c>
      <c r="J380" s="6">
        <v>4.0797186682875477</v>
      </c>
      <c r="K380" s="12">
        <v>45.292083560321835</v>
      </c>
      <c r="L380">
        <f t="shared" si="17"/>
        <v>1.57</v>
      </c>
      <c r="M380" s="20">
        <v>29859.804850641813</v>
      </c>
    </row>
    <row r="381" spans="1:13">
      <c r="A381">
        <f t="shared" si="15"/>
        <v>76</v>
      </c>
      <c r="B381" t="s">
        <v>87</v>
      </c>
      <c r="C381" t="str">
        <f>VLOOKUP(B381,'country codes'!$A$3:$B$287,2,0)</f>
        <v>MKD</v>
      </c>
      <c r="D381">
        <v>7</v>
      </c>
      <c r="E381" s="7" t="str">
        <f t="shared" si="16"/>
        <v>2018MKD</v>
      </c>
      <c r="F381" s="5">
        <v>2082.9569999999999</v>
      </c>
      <c r="G381">
        <v>2018</v>
      </c>
      <c r="H381" s="5">
        <v>75.7</v>
      </c>
      <c r="I381" s="6">
        <v>5.2398347854614258</v>
      </c>
      <c r="J381" s="6">
        <v>2.949917398829196</v>
      </c>
      <c r="K381" s="12">
        <v>45.275903920370368</v>
      </c>
      <c r="L381">
        <f t="shared" si="17"/>
        <v>1.57</v>
      </c>
      <c r="M381" s="20">
        <v>16147.729976912595</v>
      </c>
    </row>
    <row r="382" spans="1:13">
      <c r="A382">
        <f t="shared" si="15"/>
        <v>77</v>
      </c>
      <c r="B382" t="s">
        <v>101</v>
      </c>
      <c r="C382" t="str">
        <f>VLOOKUP(B382,'country codes'!$A$3:$B$287,2,0)</f>
        <v>DNK</v>
      </c>
      <c r="D382">
        <v>3</v>
      </c>
      <c r="E382" s="7" t="str">
        <f t="shared" si="16"/>
        <v>2018DNK</v>
      </c>
      <c r="F382" s="5">
        <v>5752.1310000000003</v>
      </c>
      <c r="G382">
        <v>2018</v>
      </c>
      <c r="H382" s="5">
        <v>80.8</v>
      </c>
      <c r="I382" s="6">
        <v>7.6487855911254883</v>
      </c>
      <c r="J382" s="6">
        <v>7.0233609546747271</v>
      </c>
      <c r="K382" s="12">
        <v>45.196156236107711</v>
      </c>
      <c r="L382">
        <f t="shared" si="17"/>
        <v>1.57</v>
      </c>
      <c r="M382" s="20">
        <v>56461.007918680094</v>
      </c>
    </row>
    <row r="383" spans="1:13">
      <c r="A383">
        <f t="shared" si="15"/>
        <v>78</v>
      </c>
      <c r="B383" t="s">
        <v>53</v>
      </c>
      <c r="C383" t="str">
        <f>VLOOKUP(B383,'country codes'!$A$3:$B$287,2,0)</f>
        <v>KEN</v>
      </c>
      <c r="D383">
        <v>5</v>
      </c>
      <c r="E383" s="7" t="str">
        <f t="shared" si="16"/>
        <v>2018KEN</v>
      </c>
      <c r="F383" s="5">
        <v>51392.57</v>
      </c>
      <c r="G383">
        <v>2018</v>
      </c>
      <c r="H383" s="5">
        <v>66.3</v>
      </c>
      <c r="I383" s="6">
        <v>4.6557025909423828</v>
      </c>
      <c r="J383" s="6">
        <v>0.99217777982670019</v>
      </c>
      <c r="K383" s="12">
        <v>45.148564403005899</v>
      </c>
      <c r="L383">
        <f t="shared" si="17"/>
        <v>1.57</v>
      </c>
      <c r="M383" s="20">
        <v>4203.8022816194061</v>
      </c>
    </row>
    <row r="384" spans="1:13">
      <c r="A384">
        <f t="shared" si="15"/>
        <v>79</v>
      </c>
      <c r="B384" t="s">
        <v>95</v>
      </c>
      <c r="C384" t="str">
        <f>VLOOKUP(B384,'country codes'!$A$3:$B$287,2,0)</f>
        <v>SGP</v>
      </c>
      <c r="D384">
        <v>8</v>
      </c>
      <c r="E384" s="7" t="str">
        <f t="shared" si="16"/>
        <v>2018SGP</v>
      </c>
      <c r="F384" s="5">
        <v>5757.5029999999997</v>
      </c>
      <c r="G384">
        <v>2018</v>
      </c>
      <c r="H384" s="5">
        <v>83.5</v>
      </c>
      <c r="I384" s="6">
        <v>6.3745641708374023</v>
      </c>
      <c r="J384" s="6">
        <v>5.7129744993307598</v>
      </c>
      <c r="K384" s="12">
        <v>45.09627695316231</v>
      </c>
      <c r="L384">
        <f t="shared" si="17"/>
        <v>1.57</v>
      </c>
      <c r="M384" s="20">
        <v>97744.954606169253</v>
      </c>
    </row>
    <row r="385" spans="1:13">
      <c r="A385">
        <f t="shared" si="15"/>
        <v>80</v>
      </c>
      <c r="B385" t="s">
        <v>94</v>
      </c>
      <c r="C385" t="str">
        <f>VLOOKUP(B385,'country codes'!$A$3:$B$287,2,0)</f>
        <v>POL</v>
      </c>
      <c r="D385">
        <v>7</v>
      </c>
      <c r="E385" s="7" t="str">
        <f t="shared" si="16"/>
        <v>2018POL</v>
      </c>
      <c r="F385" s="5">
        <v>37921.584999999999</v>
      </c>
      <c r="G385">
        <v>2018</v>
      </c>
      <c r="H385" s="5">
        <v>78.5</v>
      </c>
      <c r="I385" s="6">
        <v>6.1114850044250488</v>
      </c>
      <c r="J385" s="6">
        <v>4.7606203264101108</v>
      </c>
      <c r="K385" s="12">
        <v>44.275966194032002</v>
      </c>
      <c r="L385">
        <f t="shared" si="17"/>
        <v>1.57</v>
      </c>
      <c r="M385" s="20">
        <v>31775.261637557502</v>
      </c>
    </row>
    <row r="386" spans="1:13">
      <c r="A386">
        <f t="shared" ref="A386:A449" si="18">IF(ISNUMBER(K386),COUNTIFS($G$2:$G$2281,G386,$K$2:$K$2281,"&gt;"&amp;K386)+1,"")</f>
        <v>81</v>
      </c>
      <c r="B386" t="s">
        <v>79</v>
      </c>
      <c r="C386" t="str">
        <f>VLOOKUP(B386,'country codes'!$A$3:$B$287,2,0)</f>
        <v>GEO</v>
      </c>
      <c r="D386">
        <v>7</v>
      </c>
      <c r="E386" s="7" t="str">
        <f t="shared" ref="E386:E449" si="19">G386&amp;C386</f>
        <v>2018GEO</v>
      </c>
      <c r="F386" s="5">
        <v>4002.9459999999999</v>
      </c>
      <c r="G386">
        <v>2018</v>
      </c>
      <c r="H386" s="5">
        <v>73.599999999999994</v>
      </c>
      <c r="I386" s="6">
        <v>4.6590971946716309</v>
      </c>
      <c r="J386" s="6">
        <v>2.2889868867364758</v>
      </c>
      <c r="K386" s="12">
        <v>43.36861130701417</v>
      </c>
      <c r="L386">
        <f t="shared" ref="L386:L449" si="20">VLOOKUP(G386,$G$2285:$J$2299,4,0)</f>
        <v>1.57</v>
      </c>
      <c r="M386" s="20">
        <v>14257.081663907637</v>
      </c>
    </row>
    <row r="387" spans="1:13">
      <c r="A387">
        <f t="shared" si="18"/>
        <v>82</v>
      </c>
      <c r="B387" t="s">
        <v>116</v>
      </c>
      <c r="C387" t="str">
        <f>VLOOKUP(B387,'country codes'!$A$3:$B$287,2,0)</f>
        <v>MNE</v>
      </c>
      <c r="D387">
        <v>7</v>
      </c>
      <c r="E387" s="7" t="str">
        <f t="shared" si="19"/>
        <v>2018MNE</v>
      </c>
      <c r="F387" s="5">
        <v>627.803</v>
      </c>
      <c r="G387">
        <v>2018</v>
      </c>
      <c r="H387" s="5">
        <v>76.8</v>
      </c>
      <c r="I387" s="6">
        <v>5.6501898765563965</v>
      </c>
      <c r="J387" s="6">
        <v>4.1049978775906588</v>
      </c>
      <c r="K387" s="12">
        <v>43.286366990864011</v>
      </c>
      <c r="L387">
        <f t="shared" si="20"/>
        <v>1.57</v>
      </c>
      <c r="M387" s="20">
        <v>20752.62045172997</v>
      </c>
    </row>
    <row r="388" spans="1:13">
      <c r="A388">
        <f t="shared" si="18"/>
        <v>83</v>
      </c>
      <c r="B388" t="s">
        <v>119</v>
      </c>
      <c r="C388" t="str">
        <f>VLOOKUP(B388,'country codes'!$A$3:$B$287,2,0)</f>
        <v>AUS</v>
      </c>
      <c r="D388">
        <v>2</v>
      </c>
      <c r="E388" s="7" t="str">
        <f t="shared" si="19"/>
        <v>2018AUS</v>
      </c>
      <c r="F388" s="5">
        <v>24898.152999999998</v>
      </c>
      <c r="G388">
        <v>2018</v>
      </c>
      <c r="H388" s="5">
        <v>83.3</v>
      </c>
      <c r="I388" s="6">
        <v>7.1769933700561523</v>
      </c>
      <c r="J388" s="6">
        <v>7.3867516883524091</v>
      </c>
      <c r="K388" s="12">
        <v>43.277780315010112</v>
      </c>
      <c r="L388">
        <f t="shared" si="20"/>
        <v>1.57</v>
      </c>
      <c r="M388" s="20">
        <v>49304.25111338339</v>
      </c>
    </row>
    <row r="389" spans="1:13">
      <c r="A389">
        <f t="shared" si="18"/>
        <v>84</v>
      </c>
      <c r="B389" t="s">
        <v>120</v>
      </c>
      <c r="C389" t="str">
        <f>VLOOKUP(B389,'country codes'!$A$3:$B$287,2,0)</f>
        <v>BEL</v>
      </c>
      <c r="D389">
        <v>3</v>
      </c>
      <c r="E389" s="7" t="str">
        <f t="shared" si="19"/>
        <v>2018BEL</v>
      </c>
      <c r="F389" s="5">
        <v>11482.18</v>
      </c>
      <c r="G389">
        <v>2018</v>
      </c>
      <c r="H389" s="5">
        <v>81.5</v>
      </c>
      <c r="I389" s="6">
        <v>6.8921718597412109</v>
      </c>
      <c r="J389" s="6">
        <v>6.648064354723755</v>
      </c>
      <c r="K389" s="12">
        <v>43.266191102512153</v>
      </c>
      <c r="L389">
        <f t="shared" si="20"/>
        <v>1.57</v>
      </c>
      <c r="M389" s="20">
        <v>51279.654544410856</v>
      </c>
    </row>
    <row r="390" spans="1:13">
      <c r="A390">
        <f t="shared" si="18"/>
        <v>85</v>
      </c>
      <c r="B390" t="s">
        <v>111</v>
      </c>
      <c r="C390" t="str">
        <f>VLOOKUP(B390,'country codes'!$A$3:$B$287,2,0)</f>
        <v>TUR</v>
      </c>
      <c r="D390">
        <v>4</v>
      </c>
      <c r="E390" s="7" t="str">
        <f t="shared" si="19"/>
        <v>2018TUR</v>
      </c>
      <c r="F390" s="5">
        <v>82340.09</v>
      </c>
      <c r="G390">
        <v>2018</v>
      </c>
      <c r="H390" s="5">
        <v>77.400000000000006</v>
      </c>
      <c r="I390" s="6">
        <v>5.1856894493103027</v>
      </c>
      <c r="J390" s="6">
        <v>3.561371914903714</v>
      </c>
      <c r="K390" s="12">
        <v>43.248020243272215</v>
      </c>
      <c r="L390">
        <f t="shared" si="20"/>
        <v>1.57</v>
      </c>
      <c r="M390" s="20">
        <v>28410.113128649984</v>
      </c>
    </row>
    <row r="391" spans="1:13">
      <c r="A391">
        <f t="shared" si="18"/>
        <v>86</v>
      </c>
      <c r="B391" t="s">
        <v>73</v>
      </c>
      <c r="C391" t="str">
        <f>VLOOKUP(B391,'country codes'!$A$3:$B$287,2,0)</f>
        <v>ETH</v>
      </c>
      <c r="D391">
        <v>5</v>
      </c>
      <c r="E391" s="7" t="str">
        <f t="shared" si="19"/>
        <v>2018ETH</v>
      </c>
      <c r="F391" s="5">
        <v>109224.41</v>
      </c>
      <c r="G391">
        <v>2018</v>
      </c>
      <c r="H391" s="5">
        <v>66.2</v>
      </c>
      <c r="I391" s="6">
        <v>4.3792624473571777</v>
      </c>
      <c r="J391" s="6">
        <v>0.97867928501241741</v>
      </c>
      <c r="K391" s="12">
        <v>43.222970117351068</v>
      </c>
      <c r="L391">
        <f t="shared" si="20"/>
        <v>1.57</v>
      </c>
      <c r="M391" s="20">
        <v>2103.51298883042</v>
      </c>
    </row>
    <row r="392" spans="1:13">
      <c r="A392">
        <f t="shared" si="18"/>
        <v>87</v>
      </c>
      <c r="B392" t="s">
        <v>97</v>
      </c>
      <c r="C392" t="str">
        <f>VLOOKUP(B392,'country codes'!$A$3:$B$287,2,0)</f>
        <v>LBY</v>
      </c>
      <c r="D392">
        <v>4</v>
      </c>
      <c r="E392" s="7" t="str">
        <f t="shared" si="19"/>
        <v>2018LBY</v>
      </c>
      <c r="F392" s="5">
        <v>6678.5649999999996</v>
      </c>
      <c r="G392">
        <v>2018</v>
      </c>
      <c r="H392" s="5">
        <v>72.7</v>
      </c>
      <c r="I392" s="6">
        <v>5.4939775466918945</v>
      </c>
      <c r="J392" s="6">
        <v>3.3491072949897016</v>
      </c>
      <c r="K392" s="12">
        <v>42.94110804617091</v>
      </c>
      <c r="L392">
        <f t="shared" si="20"/>
        <v>1.57</v>
      </c>
      <c r="M392" s="20">
        <v>15017.989076811058</v>
      </c>
    </row>
    <row r="393" spans="1:13">
      <c r="A393">
        <f t="shared" si="18"/>
        <v>88</v>
      </c>
      <c r="B393" t="s">
        <v>114</v>
      </c>
      <c r="C393" t="str">
        <f>VLOOKUP(B393,'country codes'!$A$3:$B$287,2,0)</f>
        <v>TWN</v>
      </c>
      <c r="D393">
        <v>8</v>
      </c>
      <c r="E393" s="7" t="str">
        <f t="shared" si="19"/>
        <v>2018TWN</v>
      </c>
      <c r="F393" s="5">
        <v>23726.46</v>
      </c>
      <c r="G393">
        <v>2018</v>
      </c>
      <c r="H393" s="11">
        <v>80.2928</v>
      </c>
      <c r="I393" s="6">
        <v>6.4670047760009766</v>
      </c>
      <c r="J393" s="8">
        <v>5.9229209892068004</v>
      </c>
      <c r="K393" s="12">
        <v>42.915803622571936</v>
      </c>
      <c r="L393">
        <f t="shared" si="20"/>
        <v>1.57</v>
      </c>
      <c r="M393" s="20" t="e">
        <v>#N/A</v>
      </c>
    </row>
    <row r="394" spans="1:13">
      <c r="A394">
        <f t="shared" si="18"/>
        <v>89</v>
      </c>
      <c r="B394" t="s">
        <v>80</v>
      </c>
      <c r="C394" t="str">
        <f>VLOOKUP(B394,'country codes'!$A$3:$B$287,2,0)</f>
        <v>BFA</v>
      </c>
      <c r="D394">
        <v>5</v>
      </c>
      <c r="E394" s="7" t="str">
        <f t="shared" si="19"/>
        <v>2018BFA</v>
      </c>
      <c r="F394" s="5">
        <v>19751.466</v>
      </c>
      <c r="G394">
        <v>2018</v>
      </c>
      <c r="H394" s="5">
        <v>61.2</v>
      </c>
      <c r="I394" s="6">
        <v>4.9272360801696777</v>
      </c>
      <c r="J394" s="6">
        <v>1.0911976078889343</v>
      </c>
      <c r="K394" s="12">
        <v>42.265985335679474</v>
      </c>
      <c r="L394">
        <f t="shared" si="20"/>
        <v>1.57</v>
      </c>
      <c r="M394" s="20">
        <v>2120.3228606746329</v>
      </c>
    </row>
    <row r="395" spans="1:13">
      <c r="A395">
        <f t="shared" si="18"/>
        <v>90</v>
      </c>
      <c r="B395" t="s">
        <v>91</v>
      </c>
      <c r="C395" t="str">
        <f>VLOOKUP(B395,'country codes'!$A$3:$B$287,2,0)</f>
        <v>NER</v>
      </c>
      <c r="D395">
        <v>5</v>
      </c>
      <c r="E395" s="7" t="str">
        <f t="shared" si="19"/>
        <v>2018NER</v>
      </c>
      <c r="F395" s="5">
        <v>22442.830999999998</v>
      </c>
      <c r="G395">
        <v>2018</v>
      </c>
      <c r="H395" s="5">
        <v>62</v>
      </c>
      <c r="I395" s="6">
        <v>5.1640071868896484</v>
      </c>
      <c r="J395" s="6">
        <v>1.5429927383444555</v>
      </c>
      <c r="K395" s="12">
        <v>41.908973530883152</v>
      </c>
      <c r="L395">
        <f t="shared" si="20"/>
        <v>1.57</v>
      </c>
      <c r="M395" s="20">
        <v>1200.9662029260392</v>
      </c>
    </row>
    <row r="396" spans="1:13">
      <c r="A396">
        <f t="shared" si="18"/>
        <v>91</v>
      </c>
      <c r="B396" t="s">
        <v>60</v>
      </c>
      <c r="C396" t="str">
        <f>VLOOKUP(B396,'country codes'!$A$3:$B$287,2,0)</f>
        <v>MDG</v>
      </c>
      <c r="D396">
        <v>5</v>
      </c>
      <c r="E396" s="7" t="str">
        <f t="shared" si="19"/>
        <v>2018MDG</v>
      </c>
      <c r="F396" s="5">
        <v>26262.312999999998</v>
      </c>
      <c r="G396">
        <v>2018</v>
      </c>
      <c r="H396" s="5">
        <v>66.7</v>
      </c>
      <c r="I396" s="6">
        <v>4.0705866813659668</v>
      </c>
      <c r="J396" s="6">
        <v>0.90080448511999722</v>
      </c>
      <c r="K396" s="12">
        <v>41.880671835374784</v>
      </c>
      <c r="L396">
        <f t="shared" si="20"/>
        <v>1.57</v>
      </c>
      <c r="M396" s="20">
        <v>1613.1045139901762</v>
      </c>
    </row>
    <row r="397" spans="1:13">
      <c r="A397">
        <f t="shared" si="18"/>
        <v>92</v>
      </c>
      <c r="B397" t="s">
        <v>108</v>
      </c>
      <c r="C397" t="str">
        <f>VLOOKUP(B397,'country codes'!$A$3:$B$287,2,0)</f>
        <v>CHN</v>
      </c>
      <c r="D397">
        <v>8</v>
      </c>
      <c r="E397" s="7" t="str">
        <f t="shared" si="19"/>
        <v>2018CHN</v>
      </c>
      <c r="F397" s="5">
        <v>1427647.7890000001</v>
      </c>
      <c r="G397">
        <v>2018</v>
      </c>
      <c r="H397" s="5">
        <v>76.7</v>
      </c>
      <c r="I397" s="6">
        <v>5.1314339637756348</v>
      </c>
      <c r="J397" s="6">
        <v>3.7319892866220523</v>
      </c>
      <c r="K397" s="12">
        <v>41.764391751459037</v>
      </c>
      <c r="L397">
        <f t="shared" si="20"/>
        <v>1.57</v>
      </c>
      <c r="M397" s="20">
        <v>15242.985857590838</v>
      </c>
    </row>
    <row r="398" spans="1:13">
      <c r="A398">
        <f t="shared" si="18"/>
        <v>93</v>
      </c>
      <c r="B398" t="s">
        <v>55</v>
      </c>
      <c r="C398" t="str">
        <f>VLOOKUP(B398,'country codes'!$A$3:$B$287,2,0)</f>
        <v>MOZ</v>
      </c>
      <c r="D398">
        <v>5</v>
      </c>
      <c r="E398" s="7" t="str">
        <f t="shared" si="19"/>
        <v>2018MOZ</v>
      </c>
      <c r="F398" s="5">
        <v>29496.008999999998</v>
      </c>
      <c r="G398">
        <v>2018</v>
      </c>
      <c r="H398" s="5">
        <v>60.2</v>
      </c>
      <c r="I398" s="6">
        <v>4.6537137031555176</v>
      </c>
      <c r="J398" s="6">
        <v>0.76253541105982126</v>
      </c>
      <c r="K398" s="12">
        <v>41.569669899139647</v>
      </c>
      <c r="L398">
        <f t="shared" si="20"/>
        <v>1.57</v>
      </c>
      <c r="M398" s="20">
        <v>1289.7380031204088</v>
      </c>
    </row>
    <row r="399" spans="1:13">
      <c r="A399">
        <f t="shared" si="18"/>
        <v>94</v>
      </c>
      <c r="B399" t="s">
        <v>112</v>
      </c>
      <c r="C399" t="str">
        <f>VLOOKUP(B399,'country codes'!$A$3:$B$287,2,0)</f>
        <v>MYS</v>
      </c>
      <c r="D399">
        <v>8</v>
      </c>
      <c r="E399" s="7" t="str">
        <f t="shared" si="19"/>
        <v>2018MYS</v>
      </c>
      <c r="F399" s="5">
        <v>31528.032999999999</v>
      </c>
      <c r="G399">
        <v>2018</v>
      </c>
      <c r="H399" s="5">
        <v>76</v>
      </c>
      <c r="I399" s="6">
        <v>5.3388175964355469</v>
      </c>
      <c r="J399" s="6">
        <v>3.9767552477535792</v>
      </c>
      <c r="K399" s="12">
        <v>41.536324674916692</v>
      </c>
      <c r="L399">
        <f t="shared" si="20"/>
        <v>1.57</v>
      </c>
      <c r="M399" s="20">
        <v>27557.654464534677</v>
      </c>
    </row>
    <row r="400" spans="1:13">
      <c r="A400">
        <f t="shared" si="18"/>
        <v>95</v>
      </c>
      <c r="B400" t="s">
        <v>96</v>
      </c>
      <c r="C400" t="str">
        <f>VLOOKUP(B400,'country codes'!$A$3:$B$287,2,0)</f>
        <v>CMR</v>
      </c>
      <c r="D400">
        <v>5</v>
      </c>
      <c r="E400" s="7" t="str">
        <f t="shared" si="19"/>
        <v>2018CMR</v>
      </c>
      <c r="F400" s="5">
        <v>25216.260999999999</v>
      </c>
      <c r="G400">
        <v>2018</v>
      </c>
      <c r="H400" s="5">
        <v>58.9</v>
      </c>
      <c r="I400" s="6">
        <v>5.2507376670837402</v>
      </c>
      <c r="J400" s="6">
        <v>1.2550163625488142</v>
      </c>
      <c r="K400" s="12">
        <v>41.462301011809409</v>
      </c>
      <c r="L400">
        <f t="shared" si="20"/>
        <v>1.57</v>
      </c>
      <c r="M400" s="20">
        <v>3603.5517048187567</v>
      </c>
    </row>
    <row r="401" spans="1:13">
      <c r="A401">
        <f t="shared" si="18"/>
        <v>96</v>
      </c>
      <c r="B401" t="s">
        <v>93</v>
      </c>
      <c r="C401" t="str">
        <f>VLOOKUP(B401,'country codes'!$A$3:$B$287,2,0)</f>
        <v>RWA</v>
      </c>
      <c r="D401">
        <v>5</v>
      </c>
      <c r="E401" s="7" t="str">
        <f t="shared" si="19"/>
        <v>2018RWA</v>
      </c>
      <c r="F401" s="5">
        <v>12301.968999999999</v>
      </c>
      <c r="G401">
        <v>2018</v>
      </c>
      <c r="H401" s="5">
        <v>68.7</v>
      </c>
      <c r="I401" s="6">
        <v>3.5610466003417969</v>
      </c>
      <c r="J401" s="6">
        <v>0.64179817084430957</v>
      </c>
      <c r="K401" s="12">
        <v>41.102058467867053</v>
      </c>
      <c r="L401">
        <f t="shared" si="20"/>
        <v>1.57</v>
      </c>
      <c r="M401" s="20">
        <v>2088.7543180402986</v>
      </c>
    </row>
    <row r="402" spans="1:13">
      <c r="A402">
        <f t="shared" si="18"/>
        <v>97</v>
      </c>
      <c r="B402" t="s">
        <v>118</v>
      </c>
      <c r="C402" t="str">
        <f>VLOOKUP(B402,'country codes'!$A$3:$B$287,2,0)</f>
        <v>GIN</v>
      </c>
      <c r="D402">
        <v>5</v>
      </c>
      <c r="E402" s="7" t="str">
        <f t="shared" si="19"/>
        <v>2018GIN</v>
      </c>
      <c r="F402" s="5">
        <v>12414.291999999999</v>
      </c>
      <c r="G402">
        <v>2018</v>
      </c>
      <c r="H402" s="5">
        <v>61.2</v>
      </c>
      <c r="I402" s="6">
        <v>5.2522268295288086</v>
      </c>
      <c r="J402" s="6">
        <v>1.7255788287913627</v>
      </c>
      <c r="K402" s="12">
        <v>40.863551593968154</v>
      </c>
      <c r="L402">
        <f t="shared" si="20"/>
        <v>1.57</v>
      </c>
      <c r="M402" s="20">
        <v>2495.9717619247554</v>
      </c>
    </row>
    <row r="403" spans="1:13">
      <c r="A403">
        <f t="shared" si="18"/>
        <v>98</v>
      </c>
      <c r="B403" t="s">
        <v>122</v>
      </c>
      <c r="C403" t="str">
        <f>VLOOKUP(B403,'country codes'!$A$3:$B$287,2,0)</f>
        <v>BGR</v>
      </c>
      <c r="D403">
        <v>7</v>
      </c>
      <c r="E403" s="7" t="str">
        <f t="shared" si="19"/>
        <v>2018BGR</v>
      </c>
      <c r="F403" s="5">
        <v>7051.61</v>
      </c>
      <c r="G403">
        <v>2018</v>
      </c>
      <c r="H403" s="5">
        <v>74.900000000000006</v>
      </c>
      <c r="I403" s="6">
        <v>5.098813533782959</v>
      </c>
      <c r="J403" s="6">
        <v>3.7035850660489986</v>
      </c>
      <c r="K403" s="12">
        <v>40.579417362339171</v>
      </c>
      <c r="L403">
        <f t="shared" si="20"/>
        <v>1.57</v>
      </c>
      <c r="M403" s="20">
        <v>22279.361939370487</v>
      </c>
    </row>
    <row r="404" spans="1:13">
      <c r="A404">
        <f t="shared" si="18"/>
        <v>99</v>
      </c>
      <c r="B404" t="s">
        <v>71</v>
      </c>
      <c r="C404" t="str">
        <f>VLOOKUP(B404,'country codes'!$A$3:$B$287,2,0)</f>
        <v>EGY</v>
      </c>
      <c r="D404">
        <v>4</v>
      </c>
      <c r="E404" s="7" t="str">
        <f t="shared" si="19"/>
        <v>2018EGY</v>
      </c>
      <c r="F404" s="5">
        <v>98423.601999999999</v>
      </c>
      <c r="G404">
        <v>2018</v>
      </c>
      <c r="H404" s="5">
        <v>71.8</v>
      </c>
      <c r="I404" s="6">
        <v>4.0054507255554199</v>
      </c>
      <c r="J404" s="6">
        <v>1.7313988041523023</v>
      </c>
      <c r="K404" s="12">
        <v>40.556294711749977</v>
      </c>
      <c r="L404">
        <f t="shared" si="20"/>
        <v>1.57</v>
      </c>
      <c r="M404" s="20">
        <v>11366.336329055059</v>
      </c>
    </row>
    <row r="405" spans="1:13">
      <c r="A405">
        <f t="shared" si="18"/>
        <v>100</v>
      </c>
      <c r="B405" t="s">
        <v>90</v>
      </c>
      <c r="C405" t="str">
        <f>VLOOKUP(B405,'country codes'!$A$3:$B$287,2,0)</f>
        <v>LAO</v>
      </c>
      <c r="D405">
        <v>8</v>
      </c>
      <c r="E405" s="7" t="str">
        <f t="shared" si="19"/>
        <v>2018LAO</v>
      </c>
      <c r="F405" s="5">
        <v>7061.4979999999996</v>
      </c>
      <c r="G405">
        <v>2018</v>
      </c>
      <c r="H405" s="5">
        <v>67.599999999999994</v>
      </c>
      <c r="I405" s="6">
        <v>4.8594021797180176</v>
      </c>
      <c r="J405" s="6">
        <v>2.282094073369354</v>
      </c>
      <c r="K405" s="12">
        <v>40.544583209334455</v>
      </c>
      <c r="L405">
        <f t="shared" si="20"/>
        <v>1.57</v>
      </c>
      <c r="M405" s="20">
        <v>7592.8197975671073</v>
      </c>
    </row>
    <row r="406" spans="1:13">
      <c r="A406">
        <f t="shared" si="18"/>
        <v>101</v>
      </c>
      <c r="B406" t="s">
        <v>107</v>
      </c>
      <c r="C406" t="str">
        <f>VLOOKUP(B406,'country codes'!$A$3:$B$287,2,0)</f>
        <v>UKR</v>
      </c>
      <c r="D406">
        <v>7</v>
      </c>
      <c r="E406" s="7" t="str">
        <f t="shared" si="19"/>
        <v>2018UKR</v>
      </c>
      <c r="F406" s="5">
        <v>44246.158000000003</v>
      </c>
      <c r="G406">
        <v>2018</v>
      </c>
      <c r="H406" s="5">
        <v>72</v>
      </c>
      <c r="I406" s="6">
        <v>4.6619091033935547</v>
      </c>
      <c r="J406" s="6">
        <v>2.6702895989536457</v>
      </c>
      <c r="K406" s="12">
        <v>40.520978174621291</v>
      </c>
      <c r="L406">
        <f t="shared" si="20"/>
        <v>1.57</v>
      </c>
      <c r="M406" s="20">
        <v>12338.002803948501</v>
      </c>
    </row>
    <row r="407" spans="1:13">
      <c r="A407">
        <f t="shared" si="18"/>
        <v>102</v>
      </c>
      <c r="B407" t="s">
        <v>130</v>
      </c>
      <c r="C407" t="str">
        <f>VLOOKUP(B407,'country codes'!$A$3:$B$287,2,0)</f>
        <v>CAN</v>
      </c>
      <c r="D407">
        <v>2</v>
      </c>
      <c r="E407" s="7" t="str">
        <f t="shared" si="19"/>
        <v>2018CAN</v>
      </c>
      <c r="F407" s="5">
        <v>37074.557999999997</v>
      </c>
      <c r="G407">
        <v>2018</v>
      </c>
      <c r="H407" s="5">
        <v>82.3</v>
      </c>
      <c r="I407" s="6">
        <v>7.1754965782165527</v>
      </c>
      <c r="J407" s="6">
        <v>8.1351691339106154</v>
      </c>
      <c r="K407" s="12">
        <v>40.501112647363968</v>
      </c>
      <c r="L407">
        <f t="shared" si="20"/>
        <v>1.57</v>
      </c>
      <c r="M407" s="20">
        <v>48770.33586173784</v>
      </c>
    </row>
    <row r="408" spans="1:13">
      <c r="A408">
        <f t="shared" si="18"/>
        <v>103</v>
      </c>
      <c r="B408" t="s">
        <v>124</v>
      </c>
      <c r="C408" t="str">
        <f>VLOOKUP(B408,'country codes'!$A$3:$B$287,2,0)</f>
        <v>IND</v>
      </c>
      <c r="D408">
        <v>6</v>
      </c>
      <c r="E408" s="7" t="str">
        <f t="shared" si="19"/>
        <v>2018IND</v>
      </c>
      <c r="F408" s="5">
        <v>1352642.2830000001</v>
      </c>
      <c r="G408">
        <v>2018</v>
      </c>
      <c r="H408" s="5">
        <v>69.400000000000006</v>
      </c>
      <c r="I408" s="6">
        <v>3.8180687427520752</v>
      </c>
      <c r="J408" s="6">
        <v>1.2132277818761141</v>
      </c>
      <c r="K408" s="12">
        <v>40.296373131527645</v>
      </c>
      <c r="L408">
        <f t="shared" si="20"/>
        <v>1.57</v>
      </c>
      <c r="M408" s="20">
        <v>6496.8075059829835</v>
      </c>
    </row>
    <row r="409" spans="1:13">
      <c r="A409">
        <f t="shared" si="18"/>
        <v>104</v>
      </c>
      <c r="B409" t="s">
        <v>56</v>
      </c>
      <c r="C409" t="str">
        <f>VLOOKUP(B409,'country codes'!$A$3:$B$287,2,0)</f>
        <v>UGA</v>
      </c>
      <c r="D409">
        <v>5</v>
      </c>
      <c r="E409" s="7" t="str">
        <f t="shared" si="19"/>
        <v>2018UGA</v>
      </c>
      <c r="F409" s="5">
        <v>42729.031999999999</v>
      </c>
      <c r="G409">
        <v>2018</v>
      </c>
      <c r="H409" s="5">
        <v>63</v>
      </c>
      <c r="I409" s="6">
        <v>4.3217148780822754</v>
      </c>
      <c r="J409" s="6">
        <v>1.0132468631887466</v>
      </c>
      <c r="K409" s="12">
        <v>40.191249498219634</v>
      </c>
      <c r="L409">
        <f t="shared" si="20"/>
        <v>1.57</v>
      </c>
      <c r="M409" s="20">
        <v>2122.2605127628613</v>
      </c>
    </row>
    <row r="410" spans="1:13">
      <c r="A410">
        <f t="shared" si="18"/>
        <v>105</v>
      </c>
      <c r="B410" t="s">
        <v>121</v>
      </c>
      <c r="C410" t="str">
        <f>VLOOKUP(B410,'country codes'!$A$3:$B$287,2,0)</f>
        <v>SAU</v>
      </c>
      <c r="D410">
        <v>4</v>
      </c>
      <c r="E410" s="7" t="str">
        <f t="shared" si="19"/>
        <v>2018SAU</v>
      </c>
      <c r="F410" s="5">
        <v>33702.756999999998</v>
      </c>
      <c r="G410">
        <v>2018</v>
      </c>
      <c r="H410" s="5">
        <v>75</v>
      </c>
      <c r="I410" s="6">
        <v>6.3563933372497559</v>
      </c>
      <c r="J410" s="6">
        <v>5.6508366164827128</v>
      </c>
      <c r="K410" s="12">
        <v>40.147943859892983</v>
      </c>
      <c r="L410">
        <f t="shared" si="20"/>
        <v>1.57</v>
      </c>
      <c r="M410" s="20">
        <v>47596.735569334298</v>
      </c>
    </row>
    <row r="411" spans="1:13">
      <c r="A411">
        <f t="shared" si="18"/>
        <v>106</v>
      </c>
      <c r="B411" t="s">
        <v>102</v>
      </c>
      <c r="C411" t="str">
        <f>VLOOKUP(B411,'country codes'!$A$3:$B$287,2,0)</f>
        <v>MMR</v>
      </c>
      <c r="D411">
        <v>8</v>
      </c>
      <c r="E411" s="7" t="str">
        <f t="shared" si="19"/>
        <v>2018MMR</v>
      </c>
      <c r="F411" s="5">
        <v>53708.317999999999</v>
      </c>
      <c r="G411">
        <v>2018</v>
      </c>
      <c r="H411" s="5">
        <v>66.900000000000006</v>
      </c>
      <c r="I411" s="6">
        <v>4.4106330871582031</v>
      </c>
      <c r="J411" s="6">
        <v>1.7461583620543562</v>
      </c>
      <c r="K411" s="12">
        <v>39.831676987594662</v>
      </c>
      <c r="L411">
        <f t="shared" si="20"/>
        <v>1.57</v>
      </c>
      <c r="M411" s="20">
        <v>5029.1808756883584</v>
      </c>
    </row>
    <row r="412" spans="1:13">
      <c r="A412">
        <f t="shared" si="18"/>
        <v>107</v>
      </c>
      <c r="B412" s="9" t="s">
        <v>127</v>
      </c>
      <c r="C412" t="str">
        <f>VLOOKUP(B412,'country codes'!$A$3:$B$287,2,0)</f>
        <v>KOR</v>
      </c>
      <c r="D412">
        <v>8</v>
      </c>
      <c r="E412" s="7" t="str">
        <f t="shared" si="19"/>
        <v>2018KOR</v>
      </c>
      <c r="F412" s="5">
        <v>51171.7</v>
      </c>
      <c r="G412">
        <v>2018</v>
      </c>
      <c r="H412" s="5">
        <v>82.8</v>
      </c>
      <c r="I412" s="6">
        <v>5.8402314186096191</v>
      </c>
      <c r="J412" s="6">
        <v>6.3358613205086645</v>
      </c>
      <c r="K412" s="12">
        <v>39.792367568777415</v>
      </c>
      <c r="L412">
        <f t="shared" si="20"/>
        <v>1.57</v>
      </c>
      <c r="M412" s="20">
        <v>42105.279934327751</v>
      </c>
    </row>
    <row r="413" spans="1:13">
      <c r="A413">
        <f t="shared" si="18"/>
        <v>108</v>
      </c>
      <c r="B413" t="s">
        <v>110</v>
      </c>
      <c r="C413" t="str">
        <f>VLOOKUP(B413,'country codes'!$A$3:$B$287,2,0)</f>
        <v>GHA</v>
      </c>
      <c r="D413">
        <v>5</v>
      </c>
      <c r="E413" s="7" t="str">
        <f t="shared" si="19"/>
        <v>2018GHA</v>
      </c>
      <c r="F413" s="5">
        <v>29767.108</v>
      </c>
      <c r="G413">
        <v>2018</v>
      </c>
      <c r="H413" s="5">
        <v>63.8</v>
      </c>
      <c r="I413" s="6">
        <v>5.0036931037902832</v>
      </c>
      <c r="J413" s="6">
        <v>2.0717689041887439</v>
      </c>
      <c r="K413" s="12">
        <v>39.685371507877406</v>
      </c>
      <c r="L413">
        <f t="shared" si="20"/>
        <v>1.57</v>
      </c>
      <c r="M413" s="20">
        <v>5194.4390009744975</v>
      </c>
    </row>
    <row r="414" spans="1:13">
      <c r="A414">
        <f t="shared" si="18"/>
        <v>109</v>
      </c>
      <c r="B414" t="s">
        <v>103</v>
      </c>
      <c r="C414" t="str">
        <f>VLOOKUP(B414,'country codes'!$A$3:$B$287,2,0)</f>
        <v>BLR</v>
      </c>
      <c r="D414">
        <v>7</v>
      </c>
      <c r="E414" s="7" t="str">
        <f t="shared" si="19"/>
        <v>2018BLR</v>
      </c>
      <c r="F414" s="5">
        <v>9452.6149999999998</v>
      </c>
      <c r="G414">
        <v>2018</v>
      </c>
      <c r="H414" s="5">
        <v>74.599999999999994</v>
      </c>
      <c r="I414" s="6">
        <v>5.2337698936462402</v>
      </c>
      <c r="J414" s="6">
        <v>4.1652504325319777</v>
      </c>
      <c r="K414" s="12">
        <v>39.367531985556056</v>
      </c>
      <c r="L414">
        <f t="shared" si="20"/>
        <v>1.57</v>
      </c>
      <c r="M414" s="20">
        <v>18885.235499966791</v>
      </c>
    </row>
    <row r="415" spans="1:13">
      <c r="A415">
        <f t="shared" si="18"/>
        <v>110</v>
      </c>
      <c r="B415" t="s">
        <v>109</v>
      </c>
      <c r="C415" t="str">
        <f>VLOOKUP(B415,'country codes'!$A$3:$B$287,2,0)</f>
        <v>GAB</v>
      </c>
      <c r="D415">
        <v>5</v>
      </c>
      <c r="E415" s="7" t="str">
        <f t="shared" si="19"/>
        <v>2018GAB</v>
      </c>
      <c r="F415" s="5">
        <v>2119.2750000000001</v>
      </c>
      <c r="G415">
        <v>2018</v>
      </c>
      <c r="H415" s="5">
        <v>66.2</v>
      </c>
      <c r="I415" s="6">
        <v>4.7830090522766113</v>
      </c>
      <c r="J415" s="6">
        <v>2.2421451866200348</v>
      </c>
      <c r="K415" s="12">
        <v>39.297908134742812</v>
      </c>
      <c r="L415">
        <f t="shared" si="20"/>
        <v>1.57</v>
      </c>
      <c r="M415" s="20">
        <v>14744.434326749117</v>
      </c>
    </row>
    <row r="416" spans="1:13">
      <c r="A416">
        <f t="shared" si="18"/>
        <v>111</v>
      </c>
      <c r="B416" t="s">
        <v>47</v>
      </c>
      <c r="C416" t="str">
        <f>VLOOKUP(B416,'country codes'!$A$3:$B$287,2,0)</f>
        <v>LBR</v>
      </c>
      <c r="D416">
        <v>5</v>
      </c>
      <c r="E416" s="7" t="str">
        <f t="shared" si="19"/>
        <v>2018LBR</v>
      </c>
      <c r="F416" s="5">
        <v>4818.9759999999997</v>
      </c>
      <c r="G416">
        <v>2018</v>
      </c>
      <c r="H416" s="5">
        <v>63.7</v>
      </c>
      <c r="I416" s="6">
        <v>4.1348528861999512</v>
      </c>
      <c r="J416" s="6">
        <v>1.0878362244099409</v>
      </c>
      <c r="K416" s="12">
        <v>39.080396248743597</v>
      </c>
      <c r="L416">
        <f t="shared" si="20"/>
        <v>1.57</v>
      </c>
      <c r="M416" s="20">
        <v>1497.0044765550501</v>
      </c>
    </row>
    <row r="417" spans="1:13">
      <c r="A417">
        <f t="shared" si="18"/>
        <v>112</v>
      </c>
      <c r="B417" t="s">
        <v>104</v>
      </c>
      <c r="C417" t="str">
        <f>VLOOKUP(B417,'country codes'!$A$3:$B$287,2,0)</f>
        <v>CIV</v>
      </c>
      <c r="D417">
        <v>5</v>
      </c>
      <c r="E417" s="7" t="str">
        <f t="shared" si="19"/>
        <v>2018CIV</v>
      </c>
      <c r="F417" s="5">
        <v>25069.225999999999</v>
      </c>
      <c r="G417">
        <v>2018</v>
      </c>
      <c r="H417" s="5">
        <v>57.4</v>
      </c>
      <c r="I417" s="6">
        <v>5.2683749198913574</v>
      </c>
      <c r="J417" s="6">
        <v>1.497529256076999</v>
      </c>
      <c r="K417" s="12">
        <v>39.080158448996279</v>
      </c>
      <c r="L417">
        <f t="shared" si="20"/>
        <v>1.57</v>
      </c>
      <c r="M417" s="20">
        <v>5033.4782237277368</v>
      </c>
    </row>
    <row r="418" spans="1:13">
      <c r="A418">
        <f t="shared" si="18"/>
        <v>113</v>
      </c>
      <c r="B418" t="s">
        <v>126</v>
      </c>
      <c r="C418" t="str">
        <f>VLOOKUP(B418,'country codes'!$A$3:$B$287,2,0)</f>
        <v>ZMB</v>
      </c>
      <c r="D418">
        <v>5</v>
      </c>
      <c r="E418" s="7" t="str">
        <f t="shared" si="19"/>
        <v>2018ZMB</v>
      </c>
      <c r="F418" s="5">
        <v>17351.714</v>
      </c>
      <c r="G418">
        <v>2018</v>
      </c>
      <c r="H418" s="5">
        <v>63.5</v>
      </c>
      <c r="I418" s="6">
        <v>4.0414881706237793</v>
      </c>
      <c r="J418" s="6">
        <v>0.95866355834960459</v>
      </c>
      <c r="K418" s="12">
        <v>38.992156645998449</v>
      </c>
      <c r="L418">
        <f t="shared" si="20"/>
        <v>1.57</v>
      </c>
      <c r="M418" s="20">
        <v>3521.5201444530562</v>
      </c>
    </row>
    <row r="419" spans="1:13">
      <c r="A419">
        <f t="shared" si="18"/>
        <v>114</v>
      </c>
      <c r="B419" t="s">
        <v>129</v>
      </c>
      <c r="C419" t="str">
        <f>VLOOKUP(B419,'country codes'!$A$3:$B$287,2,0)</f>
        <v>NGA</v>
      </c>
      <c r="D419">
        <v>5</v>
      </c>
      <c r="E419" s="7" t="str">
        <f t="shared" si="19"/>
        <v>2018NGA</v>
      </c>
      <c r="F419" s="5">
        <v>195874.685</v>
      </c>
      <c r="G419">
        <v>2018</v>
      </c>
      <c r="H419" s="5">
        <v>54.3</v>
      </c>
      <c r="I419" s="6">
        <v>5.2522883415222168</v>
      </c>
      <c r="J419" s="6">
        <v>1.0089268489413026</v>
      </c>
      <c r="K419" s="12">
        <v>38.906930841449977</v>
      </c>
      <c r="L419">
        <f t="shared" si="20"/>
        <v>1.57</v>
      </c>
      <c r="M419" s="20">
        <v>5155.0745461715651</v>
      </c>
    </row>
    <row r="420" spans="1:13">
      <c r="A420">
        <f t="shared" si="18"/>
        <v>115</v>
      </c>
      <c r="B420" t="s">
        <v>135</v>
      </c>
      <c r="C420" t="str">
        <f>VLOOKUP(B420,'country codes'!$A$3:$B$287,2,0)</f>
        <v>LTU</v>
      </c>
      <c r="D420">
        <v>7</v>
      </c>
      <c r="E420" s="7" t="str">
        <f t="shared" si="19"/>
        <v>2018LTU</v>
      </c>
      <c r="F420" s="5">
        <v>2801.27</v>
      </c>
      <c r="G420">
        <v>2018</v>
      </c>
      <c r="H420" s="5">
        <v>75.7</v>
      </c>
      <c r="I420" s="6">
        <v>6.3088788986206055</v>
      </c>
      <c r="J420" s="6">
        <v>6.1381859038358684</v>
      </c>
      <c r="K420" s="12">
        <v>38.765142511265438</v>
      </c>
      <c r="L420">
        <f t="shared" si="20"/>
        <v>1.57</v>
      </c>
      <c r="M420" s="20">
        <v>35540.653772362617</v>
      </c>
    </row>
    <row r="421" spans="1:13">
      <c r="A421">
        <f t="shared" si="18"/>
        <v>116</v>
      </c>
      <c r="B421" t="s">
        <v>92</v>
      </c>
      <c r="C421" t="str">
        <f>VLOOKUP(B421,'country codes'!$A$3:$B$287,2,0)</f>
        <v>IRN</v>
      </c>
      <c r="D421">
        <v>4</v>
      </c>
      <c r="E421" s="7" t="str">
        <f t="shared" si="19"/>
        <v>2018IRN</v>
      </c>
      <c r="F421" s="5">
        <v>81800.203999999998</v>
      </c>
      <c r="G421">
        <v>2018</v>
      </c>
      <c r="H421" s="5">
        <v>76.5</v>
      </c>
      <c r="I421" s="6">
        <v>4.2781176567077637</v>
      </c>
      <c r="J421" s="6">
        <v>3.1782265083432932</v>
      </c>
      <c r="K421" s="12">
        <v>38.754673085039649</v>
      </c>
      <c r="L421">
        <f t="shared" si="20"/>
        <v>1.57</v>
      </c>
      <c r="M421" s="20">
        <v>13471.848968969422</v>
      </c>
    </row>
    <row r="422" spans="1:13">
      <c r="A422">
        <f t="shared" si="18"/>
        <v>117</v>
      </c>
      <c r="B422" t="s">
        <v>125</v>
      </c>
      <c r="C422" t="str">
        <f>VLOOKUP(B422,'country codes'!$A$3:$B$287,2,0)</f>
        <v>NAM</v>
      </c>
      <c r="D422">
        <v>5</v>
      </c>
      <c r="E422" s="7" t="str">
        <f t="shared" si="19"/>
        <v>2018NAM</v>
      </c>
      <c r="F422" s="5">
        <v>2448.3000000000002</v>
      </c>
      <c r="G422">
        <v>2018</v>
      </c>
      <c r="H422" s="5">
        <v>63.4</v>
      </c>
      <c r="I422" s="6">
        <v>4.8340878486633301</v>
      </c>
      <c r="J422" s="6">
        <v>2.0340648713208633</v>
      </c>
      <c r="K422" s="12">
        <v>38.579845119294141</v>
      </c>
      <c r="L422">
        <f t="shared" si="20"/>
        <v>1.57</v>
      </c>
      <c r="M422" s="20">
        <v>9931.972911782781</v>
      </c>
    </row>
    <row r="423" spans="1:13">
      <c r="A423">
        <f t="shared" si="18"/>
        <v>118</v>
      </c>
      <c r="B423" t="s">
        <v>68</v>
      </c>
      <c r="C423" t="str">
        <f>VLOOKUP(B423,'country codes'!$A$3:$B$287,2,0)</f>
        <v>COM</v>
      </c>
      <c r="D423">
        <v>5</v>
      </c>
      <c r="E423" s="7" t="str">
        <f t="shared" si="19"/>
        <v>2018COM</v>
      </c>
      <c r="F423" s="5">
        <v>832.322</v>
      </c>
      <c r="G423">
        <v>2018</v>
      </c>
      <c r="H423" s="5">
        <v>64.099999999999994</v>
      </c>
      <c r="I423" s="6">
        <v>3.9728195667266846</v>
      </c>
      <c r="J423" s="6">
        <v>1.1342599969918443</v>
      </c>
      <c r="K423" s="12">
        <v>38.058437001195038</v>
      </c>
      <c r="L423">
        <f t="shared" si="20"/>
        <v>1.57</v>
      </c>
      <c r="M423" s="20">
        <v>3066.8378467793327</v>
      </c>
    </row>
    <row r="424" spans="1:13">
      <c r="A424">
        <f t="shared" si="18"/>
        <v>119</v>
      </c>
      <c r="B424" t="s">
        <v>98</v>
      </c>
      <c r="C424" t="str">
        <f>VLOOKUP(B424,'country codes'!$A$3:$B$287,2,0)</f>
        <v>HTI</v>
      </c>
      <c r="D424">
        <v>1</v>
      </c>
      <c r="E424" s="7" t="str">
        <f t="shared" si="19"/>
        <v>2018HTI</v>
      </c>
      <c r="F424" s="5">
        <v>11123.183000000001</v>
      </c>
      <c r="G424">
        <v>2018</v>
      </c>
      <c r="H424" s="5">
        <v>63.7</v>
      </c>
      <c r="I424" s="6">
        <v>3.6149280071258545</v>
      </c>
      <c r="J424" s="6">
        <v>0.63463956040369685</v>
      </c>
      <c r="K424" s="12">
        <v>37.941867608123502</v>
      </c>
      <c r="L424">
        <f t="shared" si="20"/>
        <v>1.57</v>
      </c>
      <c r="M424" s="20">
        <v>2992.3122942539817</v>
      </c>
    </row>
    <row r="425" spans="1:13">
      <c r="A425">
        <f t="shared" si="18"/>
        <v>120</v>
      </c>
      <c r="B425" t="s">
        <v>136</v>
      </c>
      <c r="C425" t="str">
        <f>VLOOKUP(B425,'country codes'!$A$3:$B$287,2,0)</f>
        <v>USA</v>
      </c>
      <c r="D425">
        <v>2</v>
      </c>
      <c r="E425" s="7" t="str">
        <f t="shared" si="19"/>
        <v>2018USA</v>
      </c>
      <c r="F425" s="5">
        <v>327096.26299999998</v>
      </c>
      <c r="G425">
        <v>2018</v>
      </c>
      <c r="H425" s="5">
        <v>78.900000000000006</v>
      </c>
      <c r="I425" s="6">
        <v>6.8826847076416016</v>
      </c>
      <c r="J425" s="6">
        <v>8.1501431840223724</v>
      </c>
      <c r="K425" s="12">
        <v>37.393473496724795</v>
      </c>
      <c r="L425">
        <f t="shared" si="20"/>
        <v>1.57</v>
      </c>
      <c r="M425" s="20">
        <v>61498.369830226424</v>
      </c>
    </row>
    <row r="426" spans="1:13">
      <c r="A426">
        <f t="shared" si="18"/>
        <v>121</v>
      </c>
      <c r="B426" t="s">
        <v>106</v>
      </c>
      <c r="C426" t="str">
        <f>VLOOKUP(B426,'country codes'!$A$3:$B$287,2,0)</f>
        <v>BDI</v>
      </c>
      <c r="D426">
        <v>5</v>
      </c>
      <c r="E426" s="7" t="str">
        <f t="shared" si="19"/>
        <v>2018BDI</v>
      </c>
      <c r="F426" s="5">
        <v>11175.379000000001</v>
      </c>
      <c r="G426">
        <v>2018</v>
      </c>
      <c r="H426" s="5">
        <v>61.2</v>
      </c>
      <c r="I426" s="6">
        <v>3.7752830982208252</v>
      </c>
      <c r="J426" s="6">
        <v>0.61035641622491987</v>
      </c>
      <c r="K426" s="12">
        <v>37.350269487935385</v>
      </c>
      <c r="L426">
        <f t="shared" si="20"/>
        <v>1.57</v>
      </c>
      <c r="M426" s="20">
        <v>761.52419338444633</v>
      </c>
    </row>
    <row r="427" spans="1:13">
      <c r="A427">
        <f t="shared" si="18"/>
        <v>122</v>
      </c>
      <c r="B427" t="s">
        <v>131</v>
      </c>
      <c r="C427" t="str">
        <f>VLOOKUP(B427,'country codes'!$A$3:$B$287,2,0)</f>
        <v>KAZ</v>
      </c>
      <c r="D427">
        <v>7</v>
      </c>
      <c r="E427" s="7" t="str">
        <f t="shared" si="19"/>
        <v>2018KAZ</v>
      </c>
      <c r="F427" s="5">
        <v>18319.616000000002</v>
      </c>
      <c r="G427">
        <v>2018</v>
      </c>
      <c r="H427" s="5">
        <v>73.2</v>
      </c>
      <c r="I427" s="6">
        <v>6.0076360702514648</v>
      </c>
      <c r="J427" s="6">
        <v>5.9019977633160501</v>
      </c>
      <c r="K427" s="12">
        <v>36.660472325234785</v>
      </c>
      <c r="L427">
        <f t="shared" si="20"/>
        <v>1.57</v>
      </c>
      <c r="M427" s="20">
        <v>25544.344756303515</v>
      </c>
    </row>
    <row r="428" spans="1:13">
      <c r="A428">
        <f t="shared" si="18"/>
        <v>123</v>
      </c>
      <c r="B428" t="s">
        <v>115</v>
      </c>
      <c r="C428" t="str">
        <f>VLOOKUP(B428,'country codes'!$A$3:$B$287,2,0)</f>
        <v>TGO</v>
      </c>
      <c r="D428">
        <v>5</v>
      </c>
      <c r="E428" s="7" t="str">
        <f t="shared" si="19"/>
        <v>2018TGO</v>
      </c>
      <c r="F428" s="5">
        <v>7889.0950000000003</v>
      </c>
      <c r="G428">
        <v>2018</v>
      </c>
      <c r="H428" s="5">
        <v>60.8</v>
      </c>
      <c r="I428" s="6">
        <v>4.0228948593139648</v>
      </c>
      <c r="J428" s="6">
        <v>1.0924805529671782</v>
      </c>
      <c r="K428" s="12">
        <v>36.226900937385132</v>
      </c>
      <c r="L428">
        <f t="shared" si="20"/>
        <v>1.57</v>
      </c>
      <c r="M428" s="20">
        <v>1552.8585615313943</v>
      </c>
    </row>
    <row r="429" spans="1:13">
      <c r="A429">
        <f t="shared" si="18"/>
        <v>124</v>
      </c>
      <c r="B429" t="s">
        <v>48</v>
      </c>
      <c r="C429" t="str">
        <f>VLOOKUP(B429,'country codes'!$A$3:$B$287,2,0)</f>
        <v>YEM</v>
      </c>
      <c r="D429">
        <v>4</v>
      </c>
      <c r="E429" s="7" t="str">
        <f t="shared" si="19"/>
        <v>2018YEM</v>
      </c>
      <c r="F429" s="5">
        <v>28498.683000000001</v>
      </c>
      <c r="G429">
        <v>2018</v>
      </c>
      <c r="H429" s="5">
        <v>66.099999999999994</v>
      </c>
      <c r="I429" s="6">
        <v>3.057513952255249</v>
      </c>
      <c r="J429" s="6">
        <v>0.5608995542470202</v>
      </c>
      <c r="K429" s="12">
        <v>35.980123523656069</v>
      </c>
      <c r="L429">
        <f t="shared" si="20"/>
        <v>1.57</v>
      </c>
      <c r="M429" s="20" t="s">
        <v>334</v>
      </c>
    </row>
    <row r="430" spans="1:13">
      <c r="A430">
        <f t="shared" si="18"/>
        <v>125</v>
      </c>
      <c r="B430" t="s">
        <v>105</v>
      </c>
      <c r="C430" t="str">
        <f>VLOOKUP(B430,'country codes'!$A$3:$B$287,2,0)</f>
        <v>MLI</v>
      </c>
      <c r="D430">
        <v>5</v>
      </c>
      <c r="E430" s="7" t="str">
        <f t="shared" si="19"/>
        <v>2018MLI</v>
      </c>
      <c r="F430" s="5">
        <v>19077.755000000001</v>
      </c>
      <c r="G430">
        <v>2018</v>
      </c>
      <c r="H430" s="5">
        <v>58.9</v>
      </c>
      <c r="I430" s="6">
        <v>4.4157295227050781</v>
      </c>
      <c r="J430" s="6">
        <v>1.4261602585748299</v>
      </c>
      <c r="K430" s="12">
        <v>35.667969419854678</v>
      </c>
      <c r="L430">
        <f t="shared" si="20"/>
        <v>1.57</v>
      </c>
      <c r="M430" s="20">
        <v>2283.710193707389</v>
      </c>
    </row>
    <row r="431" spans="1:13">
      <c r="A431">
        <f t="shared" si="18"/>
        <v>126</v>
      </c>
      <c r="B431" t="s">
        <v>133</v>
      </c>
      <c r="C431" t="str">
        <f>VLOOKUP(B431,'country codes'!$A$3:$B$287,2,0)</f>
        <v>MRT</v>
      </c>
      <c r="D431">
        <v>5</v>
      </c>
      <c r="E431" s="7" t="str">
        <f t="shared" si="19"/>
        <v>2018MRT</v>
      </c>
      <c r="F431" s="5">
        <v>4403.3119999999999</v>
      </c>
      <c r="G431">
        <v>2018</v>
      </c>
      <c r="H431" s="5">
        <v>64.7</v>
      </c>
      <c r="I431" s="6">
        <v>4.3136153221130371</v>
      </c>
      <c r="J431" s="6">
        <v>2.2824365966994313</v>
      </c>
      <c r="K431" s="12">
        <v>35.361850145279888</v>
      </c>
      <c r="L431">
        <f t="shared" si="20"/>
        <v>1.57</v>
      </c>
      <c r="M431" s="20">
        <v>5042.423182441019</v>
      </c>
    </row>
    <row r="432" spans="1:13">
      <c r="A432">
        <f t="shared" si="18"/>
        <v>127</v>
      </c>
      <c r="B432" t="s">
        <v>141</v>
      </c>
      <c r="C432" t="str">
        <f>VLOOKUP(B432,'country codes'!$A$3:$B$287,2,0)</f>
        <v>EST</v>
      </c>
      <c r="D432">
        <v>7</v>
      </c>
      <c r="E432" s="7" t="str">
        <f t="shared" si="19"/>
        <v>2018EST</v>
      </c>
      <c r="F432" s="5">
        <v>1322.913</v>
      </c>
      <c r="G432">
        <v>2018</v>
      </c>
      <c r="H432" s="5">
        <v>78.599999999999994</v>
      </c>
      <c r="I432" s="6">
        <v>6.0913023948669434</v>
      </c>
      <c r="J432" s="6">
        <v>7.5628014648616011</v>
      </c>
      <c r="K432" s="12">
        <v>35.343422741975751</v>
      </c>
      <c r="L432">
        <f t="shared" si="20"/>
        <v>1.57</v>
      </c>
      <c r="M432" s="20">
        <v>35320.474643665832</v>
      </c>
    </row>
    <row r="433" spans="1:13">
      <c r="A433">
        <f t="shared" si="18"/>
        <v>128</v>
      </c>
      <c r="B433" t="s">
        <v>142</v>
      </c>
      <c r="C433" t="str">
        <f>VLOOKUP(B433,'country codes'!$A$3:$B$287,2,0)</f>
        <v>LVA</v>
      </c>
      <c r="D433">
        <v>7</v>
      </c>
      <c r="E433" s="7" t="str">
        <f t="shared" si="19"/>
        <v>2018LVA</v>
      </c>
      <c r="F433" s="5">
        <v>1928.461</v>
      </c>
      <c r="G433">
        <v>2018</v>
      </c>
      <c r="H433" s="5">
        <v>75.2</v>
      </c>
      <c r="I433" s="6">
        <v>5.9011540412902832</v>
      </c>
      <c r="J433" s="6">
        <v>6.6193794821874921</v>
      </c>
      <c r="K433" s="12">
        <v>35.225809224404692</v>
      </c>
      <c r="L433">
        <f t="shared" si="20"/>
        <v>1.57</v>
      </c>
      <c r="M433" s="20">
        <v>30131.979148117622</v>
      </c>
    </row>
    <row r="434" spans="1:13">
      <c r="A434">
        <f t="shared" si="18"/>
        <v>129</v>
      </c>
      <c r="B434" t="s">
        <v>117</v>
      </c>
      <c r="C434" t="str">
        <f>VLOOKUP(B434,'country codes'!$A$3:$B$287,2,0)</f>
        <v>TZA</v>
      </c>
      <c r="D434">
        <v>5</v>
      </c>
      <c r="E434" s="7" t="str">
        <f t="shared" si="19"/>
        <v>2018TZA</v>
      </c>
      <c r="F434" s="5">
        <v>56313.444000000003</v>
      </c>
      <c r="G434">
        <v>2018</v>
      </c>
      <c r="H434" s="5">
        <v>65</v>
      </c>
      <c r="I434" s="6">
        <v>3.4450232982635498</v>
      </c>
      <c r="J434" s="6">
        <v>1.1355281844669449</v>
      </c>
      <c r="K434" s="12">
        <v>35.152082047244903</v>
      </c>
      <c r="L434">
        <f t="shared" si="20"/>
        <v>1.57</v>
      </c>
      <c r="M434" s="20">
        <v>2589.9756018641201</v>
      </c>
    </row>
    <row r="435" spans="1:13">
      <c r="A435">
        <f t="shared" si="18"/>
        <v>130</v>
      </c>
      <c r="B435" t="s">
        <v>137</v>
      </c>
      <c r="C435" t="str">
        <f>VLOOKUP(B435,'country codes'!$A$3:$B$287,2,0)</f>
        <v>RUS</v>
      </c>
      <c r="D435">
        <v>7</v>
      </c>
      <c r="E435" s="7" t="str">
        <f t="shared" si="19"/>
        <v>2018RUS</v>
      </c>
      <c r="F435" s="5">
        <v>145734.03400000001</v>
      </c>
      <c r="G435">
        <v>2018</v>
      </c>
      <c r="H435" s="5">
        <v>72.400000000000006</v>
      </c>
      <c r="I435" s="6">
        <v>5.5135002136230469</v>
      </c>
      <c r="J435" s="6">
        <v>5.4902765141839573</v>
      </c>
      <c r="K435" s="12">
        <v>35.126810729112243</v>
      </c>
      <c r="L435">
        <f t="shared" si="20"/>
        <v>1.57</v>
      </c>
      <c r="M435" s="20">
        <v>26667.7254437796</v>
      </c>
    </row>
    <row r="436" spans="1:13">
      <c r="A436">
        <f t="shared" si="18"/>
        <v>131</v>
      </c>
      <c r="B436" t="s">
        <v>132</v>
      </c>
      <c r="C436" t="str">
        <f>VLOOKUP(B436,'country codes'!$A$3:$B$287,2,0)</f>
        <v>ZAF</v>
      </c>
      <c r="D436">
        <v>5</v>
      </c>
      <c r="E436" s="7" t="str">
        <f t="shared" si="19"/>
        <v>2018ZAF</v>
      </c>
      <c r="F436" s="5">
        <v>57792.52</v>
      </c>
      <c r="G436">
        <v>2018</v>
      </c>
      <c r="H436" s="5">
        <v>63.9</v>
      </c>
      <c r="I436" s="6">
        <v>4.8839221000671387</v>
      </c>
      <c r="J436" s="6">
        <v>3.0646591439976336</v>
      </c>
      <c r="K436" s="12">
        <v>34.952626427330038</v>
      </c>
      <c r="L436">
        <f t="shared" si="20"/>
        <v>1.57</v>
      </c>
      <c r="M436" s="20">
        <v>12627.928584044488</v>
      </c>
    </row>
    <row r="437" spans="1:13">
      <c r="A437">
        <f t="shared" si="18"/>
        <v>132</v>
      </c>
      <c r="B437" t="s">
        <v>100</v>
      </c>
      <c r="C437" t="str">
        <f>VLOOKUP(B437,'country codes'!$A$3:$B$287,2,0)</f>
        <v>MWI</v>
      </c>
      <c r="D437">
        <v>5</v>
      </c>
      <c r="E437" s="7" t="str">
        <f t="shared" si="19"/>
        <v>2018MWI</v>
      </c>
      <c r="F437" s="5">
        <v>18143.215</v>
      </c>
      <c r="G437">
        <v>2018</v>
      </c>
      <c r="H437" s="5">
        <v>63.8</v>
      </c>
      <c r="I437" s="6">
        <v>3.3346335887908936</v>
      </c>
      <c r="J437" s="6">
        <v>0.90177430645018386</v>
      </c>
      <c r="K437" s="12">
        <v>34.716301235593768</v>
      </c>
      <c r="L437">
        <f t="shared" si="20"/>
        <v>1.57</v>
      </c>
      <c r="M437" s="20">
        <v>1042.5263678579927</v>
      </c>
    </row>
    <row r="438" spans="1:13">
      <c r="A438">
        <f t="shared" si="18"/>
        <v>133</v>
      </c>
      <c r="B438" t="s">
        <v>146</v>
      </c>
      <c r="C438" t="str">
        <f>VLOOKUP(B438,'country codes'!$A$3:$B$287,2,0)</f>
        <v>ZWE</v>
      </c>
      <c r="D438">
        <v>5</v>
      </c>
      <c r="E438" s="7" t="str">
        <f t="shared" si="19"/>
        <v>2018ZWE</v>
      </c>
      <c r="F438" s="5">
        <v>14438.812</v>
      </c>
      <c r="G438">
        <v>2018</v>
      </c>
      <c r="H438" s="5">
        <v>61.2</v>
      </c>
      <c r="I438" s="6">
        <v>3.6164798736572266</v>
      </c>
      <c r="J438" s="6">
        <v>1.0238075752072622</v>
      </c>
      <c r="K438" s="12">
        <v>34.248304837163701</v>
      </c>
      <c r="L438">
        <f t="shared" si="20"/>
        <v>1.57</v>
      </c>
      <c r="M438" s="20">
        <v>3130.029500598248</v>
      </c>
    </row>
    <row r="439" spans="1:13">
      <c r="A439">
        <f t="shared" si="18"/>
        <v>134</v>
      </c>
      <c r="B439" t="s">
        <v>145</v>
      </c>
      <c r="C439" t="str">
        <f>VLOOKUP(B439,'country codes'!$A$3:$B$287,2,0)</f>
        <v>ARE</v>
      </c>
      <c r="D439">
        <v>4</v>
      </c>
      <c r="E439" s="7" t="str">
        <f t="shared" si="19"/>
        <v>2018ARE</v>
      </c>
      <c r="F439" s="5">
        <v>9630.9660000000003</v>
      </c>
      <c r="G439">
        <v>2018</v>
      </c>
      <c r="H439" s="5">
        <v>77.8</v>
      </c>
      <c r="I439" s="6">
        <v>6.6037435531616211</v>
      </c>
      <c r="J439" s="6">
        <v>8.9227946837642147</v>
      </c>
      <c r="K439" s="12">
        <v>33.859403216462702</v>
      </c>
      <c r="L439">
        <f t="shared" si="20"/>
        <v>1.57</v>
      </c>
      <c r="M439" s="20">
        <v>66968.269854889237</v>
      </c>
    </row>
    <row r="440" spans="1:13">
      <c r="A440">
        <f t="shared" si="18"/>
        <v>135</v>
      </c>
      <c r="B440" t="s">
        <v>143</v>
      </c>
      <c r="C440" t="str">
        <f>VLOOKUP(B440,'country codes'!$A$3:$B$287,2,0)</f>
        <v>SLE</v>
      </c>
      <c r="D440">
        <v>5</v>
      </c>
      <c r="E440" s="7" t="str">
        <f t="shared" si="19"/>
        <v>2018SLE</v>
      </c>
      <c r="F440" s="5">
        <v>7650.1490000000003</v>
      </c>
      <c r="G440">
        <v>2018</v>
      </c>
      <c r="H440" s="5">
        <v>54.3</v>
      </c>
      <c r="I440" s="6">
        <v>4.3056831359863281</v>
      </c>
      <c r="J440" s="6">
        <v>0.98669628104800688</v>
      </c>
      <c r="K440" s="12">
        <v>33.61343409470458</v>
      </c>
      <c r="L440">
        <f t="shared" si="20"/>
        <v>1.57</v>
      </c>
      <c r="M440" s="20">
        <v>1663.2923932657318</v>
      </c>
    </row>
    <row r="441" spans="1:13">
      <c r="A441">
        <f t="shared" si="18"/>
        <v>136</v>
      </c>
      <c r="B441" t="s">
        <v>149</v>
      </c>
      <c r="C441" t="str">
        <f>VLOOKUP(B441,'country codes'!$A$3:$B$287,2,0)</f>
        <v>BHR</v>
      </c>
      <c r="D441">
        <v>4</v>
      </c>
      <c r="E441" s="7" t="str">
        <f t="shared" si="19"/>
        <v>2018BHR</v>
      </c>
      <c r="F441" s="5">
        <v>1569.44</v>
      </c>
      <c r="G441">
        <v>2018</v>
      </c>
      <c r="H441" s="5">
        <v>77.2</v>
      </c>
      <c r="I441" s="6">
        <v>6.6626665592193604</v>
      </c>
      <c r="J441" s="6">
        <v>9.0653205425299639</v>
      </c>
      <c r="K441" s="12">
        <v>33.488584527158785</v>
      </c>
      <c r="L441">
        <f t="shared" si="20"/>
        <v>1.57</v>
      </c>
      <c r="M441" s="20">
        <v>46227.027120451734</v>
      </c>
    </row>
    <row r="442" spans="1:13">
      <c r="A442">
        <f t="shared" si="18"/>
        <v>137</v>
      </c>
      <c r="B442" t="s">
        <v>128</v>
      </c>
      <c r="C442" t="str">
        <f>VLOOKUP(B442,'country codes'!$A$3:$B$287,2,0)</f>
        <v>SWZ</v>
      </c>
      <c r="D442">
        <v>5</v>
      </c>
      <c r="E442" s="7" t="str">
        <f t="shared" si="19"/>
        <v>2018SWZ</v>
      </c>
      <c r="F442" s="5">
        <v>1136.2739999999999</v>
      </c>
      <c r="G442">
        <v>2018</v>
      </c>
      <c r="H442" s="5">
        <v>59.4</v>
      </c>
      <c r="I442" s="6">
        <v>4.2115650177001953</v>
      </c>
      <c r="J442" s="6">
        <v>1.7865396205966728</v>
      </c>
      <c r="K442" s="12">
        <v>33.291749267235723</v>
      </c>
      <c r="L442">
        <f t="shared" si="20"/>
        <v>1.57</v>
      </c>
      <c r="M442" s="20">
        <v>8521.2148248221183</v>
      </c>
    </row>
    <row r="443" spans="1:13">
      <c r="A443">
        <f t="shared" si="18"/>
        <v>138</v>
      </c>
      <c r="B443" t="s">
        <v>148</v>
      </c>
      <c r="C443" t="str">
        <f>VLOOKUP(B443,'country codes'!$A$3:$B$287,2,0)</f>
        <v>KWT</v>
      </c>
      <c r="D443">
        <v>4</v>
      </c>
      <c r="E443" s="7" t="str">
        <f t="shared" si="19"/>
        <v>2018KWT</v>
      </c>
      <c r="F443" s="5">
        <v>4137.3140000000003</v>
      </c>
      <c r="G443">
        <v>2018</v>
      </c>
      <c r="H443" s="5">
        <v>75.400000000000006</v>
      </c>
      <c r="I443" s="6">
        <v>6.1000125408172607</v>
      </c>
      <c r="J443" s="6">
        <v>7.8675055219991474</v>
      </c>
      <c r="K443" s="12">
        <v>33.053726785317068</v>
      </c>
      <c r="L443">
        <f t="shared" si="20"/>
        <v>1.57</v>
      </c>
      <c r="M443" s="20">
        <v>50478.59410273908</v>
      </c>
    </row>
    <row r="444" spans="1:13">
      <c r="A444">
        <f t="shared" si="18"/>
        <v>139</v>
      </c>
      <c r="B444" t="s">
        <v>147</v>
      </c>
      <c r="C444" t="str">
        <f>VLOOKUP(B444,'country codes'!$A$3:$B$287,2,0)</f>
        <v>HKG</v>
      </c>
      <c r="D444">
        <v>8</v>
      </c>
      <c r="E444" s="7" t="str">
        <f t="shared" si="19"/>
        <v>2018HKG</v>
      </c>
      <c r="F444" s="5">
        <v>7371.7280000000001</v>
      </c>
      <c r="G444">
        <v>2018</v>
      </c>
      <c r="H444" s="5">
        <v>84.7</v>
      </c>
      <c r="I444" s="6">
        <v>5.5108959674835205</v>
      </c>
      <c r="J444" s="8">
        <v>8.8448733843126401</v>
      </c>
      <c r="K444" s="12">
        <v>32.663951881658484</v>
      </c>
      <c r="L444">
        <f t="shared" si="20"/>
        <v>1.57</v>
      </c>
      <c r="M444" s="20">
        <v>61063.549368871405</v>
      </c>
    </row>
    <row r="445" spans="1:13">
      <c r="A445">
        <f t="shared" si="18"/>
        <v>140</v>
      </c>
      <c r="B445" t="s">
        <v>138</v>
      </c>
      <c r="C445" t="str">
        <f>VLOOKUP(B445,'country codes'!$A$3:$B$287,2,0)</f>
        <v>AFG</v>
      </c>
      <c r="D445">
        <v>6</v>
      </c>
      <c r="E445" s="7" t="str">
        <f t="shared" si="19"/>
        <v>2018AFG</v>
      </c>
      <c r="F445" s="5">
        <v>37171.921999999999</v>
      </c>
      <c r="G445">
        <v>2018</v>
      </c>
      <c r="H445" s="5">
        <v>64.5</v>
      </c>
      <c r="I445" s="6">
        <v>2.6943032741546631</v>
      </c>
      <c r="J445" s="6">
        <v>0.72698864915873251</v>
      </c>
      <c r="K445" s="12">
        <v>31.540553534851547</v>
      </c>
      <c r="L445">
        <f t="shared" si="20"/>
        <v>1.57</v>
      </c>
      <c r="M445" s="20">
        <v>2033.7790021718038</v>
      </c>
    </row>
    <row r="446" spans="1:13">
      <c r="A446">
        <f t="shared" si="18"/>
        <v>141</v>
      </c>
      <c r="B446" t="s">
        <v>139</v>
      </c>
      <c r="C446" t="str">
        <f>VLOOKUP(B446,'country codes'!$A$3:$B$287,2,0)</f>
        <v>BWA</v>
      </c>
      <c r="D446">
        <v>5</v>
      </c>
      <c r="E446" s="7" t="str">
        <f t="shared" si="19"/>
        <v>2018BWA</v>
      </c>
      <c r="F446" s="5">
        <v>2254.067</v>
      </c>
      <c r="G446">
        <v>2018</v>
      </c>
      <c r="H446" s="5">
        <v>69.3</v>
      </c>
      <c r="I446" s="6">
        <v>3.4613656997680664</v>
      </c>
      <c r="J446" s="6">
        <v>2.7065987312681243</v>
      </c>
      <c r="K446" s="12">
        <v>31.510737574684654</v>
      </c>
      <c r="L446">
        <f t="shared" si="20"/>
        <v>1.57</v>
      </c>
      <c r="M446" s="20">
        <v>17634.194617636407</v>
      </c>
    </row>
    <row r="447" spans="1:13">
      <c r="A447">
        <f t="shared" si="18"/>
        <v>142</v>
      </c>
      <c r="B447" t="s">
        <v>140</v>
      </c>
      <c r="C447" t="str">
        <f>VLOOKUP(B447,'country codes'!$A$3:$B$287,2,0)</f>
        <v>TCD</v>
      </c>
      <c r="D447">
        <v>5</v>
      </c>
      <c r="E447" s="7" t="str">
        <f t="shared" si="19"/>
        <v>2018TCD</v>
      </c>
      <c r="F447" s="5">
        <v>15477.727000000001</v>
      </c>
      <c r="G447">
        <v>2018</v>
      </c>
      <c r="H447" s="5">
        <v>54</v>
      </c>
      <c r="I447" s="6">
        <v>4.4863252639770508</v>
      </c>
      <c r="J447" s="6">
        <v>1.671245789002906</v>
      </c>
      <c r="K447" s="12">
        <v>31.488511212938597</v>
      </c>
      <c r="L447">
        <f t="shared" si="20"/>
        <v>1.57</v>
      </c>
      <c r="M447" s="20">
        <v>1576.3186703952213</v>
      </c>
    </row>
    <row r="448" spans="1:13">
      <c r="A448">
        <f t="shared" si="18"/>
        <v>143</v>
      </c>
      <c r="B448" t="s">
        <v>152</v>
      </c>
      <c r="C448" t="str">
        <f>VLOOKUP(B448,'country codes'!$A$3:$B$287,2,0)</f>
        <v>LUX</v>
      </c>
      <c r="D448">
        <v>3</v>
      </c>
      <c r="E448" s="7" t="str">
        <f t="shared" si="19"/>
        <v>2018LUX</v>
      </c>
      <c r="F448" s="5">
        <v>604.24400000000003</v>
      </c>
      <c r="G448">
        <v>2018</v>
      </c>
      <c r="H448" s="5">
        <v>82.1</v>
      </c>
      <c r="I448" s="6">
        <v>7.2426309585571289</v>
      </c>
      <c r="J448" s="6">
        <v>12.704441846563249</v>
      </c>
      <c r="K448" s="12">
        <v>30.949302909449631</v>
      </c>
      <c r="L448">
        <f t="shared" si="20"/>
        <v>1.57</v>
      </c>
      <c r="M448" s="20">
        <v>113952.35789469228</v>
      </c>
    </row>
    <row r="449" spans="1:13">
      <c r="A449">
        <f t="shared" si="18"/>
        <v>144</v>
      </c>
      <c r="B449" t="s">
        <v>144</v>
      </c>
      <c r="C449" t="str">
        <f>VLOOKUP(B449,'country codes'!$A$3:$B$287,2,0)</f>
        <v>TKM</v>
      </c>
      <c r="D449">
        <v>7</v>
      </c>
      <c r="E449" s="7" t="str">
        <f t="shared" si="19"/>
        <v>2018TKM</v>
      </c>
      <c r="F449" s="5">
        <v>5850.902</v>
      </c>
      <c r="G449">
        <v>2018</v>
      </c>
      <c r="H449" s="5">
        <v>68.099999999999994</v>
      </c>
      <c r="I449" s="6">
        <v>4.6206016540527344</v>
      </c>
      <c r="J449" s="6">
        <v>5.3003526316499432</v>
      </c>
      <c r="K449" s="12">
        <v>29.251455234550857</v>
      </c>
      <c r="L449">
        <f t="shared" si="20"/>
        <v>1.57</v>
      </c>
      <c r="M449" s="20">
        <v>14845.32942609706</v>
      </c>
    </row>
    <row r="450" spans="1:13">
      <c r="A450">
        <f t="shared" ref="A450:A513" si="21">IF(ISNUMBER(K450),COUNTIFS($G$2:$G$2281,G450,$K$2:$K$2281,"&gt;"&amp;K450)+1,"")</f>
        <v>145</v>
      </c>
      <c r="B450" t="s">
        <v>150</v>
      </c>
      <c r="C450" t="str">
        <f>VLOOKUP(B450,'country codes'!$A$3:$B$287,2,0)</f>
        <v>LSO</v>
      </c>
      <c r="D450">
        <v>5</v>
      </c>
      <c r="E450" s="7" t="str">
        <f t="shared" ref="E450:E513" si="22">G450&amp;C450</f>
        <v>2018LSO</v>
      </c>
      <c r="F450" s="5">
        <v>2108.3270000000002</v>
      </c>
      <c r="G450">
        <v>2018</v>
      </c>
      <c r="H450" s="5">
        <v>53.7</v>
      </c>
      <c r="I450" s="6">
        <v>3.6535406112670898</v>
      </c>
      <c r="J450" s="6">
        <v>1.4652023351810042</v>
      </c>
      <c r="K450" s="12">
        <v>27.674565945537019</v>
      </c>
      <c r="L450">
        <f t="shared" ref="L450:L513" si="23">VLOOKUP(G450,$G$2285:$J$2299,4,0)</f>
        <v>1.57</v>
      </c>
      <c r="M450" s="20">
        <v>2748.5437464688143</v>
      </c>
    </row>
    <row r="451" spans="1:13">
      <c r="A451">
        <f t="shared" si="21"/>
        <v>146</v>
      </c>
      <c r="B451" t="s">
        <v>154</v>
      </c>
      <c r="C451" t="str">
        <f>VLOOKUP(B451,'country codes'!$A$3:$B$287,2,0)</f>
        <v>MNG</v>
      </c>
      <c r="D451">
        <v>8</v>
      </c>
      <c r="E451" s="7" t="str">
        <f t="shared" si="22"/>
        <v>2018MNG</v>
      </c>
      <c r="F451" s="5">
        <v>3170.2139999999999</v>
      </c>
      <c r="G451">
        <v>2018</v>
      </c>
      <c r="H451" s="5">
        <v>69.7</v>
      </c>
      <c r="I451" s="6">
        <v>5.464622974395752</v>
      </c>
      <c r="J451" s="6">
        <v>9.6648288065531567</v>
      </c>
      <c r="K451" s="12">
        <v>24.725420039736619</v>
      </c>
      <c r="L451">
        <f t="shared" si="23"/>
        <v>1.57</v>
      </c>
      <c r="M451" s="20">
        <v>11915.579298796947</v>
      </c>
    </row>
    <row r="452" spans="1:13">
      <c r="A452" t="str">
        <f t="shared" si="21"/>
        <v/>
      </c>
      <c r="B452" t="s">
        <v>134</v>
      </c>
      <c r="C452" t="str">
        <f>VLOOKUP(B452,'country codes'!$A$3:$B$287,2,0)</f>
        <v>BTN</v>
      </c>
      <c r="D452">
        <v>6</v>
      </c>
      <c r="E452" s="7" t="str">
        <f t="shared" si="22"/>
        <v>2018BTN</v>
      </c>
      <c r="F452" s="5">
        <v>754.39599999999996</v>
      </c>
      <c r="G452">
        <v>2018</v>
      </c>
      <c r="H452" s="5">
        <v>71.5</v>
      </c>
      <c r="I452" s="6" t="s">
        <v>333</v>
      </c>
      <c r="J452" s="6">
        <v>4.5056793241889679</v>
      </c>
      <c r="K452" s="12" t="s">
        <v>333</v>
      </c>
      <c r="L452">
        <f t="shared" si="23"/>
        <v>1.57</v>
      </c>
      <c r="M452" s="20">
        <v>11348.472038346601</v>
      </c>
    </row>
    <row r="453" spans="1:13">
      <c r="A453" t="str">
        <f t="shared" si="21"/>
        <v/>
      </c>
      <c r="B453" t="s">
        <v>153</v>
      </c>
      <c r="C453" t="str">
        <f>VLOOKUP(B453,'country codes'!$A$3:$B$287,2,0)</f>
        <v>CAF</v>
      </c>
      <c r="D453">
        <v>5</v>
      </c>
      <c r="E453" s="7" t="str">
        <f t="shared" si="22"/>
        <v>2018CAF</v>
      </c>
      <c r="F453" s="5">
        <v>4666.375</v>
      </c>
      <c r="G453">
        <v>2018</v>
      </c>
      <c r="H453" s="5">
        <v>52.8</v>
      </c>
      <c r="I453" s="6" t="s">
        <v>333</v>
      </c>
      <c r="J453" s="6">
        <v>1.1884350713021523</v>
      </c>
      <c r="K453" s="12" t="s">
        <v>333</v>
      </c>
      <c r="L453">
        <f t="shared" si="23"/>
        <v>1.57</v>
      </c>
      <c r="M453" s="20">
        <v>933.10955067510156</v>
      </c>
    </row>
    <row r="454" spans="1:13">
      <c r="A454" t="str">
        <f t="shared" si="21"/>
        <v/>
      </c>
      <c r="B454" t="s">
        <v>82</v>
      </c>
      <c r="C454" t="str">
        <f>VLOOKUP(B454,'country codes'!$A$3:$B$287,2,0)</f>
        <v>COD</v>
      </c>
      <c r="D454">
        <v>5</v>
      </c>
      <c r="E454" s="7" t="str">
        <f t="shared" si="22"/>
        <v>2018COD</v>
      </c>
      <c r="F454" s="5">
        <v>84068.092000000004</v>
      </c>
      <c r="G454">
        <v>2018</v>
      </c>
      <c r="H454" s="5">
        <v>60.4</v>
      </c>
      <c r="I454" s="6" t="s">
        <v>333</v>
      </c>
      <c r="J454" s="6">
        <v>0.74280669321257786</v>
      </c>
      <c r="K454" s="12" t="s">
        <v>333</v>
      </c>
      <c r="L454">
        <f t="shared" si="23"/>
        <v>1.57</v>
      </c>
      <c r="M454" s="20">
        <v>1085.8937006262606</v>
      </c>
    </row>
    <row r="455" spans="1:13">
      <c r="A455" t="str">
        <f t="shared" si="21"/>
        <v/>
      </c>
      <c r="B455" t="s">
        <v>155</v>
      </c>
      <c r="C455" t="str">
        <f>VLOOKUP(B455,'country codes'!$A$3:$B$287,2,0)</f>
        <v>QAT</v>
      </c>
      <c r="D455">
        <v>4</v>
      </c>
      <c r="E455" s="7" t="str">
        <f t="shared" si="22"/>
        <v>2018QAT</v>
      </c>
      <c r="F455" s="5">
        <v>2781.6819999999998</v>
      </c>
      <c r="G455">
        <v>2018</v>
      </c>
      <c r="H455" s="5">
        <v>80.099999999999994</v>
      </c>
      <c r="I455" s="6" t="s">
        <v>333</v>
      </c>
      <c r="J455" s="6">
        <v>14.910703447956569</v>
      </c>
      <c r="K455" s="12" t="s">
        <v>333</v>
      </c>
      <c r="L455">
        <f t="shared" si="23"/>
        <v>1.57</v>
      </c>
      <c r="M455" s="20">
        <v>90970.224418210244</v>
      </c>
    </row>
    <row r="456" spans="1:13">
      <c r="A456" t="str">
        <f t="shared" si="21"/>
        <v/>
      </c>
      <c r="B456" t="s">
        <v>99</v>
      </c>
      <c r="C456" t="str">
        <f>VLOOKUP(B456,'country codes'!$A$3:$B$287,2,0)</f>
        <v>SDN</v>
      </c>
      <c r="D456">
        <v>5</v>
      </c>
      <c r="E456" s="7" t="str">
        <f t="shared" si="22"/>
        <v>2018SDN</v>
      </c>
      <c r="F456" s="5">
        <v>41801.531999999999</v>
      </c>
      <c r="G456">
        <v>2018</v>
      </c>
      <c r="H456" s="5">
        <v>65.099999999999994</v>
      </c>
      <c r="I456" s="6" t="s">
        <v>333</v>
      </c>
      <c r="J456" s="6">
        <v>1.3362767854764168</v>
      </c>
      <c r="K456" s="12" t="s">
        <v>333</v>
      </c>
      <c r="L456">
        <f t="shared" si="23"/>
        <v>1.57</v>
      </c>
      <c r="M456" s="20">
        <v>4160.5978682119903</v>
      </c>
    </row>
    <row r="457" spans="1:13">
      <c r="A457" t="str">
        <f t="shared" si="21"/>
        <v/>
      </c>
      <c r="B457" t="s">
        <v>151</v>
      </c>
      <c r="C457" t="str">
        <f>VLOOKUP(B457,'country codes'!$A$3:$B$287,2,0)</f>
        <v>TTO</v>
      </c>
      <c r="D457">
        <v>1</v>
      </c>
      <c r="E457" s="7" t="str">
        <f t="shared" si="22"/>
        <v>2018TTO</v>
      </c>
      <c r="F457" s="5">
        <v>1389.8409999999999</v>
      </c>
      <c r="G457">
        <v>2018</v>
      </c>
      <c r="H457" s="5">
        <v>73.400000000000006</v>
      </c>
      <c r="I457" s="6" t="s">
        <v>333</v>
      </c>
      <c r="J457" s="6">
        <v>8.1966774541508105</v>
      </c>
      <c r="K457" s="12" t="s">
        <v>333</v>
      </c>
      <c r="L457">
        <f t="shared" si="23"/>
        <v>1.57</v>
      </c>
      <c r="M457" s="20">
        <v>26272.908402352114</v>
      </c>
    </row>
    <row r="458" spans="1:13">
      <c r="A458">
        <f t="shared" si="21"/>
        <v>1</v>
      </c>
      <c r="B458" t="s">
        <v>4</v>
      </c>
      <c r="C458" t="str">
        <f>VLOOKUP(B458,'country codes'!$A$3:$B$287,2,0)</f>
        <v>CRI</v>
      </c>
      <c r="D458">
        <v>1</v>
      </c>
      <c r="E458" s="7" t="str">
        <f t="shared" si="22"/>
        <v>2017CRI</v>
      </c>
      <c r="F458" s="5">
        <v>4949.9549999999999</v>
      </c>
      <c r="G458">
        <v>2017</v>
      </c>
      <c r="H458" s="5">
        <v>79.900000000000006</v>
      </c>
      <c r="I458" s="6">
        <v>7.2251815795898438</v>
      </c>
      <c r="J458" s="6">
        <v>2.5681610273584998</v>
      </c>
      <c r="K458" s="12">
        <v>64.16649179874122</v>
      </c>
      <c r="L458">
        <f t="shared" si="23"/>
        <v>1.6</v>
      </c>
      <c r="M458" s="20">
        <v>19749.16743636817</v>
      </c>
    </row>
    <row r="459" spans="1:13">
      <c r="A459">
        <f t="shared" si="21"/>
        <v>2</v>
      </c>
      <c r="B459" t="s">
        <v>12</v>
      </c>
      <c r="C459" t="str">
        <f>VLOOKUP(B459,'country codes'!$A$3:$B$287,2,0)</f>
        <v>PAN</v>
      </c>
      <c r="D459">
        <v>1</v>
      </c>
      <c r="E459" s="7" t="str">
        <f t="shared" si="22"/>
        <v>2017PAN</v>
      </c>
      <c r="F459" s="5">
        <v>4106.7640000000001</v>
      </c>
      <c r="G459">
        <v>2017</v>
      </c>
      <c r="H459" s="5">
        <v>78.099999999999994</v>
      </c>
      <c r="I459" s="6">
        <v>6.5676589012145996</v>
      </c>
      <c r="J459" s="6">
        <v>2.27054821860124</v>
      </c>
      <c r="K459" s="12">
        <v>60.107930630606532</v>
      </c>
      <c r="L459">
        <f t="shared" si="23"/>
        <v>1.6</v>
      </c>
      <c r="M459" s="20">
        <v>30454.76380630393</v>
      </c>
    </row>
    <row r="460" spans="1:13">
      <c r="A460">
        <f t="shared" si="21"/>
        <v>3</v>
      </c>
      <c r="B460" t="s">
        <v>20</v>
      </c>
      <c r="C460" t="str">
        <f>VLOOKUP(B460,'country codes'!$A$3:$B$287,2,0)</f>
        <v>NIC</v>
      </c>
      <c r="D460">
        <v>1</v>
      </c>
      <c r="E460" s="7" t="str">
        <f t="shared" si="22"/>
        <v>2017NIC</v>
      </c>
      <c r="F460" s="5">
        <v>6384.8429999999998</v>
      </c>
      <c r="G460">
        <v>2017</v>
      </c>
      <c r="H460" s="5">
        <v>74.099999999999994</v>
      </c>
      <c r="I460" s="6">
        <v>6.4763565063476563</v>
      </c>
      <c r="J460" s="6">
        <v>1.7401742261622299</v>
      </c>
      <c r="K460" s="12">
        <v>59.744659750528527</v>
      </c>
      <c r="L460">
        <f t="shared" si="23"/>
        <v>1.6</v>
      </c>
      <c r="M460" s="20">
        <v>6004.0172960343507</v>
      </c>
    </row>
    <row r="461" spans="1:13">
      <c r="A461">
        <f t="shared" si="21"/>
        <v>4</v>
      </c>
      <c r="B461" t="s">
        <v>11</v>
      </c>
      <c r="C461" t="str">
        <f>VLOOKUP(B461,'country codes'!$A$3:$B$287,2,0)</f>
        <v>VUT</v>
      </c>
      <c r="D461">
        <v>8</v>
      </c>
      <c r="E461" s="7" t="str">
        <f t="shared" si="22"/>
        <v>2017VUT</v>
      </c>
      <c r="F461" s="5">
        <v>285.49900000000002</v>
      </c>
      <c r="G461">
        <v>2017</v>
      </c>
      <c r="H461" s="5">
        <v>70.2</v>
      </c>
      <c r="I461" s="6">
        <v>6.7937468779976422</v>
      </c>
      <c r="J461" s="8">
        <v>1.63855</v>
      </c>
      <c r="K461" s="12">
        <v>59.107204780683276</v>
      </c>
      <c r="L461">
        <f t="shared" si="23"/>
        <v>1.6</v>
      </c>
      <c r="M461" s="20">
        <v>3116.6451936280641</v>
      </c>
    </row>
    <row r="462" spans="1:13">
      <c r="A462">
        <f t="shared" si="21"/>
        <v>5</v>
      </c>
      <c r="B462" t="s">
        <v>5</v>
      </c>
      <c r="C462" t="str">
        <f>VLOOKUP(B462,'country codes'!$A$3:$B$287,2,0)</f>
        <v>COL</v>
      </c>
      <c r="D462">
        <v>1</v>
      </c>
      <c r="E462" s="7" t="str">
        <f t="shared" si="22"/>
        <v>2017COL</v>
      </c>
      <c r="F462" s="5">
        <v>48909.843999999997</v>
      </c>
      <c r="G462">
        <v>2017</v>
      </c>
      <c r="H462" s="5">
        <v>76.900000000000006</v>
      </c>
      <c r="I462" s="6">
        <v>6.1573419570922852</v>
      </c>
      <c r="J462" s="6">
        <v>1.9112035201727899</v>
      </c>
      <c r="K462" s="12">
        <v>58.679716495280076</v>
      </c>
      <c r="L462">
        <f t="shared" si="23"/>
        <v>1.6</v>
      </c>
      <c r="M462" s="20">
        <v>14219.53281836568</v>
      </c>
    </row>
    <row r="463" spans="1:13">
      <c r="A463">
        <f t="shared" si="21"/>
        <v>6</v>
      </c>
      <c r="B463" t="s">
        <v>7</v>
      </c>
      <c r="C463" t="str">
        <f>VLOOKUP(B463,'country codes'!$A$3:$B$287,2,0)</f>
        <v>HND</v>
      </c>
      <c r="D463">
        <v>1</v>
      </c>
      <c r="E463" s="7" t="str">
        <f t="shared" si="22"/>
        <v>2017HND</v>
      </c>
      <c r="F463" s="5">
        <v>9429.0159999999996</v>
      </c>
      <c r="G463">
        <v>2017</v>
      </c>
      <c r="H463" s="5">
        <v>74.900000000000006</v>
      </c>
      <c r="I463" s="6">
        <v>6.0199856758117676</v>
      </c>
      <c r="J463" s="6">
        <v>1.53806461860307</v>
      </c>
      <c r="K463" s="12">
        <v>58.646859168170913</v>
      </c>
      <c r="L463">
        <f t="shared" si="23"/>
        <v>1.6</v>
      </c>
      <c r="M463" s="20">
        <v>5561.9963118338965</v>
      </c>
    </row>
    <row r="464" spans="1:13">
      <c r="A464">
        <f t="shared" si="21"/>
        <v>7</v>
      </c>
      <c r="B464" t="s">
        <v>8</v>
      </c>
      <c r="C464" t="str">
        <f>VLOOKUP(B464,'country codes'!$A$3:$B$287,2,0)</f>
        <v>GTM</v>
      </c>
      <c r="D464">
        <v>1</v>
      </c>
      <c r="E464" s="7" t="str">
        <f t="shared" si="22"/>
        <v>2017GTM</v>
      </c>
      <c r="F464" s="5">
        <v>16914.978999999999</v>
      </c>
      <c r="G464">
        <v>2017</v>
      </c>
      <c r="H464" s="5">
        <v>73.8</v>
      </c>
      <c r="I464" s="6">
        <v>6.3251185417175293</v>
      </c>
      <c r="J464" s="6">
        <v>1.7832689063337701</v>
      </c>
      <c r="K464" s="12">
        <v>58.096361989111308</v>
      </c>
      <c r="L464">
        <f t="shared" si="23"/>
        <v>1.6</v>
      </c>
      <c r="M464" s="20">
        <v>8317.3641011583513</v>
      </c>
    </row>
    <row r="465" spans="1:13">
      <c r="A465">
        <f t="shared" si="21"/>
        <v>8</v>
      </c>
      <c r="B465" t="s">
        <v>13</v>
      </c>
      <c r="C465" t="str">
        <f>VLOOKUP(B465,'country codes'!$A$3:$B$287,2,0)</f>
        <v>TJK</v>
      </c>
      <c r="D465">
        <v>7</v>
      </c>
      <c r="E465" s="7" t="str">
        <f t="shared" si="22"/>
        <v>2017TJK</v>
      </c>
      <c r="F465" s="5">
        <v>8880.27</v>
      </c>
      <c r="G465">
        <v>2017</v>
      </c>
      <c r="H465" s="5">
        <v>70.599999999999994</v>
      </c>
      <c r="I465" s="6">
        <v>5.8292341232299805</v>
      </c>
      <c r="J465" s="6">
        <v>0.96533651741000104</v>
      </c>
      <c r="K465" s="12">
        <v>57.715579993419574</v>
      </c>
      <c r="L465">
        <f t="shared" si="23"/>
        <v>1.6</v>
      </c>
      <c r="M465" s="20">
        <v>3089.5302083565771</v>
      </c>
    </row>
    <row r="466" spans="1:13">
      <c r="A466">
        <f t="shared" si="21"/>
        <v>9</v>
      </c>
      <c r="B466" t="s">
        <v>6</v>
      </c>
      <c r="C466" t="str">
        <f>VLOOKUP(B466,'country codes'!$A$3:$B$287,2,0)</f>
        <v>ECU</v>
      </c>
      <c r="D466">
        <v>1</v>
      </c>
      <c r="E466" s="7" t="str">
        <f t="shared" si="22"/>
        <v>2017ECU</v>
      </c>
      <c r="F466" s="5">
        <v>16785.356</v>
      </c>
      <c r="G466">
        <v>2017</v>
      </c>
      <c r="H466" s="5">
        <v>76.599999999999994</v>
      </c>
      <c r="I466" s="6">
        <v>5.8395185470581055</v>
      </c>
      <c r="J466" s="6">
        <v>1.7139830525239901</v>
      </c>
      <c r="K466" s="12">
        <v>57.505114028852873</v>
      </c>
      <c r="L466">
        <f t="shared" si="23"/>
        <v>1.6</v>
      </c>
      <c r="M466" s="20">
        <v>11617.908758329806</v>
      </c>
    </row>
    <row r="467" spans="1:13">
      <c r="A467">
        <f t="shared" si="21"/>
        <v>10</v>
      </c>
      <c r="B467" t="s">
        <v>15</v>
      </c>
      <c r="C467" t="str">
        <f>VLOOKUP(B467,'country codes'!$A$3:$B$287,2,0)</f>
        <v>CHE</v>
      </c>
      <c r="D467">
        <v>3</v>
      </c>
      <c r="E467" s="7" t="str">
        <f t="shared" si="22"/>
        <v>2017CHE</v>
      </c>
      <c r="F467" s="5">
        <v>8455.7970000000005</v>
      </c>
      <c r="G467">
        <v>2017</v>
      </c>
      <c r="H467" s="5">
        <v>83.5</v>
      </c>
      <c r="I467" s="6">
        <v>7.4735932350158691</v>
      </c>
      <c r="J467" s="6">
        <v>4.4749647787582099</v>
      </c>
      <c r="K467" s="12">
        <v>57.008426130489561</v>
      </c>
      <c r="L467">
        <f t="shared" si="23"/>
        <v>1.6</v>
      </c>
      <c r="M467" s="20">
        <v>66910.573700727255</v>
      </c>
    </row>
    <row r="468" spans="1:13">
      <c r="A468">
        <f t="shared" si="21"/>
        <v>11</v>
      </c>
      <c r="B468" t="s">
        <v>16</v>
      </c>
      <c r="C468" t="str">
        <f>VLOOKUP(B468,'country codes'!$A$3:$B$287,2,0)</f>
        <v>URY</v>
      </c>
      <c r="D468">
        <v>1</v>
      </c>
      <c r="E468" s="7" t="str">
        <f t="shared" si="22"/>
        <v>2017URY</v>
      </c>
      <c r="F468" s="5">
        <v>3436.645</v>
      </c>
      <c r="G468">
        <v>2017</v>
      </c>
      <c r="H468" s="5">
        <v>77.599999999999994</v>
      </c>
      <c r="I468" s="6">
        <v>6.3360099792480469</v>
      </c>
      <c r="J468" s="8">
        <v>2.5821800000000001</v>
      </c>
      <c r="K468" s="12">
        <v>56.045772675534408</v>
      </c>
      <c r="L468">
        <f t="shared" si="23"/>
        <v>1.6</v>
      </c>
      <c r="M468" s="20">
        <v>21324.846003130511</v>
      </c>
    </row>
    <row r="469" spans="1:13">
      <c r="A469">
        <f t="shared" si="21"/>
        <v>12</v>
      </c>
      <c r="B469" t="s">
        <v>17</v>
      </c>
      <c r="C469" t="str">
        <f>VLOOKUP(B469,'country codes'!$A$3:$B$287,2,0)</f>
        <v>SLV</v>
      </c>
      <c r="D469">
        <v>1</v>
      </c>
      <c r="E469" s="7" t="str">
        <f t="shared" si="22"/>
        <v>2017SLV</v>
      </c>
      <c r="F469" s="5">
        <v>6388.1239999999998</v>
      </c>
      <c r="G469">
        <v>2017</v>
      </c>
      <c r="H469" s="5">
        <v>72.900000000000006</v>
      </c>
      <c r="I469" s="6">
        <v>6.3393182754516602</v>
      </c>
      <c r="J469" s="6">
        <v>1.9855535806297799</v>
      </c>
      <c r="K469" s="12">
        <v>56.014736226674849</v>
      </c>
      <c r="L469">
        <f t="shared" si="23"/>
        <v>1.6</v>
      </c>
      <c r="M469" s="20">
        <v>8454.0581981484829</v>
      </c>
    </row>
    <row r="470" spans="1:13">
      <c r="A470">
        <f t="shared" si="21"/>
        <v>13</v>
      </c>
      <c r="B470" t="s">
        <v>25</v>
      </c>
      <c r="C470" t="str">
        <f>VLOOKUP(B470,'country codes'!$A$3:$B$287,2,0)</f>
        <v>NZL</v>
      </c>
      <c r="D470">
        <v>2</v>
      </c>
      <c r="E470" s="7" t="str">
        <f t="shared" si="22"/>
        <v>2017NZL</v>
      </c>
      <c r="F470" s="5">
        <v>4702.0290000000005</v>
      </c>
      <c r="G470">
        <v>2017</v>
      </c>
      <c r="H470" s="5">
        <v>82</v>
      </c>
      <c r="I470" s="6">
        <v>7.3271827697753906</v>
      </c>
      <c r="J470" s="6">
        <v>4.3229699648672799</v>
      </c>
      <c r="K470" s="12">
        <v>55.810191866458489</v>
      </c>
      <c r="L470">
        <f t="shared" si="23"/>
        <v>1.6</v>
      </c>
      <c r="M470" s="20">
        <v>42101.395869414919</v>
      </c>
    </row>
    <row r="471" spans="1:13">
      <c r="A471">
        <f t="shared" si="21"/>
        <v>14</v>
      </c>
      <c r="B471" t="s">
        <v>9</v>
      </c>
      <c r="C471" t="str">
        <f>VLOOKUP(B471,'country codes'!$A$3:$B$287,2,0)</f>
        <v>JAM</v>
      </c>
      <c r="D471">
        <v>1</v>
      </c>
      <c r="E471" s="7" t="str">
        <f t="shared" si="22"/>
        <v>2017JAM</v>
      </c>
      <c r="F471" s="5">
        <v>2920.848</v>
      </c>
      <c r="G471">
        <v>2017</v>
      </c>
      <c r="H471" s="5">
        <v>74.3</v>
      </c>
      <c r="I471" s="6">
        <v>5.8897590637207031</v>
      </c>
      <c r="J471" s="6">
        <v>1.8110784927632799</v>
      </c>
      <c r="K471" s="12">
        <v>55.264314433592979</v>
      </c>
      <c r="L471">
        <f t="shared" si="23"/>
        <v>1.6</v>
      </c>
      <c r="M471" s="20">
        <v>9598.3709574495606</v>
      </c>
    </row>
    <row r="472" spans="1:13">
      <c r="A472">
        <f t="shared" si="21"/>
        <v>15</v>
      </c>
      <c r="B472" t="s">
        <v>24</v>
      </c>
      <c r="C472" t="str">
        <f>VLOOKUP(B472,'country codes'!$A$3:$B$287,2,0)</f>
        <v>UZB</v>
      </c>
      <c r="D472">
        <v>7</v>
      </c>
      <c r="E472" s="7" t="str">
        <f t="shared" si="22"/>
        <v>2017UZB</v>
      </c>
      <c r="F472" s="5">
        <v>31959.774000000001</v>
      </c>
      <c r="G472">
        <v>2017</v>
      </c>
      <c r="H472" s="5">
        <v>71.400000000000006</v>
      </c>
      <c r="I472" s="6">
        <v>6.42144775390625</v>
      </c>
      <c r="J472" s="6">
        <v>1.9950114291865999</v>
      </c>
      <c r="K472" s="12">
        <v>55.205779719629952</v>
      </c>
      <c r="L472">
        <f t="shared" si="23"/>
        <v>1.6</v>
      </c>
      <c r="M472" s="20">
        <v>6518.8046866065961</v>
      </c>
    </row>
    <row r="473" spans="1:13">
      <c r="A473">
        <f t="shared" si="21"/>
        <v>16</v>
      </c>
      <c r="B473" t="s">
        <v>51</v>
      </c>
      <c r="C473" t="str">
        <f>VLOOKUP(B473,'country codes'!$A$3:$B$287,2,0)</f>
        <v>PAK</v>
      </c>
      <c r="D473">
        <v>6</v>
      </c>
      <c r="E473" s="7" t="str">
        <f t="shared" si="22"/>
        <v>2017PAK</v>
      </c>
      <c r="F473" s="5">
        <v>207906.21</v>
      </c>
      <c r="G473">
        <v>2017</v>
      </c>
      <c r="H473" s="5">
        <v>66.900000000000006</v>
      </c>
      <c r="I473" s="6">
        <v>5.8308706283569336</v>
      </c>
      <c r="J473" s="6">
        <v>0.86377824870847397</v>
      </c>
      <c r="K473" s="12">
        <v>55.057796950282246</v>
      </c>
      <c r="L473">
        <f t="shared" si="23"/>
        <v>1.6</v>
      </c>
      <c r="M473" s="20">
        <v>4571.4144908715271</v>
      </c>
    </row>
    <row r="474" spans="1:13">
      <c r="A474">
        <f t="shared" si="21"/>
        <v>17</v>
      </c>
      <c r="B474" t="s">
        <v>29</v>
      </c>
      <c r="C474" t="str">
        <f>VLOOKUP(B474,'country codes'!$A$3:$B$287,2,0)</f>
        <v>GBR</v>
      </c>
      <c r="D474">
        <v>3</v>
      </c>
      <c r="E474" s="7" t="str">
        <f t="shared" si="22"/>
        <v>2017GBR</v>
      </c>
      <c r="F474" s="5">
        <v>66727.463000000003</v>
      </c>
      <c r="G474">
        <v>2017</v>
      </c>
      <c r="H474" s="5">
        <v>81.2</v>
      </c>
      <c r="I474" s="6">
        <v>7.1032733917236328</v>
      </c>
      <c r="J474" s="6">
        <v>4.2007755723262798</v>
      </c>
      <c r="K474" s="12">
        <v>54.513302423209439</v>
      </c>
      <c r="L474">
        <f t="shared" si="23"/>
        <v>1.6</v>
      </c>
      <c r="M474" s="20">
        <v>45955.327012320922</v>
      </c>
    </row>
    <row r="475" spans="1:13">
      <c r="A475">
        <f t="shared" si="21"/>
        <v>18</v>
      </c>
      <c r="B475" t="s">
        <v>27</v>
      </c>
      <c r="C475" t="str">
        <f>VLOOKUP(B475,'country codes'!$A$3:$B$287,2,0)</f>
        <v>MEX</v>
      </c>
      <c r="D475">
        <v>1</v>
      </c>
      <c r="E475" s="7" t="str">
        <f t="shared" si="22"/>
        <v>2017MEX</v>
      </c>
      <c r="F475" s="5">
        <v>124777.326</v>
      </c>
      <c r="G475">
        <v>2017</v>
      </c>
      <c r="H475" s="5">
        <v>74.900000000000006</v>
      </c>
      <c r="I475" s="6">
        <v>6.4102993011474609</v>
      </c>
      <c r="J475" s="6">
        <v>2.6231325307260702</v>
      </c>
      <c r="K475" s="12">
        <v>54.111448423340001</v>
      </c>
      <c r="L475">
        <f t="shared" si="23"/>
        <v>1.6</v>
      </c>
      <c r="M475" s="20">
        <v>19785.905008207959</v>
      </c>
    </row>
    <row r="476" spans="1:13">
      <c r="A476">
        <f t="shared" si="21"/>
        <v>19</v>
      </c>
      <c r="B476" t="s">
        <v>10</v>
      </c>
      <c r="C476" t="str">
        <f>VLOOKUP(B476,'country codes'!$A$3:$B$287,2,0)</f>
        <v>PHL</v>
      </c>
      <c r="D476">
        <v>8</v>
      </c>
      <c r="E476" s="7" t="str">
        <f t="shared" si="22"/>
        <v>2017PHL</v>
      </c>
      <c r="F476" s="5">
        <v>105172.921</v>
      </c>
      <c r="G476">
        <v>2017</v>
      </c>
      <c r="H476" s="5">
        <v>71</v>
      </c>
      <c r="I476" s="6">
        <v>5.5942702293395996</v>
      </c>
      <c r="J476" s="6">
        <v>1.3367173504250001</v>
      </c>
      <c r="K476" s="12">
        <v>53.610260260666372</v>
      </c>
      <c r="L476">
        <f t="shared" si="23"/>
        <v>1.6</v>
      </c>
      <c r="M476" s="20">
        <v>8120.8423088285426</v>
      </c>
    </row>
    <row r="477" spans="1:13">
      <c r="A477">
        <f t="shared" si="21"/>
        <v>20</v>
      </c>
      <c r="B477" t="s">
        <v>19</v>
      </c>
      <c r="C477" t="str">
        <f>VLOOKUP(B477,'country codes'!$A$3:$B$287,2,0)</f>
        <v>PER</v>
      </c>
      <c r="D477">
        <v>1</v>
      </c>
      <c r="E477" s="7" t="str">
        <f t="shared" si="22"/>
        <v>2017PER</v>
      </c>
      <c r="F477" s="5">
        <v>31444.298999999999</v>
      </c>
      <c r="G477">
        <v>2017</v>
      </c>
      <c r="H477" s="5">
        <v>76.3</v>
      </c>
      <c r="I477" s="6">
        <v>5.7109365463256836</v>
      </c>
      <c r="J477" s="6">
        <v>2.1465964440678</v>
      </c>
      <c r="K477" s="12">
        <v>53.453961969399131</v>
      </c>
      <c r="L477">
        <f t="shared" si="23"/>
        <v>1.6</v>
      </c>
      <c r="M477" s="20">
        <v>12506.530170530636</v>
      </c>
    </row>
    <row r="478" spans="1:13">
      <c r="A478">
        <f t="shared" si="21"/>
        <v>21</v>
      </c>
      <c r="B478" t="s">
        <v>21</v>
      </c>
      <c r="C478" t="str">
        <f>VLOOKUP(B478,'country codes'!$A$3:$B$287,2,0)</f>
        <v>DOM</v>
      </c>
      <c r="D478">
        <v>1</v>
      </c>
      <c r="E478" s="7" t="str">
        <f t="shared" si="22"/>
        <v>2017DOM</v>
      </c>
      <c r="F478" s="5">
        <v>10513.111000000001</v>
      </c>
      <c r="G478">
        <v>2017</v>
      </c>
      <c r="H478" s="5">
        <v>73.7</v>
      </c>
      <c r="I478" s="6">
        <v>5.6052026748657227</v>
      </c>
      <c r="J478" s="6">
        <v>1.7527466877290501</v>
      </c>
      <c r="K478" s="12">
        <v>53.147119441317585</v>
      </c>
      <c r="L478">
        <f t="shared" si="23"/>
        <v>1.6</v>
      </c>
      <c r="M478" s="20">
        <v>16735.332585946548</v>
      </c>
    </row>
    <row r="479" spans="1:13">
      <c r="A479">
        <f t="shared" si="21"/>
        <v>22</v>
      </c>
      <c r="B479" t="s">
        <v>34</v>
      </c>
      <c r="C479" t="str">
        <f>VLOOKUP(B479,'country codes'!$A$3:$B$287,2,0)</f>
        <v>NLD</v>
      </c>
      <c r="D479">
        <v>3</v>
      </c>
      <c r="E479" s="7" t="str">
        <f t="shared" si="22"/>
        <v>2017NLD</v>
      </c>
      <c r="F479" s="5">
        <v>17021.343000000001</v>
      </c>
      <c r="G479">
        <v>2017</v>
      </c>
      <c r="H479" s="5">
        <v>82</v>
      </c>
      <c r="I479" s="6">
        <v>7.4589653015136719</v>
      </c>
      <c r="J479" s="6">
        <v>5.0245095661166701</v>
      </c>
      <c r="K479" s="12">
        <v>53.116697201442804</v>
      </c>
      <c r="L479">
        <f t="shared" si="23"/>
        <v>1.6</v>
      </c>
      <c r="M479" s="20">
        <v>55264.570360410318</v>
      </c>
    </row>
    <row r="480" spans="1:13">
      <c r="A480">
        <f t="shared" si="21"/>
        <v>23</v>
      </c>
      <c r="B480" t="s">
        <v>26</v>
      </c>
      <c r="C480" t="str">
        <f>VLOOKUP(B480,'country codes'!$A$3:$B$287,2,0)</f>
        <v>BRA</v>
      </c>
      <c r="D480">
        <v>1</v>
      </c>
      <c r="E480" s="7" t="str">
        <f t="shared" si="22"/>
        <v>2017BRA</v>
      </c>
      <c r="F480" s="5">
        <v>207833.82500000001</v>
      </c>
      <c r="G480">
        <v>2017</v>
      </c>
      <c r="H480" s="5">
        <v>75.5</v>
      </c>
      <c r="I480" s="6">
        <v>6.3329291343688965</v>
      </c>
      <c r="J480" s="6">
        <v>2.8100184499673202</v>
      </c>
      <c r="K480" s="12">
        <v>52.991110821124444</v>
      </c>
      <c r="L480">
        <f t="shared" si="23"/>
        <v>1.6</v>
      </c>
      <c r="M480" s="20">
        <v>14519.849130251789</v>
      </c>
    </row>
    <row r="481" spans="1:13">
      <c r="A481">
        <f t="shared" si="21"/>
        <v>24</v>
      </c>
      <c r="B481" t="s">
        <v>33</v>
      </c>
      <c r="C481" t="str">
        <f>VLOOKUP(B481,'country codes'!$A$3:$B$287,2,0)</f>
        <v>MAR</v>
      </c>
      <c r="D481">
        <v>4</v>
      </c>
      <c r="E481" s="7" t="str">
        <f t="shared" si="22"/>
        <v>2017MAR</v>
      </c>
      <c r="F481" s="5">
        <v>35581.256999999998</v>
      </c>
      <c r="G481">
        <v>2017</v>
      </c>
      <c r="H481" s="5">
        <v>76.2</v>
      </c>
      <c r="I481" s="6">
        <v>5.3124828338623047</v>
      </c>
      <c r="J481" s="6">
        <v>1.76804101390832</v>
      </c>
      <c r="K481" s="12">
        <v>52.952313994788824</v>
      </c>
      <c r="L481">
        <f t="shared" si="23"/>
        <v>1.6</v>
      </c>
      <c r="M481" s="20">
        <v>7314.1544871183496</v>
      </c>
    </row>
    <row r="482" spans="1:13">
      <c r="A482">
        <f t="shared" si="21"/>
        <v>25</v>
      </c>
      <c r="B482" t="s">
        <v>32</v>
      </c>
      <c r="C482" t="str">
        <f>VLOOKUP(B482,'country codes'!$A$3:$B$287,2,0)</f>
        <v>THA</v>
      </c>
      <c r="D482">
        <v>8</v>
      </c>
      <c r="E482" s="7" t="str">
        <f t="shared" si="22"/>
        <v>2017THA</v>
      </c>
      <c r="F482" s="5">
        <v>69209.816999999995</v>
      </c>
      <c r="G482">
        <v>2017</v>
      </c>
      <c r="H482" s="5">
        <v>76.7</v>
      </c>
      <c r="I482" s="6">
        <v>5.9388952255249023</v>
      </c>
      <c r="J482" s="6">
        <v>2.5774039022377799</v>
      </c>
      <c r="K482" s="12">
        <v>52.704477467119858</v>
      </c>
      <c r="L482">
        <f t="shared" si="23"/>
        <v>1.6</v>
      </c>
      <c r="M482" s="20">
        <v>17420.565151067069</v>
      </c>
    </row>
    <row r="483" spans="1:13">
      <c r="A483">
        <f t="shared" si="21"/>
        <v>26</v>
      </c>
      <c r="B483" t="s">
        <v>22</v>
      </c>
      <c r="C483" t="str">
        <f>VLOOKUP(B483,'country codes'!$A$3:$B$287,2,0)</f>
        <v>KGZ</v>
      </c>
      <c r="D483">
        <v>7</v>
      </c>
      <c r="E483" s="7" t="str">
        <f t="shared" si="22"/>
        <v>2017KGZ</v>
      </c>
      <c r="F483" s="5">
        <v>6189.7269999999999</v>
      </c>
      <c r="G483">
        <v>2017</v>
      </c>
      <c r="H483" s="5">
        <v>71.2</v>
      </c>
      <c r="I483" s="6">
        <v>5.6295366287231445</v>
      </c>
      <c r="J483" s="6">
        <v>1.5535446403886299</v>
      </c>
      <c r="K483" s="12">
        <v>52.559638776043165</v>
      </c>
      <c r="L483">
        <f t="shared" si="23"/>
        <v>1.6</v>
      </c>
      <c r="M483" s="20">
        <v>5046.6915354909288</v>
      </c>
    </row>
    <row r="484" spans="1:13">
      <c r="A484">
        <f t="shared" si="21"/>
        <v>27</v>
      </c>
      <c r="B484" t="s">
        <v>30</v>
      </c>
      <c r="C484" t="str">
        <f>VLOOKUP(B484,'country codes'!$A$3:$B$287,2,0)</f>
        <v>PSE</v>
      </c>
      <c r="D484">
        <v>4</v>
      </c>
      <c r="E484" s="7" t="str">
        <f t="shared" si="22"/>
        <v>2017PSE</v>
      </c>
      <c r="F484" s="5">
        <v>4747.2330000000002</v>
      </c>
      <c r="G484">
        <v>2017</v>
      </c>
      <c r="H484" s="5">
        <v>73.7</v>
      </c>
      <c r="I484" s="6">
        <v>4.6281328201293945</v>
      </c>
      <c r="J484" s="6">
        <v>0.812429998163397</v>
      </c>
      <c r="K484" s="12">
        <v>52.296391456024757</v>
      </c>
      <c r="L484">
        <f t="shared" si="23"/>
        <v>1.6</v>
      </c>
      <c r="M484" s="20">
        <v>6401.7408913507388</v>
      </c>
    </row>
    <row r="485" spans="1:13">
      <c r="A485">
        <f t="shared" si="21"/>
        <v>28</v>
      </c>
      <c r="B485" t="s">
        <v>40</v>
      </c>
      <c r="C485" t="str">
        <f>VLOOKUP(B485,'country codes'!$A$3:$B$287,2,0)</f>
        <v>DEU</v>
      </c>
      <c r="D485">
        <v>3</v>
      </c>
      <c r="E485" s="7" t="str">
        <f t="shared" si="22"/>
        <v>2017DEU</v>
      </c>
      <c r="F485" s="5">
        <v>82658.409</v>
      </c>
      <c r="G485">
        <v>2017</v>
      </c>
      <c r="H485" s="5">
        <v>81</v>
      </c>
      <c r="I485" s="6">
        <v>7.0743246078491211</v>
      </c>
      <c r="J485" s="6">
        <v>4.7029381137908803</v>
      </c>
      <c r="K485" s="12">
        <v>51.739152765724938</v>
      </c>
      <c r="L485">
        <f t="shared" si="23"/>
        <v>1.6</v>
      </c>
      <c r="M485" s="20">
        <v>53121.98767927158</v>
      </c>
    </row>
    <row r="486" spans="1:13">
      <c r="A486">
        <f t="shared" si="21"/>
        <v>29</v>
      </c>
      <c r="B486" t="s">
        <v>42</v>
      </c>
      <c r="C486" t="str">
        <f>VLOOKUP(B486,'country codes'!$A$3:$B$287,2,0)</f>
        <v>ESP</v>
      </c>
      <c r="D486">
        <v>3</v>
      </c>
      <c r="E486" s="7" t="str">
        <f t="shared" si="22"/>
        <v>2017ESP</v>
      </c>
      <c r="F486" s="5">
        <v>46647.425000000003</v>
      </c>
      <c r="G486">
        <v>2017</v>
      </c>
      <c r="H486" s="5">
        <v>83.3</v>
      </c>
      <c r="I486" s="6">
        <v>6.2301731109619141</v>
      </c>
      <c r="J486" s="6">
        <v>4.02641935538011</v>
      </c>
      <c r="K486" s="12">
        <v>51.559288571994394</v>
      </c>
      <c r="L486">
        <f t="shared" si="23"/>
        <v>1.6</v>
      </c>
      <c r="M486" s="20">
        <v>39655.150211071013</v>
      </c>
    </row>
    <row r="487" spans="1:13">
      <c r="A487">
        <f t="shared" si="21"/>
        <v>30</v>
      </c>
      <c r="B487" t="s">
        <v>57</v>
      </c>
      <c r="C487" t="str">
        <f>VLOOKUP(B487,'country codes'!$A$3:$B$287,2,0)</f>
        <v>FIN</v>
      </c>
      <c r="D487">
        <v>3</v>
      </c>
      <c r="E487" s="7" t="str">
        <f t="shared" si="22"/>
        <v>2017FIN</v>
      </c>
      <c r="F487" s="5">
        <v>5511.3720000000003</v>
      </c>
      <c r="G487">
        <v>2017</v>
      </c>
      <c r="H487" s="5">
        <v>81.599999999999994</v>
      </c>
      <c r="I487" s="6">
        <v>7.7882518768310547</v>
      </c>
      <c r="J487" s="6">
        <v>5.8350483103580002</v>
      </c>
      <c r="K487" s="12">
        <v>51.042089694594871</v>
      </c>
      <c r="L487">
        <f t="shared" si="23"/>
        <v>1.6</v>
      </c>
      <c r="M487" s="20">
        <v>47644.428378398574</v>
      </c>
    </row>
    <row r="488" spans="1:13">
      <c r="A488">
        <f t="shared" si="21"/>
        <v>31</v>
      </c>
      <c r="B488" t="s">
        <v>54</v>
      </c>
      <c r="C488" t="str">
        <f>VLOOKUP(B488,'country codes'!$A$3:$B$287,2,0)</f>
        <v>IRL</v>
      </c>
      <c r="D488">
        <v>3</v>
      </c>
      <c r="E488" s="7" t="str">
        <f t="shared" si="22"/>
        <v>2017IRL</v>
      </c>
      <c r="F488" s="5">
        <v>4753.2809999999999</v>
      </c>
      <c r="G488">
        <v>2017</v>
      </c>
      <c r="H488" s="5">
        <v>81.900000000000006</v>
      </c>
      <c r="I488" s="6">
        <v>7.0601553916931152</v>
      </c>
      <c r="J488" s="6">
        <v>5.0135027568571902</v>
      </c>
      <c r="K488" s="12">
        <v>50.864923530032982</v>
      </c>
      <c r="L488">
        <f t="shared" si="23"/>
        <v>1.6</v>
      </c>
      <c r="M488" s="20">
        <v>78051.520995538041</v>
      </c>
    </row>
    <row r="489" spans="1:13">
      <c r="A489">
        <f t="shared" si="21"/>
        <v>32</v>
      </c>
      <c r="B489" t="s">
        <v>44</v>
      </c>
      <c r="C489" t="str">
        <f>VLOOKUP(B489,'country codes'!$A$3:$B$287,2,0)</f>
        <v>FRA</v>
      </c>
      <c r="D489">
        <v>3</v>
      </c>
      <c r="E489" s="7" t="str">
        <f t="shared" si="22"/>
        <v>2017FRA</v>
      </c>
      <c r="F489" s="5">
        <v>64842.512999999999</v>
      </c>
      <c r="G489">
        <v>2017</v>
      </c>
      <c r="H489" s="5">
        <v>82.4</v>
      </c>
      <c r="I489" s="6">
        <v>6.6352224349975586</v>
      </c>
      <c r="J489" s="6">
        <v>4.6022022976194901</v>
      </c>
      <c r="K489" s="12">
        <v>50.640126104341306</v>
      </c>
      <c r="L489">
        <f t="shared" si="23"/>
        <v>1.6</v>
      </c>
      <c r="M489" s="20">
        <v>44755.325275851057</v>
      </c>
    </row>
    <row r="490" spans="1:13">
      <c r="A490">
        <f t="shared" si="21"/>
        <v>33</v>
      </c>
      <c r="B490" t="s">
        <v>74</v>
      </c>
      <c r="C490" t="str">
        <f>VLOOKUP(B490,'country codes'!$A$3:$B$287,2,0)</f>
        <v>ISR</v>
      </c>
      <c r="D490">
        <v>4</v>
      </c>
      <c r="E490" s="7" t="str">
        <f t="shared" si="22"/>
        <v>2017ISR</v>
      </c>
      <c r="F490" s="5">
        <v>8243.8490000000002</v>
      </c>
      <c r="G490">
        <v>2017</v>
      </c>
      <c r="H490" s="5">
        <v>82.7</v>
      </c>
      <c r="I490" s="6">
        <v>7.3310360908508301</v>
      </c>
      <c r="J490" s="6">
        <v>5.5468825998615703</v>
      </c>
      <c r="K490" s="12">
        <v>50.575047662908482</v>
      </c>
      <c r="L490">
        <f t="shared" si="23"/>
        <v>1.6</v>
      </c>
      <c r="M490" s="20">
        <v>39022.888023389009</v>
      </c>
    </row>
    <row r="491" spans="1:13">
      <c r="A491">
        <f t="shared" si="21"/>
        <v>34</v>
      </c>
      <c r="B491" t="s">
        <v>59</v>
      </c>
      <c r="C491" t="str">
        <f>VLOOKUP(B491,'country codes'!$A$3:$B$287,2,0)</f>
        <v>NOR</v>
      </c>
      <c r="D491">
        <v>3</v>
      </c>
      <c r="E491" s="7" t="str">
        <f t="shared" si="22"/>
        <v>2017NOR</v>
      </c>
      <c r="F491" s="5">
        <v>5296.3239999999996</v>
      </c>
      <c r="G491">
        <v>2017</v>
      </c>
      <c r="H491" s="5">
        <v>82.1</v>
      </c>
      <c r="I491" s="6">
        <v>7.5787448883056641</v>
      </c>
      <c r="J491" s="6">
        <v>5.7751539719812097</v>
      </c>
      <c r="K491" s="12">
        <v>50.534554963533047</v>
      </c>
      <c r="L491">
        <f t="shared" si="23"/>
        <v>1.6</v>
      </c>
      <c r="M491" s="20">
        <v>64255.282648667693</v>
      </c>
    </row>
    <row r="492" spans="1:13">
      <c r="A492">
        <f t="shared" si="21"/>
        <v>35</v>
      </c>
      <c r="B492" t="s">
        <v>38</v>
      </c>
      <c r="C492" t="str">
        <f>VLOOKUP(B492,'country codes'!$A$3:$B$287,2,0)</f>
        <v>MUS</v>
      </c>
      <c r="D492">
        <v>5</v>
      </c>
      <c r="E492" s="7" t="str">
        <f t="shared" si="22"/>
        <v>2017MUS</v>
      </c>
      <c r="F492" s="5">
        <v>1264.4970000000001</v>
      </c>
      <c r="G492">
        <v>2017</v>
      </c>
      <c r="H492" s="5">
        <v>74.7</v>
      </c>
      <c r="I492" s="6">
        <v>6.1741175651550293</v>
      </c>
      <c r="J492" s="6">
        <v>3.0644671902523601</v>
      </c>
      <c r="K492" s="12">
        <v>49.976340126784045</v>
      </c>
      <c r="L492">
        <f t="shared" si="23"/>
        <v>1.6</v>
      </c>
      <c r="M492" s="20">
        <v>21415.116109621118</v>
      </c>
    </row>
    <row r="493" spans="1:13">
      <c r="A493">
        <f t="shared" si="21"/>
        <v>36</v>
      </c>
      <c r="B493" t="s">
        <v>63</v>
      </c>
      <c r="C493" t="str">
        <f>VLOOKUP(B493,'country codes'!$A$3:$B$287,2,0)</f>
        <v>DZA</v>
      </c>
      <c r="D493">
        <v>4</v>
      </c>
      <c r="E493" s="7" t="str">
        <f t="shared" si="22"/>
        <v>2017DZA</v>
      </c>
      <c r="F493" s="5">
        <v>41389.173999999999</v>
      </c>
      <c r="G493">
        <v>2017</v>
      </c>
      <c r="H493" s="5">
        <v>76.5</v>
      </c>
      <c r="I493" s="6">
        <v>5.2489123344421387</v>
      </c>
      <c r="J493" s="6">
        <v>2.3017017224179601</v>
      </c>
      <c r="K493" s="12">
        <v>49.485007280620501</v>
      </c>
      <c r="L493">
        <f t="shared" si="23"/>
        <v>1.6</v>
      </c>
      <c r="M493" s="20">
        <v>11737.409352754939</v>
      </c>
    </row>
    <row r="494" spans="1:13">
      <c r="A494">
        <f t="shared" si="21"/>
        <v>37</v>
      </c>
      <c r="B494" t="s">
        <v>58</v>
      </c>
      <c r="C494" t="str">
        <f>VLOOKUP(B494,'country codes'!$A$3:$B$287,2,0)</f>
        <v>CYP</v>
      </c>
      <c r="D494">
        <v>3</v>
      </c>
      <c r="E494" s="7" t="str">
        <f t="shared" si="22"/>
        <v>2017CYP</v>
      </c>
      <c r="F494" s="5">
        <v>1179.6849999999999</v>
      </c>
      <c r="G494">
        <v>2017</v>
      </c>
      <c r="H494" s="5">
        <v>80.7</v>
      </c>
      <c r="I494" s="6">
        <v>6.0620512962341309</v>
      </c>
      <c r="J494" s="6">
        <v>3.8774633039595301</v>
      </c>
      <c r="K494" s="12">
        <v>49.472234761977035</v>
      </c>
      <c r="L494">
        <f t="shared" si="23"/>
        <v>1.6</v>
      </c>
      <c r="M494" s="20">
        <v>37766.901656904003</v>
      </c>
    </row>
    <row r="495" spans="1:13">
      <c r="A495">
        <f t="shared" si="21"/>
        <v>38</v>
      </c>
      <c r="B495" t="s">
        <v>52</v>
      </c>
      <c r="C495" t="str">
        <f>VLOOKUP(B495,'country codes'!$A$3:$B$287,2,0)</f>
        <v>ITA</v>
      </c>
      <c r="D495">
        <v>3</v>
      </c>
      <c r="E495" s="7" t="str">
        <f t="shared" si="22"/>
        <v>2017ITA</v>
      </c>
      <c r="F495" s="5">
        <v>60673.694000000003</v>
      </c>
      <c r="G495">
        <v>2017</v>
      </c>
      <c r="H495" s="5">
        <v>83.2</v>
      </c>
      <c r="I495" s="6">
        <v>6.1988701820373535</v>
      </c>
      <c r="J495" s="6">
        <v>4.4108271576125802</v>
      </c>
      <c r="K495" s="12">
        <v>49.46967816511458</v>
      </c>
      <c r="L495">
        <f t="shared" si="23"/>
        <v>1.6</v>
      </c>
      <c r="M495" s="20">
        <v>41713.900017006148</v>
      </c>
    </row>
    <row r="496" spans="1:13">
      <c r="A496">
        <f t="shared" si="21"/>
        <v>39</v>
      </c>
      <c r="B496" t="s">
        <v>45</v>
      </c>
      <c r="C496" t="str">
        <f>VLOOKUP(B496,'country codes'!$A$3:$B$287,2,0)</f>
        <v>ARG</v>
      </c>
      <c r="D496">
        <v>1</v>
      </c>
      <c r="E496" s="7" t="str">
        <f t="shared" si="22"/>
        <v>2017ARG</v>
      </c>
      <c r="F496" s="5">
        <v>43937.142999999996</v>
      </c>
      <c r="G496">
        <v>2017</v>
      </c>
      <c r="H496" s="5">
        <v>76.400000000000006</v>
      </c>
      <c r="I496" s="6">
        <v>6.039330005645752</v>
      </c>
      <c r="J496" s="6">
        <v>3.3040150654382701</v>
      </c>
      <c r="K496" s="12">
        <v>49.155725132888321</v>
      </c>
      <c r="L496">
        <f t="shared" si="23"/>
        <v>1.6</v>
      </c>
      <c r="M496" s="20">
        <v>23597.117752857823</v>
      </c>
    </row>
    <row r="497" spans="1:13">
      <c r="A497">
        <f t="shared" si="21"/>
        <v>40</v>
      </c>
      <c r="B497" t="s">
        <v>36</v>
      </c>
      <c r="C497" t="str">
        <f>VLOOKUP(B497,'country codes'!$A$3:$B$287,2,0)</f>
        <v>MDA</v>
      </c>
      <c r="D497">
        <v>7</v>
      </c>
      <c r="E497" s="7" t="str">
        <f t="shared" si="22"/>
        <v>2017MDA</v>
      </c>
      <c r="F497" s="5">
        <v>4059.6869999999999</v>
      </c>
      <c r="G497">
        <v>2017</v>
      </c>
      <c r="H497" s="5">
        <v>71.7</v>
      </c>
      <c r="I497" s="6">
        <v>5.3255305290222168</v>
      </c>
      <c r="J497" s="6">
        <v>1.8669072929603201</v>
      </c>
      <c r="K497" s="12">
        <v>48.909893036024094</v>
      </c>
      <c r="L497">
        <f t="shared" si="23"/>
        <v>1.6</v>
      </c>
      <c r="M497" s="20">
        <v>11651.317454686237</v>
      </c>
    </row>
    <row r="498" spans="1:13">
      <c r="A498">
        <f t="shared" si="21"/>
        <v>41</v>
      </c>
      <c r="B498" t="s">
        <v>86</v>
      </c>
      <c r="C498" t="str">
        <f>VLOOKUP(B498,'country codes'!$A$3:$B$287,2,0)</f>
        <v>CHL</v>
      </c>
      <c r="D498">
        <v>1</v>
      </c>
      <c r="E498" s="7" t="str">
        <f t="shared" si="22"/>
        <v>2017CHL</v>
      </c>
      <c r="F498" s="5">
        <v>18470.435000000001</v>
      </c>
      <c r="G498">
        <v>2017</v>
      </c>
      <c r="H498" s="5">
        <v>79.900000000000006</v>
      </c>
      <c r="I498" s="6">
        <v>6.3201193809509277</v>
      </c>
      <c r="J498" s="6">
        <v>4.2806449034821901</v>
      </c>
      <c r="K498" s="12">
        <v>48.583519253794364</v>
      </c>
      <c r="L498">
        <f t="shared" si="23"/>
        <v>1.6</v>
      </c>
      <c r="M498" s="20">
        <v>24548.187699997216</v>
      </c>
    </row>
    <row r="499" spans="1:13">
      <c r="A499">
        <f t="shared" si="21"/>
        <v>42</v>
      </c>
      <c r="B499" t="s">
        <v>77</v>
      </c>
      <c r="C499" t="str">
        <f>VLOOKUP(B499,'country codes'!$A$3:$B$287,2,0)</f>
        <v>ROU</v>
      </c>
      <c r="D499">
        <v>7</v>
      </c>
      <c r="E499" s="7" t="str">
        <f t="shared" si="22"/>
        <v>2017ROU</v>
      </c>
      <c r="F499" s="5">
        <v>19653.966</v>
      </c>
      <c r="G499">
        <v>2017</v>
      </c>
      <c r="H499" s="5">
        <v>75.8</v>
      </c>
      <c r="I499" s="6">
        <v>6.08990478515625</v>
      </c>
      <c r="J499" s="6">
        <v>3.4024627009856898</v>
      </c>
      <c r="K499" s="12">
        <v>48.538687147487217</v>
      </c>
      <c r="L499">
        <f t="shared" si="23"/>
        <v>1.6</v>
      </c>
      <c r="M499" s="20">
        <v>27230.523819266571</v>
      </c>
    </row>
    <row r="500" spans="1:13">
      <c r="A500">
        <f t="shared" si="21"/>
        <v>43</v>
      </c>
      <c r="B500" t="s">
        <v>23</v>
      </c>
      <c r="C500" t="str">
        <f>VLOOKUP(B500,'country codes'!$A$3:$B$287,2,0)</f>
        <v>NPL</v>
      </c>
      <c r="D500">
        <v>6</v>
      </c>
      <c r="E500" s="7" t="str">
        <f t="shared" si="22"/>
        <v>2017NPL</v>
      </c>
      <c r="F500" s="5">
        <v>27632.682000000001</v>
      </c>
      <c r="G500">
        <v>2017</v>
      </c>
      <c r="H500" s="5">
        <v>70.2</v>
      </c>
      <c r="I500" s="6">
        <v>4.7366924285888672</v>
      </c>
      <c r="J500" s="6">
        <v>1.0920666911513299</v>
      </c>
      <c r="K500" s="12">
        <v>48.383093502943169</v>
      </c>
      <c r="L500">
        <f t="shared" si="23"/>
        <v>1.6</v>
      </c>
      <c r="M500" s="20">
        <v>3099.3060819381376</v>
      </c>
    </row>
    <row r="501" spans="1:13">
      <c r="A501">
        <f t="shared" si="21"/>
        <v>44</v>
      </c>
      <c r="B501" t="s">
        <v>14</v>
      </c>
      <c r="C501" t="str">
        <f>VLOOKUP(B501,'country codes'!$A$3:$B$287,2,0)</f>
        <v>BGD</v>
      </c>
      <c r="D501">
        <v>6</v>
      </c>
      <c r="E501" s="7" t="str">
        <f t="shared" si="22"/>
        <v>2017BGD</v>
      </c>
      <c r="F501" s="5">
        <v>159685.421</v>
      </c>
      <c r="G501">
        <v>2017</v>
      </c>
      <c r="H501" s="5">
        <v>72.099999999999994</v>
      </c>
      <c r="I501" s="6">
        <v>4.3097710609436035</v>
      </c>
      <c r="J501" s="6">
        <v>0.83165737732690403</v>
      </c>
      <c r="K501" s="12">
        <v>48.37629206544274</v>
      </c>
      <c r="L501">
        <f t="shared" si="23"/>
        <v>1.6</v>
      </c>
      <c r="M501" s="20">
        <v>4161.0897133905173</v>
      </c>
    </row>
    <row r="502" spans="1:13">
      <c r="A502">
        <f t="shared" si="21"/>
        <v>45</v>
      </c>
      <c r="B502" t="s">
        <v>50</v>
      </c>
      <c r="C502" t="str">
        <f>VLOOKUP(B502,'country codes'!$A$3:$B$287,2,0)</f>
        <v>VNM</v>
      </c>
      <c r="D502">
        <v>8</v>
      </c>
      <c r="E502" s="7" t="str">
        <f t="shared" si="22"/>
        <v>2017VNM</v>
      </c>
      <c r="F502" s="5">
        <v>94600.642999999996</v>
      </c>
      <c r="G502">
        <v>2017</v>
      </c>
      <c r="H502" s="5">
        <v>75.2</v>
      </c>
      <c r="I502" s="6">
        <v>5.1752786636352539</v>
      </c>
      <c r="J502" s="6">
        <v>2.2427319013710698</v>
      </c>
      <c r="K502" s="12">
        <v>48.364649587004749</v>
      </c>
      <c r="L502">
        <f t="shared" si="23"/>
        <v>1.6</v>
      </c>
      <c r="M502" s="20">
        <v>7155.7458292187694</v>
      </c>
    </row>
    <row r="503" spans="1:13">
      <c r="A503">
        <f t="shared" si="21"/>
        <v>46</v>
      </c>
      <c r="B503" t="s">
        <v>37</v>
      </c>
      <c r="C503" t="str">
        <f>VLOOKUP(B503,'country codes'!$A$3:$B$287,2,0)</f>
        <v>IDN</v>
      </c>
      <c r="D503">
        <v>8</v>
      </c>
      <c r="E503" s="7" t="str">
        <f t="shared" si="22"/>
        <v>2017IDN</v>
      </c>
      <c r="F503" s="5">
        <v>264650.96899999998</v>
      </c>
      <c r="G503">
        <v>2017</v>
      </c>
      <c r="H503" s="5">
        <v>71.3</v>
      </c>
      <c r="I503" s="6">
        <v>5.0984015464782715</v>
      </c>
      <c r="J503" s="6">
        <v>1.66159481851667</v>
      </c>
      <c r="K503" s="12">
        <v>48.270790605382423</v>
      </c>
      <c r="L503">
        <f t="shared" si="23"/>
        <v>1.6</v>
      </c>
      <c r="M503" s="20">
        <v>10935.841754291883</v>
      </c>
    </row>
    <row r="504" spans="1:13">
      <c r="A504">
        <f t="shared" si="21"/>
        <v>47</v>
      </c>
      <c r="B504" t="s">
        <v>62</v>
      </c>
      <c r="C504" t="str">
        <f>VLOOKUP(B504,'country codes'!$A$3:$B$287,2,0)</f>
        <v>SWE</v>
      </c>
      <c r="D504">
        <v>3</v>
      </c>
      <c r="E504" s="7" t="str">
        <f t="shared" si="22"/>
        <v>2017SWE</v>
      </c>
      <c r="F504" s="5">
        <v>9904.8950000000004</v>
      </c>
      <c r="G504">
        <v>2017</v>
      </c>
      <c r="H504" s="5">
        <v>82.5</v>
      </c>
      <c r="I504" s="6">
        <v>7.2868046760559082</v>
      </c>
      <c r="J504" s="6">
        <v>6.07679093760916</v>
      </c>
      <c r="K504" s="12">
        <v>48.068420811068236</v>
      </c>
      <c r="L504">
        <f t="shared" si="23"/>
        <v>1.6</v>
      </c>
      <c r="M504" s="20">
        <v>52113.834335679618</v>
      </c>
    </row>
    <row r="505" spans="1:13">
      <c r="A505">
        <f t="shared" si="21"/>
        <v>48</v>
      </c>
      <c r="B505" t="s">
        <v>35</v>
      </c>
      <c r="C505" t="str">
        <f>VLOOKUP(B505,'country codes'!$A$3:$B$287,2,0)</f>
        <v>ALB</v>
      </c>
      <c r="D505">
        <v>7</v>
      </c>
      <c r="E505" s="7" t="str">
        <f t="shared" si="22"/>
        <v>2017ALB</v>
      </c>
      <c r="F505" s="5">
        <v>2884.1689999999999</v>
      </c>
      <c r="G505">
        <v>2017</v>
      </c>
      <c r="H505" s="5">
        <v>78.3</v>
      </c>
      <c r="I505" s="6">
        <v>4.6395483016967773</v>
      </c>
      <c r="J505" s="6">
        <v>2.0491887127007602</v>
      </c>
      <c r="K505" s="12">
        <v>47.917560542619306</v>
      </c>
      <c r="L505">
        <f t="shared" si="23"/>
        <v>1.6</v>
      </c>
      <c r="M505" s="20">
        <v>12811.759435727612</v>
      </c>
    </row>
    <row r="506" spans="1:13">
      <c r="A506">
        <f t="shared" si="21"/>
        <v>49</v>
      </c>
      <c r="B506" t="s">
        <v>46</v>
      </c>
      <c r="C506" t="str">
        <f>VLOOKUP(B506,'country codes'!$A$3:$B$287,2,0)</f>
        <v>AZE</v>
      </c>
      <c r="D506">
        <v>7</v>
      </c>
      <c r="E506" s="7" t="str">
        <f t="shared" si="22"/>
        <v>2017AZE</v>
      </c>
      <c r="F506" s="5">
        <v>9845.3160000000007</v>
      </c>
      <c r="G506">
        <v>2017</v>
      </c>
      <c r="H506" s="5">
        <v>72.7</v>
      </c>
      <c r="I506" s="6">
        <v>5.1522793769836426</v>
      </c>
      <c r="J506" s="6">
        <v>1.97349663980641</v>
      </c>
      <c r="K506" s="12">
        <v>47.880777779904776</v>
      </c>
      <c r="L506">
        <f t="shared" si="23"/>
        <v>1.6</v>
      </c>
      <c r="M506" s="20">
        <v>14121.406935559069</v>
      </c>
    </row>
    <row r="507" spans="1:13">
      <c r="A507">
        <f t="shared" si="21"/>
        <v>50</v>
      </c>
      <c r="B507" t="s">
        <v>49</v>
      </c>
      <c r="C507" t="str">
        <f>VLOOKUP(B507,'country codes'!$A$3:$B$287,2,0)</f>
        <v>LKA</v>
      </c>
      <c r="D507">
        <v>6</v>
      </c>
      <c r="E507" s="7" t="str">
        <f t="shared" si="22"/>
        <v>2017LKA</v>
      </c>
      <c r="F507" s="5">
        <v>21128.027999999998</v>
      </c>
      <c r="G507">
        <v>2017</v>
      </c>
      <c r="H507" s="5">
        <v>76.599999999999994</v>
      </c>
      <c r="I507" s="6">
        <v>4.3309454917907715</v>
      </c>
      <c r="J507" s="6">
        <v>1.49056897901126</v>
      </c>
      <c r="K507" s="12">
        <v>47.707056932303274</v>
      </c>
      <c r="L507">
        <f t="shared" si="23"/>
        <v>1.6</v>
      </c>
      <c r="M507" s="20">
        <v>12584.104423115128</v>
      </c>
    </row>
    <row r="508" spans="1:13">
      <c r="A508">
        <f t="shared" si="21"/>
        <v>51</v>
      </c>
      <c r="B508" t="s">
        <v>85</v>
      </c>
      <c r="C508" t="str">
        <f>VLOOKUP(B508,'country codes'!$A$3:$B$287,2,0)</f>
        <v>HUN</v>
      </c>
      <c r="D508">
        <v>7</v>
      </c>
      <c r="E508" s="7" t="str">
        <f t="shared" si="22"/>
        <v>2017HUN</v>
      </c>
      <c r="F508" s="5">
        <v>9729.8220000000001</v>
      </c>
      <c r="G508">
        <v>2017</v>
      </c>
      <c r="H508" s="5">
        <v>76.5</v>
      </c>
      <c r="I508" s="6">
        <v>6.0650386810302734</v>
      </c>
      <c r="J508" s="6">
        <v>3.6734921525939201</v>
      </c>
      <c r="K508" s="12">
        <v>47.571982684555657</v>
      </c>
      <c r="L508">
        <f t="shared" si="23"/>
        <v>1.6</v>
      </c>
      <c r="M508" s="20">
        <v>29559.214470563315</v>
      </c>
    </row>
    <row r="509" spans="1:13">
      <c r="A509">
        <f t="shared" si="21"/>
        <v>52</v>
      </c>
      <c r="B509" t="s">
        <v>88</v>
      </c>
      <c r="C509" t="str">
        <f>VLOOKUP(B509,'country codes'!$A$3:$B$287,2,0)</f>
        <v>AUT</v>
      </c>
      <c r="D509">
        <v>3</v>
      </c>
      <c r="E509" s="7" t="str">
        <f t="shared" si="22"/>
        <v>2017AUT</v>
      </c>
      <c r="F509" s="5">
        <v>8819.902</v>
      </c>
      <c r="G509">
        <v>2017</v>
      </c>
      <c r="H509" s="5">
        <v>81.3</v>
      </c>
      <c r="I509" s="6">
        <v>7.2937278747558594</v>
      </c>
      <c r="J509" s="6">
        <v>6.0248183504229003</v>
      </c>
      <c r="K509" s="12">
        <v>47.536319332139016</v>
      </c>
      <c r="L509">
        <f t="shared" si="23"/>
        <v>1.6</v>
      </c>
      <c r="M509" s="20">
        <v>54342.947858884691</v>
      </c>
    </row>
    <row r="510" spans="1:13">
      <c r="A510">
        <f t="shared" si="21"/>
        <v>53</v>
      </c>
      <c r="B510" t="s">
        <v>75</v>
      </c>
      <c r="C510" t="str">
        <f>VLOOKUP(B510,'country codes'!$A$3:$B$287,2,0)</f>
        <v>JPN</v>
      </c>
      <c r="D510">
        <v>8</v>
      </c>
      <c r="E510" s="7" t="str">
        <f t="shared" si="22"/>
        <v>2017JPN</v>
      </c>
      <c r="F510" s="5">
        <v>127502.728</v>
      </c>
      <c r="G510">
        <v>2017</v>
      </c>
      <c r="H510" s="5">
        <v>84.3</v>
      </c>
      <c r="I510" s="6">
        <v>5.9106764793395996</v>
      </c>
      <c r="J510" s="6">
        <v>4.6512073581342097</v>
      </c>
      <c r="K510" s="12">
        <v>47.385395079486557</v>
      </c>
      <c r="L510">
        <f t="shared" si="23"/>
        <v>1.6</v>
      </c>
      <c r="M510" s="20">
        <v>41093.500634522228</v>
      </c>
    </row>
    <row r="511" spans="1:13">
      <c r="A511">
        <f t="shared" si="21"/>
        <v>54</v>
      </c>
      <c r="B511" t="s">
        <v>70</v>
      </c>
      <c r="C511" t="str">
        <f>VLOOKUP(B511,'country codes'!$A$3:$B$287,2,0)</f>
        <v>JOR</v>
      </c>
      <c r="D511">
        <v>4</v>
      </c>
      <c r="E511" s="7" t="str">
        <f t="shared" si="22"/>
        <v>2017JOR</v>
      </c>
      <c r="F511" s="5">
        <v>9785.84</v>
      </c>
      <c r="G511">
        <v>2017</v>
      </c>
      <c r="H511" s="5">
        <v>74.3</v>
      </c>
      <c r="I511" s="6">
        <v>4.8080825805664063</v>
      </c>
      <c r="J511" s="6">
        <v>1.9264304070768601</v>
      </c>
      <c r="K511" s="12">
        <v>46.965368220774657</v>
      </c>
      <c r="L511">
        <f t="shared" si="23"/>
        <v>1.6</v>
      </c>
      <c r="M511" s="20">
        <v>10010.394955815598</v>
      </c>
    </row>
    <row r="512" spans="1:13">
      <c r="A512">
        <f t="shared" si="21"/>
        <v>55</v>
      </c>
      <c r="B512" t="s">
        <v>61</v>
      </c>
      <c r="C512" t="str">
        <f>VLOOKUP(B512,'country codes'!$A$3:$B$287,2,0)</f>
        <v>PRY</v>
      </c>
      <c r="D512">
        <v>1</v>
      </c>
      <c r="E512" s="7" t="str">
        <f t="shared" si="22"/>
        <v>2017PRY</v>
      </c>
      <c r="F512" s="5">
        <v>6867.058</v>
      </c>
      <c r="G512">
        <v>2017</v>
      </c>
      <c r="H512" s="5">
        <v>74</v>
      </c>
      <c r="I512" s="6">
        <v>5.7132954597473145</v>
      </c>
      <c r="J512" s="6">
        <v>3.0909048485717601</v>
      </c>
      <c r="K512" s="12">
        <v>46.510499578557372</v>
      </c>
      <c r="L512">
        <f t="shared" si="23"/>
        <v>1.6</v>
      </c>
      <c r="M512" s="20">
        <v>12594.341427262634</v>
      </c>
    </row>
    <row r="513" spans="1:13">
      <c r="A513">
        <f t="shared" si="21"/>
        <v>56</v>
      </c>
      <c r="B513" t="s">
        <v>76</v>
      </c>
      <c r="C513" t="str">
        <f>VLOOKUP(B513,'country codes'!$A$3:$B$287,2,0)</f>
        <v>SVK</v>
      </c>
      <c r="D513">
        <v>7</v>
      </c>
      <c r="E513" s="7" t="str">
        <f t="shared" si="22"/>
        <v>2017SVK</v>
      </c>
      <c r="F513" s="5">
        <v>5447.9030000000002</v>
      </c>
      <c r="G513">
        <v>2017</v>
      </c>
      <c r="H513" s="5">
        <v>77.2</v>
      </c>
      <c r="I513" s="6">
        <v>6.365509033203125</v>
      </c>
      <c r="J513" s="6">
        <v>4.4139791849766397</v>
      </c>
      <c r="K513" s="12">
        <v>46.437150148520985</v>
      </c>
      <c r="L513">
        <f t="shared" si="23"/>
        <v>1.6</v>
      </c>
      <c r="M513" s="20">
        <v>30189.397133314396</v>
      </c>
    </row>
    <row r="514" spans="1:13">
      <c r="A514">
        <f t="shared" ref="A514:A577" si="24">IF(ISNUMBER(K514),COUNTIFS($G$2:$G$2281,G514,$K$2:$K$2281,"&gt;"&amp;K514)+1,"")</f>
        <v>57</v>
      </c>
      <c r="B514" t="s">
        <v>81</v>
      </c>
      <c r="C514" t="str">
        <f>VLOOKUP(B514,'country codes'!$A$3:$B$287,2,0)</f>
        <v>ISL</v>
      </c>
      <c r="D514">
        <v>3</v>
      </c>
      <c r="E514" s="7" t="str">
        <f t="shared" ref="E514:E577" si="25">G514&amp;C514</f>
        <v>2017ISL</v>
      </c>
      <c r="F514" s="5">
        <v>334.39499999999998</v>
      </c>
      <c r="G514">
        <v>2017</v>
      </c>
      <c r="H514" s="5">
        <v>82.7</v>
      </c>
      <c r="I514" s="6">
        <v>7.4762139320373535</v>
      </c>
      <c r="J514" s="8">
        <v>6.8228</v>
      </c>
      <c r="K514" s="12">
        <v>46.397865896136949</v>
      </c>
      <c r="L514">
        <f t="shared" ref="L514:L577" si="26">VLOOKUP(G514,$G$2285:$J$2299,4,0)</f>
        <v>1.6</v>
      </c>
      <c r="M514" s="20">
        <v>55274.189121964388</v>
      </c>
    </row>
    <row r="515" spans="1:13">
      <c r="A515">
        <f t="shared" si="24"/>
        <v>58</v>
      </c>
      <c r="B515" t="s">
        <v>113</v>
      </c>
      <c r="C515" t="str">
        <f>VLOOKUP(B515,'country codes'!$A$3:$B$287,2,0)</f>
        <v>MLT</v>
      </c>
      <c r="D515">
        <v>3</v>
      </c>
      <c r="E515" s="7" t="str">
        <f t="shared" si="25"/>
        <v>2017MLT</v>
      </c>
      <c r="F515" s="5">
        <v>437.935</v>
      </c>
      <c r="G515">
        <v>2017</v>
      </c>
      <c r="H515" s="5">
        <v>82.2</v>
      </c>
      <c r="I515" s="6">
        <v>6.6756658554077148</v>
      </c>
      <c r="J515" s="6">
        <v>5.6848449757650501</v>
      </c>
      <c r="K515" s="12">
        <v>46.189470931767552</v>
      </c>
      <c r="L515">
        <f t="shared" si="26"/>
        <v>1.6</v>
      </c>
      <c r="M515" s="20">
        <v>42539.736354240391</v>
      </c>
    </row>
    <row r="516" spans="1:13">
      <c r="A516">
        <f t="shared" si="24"/>
        <v>59</v>
      </c>
      <c r="B516" t="s">
        <v>111</v>
      </c>
      <c r="C516" t="str">
        <f>VLOOKUP(B516,'country codes'!$A$3:$B$287,2,0)</f>
        <v>TUR</v>
      </c>
      <c r="D516">
        <v>4</v>
      </c>
      <c r="E516" s="7" t="str">
        <f t="shared" si="25"/>
        <v>2017TUR</v>
      </c>
      <c r="F516" s="5">
        <v>81116.451000000001</v>
      </c>
      <c r="G516">
        <v>2017</v>
      </c>
      <c r="H516" s="5">
        <v>77.2</v>
      </c>
      <c r="I516" s="6">
        <v>5.607262134552002</v>
      </c>
      <c r="J516" s="6">
        <v>3.5091413630350301</v>
      </c>
      <c r="K516" s="12">
        <v>46.074889395694704</v>
      </c>
      <c r="L516">
        <f t="shared" si="26"/>
        <v>1.6</v>
      </c>
      <c r="M516" s="20">
        <v>28007.974830292649</v>
      </c>
    </row>
    <row r="517" spans="1:13">
      <c r="A517">
        <f t="shared" si="24"/>
        <v>60</v>
      </c>
      <c r="B517" t="s">
        <v>67</v>
      </c>
      <c r="C517" t="str">
        <f>VLOOKUP(B517,'country codes'!$A$3:$B$287,2,0)</f>
        <v>SVN</v>
      </c>
      <c r="D517">
        <v>7</v>
      </c>
      <c r="E517" s="7" t="str">
        <f t="shared" si="25"/>
        <v>2017SVN</v>
      </c>
      <c r="F517" s="5">
        <v>2076.395</v>
      </c>
      <c r="G517">
        <v>2017</v>
      </c>
      <c r="H517" s="5">
        <v>81</v>
      </c>
      <c r="I517" s="6">
        <v>6.1668376922607422</v>
      </c>
      <c r="J517" s="6">
        <v>4.8951393686236502</v>
      </c>
      <c r="K517" s="12">
        <v>45.781568101359454</v>
      </c>
      <c r="L517">
        <f t="shared" si="26"/>
        <v>1.6</v>
      </c>
      <c r="M517" s="20">
        <v>36622.195289920448</v>
      </c>
    </row>
    <row r="518" spans="1:13">
      <c r="A518">
        <f t="shared" si="24"/>
        <v>61</v>
      </c>
      <c r="B518" t="s">
        <v>83</v>
      </c>
      <c r="C518" t="str">
        <f>VLOOKUP(B518,'country codes'!$A$3:$B$287,2,0)</f>
        <v>CZE</v>
      </c>
      <c r="D518">
        <v>7</v>
      </c>
      <c r="E518" s="7" t="str">
        <f t="shared" si="25"/>
        <v>2017CZE</v>
      </c>
      <c r="F518" s="5">
        <v>10641.031999999999</v>
      </c>
      <c r="G518">
        <v>2017</v>
      </c>
      <c r="H518" s="5">
        <v>79.099999999999994</v>
      </c>
      <c r="I518" s="6">
        <v>6.7895679473876953</v>
      </c>
      <c r="J518" s="6">
        <v>5.4713009021788803</v>
      </c>
      <c r="K518" s="12">
        <v>45.659149108078971</v>
      </c>
      <c r="L518">
        <f t="shared" si="26"/>
        <v>1.6</v>
      </c>
      <c r="M518" s="20">
        <v>38948.862993000272</v>
      </c>
    </row>
    <row r="519" spans="1:13">
      <c r="A519">
        <f t="shared" si="24"/>
        <v>62</v>
      </c>
      <c r="B519" t="s">
        <v>31</v>
      </c>
      <c r="C519" t="str">
        <f>VLOOKUP(B519,'country codes'!$A$3:$B$287,2,0)</f>
        <v>SRB</v>
      </c>
      <c r="D519">
        <v>7</v>
      </c>
      <c r="E519" s="7" t="str">
        <f t="shared" si="25"/>
        <v>2017SRB</v>
      </c>
      <c r="F519" s="5">
        <v>8829.6229999999996</v>
      </c>
      <c r="G519">
        <v>2017</v>
      </c>
      <c r="H519" s="5">
        <v>75.7</v>
      </c>
      <c r="I519" s="6">
        <v>5.1220312118530273</v>
      </c>
      <c r="J519" s="6">
        <v>2.7545920843621201</v>
      </c>
      <c r="K519" s="12">
        <v>45.657717785798184</v>
      </c>
      <c r="L519">
        <f t="shared" si="26"/>
        <v>1.6</v>
      </c>
      <c r="M519" s="20">
        <v>16664.060711412665</v>
      </c>
    </row>
    <row r="520" spans="1:13">
      <c r="A520">
        <f t="shared" si="24"/>
        <v>63</v>
      </c>
      <c r="B520" t="s">
        <v>84</v>
      </c>
      <c r="C520" t="str">
        <f>VLOOKUP(B520,'country codes'!$A$3:$B$287,2,0)</f>
        <v>PRT</v>
      </c>
      <c r="D520">
        <v>3</v>
      </c>
      <c r="E520" s="7" t="str">
        <f t="shared" si="25"/>
        <v>2017PRT</v>
      </c>
      <c r="F520" s="5">
        <v>10288.527</v>
      </c>
      <c r="G520">
        <v>2017</v>
      </c>
      <c r="H520" s="5">
        <v>81.7</v>
      </c>
      <c r="I520" s="6">
        <v>5.7114992141723633</v>
      </c>
      <c r="J520" s="6">
        <v>4.4018177104812501</v>
      </c>
      <c r="K520" s="12">
        <v>45.647922095672605</v>
      </c>
      <c r="L520">
        <f t="shared" si="26"/>
        <v>1.6</v>
      </c>
      <c r="M520" s="20">
        <v>33150.209965385759</v>
      </c>
    </row>
    <row r="521" spans="1:13">
      <c r="A521">
        <f t="shared" si="24"/>
        <v>64</v>
      </c>
      <c r="B521" t="s">
        <v>101</v>
      </c>
      <c r="C521" t="str">
        <f>VLOOKUP(B521,'country codes'!$A$3:$B$287,2,0)</f>
        <v>DNK</v>
      </c>
      <c r="D521">
        <v>3</v>
      </c>
      <c r="E521" s="7" t="str">
        <f t="shared" si="25"/>
        <v>2017DNK</v>
      </c>
      <c r="F521" s="5">
        <v>5732.277</v>
      </c>
      <c r="G521">
        <v>2017</v>
      </c>
      <c r="H521" s="5">
        <v>80.7</v>
      </c>
      <c r="I521" s="6">
        <v>7.5937023162841797</v>
      </c>
      <c r="J521" s="6">
        <v>6.92887964132421</v>
      </c>
      <c r="K521" s="12">
        <v>45.366576593099083</v>
      </c>
      <c r="L521">
        <f t="shared" si="26"/>
        <v>1.6</v>
      </c>
      <c r="M521" s="20">
        <v>55533.447345348584</v>
      </c>
    </row>
    <row r="522" spans="1:13">
      <c r="A522">
        <f t="shared" si="24"/>
        <v>65</v>
      </c>
      <c r="B522" t="s">
        <v>28</v>
      </c>
      <c r="C522" t="str">
        <f>VLOOKUP(B522,'country codes'!$A$3:$B$287,2,0)</f>
        <v>SEN</v>
      </c>
      <c r="D522">
        <v>5</v>
      </c>
      <c r="E522" s="7" t="str">
        <f t="shared" si="25"/>
        <v>2017SEN</v>
      </c>
      <c r="F522" s="5">
        <v>15419.353999999999</v>
      </c>
      <c r="G522">
        <v>2017</v>
      </c>
      <c r="H522" s="5">
        <v>67.400000000000006</v>
      </c>
      <c r="I522" s="6">
        <v>4.6830248832702637</v>
      </c>
      <c r="J522" s="6">
        <v>1.1604910114429501</v>
      </c>
      <c r="K522" s="12">
        <v>45.358256050949556</v>
      </c>
      <c r="L522">
        <f t="shared" si="26"/>
        <v>1.6</v>
      </c>
      <c r="M522" s="20">
        <v>3203.9007579396971</v>
      </c>
    </row>
    <row r="523" spans="1:13">
      <c r="A523">
        <f t="shared" si="24"/>
        <v>66</v>
      </c>
      <c r="B523" t="s">
        <v>39</v>
      </c>
      <c r="C523" t="str">
        <f>VLOOKUP(B523,'country codes'!$A$3:$B$287,2,0)</f>
        <v>VEN</v>
      </c>
      <c r="D523">
        <v>1</v>
      </c>
      <c r="E523" s="7" t="str">
        <f t="shared" si="25"/>
        <v>2017VEN</v>
      </c>
      <c r="F523" s="5">
        <v>29402.48</v>
      </c>
      <c r="G523">
        <v>2017</v>
      </c>
      <c r="H523" s="5">
        <v>72.2</v>
      </c>
      <c r="I523" s="6">
        <v>5.0707507133483887</v>
      </c>
      <c r="J523" s="6">
        <v>2.28261007508365</v>
      </c>
      <c r="K523" s="12">
        <v>45.281772244452746</v>
      </c>
      <c r="L523">
        <f t="shared" si="26"/>
        <v>1.6</v>
      </c>
      <c r="M523" s="20" t="s">
        <v>334</v>
      </c>
    </row>
    <row r="524" spans="1:13">
      <c r="A524">
        <f t="shared" si="24"/>
        <v>67</v>
      </c>
      <c r="B524" t="s">
        <v>41</v>
      </c>
      <c r="C524" t="str">
        <f>VLOOKUP(B524,'country codes'!$A$3:$B$287,2,0)</f>
        <v>KHM</v>
      </c>
      <c r="D524">
        <v>8</v>
      </c>
      <c r="E524" s="7" t="str">
        <f t="shared" si="25"/>
        <v>2017KHM</v>
      </c>
      <c r="F524" s="5">
        <v>16009.413</v>
      </c>
      <c r="G524">
        <v>2017</v>
      </c>
      <c r="H524" s="5">
        <v>69.3</v>
      </c>
      <c r="I524" s="6">
        <v>4.5858421325683594</v>
      </c>
      <c r="J524" s="6">
        <v>1.3259402826831499</v>
      </c>
      <c r="K524" s="12">
        <v>45.163850346197385</v>
      </c>
      <c r="L524">
        <f t="shared" si="26"/>
        <v>1.6</v>
      </c>
      <c r="M524" s="20">
        <v>3928.3736882516946</v>
      </c>
    </row>
    <row r="525" spans="1:13">
      <c r="A525">
        <f t="shared" si="24"/>
        <v>68</v>
      </c>
      <c r="B525" t="s">
        <v>123</v>
      </c>
      <c r="C525" t="str">
        <f>VLOOKUP(B525,'country codes'!$A$3:$B$287,2,0)</f>
        <v>LBN</v>
      </c>
      <c r="D525">
        <v>4</v>
      </c>
      <c r="E525" s="7" t="str">
        <f t="shared" si="25"/>
        <v>2017LBN</v>
      </c>
      <c r="F525" s="5">
        <v>6819.3729999999996</v>
      </c>
      <c r="G525">
        <v>2017</v>
      </c>
      <c r="H525" s="5">
        <v>78.8</v>
      </c>
      <c r="I525" s="6">
        <v>5.1539897918701172</v>
      </c>
      <c r="J525" s="6">
        <v>3.32964871470862</v>
      </c>
      <c r="K525" s="12">
        <v>45.155929375577124</v>
      </c>
      <c r="L525">
        <f t="shared" si="26"/>
        <v>1.6</v>
      </c>
      <c r="M525" s="20">
        <v>16005.257042606117</v>
      </c>
    </row>
    <row r="526" spans="1:13">
      <c r="A526">
        <f t="shared" si="24"/>
        <v>69</v>
      </c>
      <c r="B526" t="s">
        <v>94</v>
      </c>
      <c r="C526" t="str">
        <f>VLOOKUP(B526,'country codes'!$A$3:$B$287,2,0)</f>
        <v>POL</v>
      </c>
      <c r="D526">
        <v>7</v>
      </c>
      <c r="E526" s="7" t="str">
        <f t="shared" si="25"/>
        <v>2017POL</v>
      </c>
      <c r="F526" s="5">
        <v>37953.175999999999</v>
      </c>
      <c r="G526">
        <v>2017</v>
      </c>
      <c r="H526" s="5">
        <v>78.3</v>
      </c>
      <c r="I526" s="6">
        <v>6.201268196105957</v>
      </c>
      <c r="J526" s="6">
        <v>4.7127233932989903</v>
      </c>
      <c r="K526" s="12">
        <v>45.001388432806955</v>
      </c>
      <c r="L526">
        <f t="shared" si="26"/>
        <v>1.6</v>
      </c>
      <c r="M526" s="20">
        <v>30160.494233686561</v>
      </c>
    </row>
    <row r="527" spans="1:13">
      <c r="A527">
        <f t="shared" si="24"/>
        <v>70</v>
      </c>
      <c r="B527" t="s">
        <v>87</v>
      </c>
      <c r="C527" t="str">
        <f>VLOOKUP(B527,'country codes'!$A$3:$B$287,2,0)</f>
        <v>MKD</v>
      </c>
      <c r="D527">
        <v>7</v>
      </c>
      <c r="E527" s="7" t="str">
        <f t="shared" si="25"/>
        <v>2017MKD</v>
      </c>
      <c r="F527" s="5">
        <v>2081.9960000000001</v>
      </c>
      <c r="G527">
        <v>2017</v>
      </c>
      <c r="H527" s="5">
        <v>75.599999999999994</v>
      </c>
      <c r="I527" s="6">
        <v>5.2338666915893555</v>
      </c>
      <c r="J527" s="6">
        <v>3.0616841798132799</v>
      </c>
      <c r="K527" s="12">
        <v>44.8045192568405</v>
      </c>
      <c r="L527">
        <f t="shared" si="26"/>
        <v>1.6</v>
      </c>
      <c r="M527" s="20">
        <v>15699.894210085464</v>
      </c>
    </row>
    <row r="528" spans="1:13">
      <c r="A528">
        <f t="shared" si="24"/>
        <v>71</v>
      </c>
      <c r="B528" t="s">
        <v>95</v>
      </c>
      <c r="C528" t="str">
        <f>VLOOKUP(B528,'country codes'!$A$3:$B$287,2,0)</f>
        <v>SGP</v>
      </c>
      <c r="D528">
        <v>8</v>
      </c>
      <c r="E528" s="7" t="str">
        <f t="shared" si="25"/>
        <v>2017SGP</v>
      </c>
      <c r="F528" s="5">
        <v>5708.0420000000004</v>
      </c>
      <c r="G528">
        <v>2017</v>
      </c>
      <c r="H528" s="5">
        <v>83.3</v>
      </c>
      <c r="I528" s="6">
        <v>6.3784379959106445</v>
      </c>
      <c r="J528" s="6">
        <v>5.86847418472912</v>
      </c>
      <c r="K528" s="12">
        <v>44.594289918245465</v>
      </c>
      <c r="L528">
        <f t="shared" si="26"/>
        <v>1.6</v>
      </c>
      <c r="M528" s="20">
        <v>94940.970785297017</v>
      </c>
    </row>
    <row r="529" spans="1:13">
      <c r="A529">
        <f t="shared" si="24"/>
        <v>72</v>
      </c>
      <c r="B529" t="s">
        <v>43</v>
      </c>
      <c r="C529" t="str">
        <f>VLOOKUP(B529,'country codes'!$A$3:$B$287,2,0)</f>
        <v>COG</v>
      </c>
      <c r="D529">
        <v>5</v>
      </c>
      <c r="E529" s="7" t="str">
        <f t="shared" si="25"/>
        <v>2017COG</v>
      </c>
      <c r="F529" s="5">
        <v>5110.701</v>
      </c>
      <c r="G529">
        <v>2017</v>
      </c>
      <c r="H529" s="5">
        <v>64</v>
      </c>
      <c r="I529" s="6">
        <v>4.8839912414550781</v>
      </c>
      <c r="J529" s="6">
        <v>1.0666667886262899</v>
      </c>
      <c r="K529" s="12">
        <v>44.572067843620033</v>
      </c>
      <c r="L529">
        <f t="shared" si="26"/>
        <v>1.6</v>
      </c>
      <c r="M529" s="20">
        <v>4274.2964144615862</v>
      </c>
    </row>
    <row r="530" spans="1:13">
      <c r="A530">
        <f t="shared" si="24"/>
        <v>73</v>
      </c>
      <c r="B530" t="s">
        <v>18</v>
      </c>
      <c r="C530" t="str">
        <f>VLOOKUP(B530,'country codes'!$A$3:$B$287,2,0)</f>
        <v>ARM</v>
      </c>
      <c r="D530">
        <v>7</v>
      </c>
      <c r="E530" s="7" t="str">
        <f t="shared" si="25"/>
        <v>2017ARM</v>
      </c>
      <c r="F530" s="5">
        <v>2944.7890000000002</v>
      </c>
      <c r="G530">
        <v>2017</v>
      </c>
      <c r="H530" s="5">
        <v>74.8</v>
      </c>
      <c r="I530" s="6">
        <v>4.2877364158630371</v>
      </c>
      <c r="J530" s="6">
        <v>1.7975155399823</v>
      </c>
      <c r="K530" s="12">
        <v>44.367794471694765</v>
      </c>
      <c r="L530">
        <f t="shared" si="26"/>
        <v>1.6</v>
      </c>
      <c r="M530" s="20">
        <v>12115.057008938895</v>
      </c>
    </row>
    <row r="531" spans="1:13">
      <c r="A531">
        <f t="shared" si="24"/>
        <v>74</v>
      </c>
      <c r="B531" t="s">
        <v>69</v>
      </c>
      <c r="C531" t="str">
        <f>VLOOKUP(B531,'country codes'!$A$3:$B$287,2,0)</f>
        <v>HRV</v>
      </c>
      <c r="D531">
        <v>7</v>
      </c>
      <c r="E531" s="7" t="str">
        <f t="shared" si="25"/>
        <v>2017HRV</v>
      </c>
      <c r="F531" s="5">
        <v>4182.8469999999998</v>
      </c>
      <c r="G531">
        <v>2017</v>
      </c>
      <c r="H531" s="5">
        <v>78.2</v>
      </c>
      <c r="I531" s="6">
        <v>5.3431658744812012</v>
      </c>
      <c r="J531" s="6">
        <v>3.7191369365259601</v>
      </c>
      <c r="K531" s="12">
        <v>44.182557473433711</v>
      </c>
      <c r="L531">
        <f t="shared" si="26"/>
        <v>1.6</v>
      </c>
      <c r="M531" s="20">
        <v>26885.658406311239</v>
      </c>
    </row>
    <row r="532" spans="1:13">
      <c r="A532">
        <f t="shared" si="24"/>
        <v>75</v>
      </c>
      <c r="B532" t="s">
        <v>119</v>
      </c>
      <c r="C532" t="str">
        <f>VLOOKUP(B532,'country codes'!$A$3:$B$287,2,0)</f>
        <v>AUS</v>
      </c>
      <c r="D532">
        <v>2</v>
      </c>
      <c r="E532" s="7" t="str">
        <f t="shared" si="25"/>
        <v>2017AUS</v>
      </c>
      <c r="F532" s="5">
        <v>24584.618999999999</v>
      </c>
      <c r="G532">
        <v>2017</v>
      </c>
      <c r="H532" s="5">
        <v>83.1</v>
      </c>
      <c r="I532" s="6">
        <v>7.2570376396179199</v>
      </c>
      <c r="J532" s="6">
        <v>7.2726475772586197</v>
      </c>
      <c r="K532" s="12">
        <v>44.068090611485324</v>
      </c>
      <c r="L532">
        <f t="shared" si="26"/>
        <v>1.6</v>
      </c>
      <c r="M532" s="20">
        <v>48633.133220721684</v>
      </c>
    </row>
    <row r="533" spans="1:13">
      <c r="A533">
        <f t="shared" si="24"/>
        <v>76</v>
      </c>
      <c r="B533" t="s">
        <v>78</v>
      </c>
      <c r="C533" t="str">
        <f>VLOOKUP(B533,'country codes'!$A$3:$B$287,2,0)</f>
        <v>BOL</v>
      </c>
      <c r="D533">
        <v>1</v>
      </c>
      <c r="E533" s="7" t="str">
        <f t="shared" si="25"/>
        <v>2017BOL</v>
      </c>
      <c r="F533" s="5">
        <v>11192.852999999999</v>
      </c>
      <c r="G533">
        <v>2017</v>
      </c>
      <c r="H533" s="5">
        <v>70.900000000000006</v>
      </c>
      <c r="I533" s="6">
        <v>5.6505527496337891</v>
      </c>
      <c r="J533" s="6">
        <v>3.0842203344075299</v>
      </c>
      <c r="K533" s="12">
        <v>43.97615561167602</v>
      </c>
      <c r="L533">
        <f t="shared" si="26"/>
        <v>1.6</v>
      </c>
      <c r="M533" s="20">
        <v>8423.6968058406474</v>
      </c>
    </row>
    <row r="534" spans="1:13">
      <c r="A534">
        <f t="shared" si="24"/>
        <v>77</v>
      </c>
      <c r="B534" t="s">
        <v>53</v>
      </c>
      <c r="C534" t="str">
        <f>VLOOKUP(B534,'country codes'!$A$3:$B$287,2,0)</f>
        <v>KEN</v>
      </c>
      <c r="D534">
        <v>5</v>
      </c>
      <c r="E534" s="7" t="str">
        <f t="shared" si="25"/>
        <v>2017KEN</v>
      </c>
      <c r="F534" s="5">
        <v>50221.146000000001</v>
      </c>
      <c r="G534">
        <v>2017</v>
      </c>
      <c r="H534" s="5">
        <v>65.900000000000006</v>
      </c>
      <c r="I534" s="6">
        <v>4.475654125213623</v>
      </c>
      <c r="J534" s="6">
        <v>0.99397946496393796</v>
      </c>
      <c r="K534" s="12">
        <v>43.735432510508993</v>
      </c>
      <c r="L534">
        <f t="shared" si="26"/>
        <v>1.6</v>
      </c>
      <c r="M534" s="20">
        <v>4046.208425439273</v>
      </c>
    </row>
    <row r="535" spans="1:13">
      <c r="A535">
        <f t="shared" si="24"/>
        <v>78</v>
      </c>
      <c r="B535" t="s">
        <v>112</v>
      </c>
      <c r="C535" t="str">
        <f>VLOOKUP(B535,'country codes'!$A$3:$B$287,2,0)</f>
        <v>MYS</v>
      </c>
      <c r="D535">
        <v>8</v>
      </c>
      <c r="E535" s="7" t="str">
        <f t="shared" si="25"/>
        <v>2017MYS</v>
      </c>
      <c r="F535" s="5">
        <v>31104.654999999999</v>
      </c>
      <c r="G535">
        <v>2017</v>
      </c>
      <c r="H535" s="5">
        <v>75.8</v>
      </c>
      <c r="I535" s="6">
        <v>5.6665854454040527</v>
      </c>
      <c r="J535" s="6">
        <v>3.9083249261833601</v>
      </c>
      <c r="K535" s="12">
        <v>43.725269322450949</v>
      </c>
      <c r="L535">
        <f t="shared" si="26"/>
        <v>1.6</v>
      </c>
      <c r="M535" s="20">
        <v>26661.187701089922</v>
      </c>
    </row>
    <row r="536" spans="1:13">
      <c r="A536">
        <f t="shared" si="24"/>
        <v>79</v>
      </c>
      <c r="B536" t="s">
        <v>120</v>
      </c>
      <c r="C536" t="str">
        <f>VLOOKUP(B536,'country codes'!$A$3:$B$287,2,0)</f>
        <v>BEL</v>
      </c>
      <c r="D536">
        <v>3</v>
      </c>
      <c r="E536" s="7" t="str">
        <f t="shared" si="25"/>
        <v>2017BEL</v>
      </c>
      <c r="F536" s="5">
        <v>11419.752</v>
      </c>
      <c r="G536">
        <v>2017</v>
      </c>
      <c r="H536" s="5">
        <v>81.3</v>
      </c>
      <c r="I536" s="6">
        <v>6.9283475875854492</v>
      </c>
      <c r="J536" s="6">
        <v>6.6031760822485301</v>
      </c>
      <c r="K536" s="12">
        <v>43.638127477246186</v>
      </c>
      <c r="L536">
        <f t="shared" si="26"/>
        <v>1.6</v>
      </c>
      <c r="M536" s="20">
        <v>50596.642797335895</v>
      </c>
    </row>
    <row r="537" spans="1:13">
      <c r="A537">
        <f t="shared" si="24"/>
        <v>80</v>
      </c>
      <c r="B537" t="s">
        <v>64</v>
      </c>
      <c r="C537" t="str">
        <f>VLOOKUP(B537,'country codes'!$A$3:$B$287,2,0)</f>
        <v>GRC</v>
      </c>
      <c r="D537">
        <v>3</v>
      </c>
      <c r="E537" s="7" t="str">
        <f t="shared" si="25"/>
        <v>2017GRC</v>
      </c>
      <c r="F537" s="5">
        <v>10569.449000000001</v>
      </c>
      <c r="G537">
        <v>2017</v>
      </c>
      <c r="H537" s="5">
        <v>81.900000000000006</v>
      </c>
      <c r="I537" s="6">
        <v>5.1482415199279785</v>
      </c>
      <c r="J537" s="6">
        <v>4.1229825698195404</v>
      </c>
      <c r="K537" s="12">
        <v>43.567338839583897</v>
      </c>
      <c r="L537">
        <f t="shared" si="26"/>
        <v>1.6</v>
      </c>
      <c r="M537" s="20">
        <v>29233.796633260652</v>
      </c>
    </row>
    <row r="538" spans="1:13">
      <c r="A538">
        <f t="shared" si="24"/>
        <v>81</v>
      </c>
      <c r="B538" t="s">
        <v>97</v>
      </c>
      <c r="C538" t="str">
        <f>VLOOKUP(B538,'country codes'!$A$3:$B$287,2,0)</f>
        <v>LBY</v>
      </c>
      <c r="D538">
        <v>4</v>
      </c>
      <c r="E538" s="7" t="str">
        <f t="shared" si="25"/>
        <v>2017LBY</v>
      </c>
      <c r="F538" s="5">
        <v>6580.723</v>
      </c>
      <c r="G538">
        <v>2017</v>
      </c>
      <c r="H538" s="5">
        <v>72.5</v>
      </c>
      <c r="I538" s="6">
        <v>5.6468524932861328</v>
      </c>
      <c r="J538" s="6">
        <v>3.45967117667126</v>
      </c>
      <c r="K538" s="12">
        <v>43.362840875895941</v>
      </c>
      <c r="L538">
        <f t="shared" si="26"/>
        <v>1.6</v>
      </c>
      <c r="M538" s="20">
        <v>13237.99852731731</v>
      </c>
    </row>
    <row r="539" spans="1:13">
      <c r="A539">
        <f t="shared" si="24"/>
        <v>82</v>
      </c>
      <c r="B539" t="s">
        <v>116</v>
      </c>
      <c r="C539" t="str">
        <f>VLOOKUP(B539,'country codes'!$A$3:$B$287,2,0)</f>
        <v>MNE</v>
      </c>
      <c r="D539">
        <v>7</v>
      </c>
      <c r="E539" s="7" t="str">
        <f t="shared" si="25"/>
        <v>2017MNE</v>
      </c>
      <c r="F539" s="5">
        <v>627.56299999999999</v>
      </c>
      <c r="G539">
        <v>2017</v>
      </c>
      <c r="H539" s="5">
        <v>76.7</v>
      </c>
      <c r="I539" s="6">
        <v>5.6147985458374023</v>
      </c>
      <c r="J539" s="6">
        <v>4.08546094899779</v>
      </c>
      <c r="K539" s="12">
        <v>43.264951667344263</v>
      </c>
      <c r="L539">
        <f t="shared" si="26"/>
        <v>1.6</v>
      </c>
      <c r="M539" s="20">
        <v>19745.11298115267</v>
      </c>
    </row>
    <row r="540" spans="1:13">
      <c r="A540">
        <f t="shared" si="24"/>
        <v>83</v>
      </c>
      <c r="B540" t="s">
        <v>66</v>
      </c>
      <c r="C540" t="str">
        <f>VLOOKUP(B540,'country codes'!$A$3:$B$287,2,0)</f>
        <v>BIH</v>
      </c>
      <c r="D540">
        <v>7</v>
      </c>
      <c r="E540" s="7" t="str">
        <f t="shared" si="25"/>
        <v>2017BIH</v>
      </c>
      <c r="F540" s="5">
        <v>3351.5340000000001</v>
      </c>
      <c r="G540">
        <v>2017</v>
      </c>
      <c r="H540" s="5">
        <v>77.099999999999994</v>
      </c>
      <c r="I540" s="6">
        <v>5.089902400970459</v>
      </c>
      <c r="J540" s="6">
        <v>3.4922204882941701</v>
      </c>
      <c r="K540" s="12">
        <v>42.940818706484336</v>
      </c>
      <c r="L540">
        <f t="shared" si="26"/>
        <v>1.6</v>
      </c>
      <c r="M540" s="20">
        <v>13797.790217833972</v>
      </c>
    </row>
    <row r="541" spans="1:13">
      <c r="A541">
        <f t="shared" si="24"/>
        <v>84</v>
      </c>
      <c r="B541" t="s">
        <v>114</v>
      </c>
      <c r="C541" t="str">
        <f>VLOOKUP(B541,'country codes'!$A$3:$B$287,2,0)</f>
        <v>TWN</v>
      </c>
      <c r="D541">
        <v>8</v>
      </c>
      <c r="E541" s="7" t="str">
        <f t="shared" si="25"/>
        <v>2017TWN</v>
      </c>
      <c r="F541" s="5">
        <v>23674.545999999998</v>
      </c>
      <c r="G541">
        <v>2017</v>
      </c>
      <c r="H541" s="11">
        <v>80.1173</v>
      </c>
      <c r="I541" s="6">
        <v>6.3594508171081543</v>
      </c>
      <c r="J541" s="8">
        <v>5.83</v>
      </c>
      <c r="K541" s="12">
        <v>42.750729323424721</v>
      </c>
      <c r="L541">
        <f t="shared" si="26"/>
        <v>1.6</v>
      </c>
      <c r="M541" s="20" t="e">
        <v>#N/A</v>
      </c>
    </row>
    <row r="542" spans="1:13">
      <c r="A542">
        <f t="shared" si="24"/>
        <v>85</v>
      </c>
      <c r="B542" t="s">
        <v>79</v>
      </c>
      <c r="C542" t="str">
        <f>VLOOKUP(B542,'country codes'!$A$3:$B$287,2,0)</f>
        <v>GEO</v>
      </c>
      <c r="D542">
        <v>7</v>
      </c>
      <c r="E542" s="7" t="str">
        <f t="shared" si="25"/>
        <v>2017GEO</v>
      </c>
      <c r="F542" s="5">
        <v>4008.723</v>
      </c>
      <c r="G542">
        <v>2017</v>
      </c>
      <c r="H542" s="5">
        <v>73.400000000000006</v>
      </c>
      <c r="I542" s="6">
        <v>4.4507746696472168</v>
      </c>
      <c r="J542" s="6">
        <v>2.1791479714318802</v>
      </c>
      <c r="K542" s="12">
        <v>42.561775977950269</v>
      </c>
      <c r="L542">
        <f t="shared" si="26"/>
        <v>1.6</v>
      </c>
      <c r="M542" s="20">
        <v>13589.707391515927</v>
      </c>
    </row>
    <row r="543" spans="1:13">
      <c r="A543">
        <f t="shared" si="24"/>
        <v>86</v>
      </c>
      <c r="B543" t="s">
        <v>110</v>
      </c>
      <c r="C543" t="str">
        <f>VLOOKUP(B543,'country codes'!$A$3:$B$287,2,0)</f>
        <v>GHA</v>
      </c>
      <c r="D543">
        <v>5</v>
      </c>
      <c r="E543" s="7" t="str">
        <f t="shared" si="25"/>
        <v>2017GHA</v>
      </c>
      <c r="F543" s="5">
        <v>29121.464</v>
      </c>
      <c r="G543">
        <v>2017</v>
      </c>
      <c r="H543" s="5">
        <v>63.5</v>
      </c>
      <c r="I543" s="6">
        <v>5.4813108444213867</v>
      </c>
      <c r="J543" s="6">
        <v>2.0420077623986601</v>
      </c>
      <c r="K543" s="12">
        <v>42.559385335219609</v>
      </c>
      <c r="L543">
        <f t="shared" si="26"/>
        <v>1.6</v>
      </c>
      <c r="M543" s="20">
        <v>4996.638706073044</v>
      </c>
    </row>
    <row r="544" spans="1:13">
      <c r="A544">
        <f t="shared" si="24"/>
        <v>87</v>
      </c>
      <c r="B544" t="s">
        <v>65</v>
      </c>
      <c r="C544" t="str">
        <f>VLOOKUP(B544,'country codes'!$A$3:$B$287,2,0)</f>
        <v>IRQ</v>
      </c>
      <c r="D544">
        <v>4</v>
      </c>
      <c r="E544" s="7" t="str">
        <f t="shared" si="25"/>
        <v>2017IRQ</v>
      </c>
      <c r="F544" s="5">
        <v>37552.788999999997</v>
      </c>
      <c r="G544">
        <v>2017</v>
      </c>
      <c r="H544" s="5">
        <v>70.3</v>
      </c>
      <c r="I544" s="6">
        <v>4.4623990058898926</v>
      </c>
      <c r="J544" s="6">
        <v>1.80340851393915</v>
      </c>
      <c r="K544" s="12">
        <v>42.419068045061465</v>
      </c>
      <c r="L544">
        <f t="shared" si="26"/>
        <v>1.6</v>
      </c>
      <c r="M544" s="20">
        <v>10971.970012480177</v>
      </c>
    </row>
    <row r="545" spans="1:13">
      <c r="A545">
        <f t="shared" si="24"/>
        <v>88</v>
      </c>
      <c r="B545" t="s">
        <v>72</v>
      </c>
      <c r="C545" t="str">
        <f>VLOOKUP(B545,'country codes'!$A$3:$B$287,2,0)</f>
        <v>TUN</v>
      </c>
      <c r="D545">
        <v>4</v>
      </c>
      <c r="E545" s="7" t="str">
        <f t="shared" si="25"/>
        <v>2017TUN</v>
      </c>
      <c r="F545" s="5">
        <v>11433.438</v>
      </c>
      <c r="G545">
        <v>2017</v>
      </c>
      <c r="H545" s="5">
        <v>76.3</v>
      </c>
      <c r="I545" s="6">
        <v>4.1243429183959961</v>
      </c>
      <c r="J545" s="6">
        <v>2.1535703198425602</v>
      </c>
      <c r="K545" s="12">
        <v>42.366732664100915</v>
      </c>
      <c r="L545">
        <f t="shared" si="26"/>
        <v>1.6</v>
      </c>
      <c r="M545" s="20">
        <v>10605.257207270699</v>
      </c>
    </row>
    <row r="546" spans="1:13">
      <c r="A546">
        <f t="shared" si="24"/>
        <v>89</v>
      </c>
      <c r="B546" t="s">
        <v>124</v>
      </c>
      <c r="C546" t="str">
        <f>VLOOKUP(B546,'country codes'!$A$3:$B$287,2,0)</f>
        <v>IND</v>
      </c>
      <c r="D546">
        <v>6</v>
      </c>
      <c r="E546" s="7" t="str">
        <f t="shared" si="25"/>
        <v>2017IND</v>
      </c>
      <c r="F546" s="5">
        <v>1338676.7790000001</v>
      </c>
      <c r="G546">
        <v>2017</v>
      </c>
      <c r="H546" s="5">
        <v>69.2</v>
      </c>
      <c r="I546" s="6">
        <v>4.0461111068725586</v>
      </c>
      <c r="J546" s="6">
        <v>1.19477747315031</v>
      </c>
      <c r="K546" s="12">
        <v>42.02997103252757</v>
      </c>
      <c r="L546">
        <f t="shared" si="26"/>
        <v>1.6</v>
      </c>
      <c r="M546" s="20">
        <v>6185.9938925854276</v>
      </c>
    </row>
    <row r="547" spans="1:13">
      <c r="A547">
        <f t="shared" si="24"/>
        <v>90</v>
      </c>
      <c r="B547" t="s">
        <v>130</v>
      </c>
      <c r="C547" t="str">
        <f>VLOOKUP(B547,'country codes'!$A$3:$B$287,2,0)</f>
        <v>CAN</v>
      </c>
      <c r="D547">
        <v>2</v>
      </c>
      <c r="E547" s="7" t="str">
        <f t="shared" si="25"/>
        <v>2017CAN</v>
      </c>
      <c r="F547" s="5">
        <v>36732.091</v>
      </c>
      <c r="G547">
        <v>2017</v>
      </c>
      <c r="H547" s="5">
        <v>82.2</v>
      </c>
      <c r="I547" s="6">
        <v>7.4148683547973633</v>
      </c>
      <c r="J547" s="6">
        <v>8.0772361627516496</v>
      </c>
      <c r="K547" s="12">
        <v>41.82213126651687</v>
      </c>
      <c r="L547">
        <f t="shared" si="26"/>
        <v>1.6</v>
      </c>
      <c r="M547" s="20">
        <v>48487.76028308348</v>
      </c>
    </row>
    <row r="548" spans="1:13">
      <c r="A548">
        <f t="shared" si="24"/>
        <v>91</v>
      </c>
      <c r="B548" t="s">
        <v>60</v>
      </c>
      <c r="C548" t="str">
        <f>VLOOKUP(B548,'country codes'!$A$3:$B$287,2,0)</f>
        <v>MDG</v>
      </c>
      <c r="D548">
        <v>5</v>
      </c>
      <c r="E548" s="7" t="str">
        <f t="shared" si="25"/>
        <v>2017MDG</v>
      </c>
      <c r="F548" s="5">
        <v>25570.510999999999</v>
      </c>
      <c r="G548">
        <v>2017</v>
      </c>
      <c r="H548" s="5">
        <v>66.3</v>
      </c>
      <c r="I548" s="6">
        <v>4.078620433807373</v>
      </c>
      <c r="J548" s="6">
        <v>0.91682299541603895</v>
      </c>
      <c r="K548" s="12">
        <v>41.704969425903407</v>
      </c>
      <c r="L548">
        <f t="shared" si="26"/>
        <v>1.6</v>
      </c>
      <c r="M548" s="20">
        <v>1584.4226783367556</v>
      </c>
    </row>
    <row r="549" spans="1:13">
      <c r="A549">
        <f t="shared" si="24"/>
        <v>92</v>
      </c>
      <c r="B549" t="s">
        <v>108</v>
      </c>
      <c r="C549" t="str">
        <f>VLOOKUP(B549,'country codes'!$A$3:$B$287,2,0)</f>
        <v>CHN</v>
      </c>
      <c r="D549">
        <v>8</v>
      </c>
      <c r="E549" s="7" t="str">
        <f t="shared" si="25"/>
        <v>2017CHN</v>
      </c>
      <c r="F549" s="5">
        <v>1421021.794</v>
      </c>
      <c r="G549">
        <v>2017</v>
      </c>
      <c r="H549" s="5">
        <v>76.5</v>
      </c>
      <c r="I549" s="6">
        <v>5.0990614891052246</v>
      </c>
      <c r="J549" s="6">
        <v>3.7144444101597101</v>
      </c>
      <c r="K549" s="12">
        <v>41.679502775694075</v>
      </c>
      <c r="L549">
        <f t="shared" si="26"/>
        <v>1.6</v>
      </c>
      <c r="M549" s="20">
        <v>14344.42123944068</v>
      </c>
    </row>
    <row r="550" spans="1:13">
      <c r="A550">
        <f t="shared" si="24"/>
        <v>93</v>
      </c>
      <c r="B550" t="s">
        <v>73</v>
      </c>
      <c r="C550" t="str">
        <f>VLOOKUP(B550,'country codes'!$A$3:$B$287,2,0)</f>
        <v>ETH</v>
      </c>
      <c r="D550">
        <v>5</v>
      </c>
      <c r="E550" s="7" t="str">
        <f t="shared" si="25"/>
        <v>2017ETH</v>
      </c>
      <c r="F550" s="5">
        <v>106399.92600000001</v>
      </c>
      <c r="G550">
        <v>2017</v>
      </c>
      <c r="H550" s="5">
        <v>65.900000000000006</v>
      </c>
      <c r="I550" s="6">
        <v>4.1803154945373535</v>
      </c>
      <c r="J550" s="6">
        <v>1.00771663999384</v>
      </c>
      <c r="K550" s="12">
        <v>41.603499105486549</v>
      </c>
      <c r="L550">
        <f t="shared" si="26"/>
        <v>1.6</v>
      </c>
      <c r="M550" s="20">
        <v>2021.5610459946729</v>
      </c>
    </row>
    <row r="551" spans="1:13">
      <c r="A551">
        <f t="shared" si="24"/>
        <v>94</v>
      </c>
      <c r="B551" t="s">
        <v>92</v>
      </c>
      <c r="C551" t="str">
        <f>VLOOKUP(B551,'country codes'!$A$3:$B$287,2,0)</f>
        <v>IRN</v>
      </c>
      <c r="D551">
        <v>4</v>
      </c>
      <c r="E551" s="7" t="str">
        <f t="shared" si="25"/>
        <v>2017IRN</v>
      </c>
      <c r="F551" s="5">
        <v>80673.888000000006</v>
      </c>
      <c r="G551">
        <v>2017</v>
      </c>
      <c r="H551" s="5">
        <v>76.3</v>
      </c>
      <c r="I551" s="6">
        <v>4.7167830467224121</v>
      </c>
      <c r="J551" s="6">
        <v>3.22445751400203</v>
      </c>
      <c r="K551" s="12">
        <v>41.310127222563302</v>
      </c>
      <c r="L551">
        <f t="shared" si="26"/>
        <v>1.6</v>
      </c>
      <c r="M551" s="20">
        <v>14535.862226476185</v>
      </c>
    </row>
    <row r="552" spans="1:13">
      <c r="A552">
        <f t="shared" si="24"/>
        <v>95</v>
      </c>
      <c r="B552" t="s">
        <v>122</v>
      </c>
      <c r="C552" t="str">
        <f>VLOOKUP(B552,'country codes'!$A$3:$B$287,2,0)</f>
        <v>BGR</v>
      </c>
      <c r="D552">
        <v>7</v>
      </c>
      <c r="E552" s="7" t="str">
        <f t="shared" si="25"/>
        <v>2017BGR</v>
      </c>
      <c r="F552" s="5">
        <v>7102.4520000000002</v>
      </c>
      <c r="G552">
        <v>2017</v>
      </c>
      <c r="H552" s="5">
        <v>74.8</v>
      </c>
      <c r="I552" s="6">
        <v>5.0969018936157227</v>
      </c>
      <c r="J552" s="6">
        <v>3.6354459702588802</v>
      </c>
      <c r="K552" s="12">
        <v>40.935936999590567</v>
      </c>
      <c r="L552">
        <f t="shared" si="26"/>
        <v>1.6</v>
      </c>
      <c r="M552" s="20">
        <v>21455.564363283593</v>
      </c>
    </row>
    <row r="553" spans="1:13">
      <c r="A553">
        <f t="shared" si="24"/>
        <v>96</v>
      </c>
      <c r="B553" t="s">
        <v>103</v>
      </c>
      <c r="C553" t="str">
        <f>VLOOKUP(B553,'country codes'!$A$3:$B$287,2,0)</f>
        <v>BLR</v>
      </c>
      <c r="D553">
        <v>7</v>
      </c>
      <c r="E553" s="7" t="str">
        <f t="shared" si="25"/>
        <v>2017BLR</v>
      </c>
      <c r="F553" s="5">
        <v>9450.2330000000002</v>
      </c>
      <c r="G553">
        <v>2017</v>
      </c>
      <c r="H553" s="5">
        <v>74.3</v>
      </c>
      <c r="I553" s="6">
        <v>5.552915096282959</v>
      </c>
      <c r="J553" s="6">
        <v>4.20448893391361</v>
      </c>
      <c r="K553" s="12">
        <v>40.933946968613306</v>
      </c>
      <c r="L553">
        <f t="shared" si="26"/>
        <v>1.6</v>
      </c>
      <c r="M553" s="20">
        <v>18280.198919064154</v>
      </c>
    </row>
    <row r="554" spans="1:13">
      <c r="A554">
        <f t="shared" si="24"/>
        <v>97</v>
      </c>
      <c r="B554" t="s">
        <v>47</v>
      </c>
      <c r="C554" t="str">
        <f>VLOOKUP(B554,'country codes'!$A$3:$B$287,2,0)</f>
        <v>LBR</v>
      </c>
      <c r="D554">
        <v>5</v>
      </c>
      <c r="E554" s="7" t="str">
        <f t="shared" si="25"/>
        <v>2017LBR</v>
      </c>
      <c r="F554" s="5">
        <v>4702.2240000000002</v>
      </c>
      <c r="G554">
        <v>2017</v>
      </c>
      <c r="H554" s="5">
        <v>63.3</v>
      </c>
      <c r="I554" s="6">
        <v>4.4244909286499023</v>
      </c>
      <c r="J554" s="6">
        <v>1.1079142668420601</v>
      </c>
      <c r="K554" s="12">
        <v>40.735279328365685</v>
      </c>
      <c r="L554">
        <f t="shared" si="26"/>
        <v>1.6</v>
      </c>
      <c r="M554" s="20">
        <v>1515.6432504542447</v>
      </c>
    </row>
    <row r="555" spans="1:13">
      <c r="A555">
        <f t="shared" si="24"/>
        <v>98</v>
      </c>
      <c r="B555" s="9" t="s">
        <v>127</v>
      </c>
      <c r="C555" t="str">
        <f>VLOOKUP(B555,'country codes'!$A$3:$B$287,2,0)</f>
        <v>KOR</v>
      </c>
      <c r="D555">
        <v>8</v>
      </c>
      <c r="E555" s="7" t="str">
        <f t="shared" si="25"/>
        <v>2017KOR</v>
      </c>
      <c r="F555" s="5">
        <v>51096.408000000003</v>
      </c>
      <c r="G555">
        <v>2017</v>
      </c>
      <c r="H555" s="5">
        <v>82.6</v>
      </c>
      <c r="I555" s="6">
        <v>5.8738870620727539</v>
      </c>
      <c r="J555" s="6">
        <v>6.1756556585748399</v>
      </c>
      <c r="K555" s="12">
        <v>40.515577264527323</v>
      </c>
      <c r="L555">
        <f t="shared" si="26"/>
        <v>1.6</v>
      </c>
      <c r="M555" s="20">
        <v>41110.64480383139</v>
      </c>
    </row>
    <row r="556" spans="1:13">
      <c r="A556">
        <f t="shared" si="24"/>
        <v>99</v>
      </c>
      <c r="B556" t="s">
        <v>90</v>
      </c>
      <c r="C556" t="str">
        <f>VLOOKUP(B556,'country codes'!$A$3:$B$287,2,0)</f>
        <v>LAO</v>
      </c>
      <c r="D556">
        <v>8</v>
      </c>
      <c r="E556" s="7" t="str">
        <f t="shared" si="25"/>
        <v>2017LAO</v>
      </c>
      <c r="F556" s="5">
        <v>6953.0309999999999</v>
      </c>
      <c r="G556">
        <v>2017</v>
      </c>
      <c r="H556" s="5">
        <v>67.3</v>
      </c>
      <c r="I556" s="6">
        <v>4.623140811920166</v>
      </c>
      <c r="J556" s="6">
        <v>1.99675119655608</v>
      </c>
      <c r="K556" s="12">
        <v>40.388233102030838</v>
      </c>
      <c r="L556">
        <f t="shared" si="26"/>
        <v>1.6</v>
      </c>
      <c r="M556" s="20">
        <v>7257.8079316527346</v>
      </c>
    </row>
    <row r="557" spans="1:13">
      <c r="A557">
        <f t="shared" si="24"/>
        <v>100</v>
      </c>
      <c r="B557" t="s">
        <v>89</v>
      </c>
      <c r="C557" t="str">
        <f>VLOOKUP(B557,'country codes'!$A$3:$B$287,2,0)</f>
        <v>BEN</v>
      </c>
      <c r="D557">
        <v>5</v>
      </c>
      <c r="E557" s="7" t="str">
        <f t="shared" si="25"/>
        <v>2017BEN</v>
      </c>
      <c r="F557" s="5">
        <v>11175.191999999999</v>
      </c>
      <c r="G557">
        <v>2017</v>
      </c>
      <c r="H557" s="5">
        <v>61.2</v>
      </c>
      <c r="I557" s="6">
        <v>4.8531808853149414</v>
      </c>
      <c r="J557" s="6">
        <v>1.4134850948020801</v>
      </c>
      <c r="K557" s="12">
        <v>40.219620562558113</v>
      </c>
      <c r="L557">
        <f t="shared" si="26"/>
        <v>1.6</v>
      </c>
      <c r="M557" s="20">
        <v>3044.5138869851594</v>
      </c>
    </row>
    <row r="558" spans="1:13">
      <c r="A558">
        <f t="shared" si="24"/>
        <v>101</v>
      </c>
      <c r="B558" t="s">
        <v>96</v>
      </c>
      <c r="C558" t="str">
        <f>VLOOKUP(B558,'country codes'!$A$3:$B$287,2,0)</f>
        <v>CMR</v>
      </c>
      <c r="D558">
        <v>5</v>
      </c>
      <c r="E558" s="7" t="str">
        <f t="shared" si="25"/>
        <v>2017CMR</v>
      </c>
      <c r="F558" s="5">
        <v>24566.07</v>
      </c>
      <c r="G558">
        <v>2017</v>
      </c>
      <c r="H558" s="5">
        <v>58.5</v>
      </c>
      <c r="I558" s="6">
        <v>5.0740513801574707</v>
      </c>
      <c r="J558" s="6">
        <v>1.26408429281029</v>
      </c>
      <c r="K558" s="12">
        <v>40.183984522399349</v>
      </c>
      <c r="L558">
        <f t="shared" si="26"/>
        <v>1.6</v>
      </c>
      <c r="M558" s="20">
        <v>3554.5251558947043</v>
      </c>
    </row>
    <row r="559" spans="1:13">
      <c r="A559">
        <f t="shared" si="24"/>
        <v>102</v>
      </c>
      <c r="B559" t="s">
        <v>80</v>
      </c>
      <c r="C559" t="str">
        <f>VLOOKUP(B559,'country codes'!$A$3:$B$287,2,0)</f>
        <v>BFA</v>
      </c>
      <c r="D559">
        <v>5</v>
      </c>
      <c r="E559" s="7" t="str">
        <f t="shared" si="25"/>
        <v>2017BFA</v>
      </c>
      <c r="F559" s="5">
        <v>19193.236000000001</v>
      </c>
      <c r="G559">
        <v>2017</v>
      </c>
      <c r="H559" s="5">
        <v>60.8</v>
      </c>
      <c r="I559" s="6">
        <v>4.6468911170959473</v>
      </c>
      <c r="J559" s="6">
        <v>1.12139232435821</v>
      </c>
      <c r="K559" s="12">
        <v>40.160332203755182</v>
      </c>
      <c r="L559">
        <f t="shared" si="26"/>
        <v>1.6</v>
      </c>
      <c r="M559" s="20">
        <v>2044.3818740117104</v>
      </c>
    </row>
    <row r="560" spans="1:13">
      <c r="A560">
        <f t="shared" si="24"/>
        <v>103</v>
      </c>
      <c r="B560" t="s">
        <v>71</v>
      </c>
      <c r="C560" t="str">
        <f>VLOOKUP(B560,'country codes'!$A$3:$B$287,2,0)</f>
        <v>EGY</v>
      </c>
      <c r="D560">
        <v>4</v>
      </c>
      <c r="E560" s="7" t="str">
        <f t="shared" si="25"/>
        <v>2017EGY</v>
      </c>
      <c r="F560" s="5">
        <v>96442.59</v>
      </c>
      <c r="G560">
        <v>2017</v>
      </c>
      <c r="H560" s="5">
        <v>71.7</v>
      </c>
      <c r="I560" s="6">
        <v>3.9293441772460938</v>
      </c>
      <c r="J560" s="6">
        <v>1.7800604935617399</v>
      </c>
      <c r="K560" s="12">
        <v>39.880006003090642</v>
      </c>
      <c r="L560">
        <f t="shared" si="26"/>
        <v>1.6</v>
      </c>
      <c r="M560" s="20">
        <v>11014.486136551326</v>
      </c>
    </row>
    <row r="561" spans="1:13">
      <c r="A561">
        <f t="shared" si="24"/>
        <v>104</v>
      </c>
      <c r="B561" t="s">
        <v>121</v>
      </c>
      <c r="C561" t="str">
        <f>VLOOKUP(B561,'country codes'!$A$3:$B$287,2,0)</f>
        <v>SAU</v>
      </c>
      <c r="D561">
        <v>4</v>
      </c>
      <c r="E561" s="7" t="str">
        <f t="shared" si="25"/>
        <v>2017SAU</v>
      </c>
      <c r="F561" s="5">
        <v>33101.182999999997</v>
      </c>
      <c r="G561">
        <v>2017</v>
      </c>
      <c r="H561" s="5">
        <v>74.900000000000006</v>
      </c>
      <c r="I561" s="6">
        <v>6.2942824363708496</v>
      </c>
      <c r="J561" s="6">
        <v>5.7684813028632096</v>
      </c>
      <c r="K561" s="12">
        <v>39.551648326285317</v>
      </c>
      <c r="L561">
        <f t="shared" si="26"/>
        <v>1.6</v>
      </c>
      <c r="M561" s="20">
        <v>47309.132226912152</v>
      </c>
    </row>
    <row r="562" spans="1:13">
      <c r="A562">
        <f t="shared" si="24"/>
        <v>105</v>
      </c>
      <c r="B562" t="s">
        <v>135</v>
      </c>
      <c r="C562" t="str">
        <f>VLOOKUP(B562,'country codes'!$A$3:$B$287,2,0)</f>
        <v>LTU</v>
      </c>
      <c r="D562">
        <v>7</v>
      </c>
      <c r="E562" s="7" t="str">
        <f t="shared" si="25"/>
        <v>2017LTU</v>
      </c>
      <c r="F562" s="5">
        <v>2845.4189999999999</v>
      </c>
      <c r="G562">
        <v>2017</v>
      </c>
      <c r="H562" s="5">
        <v>75.5</v>
      </c>
      <c r="I562" s="6">
        <v>6.2729406356811523</v>
      </c>
      <c r="J562" s="6">
        <v>5.8643874311689004</v>
      </c>
      <c r="K562" s="12">
        <v>39.491067609232644</v>
      </c>
      <c r="L562">
        <f t="shared" si="26"/>
        <v>1.6</v>
      </c>
      <c r="M562" s="20">
        <v>33869.741531536769</v>
      </c>
    </row>
    <row r="563" spans="1:13">
      <c r="A563">
        <f t="shared" si="24"/>
        <v>106</v>
      </c>
      <c r="B563" t="s">
        <v>109</v>
      </c>
      <c r="C563" t="str">
        <f>VLOOKUP(B563,'country codes'!$A$3:$B$287,2,0)</f>
        <v>GAB</v>
      </c>
      <c r="D563">
        <v>5</v>
      </c>
      <c r="E563" s="7" t="str">
        <f t="shared" si="25"/>
        <v>2017GAB</v>
      </c>
      <c r="F563" s="5">
        <v>2064.8119999999999</v>
      </c>
      <c r="G563">
        <v>2017</v>
      </c>
      <c r="H563" s="5">
        <v>65.8</v>
      </c>
      <c r="I563" s="6">
        <v>4.7823829650878906</v>
      </c>
      <c r="J563" s="6">
        <v>2.17109634509946</v>
      </c>
      <c r="K563" s="12">
        <v>39.48938701361169</v>
      </c>
      <c r="L563">
        <f t="shared" si="26"/>
        <v>1.6</v>
      </c>
      <c r="M563" s="20">
        <v>15006.764091041076</v>
      </c>
    </row>
    <row r="564" spans="1:13">
      <c r="A564">
        <f t="shared" si="24"/>
        <v>107</v>
      </c>
      <c r="B564" t="s">
        <v>82</v>
      </c>
      <c r="C564" t="str">
        <f>VLOOKUP(B564,'country codes'!$A$3:$B$287,2,0)</f>
        <v>COD</v>
      </c>
      <c r="D564">
        <v>5</v>
      </c>
      <c r="E564" s="7" t="str">
        <f t="shared" si="25"/>
        <v>2017COD</v>
      </c>
      <c r="F564" s="5">
        <v>81398.764999999999</v>
      </c>
      <c r="G564">
        <v>2017</v>
      </c>
      <c r="H564" s="5">
        <v>60</v>
      </c>
      <c r="I564" s="6">
        <v>4.3110332489013672</v>
      </c>
      <c r="J564" s="6">
        <v>0.75406737373529698</v>
      </c>
      <c r="K564" s="12">
        <v>39.367336548423658</v>
      </c>
      <c r="L564">
        <f t="shared" si="26"/>
        <v>1.6</v>
      </c>
      <c r="M564" s="20">
        <v>1059.810775308599</v>
      </c>
    </row>
    <row r="565" spans="1:13">
      <c r="A565">
        <f t="shared" si="24"/>
        <v>108</v>
      </c>
      <c r="B565" t="s">
        <v>98</v>
      </c>
      <c r="C565" t="str">
        <f>VLOOKUP(B565,'country codes'!$A$3:$B$287,2,0)</f>
        <v>HTI</v>
      </c>
      <c r="D565">
        <v>1</v>
      </c>
      <c r="E565" s="7" t="str">
        <f t="shared" si="25"/>
        <v>2017HTI</v>
      </c>
      <c r="F565" s="5">
        <v>10982.367</v>
      </c>
      <c r="G565">
        <v>2017</v>
      </c>
      <c r="H565" s="5">
        <v>63.3</v>
      </c>
      <c r="I565" s="6">
        <v>3.8238656520843506</v>
      </c>
      <c r="J565" s="6">
        <v>0.64257840690575097</v>
      </c>
      <c r="K565" s="12">
        <v>39.218159605529657</v>
      </c>
      <c r="L565">
        <f t="shared" si="26"/>
        <v>1.6</v>
      </c>
      <c r="M565" s="20">
        <v>2980.9608558181721</v>
      </c>
    </row>
    <row r="566" spans="1:13">
      <c r="A566">
        <f t="shared" si="24"/>
        <v>109</v>
      </c>
      <c r="B566" t="s">
        <v>129</v>
      </c>
      <c r="C566" t="str">
        <f>VLOOKUP(B566,'country codes'!$A$3:$B$287,2,0)</f>
        <v>NGA</v>
      </c>
      <c r="D566">
        <v>5</v>
      </c>
      <c r="E566" s="7" t="str">
        <f t="shared" si="25"/>
        <v>2017NGA</v>
      </c>
      <c r="F566" s="5">
        <v>190873.247</v>
      </c>
      <c r="G566">
        <v>2017</v>
      </c>
      <c r="H566" s="5">
        <v>54</v>
      </c>
      <c r="I566" s="6">
        <v>5.3219280242919922</v>
      </c>
      <c r="J566" s="6">
        <v>1.02379032339677</v>
      </c>
      <c r="K566" s="12">
        <v>39.112948422800009</v>
      </c>
      <c r="L566">
        <f t="shared" si="26"/>
        <v>1.6</v>
      </c>
      <c r="M566" s="20">
        <v>5190.3543863570894</v>
      </c>
    </row>
    <row r="567" spans="1:13">
      <c r="A567">
        <f t="shared" si="24"/>
        <v>110</v>
      </c>
      <c r="B567" t="s">
        <v>118</v>
      </c>
      <c r="C567" t="str">
        <f>VLOOKUP(B567,'country codes'!$A$3:$B$287,2,0)</f>
        <v>GIN</v>
      </c>
      <c r="D567">
        <v>5</v>
      </c>
      <c r="E567" s="7" t="str">
        <f t="shared" si="25"/>
        <v>2017GIN</v>
      </c>
      <c r="F567" s="5">
        <v>12067.516</v>
      </c>
      <c r="G567">
        <v>2017</v>
      </c>
      <c r="H567" s="5">
        <v>60.7</v>
      </c>
      <c r="I567" s="6">
        <v>4.8737225532531738</v>
      </c>
      <c r="J567" s="6">
        <v>1.6800772989797601</v>
      </c>
      <c r="K567" s="12">
        <v>38.635464078057957</v>
      </c>
      <c r="L567">
        <f t="shared" si="26"/>
        <v>1.6</v>
      </c>
      <c r="M567" s="20">
        <v>2417.7991867269157</v>
      </c>
    </row>
    <row r="568" spans="1:13">
      <c r="A568">
        <f t="shared" si="24"/>
        <v>111</v>
      </c>
      <c r="B568" t="s">
        <v>107</v>
      </c>
      <c r="C568" t="str">
        <f>VLOOKUP(B568,'country codes'!$A$3:$B$287,2,0)</f>
        <v>UKR</v>
      </c>
      <c r="D568">
        <v>7</v>
      </c>
      <c r="E568" s="7" t="str">
        <f t="shared" si="25"/>
        <v>2017UKR</v>
      </c>
      <c r="F568" s="5">
        <v>44487.707999999999</v>
      </c>
      <c r="G568">
        <v>2017</v>
      </c>
      <c r="H568" s="5">
        <v>71.8</v>
      </c>
      <c r="I568" s="6">
        <v>4.3110671043395996</v>
      </c>
      <c r="J568" s="6">
        <v>2.6591725445304202</v>
      </c>
      <c r="K568" s="12">
        <v>38.423603543309383</v>
      </c>
      <c r="L568">
        <f t="shared" si="26"/>
        <v>1.6</v>
      </c>
      <c r="M568" s="20">
        <v>11871.123624091801</v>
      </c>
    </row>
    <row r="569" spans="1:13">
      <c r="A569">
        <f t="shared" si="24"/>
        <v>112</v>
      </c>
      <c r="B569" t="s">
        <v>55</v>
      </c>
      <c r="C569" t="str">
        <f>VLOOKUP(B569,'country codes'!$A$3:$B$287,2,0)</f>
        <v>MOZ</v>
      </c>
      <c r="D569">
        <v>5</v>
      </c>
      <c r="E569" s="7" t="str">
        <f t="shared" si="25"/>
        <v>2017MOZ</v>
      </c>
      <c r="F569" s="5">
        <v>28649.007000000001</v>
      </c>
      <c r="G569">
        <v>2017</v>
      </c>
      <c r="H569" s="5">
        <v>59.3</v>
      </c>
      <c r="I569" s="6">
        <v>4.2798633575439453</v>
      </c>
      <c r="J569" s="6">
        <v>0.80446515476036495</v>
      </c>
      <c r="K569" s="12">
        <v>38.342865795073017</v>
      </c>
      <c r="L569">
        <f t="shared" si="26"/>
        <v>1.6</v>
      </c>
      <c r="M569" s="20">
        <v>1283.6598698098624</v>
      </c>
    </row>
    <row r="570" spans="1:13">
      <c r="A570">
        <f t="shared" si="24"/>
        <v>113</v>
      </c>
      <c r="B570" t="s">
        <v>91</v>
      </c>
      <c r="C570" t="str">
        <f>VLOOKUP(B570,'country codes'!$A$3:$B$287,2,0)</f>
        <v>NER</v>
      </c>
      <c r="D570">
        <v>5</v>
      </c>
      <c r="E570" s="7" t="str">
        <f t="shared" si="25"/>
        <v>2017NER</v>
      </c>
      <c r="F570" s="5">
        <v>21602.387999999999</v>
      </c>
      <c r="G570">
        <v>2017</v>
      </c>
      <c r="H570" s="5">
        <v>61.6</v>
      </c>
      <c r="I570" s="6">
        <v>4.6156735420227051</v>
      </c>
      <c r="J570" s="6">
        <v>1.5647382647894099</v>
      </c>
      <c r="K570" s="12">
        <v>38.325581341327762</v>
      </c>
      <c r="L570">
        <f t="shared" si="26"/>
        <v>1.6</v>
      </c>
      <c r="M570" s="20">
        <v>1163.6832586767498</v>
      </c>
    </row>
    <row r="571" spans="1:13">
      <c r="A571">
        <f t="shared" si="24"/>
        <v>114</v>
      </c>
      <c r="B571" t="s">
        <v>102</v>
      </c>
      <c r="C571" t="str">
        <f>VLOOKUP(B571,'country codes'!$A$3:$B$287,2,0)</f>
        <v>MMR</v>
      </c>
      <c r="D571">
        <v>8</v>
      </c>
      <c r="E571" s="7" t="str">
        <f t="shared" si="25"/>
        <v>2017MMR</v>
      </c>
      <c r="F571" s="5">
        <v>53382.521000000001</v>
      </c>
      <c r="G571">
        <v>2017</v>
      </c>
      <c r="H571" s="5">
        <v>66.599999999999994</v>
      </c>
      <c r="I571" s="6">
        <v>4.1543416976928711</v>
      </c>
      <c r="J571" s="6">
        <v>1.70855652267714</v>
      </c>
      <c r="K571" s="12">
        <v>38.313234514100103</v>
      </c>
      <c r="L571">
        <f t="shared" si="26"/>
        <v>1.6</v>
      </c>
      <c r="M571" s="20">
        <v>4739.9101175154301</v>
      </c>
    </row>
    <row r="572" spans="1:13">
      <c r="A572">
        <f t="shared" si="24"/>
        <v>115</v>
      </c>
      <c r="B572" t="s">
        <v>136</v>
      </c>
      <c r="C572" t="str">
        <f>VLOOKUP(B572,'country codes'!$A$3:$B$287,2,0)</f>
        <v>USA</v>
      </c>
      <c r="D572">
        <v>2</v>
      </c>
      <c r="E572" s="7" t="str">
        <f t="shared" si="25"/>
        <v>2017USA</v>
      </c>
      <c r="F572" s="5">
        <v>325084.75799999997</v>
      </c>
      <c r="G572">
        <v>2017</v>
      </c>
      <c r="H572" s="5">
        <v>78.900000000000006</v>
      </c>
      <c r="I572" s="6">
        <v>6.9917593002319336</v>
      </c>
      <c r="J572" s="6">
        <v>8.0361614432144997</v>
      </c>
      <c r="K572" s="12">
        <v>38.295979715478353</v>
      </c>
      <c r="L572">
        <f t="shared" si="26"/>
        <v>1.6</v>
      </c>
      <c r="M572" s="20">
        <v>60062.222313221457</v>
      </c>
    </row>
    <row r="573" spans="1:13">
      <c r="A573">
        <f t="shared" si="24"/>
        <v>116</v>
      </c>
      <c r="B573" t="s">
        <v>115</v>
      </c>
      <c r="C573" t="str">
        <f>VLOOKUP(B573,'country codes'!$A$3:$B$287,2,0)</f>
        <v>TGO</v>
      </c>
      <c r="D573">
        <v>5</v>
      </c>
      <c r="E573" s="7" t="str">
        <f t="shared" si="25"/>
        <v>2017TGO</v>
      </c>
      <c r="F573" s="5">
        <v>7698.4759999999997</v>
      </c>
      <c r="G573">
        <v>2017</v>
      </c>
      <c r="H573" s="5">
        <v>60.5</v>
      </c>
      <c r="I573" s="6">
        <v>4.3608050346374512</v>
      </c>
      <c r="J573" s="6">
        <v>1.08900052617303</v>
      </c>
      <c r="K573" s="12">
        <v>38.293988757812521</v>
      </c>
      <c r="L573">
        <f t="shared" si="26"/>
        <v>1.6</v>
      </c>
      <c r="M573" s="20">
        <v>1516.5260461300397</v>
      </c>
    </row>
    <row r="574" spans="1:13">
      <c r="A574">
        <f t="shared" si="24"/>
        <v>117</v>
      </c>
      <c r="B574" t="s">
        <v>126</v>
      </c>
      <c r="C574" t="str">
        <f>VLOOKUP(B574,'country codes'!$A$3:$B$287,2,0)</f>
        <v>ZMB</v>
      </c>
      <c r="D574">
        <v>5</v>
      </c>
      <c r="E574" s="7" t="str">
        <f t="shared" si="25"/>
        <v>2017ZMB</v>
      </c>
      <c r="F574" s="5">
        <v>16853.608</v>
      </c>
      <c r="G574">
        <v>2017</v>
      </c>
      <c r="H574" s="5">
        <v>63</v>
      </c>
      <c r="I574" s="6">
        <v>3.9327774047851563</v>
      </c>
      <c r="J574" s="6">
        <v>0.96820124689106202</v>
      </c>
      <c r="K574" s="12">
        <v>37.994290038179201</v>
      </c>
      <c r="L574">
        <f t="shared" si="26"/>
        <v>1.6</v>
      </c>
      <c r="M574" s="20">
        <v>3485.005237768964</v>
      </c>
    </row>
    <row r="575" spans="1:13">
      <c r="A575">
        <f t="shared" si="24"/>
        <v>118</v>
      </c>
      <c r="B575" t="s">
        <v>104</v>
      </c>
      <c r="C575" t="str">
        <f>VLOOKUP(B575,'country codes'!$A$3:$B$287,2,0)</f>
        <v>CIV</v>
      </c>
      <c r="D575">
        <v>5</v>
      </c>
      <c r="E575" s="7" t="str">
        <f t="shared" si="25"/>
        <v>2017CIV</v>
      </c>
      <c r="F575" s="5">
        <v>24437.474999999999</v>
      </c>
      <c r="G575">
        <v>2017</v>
      </c>
      <c r="H575" s="5">
        <v>57</v>
      </c>
      <c r="I575" s="6">
        <v>5.0377349853515625</v>
      </c>
      <c r="J575" s="6">
        <v>1.42113069124629</v>
      </c>
      <c r="K575" s="12">
        <v>37.972788711448672</v>
      </c>
      <c r="L575">
        <f t="shared" si="26"/>
        <v>1.6</v>
      </c>
      <c r="M575" s="20">
        <v>4830.7517012949056</v>
      </c>
    </row>
    <row r="576" spans="1:13">
      <c r="A576">
        <f t="shared" si="24"/>
        <v>119</v>
      </c>
      <c r="B576" t="s">
        <v>56</v>
      </c>
      <c r="C576" t="str">
        <f>VLOOKUP(B576,'country codes'!$A$3:$B$287,2,0)</f>
        <v>UGA</v>
      </c>
      <c r="D576">
        <v>5</v>
      </c>
      <c r="E576" s="7" t="str">
        <f t="shared" si="25"/>
        <v>2017UGA</v>
      </c>
      <c r="F576" s="5">
        <v>41166.588000000003</v>
      </c>
      <c r="G576">
        <v>2017</v>
      </c>
      <c r="H576" s="5">
        <v>62.5</v>
      </c>
      <c r="I576" s="6">
        <v>4.0005168914794922</v>
      </c>
      <c r="J576" s="6">
        <v>1.04291285809617</v>
      </c>
      <c r="K576" s="12">
        <v>37.696925219406872</v>
      </c>
      <c r="L576">
        <f t="shared" si="26"/>
        <v>1.6</v>
      </c>
      <c r="M576" s="20">
        <v>2074.860241395927</v>
      </c>
    </row>
    <row r="577" spans="1:13">
      <c r="A577">
        <f t="shared" si="24"/>
        <v>120</v>
      </c>
      <c r="B577" t="s">
        <v>93</v>
      </c>
      <c r="C577" t="str">
        <f>VLOOKUP(B577,'country codes'!$A$3:$B$287,2,0)</f>
        <v>RWA</v>
      </c>
      <c r="D577">
        <v>5</v>
      </c>
      <c r="E577" s="7" t="str">
        <f t="shared" si="25"/>
        <v>2017RWA</v>
      </c>
      <c r="F577" s="5">
        <v>11980.96</v>
      </c>
      <c r="G577">
        <v>2017</v>
      </c>
      <c r="H577" s="5">
        <v>68.3</v>
      </c>
      <c r="I577" s="6">
        <v>3.1083738803863525</v>
      </c>
      <c r="J577" s="6">
        <v>0.67463904741685399</v>
      </c>
      <c r="K577" s="12">
        <v>37.367913933585882</v>
      </c>
      <c r="L577">
        <f t="shared" si="26"/>
        <v>1.6</v>
      </c>
      <c r="M577" s="20">
        <v>1975.2524530497983</v>
      </c>
    </row>
    <row r="578" spans="1:13">
      <c r="A578">
        <f t="shared" ref="A578:A641" si="27">IF(ISNUMBER(K578),COUNTIFS($G$2:$G$2281,G578,$K$2:$K$2281,"&gt;"&amp;K578)+1,"")</f>
        <v>121</v>
      </c>
      <c r="B578" t="s">
        <v>105</v>
      </c>
      <c r="C578" t="str">
        <f>VLOOKUP(B578,'country codes'!$A$3:$B$287,2,0)</f>
        <v>MLI</v>
      </c>
      <c r="D578">
        <v>5</v>
      </c>
      <c r="E578" s="7" t="str">
        <f t="shared" ref="E578:E641" si="28">G578&amp;C578</f>
        <v>2017MLI</v>
      </c>
      <c r="F578" s="5">
        <v>18512.429</v>
      </c>
      <c r="G578">
        <v>2017</v>
      </c>
      <c r="H578" s="5">
        <v>58.5</v>
      </c>
      <c r="I578" s="6">
        <v>4.7418503761291504</v>
      </c>
      <c r="J578" s="6">
        <v>1.4358081685183</v>
      </c>
      <c r="K578" s="12">
        <v>37.366232098130595</v>
      </c>
      <c r="L578">
        <f t="shared" ref="L578:L641" si="29">VLOOKUP(G578,$G$2285:$J$2299,4,0)</f>
        <v>1.6</v>
      </c>
      <c r="M578" s="20">
        <v>2246.8016686968372</v>
      </c>
    </row>
    <row r="579" spans="1:13">
      <c r="A579">
        <f t="shared" si="27"/>
        <v>122</v>
      </c>
      <c r="B579" t="s">
        <v>133</v>
      </c>
      <c r="C579" t="str">
        <f>VLOOKUP(B579,'country codes'!$A$3:$B$287,2,0)</f>
        <v>MRT</v>
      </c>
      <c r="D579">
        <v>5</v>
      </c>
      <c r="E579" s="7" t="str">
        <f t="shared" si="28"/>
        <v>2017MRT</v>
      </c>
      <c r="F579" s="5">
        <v>4282.5820000000003</v>
      </c>
      <c r="G579">
        <v>2017</v>
      </c>
      <c r="H579" s="5">
        <v>64.5</v>
      </c>
      <c r="I579" s="6">
        <v>4.6781597137451172</v>
      </c>
      <c r="J579" s="6">
        <v>2.3132321148185899</v>
      </c>
      <c r="K579" s="12">
        <v>37.345647246351888</v>
      </c>
      <c r="L579">
        <f t="shared" si="29"/>
        <v>1.6</v>
      </c>
      <c r="M579" s="20">
        <v>5077.1954717193057</v>
      </c>
    </row>
    <row r="580" spans="1:13">
      <c r="A580">
        <f t="shared" si="27"/>
        <v>123</v>
      </c>
      <c r="B580" t="s">
        <v>48</v>
      </c>
      <c r="C580" t="str">
        <f>VLOOKUP(B580,'country codes'!$A$3:$B$287,2,0)</f>
        <v>YEM</v>
      </c>
      <c r="D580">
        <v>4</v>
      </c>
      <c r="E580" s="7" t="str">
        <f t="shared" si="28"/>
        <v>2017YEM</v>
      </c>
      <c r="F580" s="5">
        <v>27834.811000000002</v>
      </c>
      <c r="G580">
        <v>2017</v>
      </c>
      <c r="H580" s="5">
        <v>66.099999999999994</v>
      </c>
      <c r="I580" s="6">
        <v>3.2535600662231445</v>
      </c>
      <c r="J580" s="6">
        <v>0.61036875507760002</v>
      </c>
      <c r="K580" s="12">
        <v>37.303349592238888</v>
      </c>
      <c r="L580">
        <f t="shared" si="29"/>
        <v>1.6</v>
      </c>
      <c r="M580" s="20" t="s">
        <v>334</v>
      </c>
    </row>
    <row r="581" spans="1:13">
      <c r="A581">
        <f t="shared" si="27"/>
        <v>124</v>
      </c>
      <c r="B581" t="s">
        <v>142</v>
      </c>
      <c r="C581" t="str">
        <f>VLOOKUP(B581,'country codes'!$A$3:$B$287,2,0)</f>
        <v>LVA</v>
      </c>
      <c r="D581">
        <v>7</v>
      </c>
      <c r="E581" s="7" t="str">
        <f t="shared" si="28"/>
        <v>2017LVA</v>
      </c>
      <c r="F581" s="5">
        <v>1951.097</v>
      </c>
      <c r="G581">
        <v>2017</v>
      </c>
      <c r="H581" s="5">
        <v>75</v>
      </c>
      <c r="I581" s="6">
        <v>5.9778175354003906</v>
      </c>
      <c r="J581" s="6">
        <v>6.1319749470696401</v>
      </c>
      <c r="K581" s="12">
        <v>36.983404442812336</v>
      </c>
      <c r="L581">
        <f t="shared" si="29"/>
        <v>1.6</v>
      </c>
      <c r="M581" s="20">
        <v>28741.47518886155</v>
      </c>
    </row>
    <row r="582" spans="1:13">
      <c r="A582">
        <f t="shared" si="27"/>
        <v>125</v>
      </c>
      <c r="B582" t="s">
        <v>125</v>
      </c>
      <c r="C582" t="str">
        <f>VLOOKUP(B582,'country codes'!$A$3:$B$287,2,0)</f>
        <v>NAM</v>
      </c>
      <c r="D582">
        <v>5</v>
      </c>
      <c r="E582" s="7" t="str">
        <f t="shared" si="28"/>
        <v>2017NAM</v>
      </c>
      <c r="F582" s="5">
        <v>2402.623</v>
      </c>
      <c r="G582">
        <v>2017</v>
      </c>
      <c r="H582" s="5">
        <v>63</v>
      </c>
      <c r="I582" s="6">
        <v>4.4413061141967773</v>
      </c>
      <c r="J582" s="6">
        <v>2.1028308191882301</v>
      </c>
      <c r="K582" s="12">
        <v>35.856118637011306</v>
      </c>
      <c r="L582">
        <f t="shared" si="29"/>
        <v>1.6</v>
      </c>
      <c r="M582" s="20">
        <v>10050.501278454049</v>
      </c>
    </row>
    <row r="583" spans="1:13">
      <c r="A583">
        <f t="shared" si="27"/>
        <v>126</v>
      </c>
      <c r="B583" t="s">
        <v>141</v>
      </c>
      <c r="C583" t="str">
        <f>VLOOKUP(B583,'country codes'!$A$3:$B$287,2,0)</f>
        <v>EST</v>
      </c>
      <c r="D583">
        <v>7</v>
      </c>
      <c r="E583" s="7" t="str">
        <f t="shared" si="28"/>
        <v>2017EST</v>
      </c>
      <c r="F583" s="5">
        <v>1319.3889999999999</v>
      </c>
      <c r="G583">
        <v>2017</v>
      </c>
      <c r="H583" s="5">
        <v>78.400000000000006</v>
      </c>
      <c r="I583" s="6">
        <v>5.9383959770202637</v>
      </c>
      <c r="J583" s="6">
        <v>7.1608099403375602</v>
      </c>
      <c r="K583" s="12">
        <v>35.736409416765525</v>
      </c>
      <c r="L583">
        <f t="shared" si="29"/>
        <v>1.6</v>
      </c>
      <c r="M583" s="20">
        <v>33964.314152590196</v>
      </c>
    </row>
    <row r="584" spans="1:13">
      <c r="A584">
        <f t="shared" si="27"/>
        <v>127</v>
      </c>
      <c r="B584" t="s">
        <v>106</v>
      </c>
      <c r="C584" t="str">
        <f>VLOOKUP(B584,'country codes'!$A$3:$B$287,2,0)</f>
        <v>BDI</v>
      </c>
      <c r="D584">
        <v>5</v>
      </c>
      <c r="E584" s="7" t="str">
        <f t="shared" si="28"/>
        <v>2017BDI</v>
      </c>
      <c r="F584" s="5">
        <v>10827.01</v>
      </c>
      <c r="G584">
        <v>2017</v>
      </c>
      <c r="H584" s="5">
        <v>60.9</v>
      </c>
      <c r="I584" s="6">
        <v>3.5575960874557495</v>
      </c>
      <c r="J584" s="6">
        <v>0.62928935598999802</v>
      </c>
      <c r="K584" s="12">
        <v>35.694752214973782</v>
      </c>
      <c r="L584">
        <f t="shared" si="29"/>
        <v>1.6</v>
      </c>
      <c r="M584" s="20">
        <v>773.5718583942546</v>
      </c>
    </row>
    <row r="585" spans="1:13">
      <c r="A585">
        <f t="shared" si="27"/>
        <v>128</v>
      </c>
      <c r="B585" t="s">
        <v>131</v>
      </c>
      <c r="C585" t="str">
        <f>VLOOKUP(B585,'country codes'!$A$3:$B$287,2,0)</f>
        <v>KAZ</v>
      </c>
      <c r="D585">
        <v>7</v>
      </c>
      <c r="E585" s="7" t="str">
        <f t="shared" si="28"/>
        <v>2017KAZ</v>
      </c>
      <c r="F585" s="5">
        <v>18080.023000000001</v>
      </c>
      <c r="G585">
        <v>2017</v>
      </c>
      <c r="H585" s="5">
        <v>72.7</v>
      </c>
      <c r="I585" s="6">
        <v>5.8823513984680176</v>
      </c>
      <c r="J585" s="6">
        <v>5.9882214668844203</v>
      </c>
      <c r="K585" s="12">
        <v>35.687893182954028</v>
      </c>
      <c r="L585">
        <f t="shared" si="29"/>
        <v>1.6</v>
      </c>
      <c r="M585" s="20">
        <v>24862.966124588893</v>
      </c>
    </row>
    <row r="586" spans="1:13">
      <c r="A586">
        <f t="shared" si="27"/>
        <v>129</v>
      </c>
      <c r="B586" t="s">
        <v>145</v>
      </c>
      <c r="C586" t="str">
        <f>VLOOKUP(B586,'country codes'!$A$3:$B$287,2,0)</f>
        <v>ARE</v>
      </c>
      <c r="D586">
        <v>4</v>
      </c>
      <c r="E586" s="7" t="str">
        <f t="shared" si="28"/>
        <v>2017ARE</v>
      </c>
      <c r="F586" s="5">
        <v>9487.2060000000001</v>
      </c>
      <c r="G586">
        <v>2017</v>
      </c>
      <c r="H586" s="5">
        <v>77.599999999999994</v>
      </c>
      <c r="I586" s="6">
        <v>7.0394196510314941</v>
      </c>
      <c r="J586" s="6">
        <v>8.9458303156242795</v>
      </c>
      <c r="K586" s="12">
        <v>35.5571119781671</v>
      </c>
      <c r="L586">
        <f t="shared" si="29"/>
        <v>1.6</v>
      </c>
      <c r="M586" s="20">
        <v>67183.626556825315</v>
      </c>
    </row>
    <row r="587" spans="1:13">
      <c r="A587">
        <f t="shared" si="27"/>
        <v>130</v>
      </c>
      <c r="B587" t="s">
        <v>137</v>
      </c>
      <c r="C587" t="str">
        <f>VLOOKUP(B587,'country codes'!$A$3:$B$287,2,0)</f>
        <v>RUS</v>
      </c>
      <c r="D587">
        <v>7</v>
      </c>
      <c r="E587" s="7" t="str">
        <f t="shared" si="28"/>
        <v>2017RUS</v>
      </c>
      <c r="F587" s="5">
        <v>145530.09099999999</v>
      </c>
      <c r="G587">
        <v>2017</v>
      </c>
      <c r="H587" s="5">
        <v>72.099999999999994</v>
      </c>
      <c r="I587" s="6">
        <v>5.5787429809570313</v>
      </c>
      <c r="J587" s="6">
        <v>5.4750995382638896</v>
      </c>
      <c r="K587" s="12">
        <v>35.447189672762072</v>
      </c>
      <c r="L587">
        <f t="shared" si="29"/>
        <v>1.6</v>
      </c>
      <c r="M587" s="20">
        <v>26005.979940468998</v>
      </c>
    </row>
    <row r="588" spans="1:13">
      <c r="A588">
        <f t="shared" si="27"/>
        <v>131</v>
      </c>
      <c r="B588" t="s">
        <v>100</v>
      </c>
      <c r="C588" t="str">
        <f>VLOOKUP(B588,'country codes'!$A$3:$B$287,2,0)</f>
        <v>MWI</v>
      </c>
      <c r="D588">
        <v>5</v>
      </c>
      <c r="E588" s="7" t="str">
        <f t="shared" si="28"/>
        <v>2017MWI</v>
      </c>
      <c r="F588" s="5">
        <v>17670.192999999999</v>
      </c>
      <c r="G588">
        <v>2017</v>
      </c>
      <c r="H588" s="5">
        <v>63.3</v>
      </c>
      <c r="I588" s="6">
        <v>3.416862964630127</v>
      </c>
      <c r="J588" s="6">
        <v>0.89986934354709003</v>
      </c>
      <c r="K588" s="12">
        <v>35.078553676772771</v>
      </c>
      <c r="L588">
        <f t="shared" si="29"/>
        <v>1.6</v>
      </c>
      <c r="M588" s="20">
        <v>1037.5458675362313</v>
      </c>
    </row>
    <row r="589" spans="1:13">
      <c r="A589">
        <f t="shared" si="27"/>
        <v>132</v>
      </c>
      <c r="B589" t="s">
        <v>146</v>
      </c>
      <c r="C589" t="str">
        <f>VLOOKUP(B589,'country codes'!$A$3:$B$287,2,0)</f>
        <v>ZWE</v>
      </c>
      <c r="D589">
        <v>5</v>
      </c>
      <c r="E589" s="7" t="str">
        <f t="shared" si="28"/>
        <v>2017ZWE</v>
      </c>
      <c r="F589" s="5">
        <v>14236.599</v>
      </c>
      <c r="G589">
        <v>2017</v>
      </c>
      <c r="H589" s="5">
        <v>60.8</v>
      </c>
      <c r="I589" s="6">
        <v>3.6383001804351807</v>
      </c>
      <c r="J589" s="6">
        <v>1.03019484328186</v>
      </c>
      <c r="K589" s="12">
        <v>34.212604573999982</v>
      </c>
      <c r="L589">
        <f t="shared" si="29"/>
        <v>1.6</v>
      </c>
      <c r="M589" s="20">
        <v>3028.2459759056387</v>
      </c>
    </row>
    <row r="590" spans="1:13">
      <c r="A590">
        <f t="shared" si="27"/>
        <v>133</v>
      </c>
      <c r="B590" t="s">
        <v>117</v>
      </c>
      <c r="C590" t="str">
        <f>VLOOKUP(B590,'country codes'!$A$3:$B$287,2,0)</f>
        <v>TZA</v>
      </c>
      <c r="D590">
        <v>5</v>
      </c>
      <c r="E590" s="7" t="str">
        <f t="shared" si="28"/>
        <v>2017TZA</v>
      </c>
      <c r="F590" s="5">
        <v>54660.345000000001</v>
      </c>
      <c r="G590">
        <v>2017</v>
      </c>
      <c r="H590" s="5">
        <v>64.5</v>
      </c>
      <c r="I590" s="6">
        <v>3.3471212387084961</v>
      </c>
      <c r="J590" s="6">
        <v>1.1670504037790701</v>
      </c>
      <c r="K590" s="12">
        <v>34.15789106770535</v>
      </c>
      <c r="L590">
        <f t="shared" si="29"/>
        <v>1.6</v>
      </c>
      <c r="M590" s="20">
        <v>2530.4384534645501</v>
      </c>
    </row>
    <row r="591" spans="1:13">
      <c r="A591">
        <f t="shared" si="27"/>
        <v>134</v>
      </c>
      <c r="B591" t="s">
        <v>148</v>
      </c>
      <c r="C591" t="str">
        <f>VLOOKUP(B591,'country codes'!$A$3:$B$287,2,0)</f>
        <v>KWT</v>
      </c>
      <c r="D591">
        <v>4</v>
      </c>
      <c r="E591" s="7" t="str">
        <f t="shared" si="28"/>
        <v>2017KWT</v>
      </c>
      <c r="F591" s="5">
        <v>4056.1019999999999</v>
      </c>
      <c r="G591">
        <v>2017</v>
      </c>
      <c r="H591" s="5">
        <v>75.3</v>
      </c>
      <c r="I591" s="6">
        <v>6.0939054489135742</v>
      </c>
      <c r="J591" s="6">
        <v>8.0317584577565597</v>
      </c>
      <c r="K591" s="12">
        <v>32.72680536149884</v>
      </c>
      <c r="L591">
        <f t="shared" si="29"/>
        <v>1.6</v>
      </c>
      <c r="M591" s="20">
        <v>50855.499959604043</v>
      </c>
    </row>
    <row r="592" spans="1:13">
      <c r="A592">
        <f t="shared" si="27"/>
        <v>135</v>
      </c>
      <c r="B592" t="s">
        <v>149</v>
      </c>
      <c r="C592" t="str">
        <f>VLOOKUP(B592,'country codes'!$A$3:$B$287,2,0)</f>
        <v>BHR</v>
      </c>
      <c r="D592">
        <v>4</v>
      </c>
      <c r="E592" s="7" t="str">
        <f t="shared" si="28"/>
        <v>2017BHR</v>
      </c>
      <c r="F592" s="5">
        <v>1494.077</v>
      </c>
      <c r="G592">
        <v>2017</v>
      </c>
      <c r="H592" s="5">
        <v>77</v>
      </c>
      <c r="I592" s="6">
        <v>6.227320671081543</v>
      </c>
      <c r="J592" s="6">
        <v>8.6555734629762995</v>
      </c>
      <c r="K592" s="12">
        <v>32.695139157572157</v>
      </c>
      <c r="L592">
        <f t="shared" si="29"/>
        <v>1.6</v>
      </c>
      <c r="M592" s="20">
        <v>47709.873813661783</v>
      </c>
    </row>
    <row r="593" spans="1:13">
      <c r="A593">
        <f t="shared" si="27"/>
        <v>136</v>
      </c>
      <c r="B593" t="s">
        <v>132</v>
      </c>
      <c r="C593" t="str">
        <f>VLOOKUP(B593,'country codes'!$A$3:$B$287,2,0)</f>
        <v>ZAF</v>
      </c>
      <c r="D593">
        <v>5</v>
      </c>
      <c r="E593" s="7" t="str">
        <f t="shared" si="28"/>
        <v>2017ZAF</v>
      </c>
      <c r="F593" s="5">
        <v>57009.750999999997</v>
      </c>
      <c r="G593">
        <v>2017</v>
      </c>
      <c r="H593" s="5">
        <v>63.5</v>
      </c>
      <c r="I593" s="6">
        <v>4.5136551856994629</v>
      </c>
      <c r="J593" s="6">
        <v>3.1551626745831598</v>
      </c>
      <c r="K593" s="12">
        <v>32.57705319159021</v>
      </c>
      <c r="L593">
        <f t="shared" si="29"/>
        <v>1.6</v>
      </c>
      <c r="M593" s="20">
        <v>12701.348933123214</v>
      </c>
    </row>
    <row r="594" spans="1:13">
      <c r="A594">
        <f t="shared" si="27"/>
        <v>137</v>
      </c>
      <c r="B594" t="s">
        <v>144</v>
      </c>
      <c r="C594" t="str">
        <f>VLOOKUP(B594,'country codes'!$A$3:$B$287,2,0)</f>
        <v>TKM</v>
      </c>
      <c r="D594">
        <v>7</v>
      </c>
      <c r="E594" s="7" t="str">
        <f t="shared" si="28"/>
        <v>2017TKM</v>
      </c>
      <c r="F594" s="5">
        <v>5757.6670000000004</v>
      </c>
      <c r="G594">
        <v>2017</v>
      </c>
      <c r="H594" s="5">
        <v>68</v>
      </c>
      <c r="I594" s="6">
        <v>5.2291488647460938</v>
      </c>
      <c r="J594" s="6">
        <v>5.2242744462261603</v>
      </c>
      <c r="K594" s="12">
        <v>32.280191949503454</v>
      </c>
      <c r="L594">
        <f t="shared" si="29"/>
        <v>1.6</v>
      </c>
      <c r="M594" s="20">
        <v>14205.021577664636</v>
      </c>
    </row>
    <row r="595" spans="1:13">
      <c r="A595">
        <f t="shared" si="27"/>
        <v>138</v>
      </c>
      <c r="B595" t="s">
        <v>143</v>
      </c>
      <c r="C595" t="str">
        <f>VLOOKUP(B595,'country codes'!$A$3:$B$287,2,0)</f>
        <v>SLE</v>
      </c>
      <c r="D595">
        <v>5</v>
      </c>
      <c r="E595" s="7" t="str">
        <f t="shared" si="28"/>
        <v>2017SLE</v>
      </c>
      <c r="F595" s="5">
        <v>7488.4269999999997</v>
      </c>
      <c r="G595">
        <v>2017</v>
      </c>
      <c r="H595" s="5">
        <v>53.9</v>
      </c>
      <c r="I595" s="6">
        <v>4.0895624160766602</v>
      </c>
      <c r="J595" s="6">
        <v>1.0019216547963099</v>
      </c>
      <c r="K595" s="12">
        <v>32.137598945949634</v>
      </c>
      <c r="L595">
        <f t="shared" si="29"/>
        <v>1.6</v>
      </c>
      <c r="M595" s="20">
        <v>1642.6065930855375</v>
      </c>
    </row>
    <row r="596" spans="1:13">
      <c r="A596">
        <f t="shared" si="27"/>
        <v>139</v>
      </c>
      <c r="B596" t="s">
        <v>140</v>
      </c>
      <c r="C596" t="str">
        <f>VLOOKUP(B596,'country codes'!$A$3:$B$287,2,0)</f>
        <v>TCD</v>
      </c>
      <c r="D596">
        <v>5</v>
      </c>
      <c r="E596" s="7" t="str">
        <f t="shared" si="28"/>
        <v>2017TCD</v>
      </c>
      <c r="F596" s="5">
        <v>15016.761</v>
      </c>
      <c r="G596">
        <v>2017</v>
      </c>
      <c r="H596" s="5">
        <v>53.7</v>
      </c>
      <c r="I596" s="6">
        <v>4.5589370727539063</v>
      </c>
      <c r="J596" s="6">
        <v>1.6714271019743001</v>
      </c>
      <c r="K596" s="12">
        <v>31.768746858544457</v>
      </c>
      <c r="L596">
        <f t="shared" si="29"/>
        <v>1.6</v>
      </c>
      <c r="M596" s="20">
        <v>1587.0310596395123</v>
      </c>
    </row>
    <row r="597" spans="1:13">
      <c r="A597">
        <f t="shared" si="27"/>
        <v>140</v>
      </c>
      <c r="B597" t="s">
        <v>151</v>
      </c>
      <c r="C597" t="str">
        <f>VLOOKUP(B597,'country codes'!$A$3:$B$287,2,0)</f>
        <v>TTO</v>
      </c>
      <c r="D597">
        <v>1</v>
      </c>
      <c r="E597" s="7" t="str">
        <f t="shared" si="28"/>
        <v>2017TTO</v>
      </c>
      <c r="F597" s="5">
        <v>1384.06</v>
      </c>
      <c r="G597">
        <v>2017</v>
      </c>
      <c r="H597" s="5">
        <v>73.2</v>
      </c>
      <c r="I597" s="6">
        <v>6.1918597221374512</v>
      </c>
      <c r="J597" s="6">
        <v>8.2271597012754594</v>
      </c>
      <c r="K597" s="12">
        <v>31.662473239734506</v>
      </c>
      <c r="L597">
        <f t="shared" si="29"/>
        <v>1.6</v>
      </c>
      <c r="M597" s="20">
        <v>26447.593272279955</v>
      </c>
    </row>
    <row r="598" spans="1:13">
      <c r="A598">
        <f t="shared" si="27"/>
        <v>141</v>
      </c>
      <c r="B598" t="s">
        <v>147</v>
      </c>
      <c r="C598" t="str">
        <f>VLOOKUP(B598,'country codes'!$A$3:$B$287,2,0)</f>
        <v>HKG</v>
      </c>
      <c r="D598">
        <v>8</v>
      </c>
      <c r="E598" s="7" t="str">
        <f t="shared" si="28"/>
        <v>2017HKG</v>
      </c>
      <c r="F598" s="5">
        <v>7306.3149999999996</v>
      </c>
      <c r="G598">
        <v>2017</v>
      </c>
      <c r="H598" s="5">
        <v>84.5</v>
      </c>
      <c r="I598" s="6">
        <v>5.3624749183654785</v>
      </c>
      <c r="J598" s="8">
        <v>9.0533800000000006</v>
      </c>
      <c r="K598" s="12">
        <v>31.626446723649064</v>
      </c>
      <c r="L598">
        <f t="shared" si="29"/>
        <v>1.6</v>
      </c>
      <c r="M598" s="20">
        <v>59849.248176334222</v>
      </c>
    </row>
    <row r="599" spans="1:13">
      <c r="A599">
        <f t="shared" si="27"/>
        <v>142</v>
      </c>
      <c r="B599" t="s">
        <v>139</v>
      </c>
      <c r="C599" t="str">
        <f>VLOOKUP(B599,'country codes'!$A$3:$B$287,2,0)</f>
        <v>BWA</v>
      </c>
      <c r="D599">
        <v>5</v>
      </c>
      <c r="E599" s="7" t="str">
        <f t="shared" si="28"/>
        <v>2017BWA</v>
      </c>
      <c r="F599" s="5">
        <v>2205.076</v>
      </c>
      <c r="G599">
        <v>2017</v>
      </c>
      <c r="H599" s="5">
        <v>68.8</v>
      </c>
      <c r="I599" s="6">
        <v>3.5048811435699463</v>
      </c>
      <c r="J599" s="6">
        <v>2.7410954170922301</v>
      </c>
      <c r="K599" s="12">
        <v>31.493267470907004</v>
      </c>
      <c r="L599">
        <f t="shared" si="29"/>
        <v>1.6</v>
      </c>
      <c r="M599" s="20">
        <v>17253.280629100565</v>
      </c>
    </row>
    <row r="600" spans="1:13">
      <c r="A600">
        <f t="shared" si="27"/>
        <v>143</v>
      </c>
      <c r="B600" t="s">
        <v>138</v>
      </c>
      <c r="C600" t="str">
        <f>VLOOKUP(B600,'country codes'!$A$3:$B$287,2,0)</f>
        <v>AFG</v>
      </c>
      <c r="D600">
        <v>6</v>
      </c>
      <c r="E600" s="7" t="str">
        <f t="shared" si="28"/>
        <v>2017AFG</v>
      </c>
      <c r="F600" s="5">
        <v>36296.110999999997</v>
      </c>
      <c r="G600">
        <v>2017</v>
      </c>
      <c r="H600" s="5">
        <v>64.099999999999994</v>
      </c>
      <c r="I600" s="6">
        <v>2.6617181301116943</v>
      </c>
      <c r="J600" s="6">
        <v>0.66404706834691896</v>
      </c>
      <c r="K600" s="12">
        <v>31.463232319655464</v>
      </c>
      <c r="L600">
        <f t="shared" si="29"/>
        <v>1.6</v>
      </c>
      <c r="M600" s="20">
        <v>2058.3838315796042</v>
      </c>
    </row>
    <row r="601" spans="1:13">
      <c r="A601">
        <f t="shared" si="27"/>
        <v>144</v>
      </c>
      <c r="B601" t="s">
        <v>152</v>
      </c>
      <c r="C601" t="str">
        <f>VLOOKUP(B601,'country codes'!$A$3:$B$287,2,0)</f>
        <v>LUX</v>
      </c>
      <c r="D601">
        <v>3</v>
      </c>
      <c r="E601" s="7" t="str">
        <f t="shared" si="28"/>
        <v>2017LUX</v>
      </c>
      <c r="F601" s="5">
        <v>591.91399999999999</v>
      </c>
      <c r="G601">
        <v>2017</v>
      </c>
      <c r="H601" s="5">
        <v>82</v>
      </c>
      <c r="I601" s="6">
        <v>7.0613808631896973</v>
      </c>
      <c r="J601" s="6">
        <v>12.790425230873501</v>
      </c>
      <c r="K601" s="12">
        <v>30.281641801765051</v>
      </c>
      <c r="L601">
        <f t="shared" si="29"/>
        <v>1.6</v>
      </c>
      <c r="M601" s="20">
        <v>112666.76944509496</v>
      </c>
    </row>
    <row r="602" spans="1:13">
      <c r="A602">
        <f t="shared" si="27"/>
        <v>145</v>
      </c>
      <c r="B602" t="s">
        <v>150</v>
      </c>
      <c r="C602" t="str">
        <f>VLOOKUP(B602,'country codes'!$A$3:$B$287,2,0)</f>
        <v>LSO</v>
      </c>
      <c r="D602">
        <v>5</v>
      </c>
      <c r="E602" s="7" t="str">
        <f t="shared" si="28"/>
        <v>2017LSO</v>
      </c>
      <c r="F602" s="5">
        <v>2091.5320000000002</v>
      </c>
      <c r="G602">
        <v>2017</v>
      </c>
      <c r="H602" s="5">
        <v>52.9</v>
      </c>
      <c r="I602" s="6">
        <v>3.7953007221221924</v>
      </c>
      <c r="J602" s="6">
        <v>1.4680496945828501</v>
      </c>
      <c r="K602" s="12">
        <v>27.991163636373969</v>
      </c>
      <c r="L602">
        <f t="shared" si="29"/>
        <v>1.6</v>
      </c>
      <c r="M602" s="20">
        <v>2783.1156641541829</v>
      </c>
    </row>
    <row r="603" spans="1:13">
      <c r="A603">
        <f t="shared" si="27"/>
        <v>146</v>
      </c>
      <c r="B603" t="s">
        <v>154</v>
      </c>
      <c r="C603" t="str">
        <f>VLOOKUP(B603,'country codes'!$A$3:$B$287,2,0)</f>
        <v>MNG</v>
      </c>
      <c r="D603">
        <v>8</v>
      </c>
      <c r="E603" s="7" t="str">
        <f t="shared" si="28"/>
        <v>2017MNG</v>
      </c>
      <c r="F603" s="5">
        <v>3113.788</v>
      </c>
      <c r="G603">
        <v>2017</v>
      </c>
      <c r="H603" s="5">
        <v>69.5</v>
      </c>
      <c r="I603" s="6">
        <v>5.3338503837585449</v>
      </c>
      <c r="J603" s="6">
        <v>8.0462062501323999</v>
      </c>
      <c r="K603" s="12">
        <v>27.021016598268844</v>
      </c>
      <c r="L603">
        <f t="shared" si="29"/>
        <v>1.6</v>
      </c>
      <c r="M603" s="20">
        <v>11311.793821200672</v>
      </c>
    </row>
    <row r="604" spans="1:13">
      <c r="A604">
        <f t="shared" si="27"/>
        <v>147</v>
      </c>
      <c r="B604" t="s">
        <v>153</v>
      </c>
      <c r="C604" t="str">
        <f>VLOOKUP(B604,'country codes'!$A$3:$B$287,2,0)</f>
        <v>CAF</v>
      </c>
      <c r="D604">
        <v>5</v>
      </c>
      <c r="E604" s="7" t="str">
        <f t="shared" si="28"/>
        <v>2017CAF</v>
      </c>
      <c r="F604" s="5">
        <v>4596.0230000000001</v>
      </c>
      <c r="G604">
        <v>2017</v>
      </c>
      <c r="H604" s="5">
        <v>52.2</v>
      </c>
      <c r="I604" s="6">
        <v>3.4758620262145996</v>
      </c>
      <c r="J604" s="6">
        <v>1.1749554769925501</v>
      </c>
      <c r="K604" s="12">
        <v>26.873913286344621</v>
      </c>
      <c r="L604">
        <f t="shared" si="29"/>
        <v>1.6</v>
      </c>
      <c r="M604" s="20">
        <v>912.80205230034971</v>
      </c>
    </row>
    <row r="605" spans="1:13">
      <c r="A605" t="str">
        <f t="shared" si="27"/>
        <v/>
      </c>
      <c r="B605" t="s">
        <v>134</v>
      </c>
      <c r="C605" t="str">
        <f>VLOOKUP(B605,'country codes'!$A$3:$B$287,2,0)</f>
        <v>BTN</v>
      </c>
      <c r="D605">
        <v>6</v>
      </c>
      <c r="E605" s="7" t="str">
        <f t="shared" si="28"/>
        <v>2017BTN</v>
      </c>
      <c r="F605" s="5">
        <v>745.56299999999999</v>
      </c>
      <c r="G605">
        <v>2017</v>
      </c>
      <c r="H605" s="5">
        <v>71.099999999999994</v>
      </c>
      <c r="I605" s="6" t="s">
        <v>333</v>
      </c>
      <c r="J605" s="6">
        <v>4.3724886413444199</v>
      </c>
      <c r="K605" s="12" t="s">
        <v>333</v>
      </c>
      <c r="L605">
        <f t="shared" si="29"/>
        <v>1.6</v>
      </c>
      <c r="M605" s="20">
        <v>11142.399947727516</v>
      </c>
    </row>
    <row r="606" spans="1:13">
      <c r="A606" t="str">
        <f t="shared" si="27"/>
        <v/>
      </c>
      <c r="B606" t="s">
        <v>68</v>
      </c>
      <c r="C606" t="str">
        <f>VLOOKUP(B606,'country codes'!$A$3:$B$287,2,0)</f>
        <v>COM</v>
      </c>
      <c r="D606">
        <v>5</v>
      </c>
      <c r="E606" s="7" t="str">
        <f t="shared" si="28"/>
        <v>2017COM</v>
      </c>
      <c r="F606" s="5">
        <v>813.89</v>
      </c>
      <c r="G606">
        <v>2017</v>
      </c>
      <c r="H606" s="5">
        <v>63.9</v>
      </c>
      <c r="I606" s="6" t="s">
        <v>333</v>
      </c>
      <c r="J606" s="6">
        <v>1.1413465888879499</v>
      </c>
      <c r="K606" s="12" t="s">
        <v>333</v>
      </c>
      <c r="L606">
        <f t="shared" si="29"/>
        <v>1.6</v>
      </c>
      <c r="M606" s="20">
        <v>3032.2546818169926</v>
      </c>
    </row>
    <row r="607" spans="1:13">
      <c r="A607" t="str">
        <f t="shared" si="27"/>
        <v/>
      </c>
      <c r="B607" t="s">
        <v>128</v>
      </c>
      <c r="C607" t="str">
        <f>VLOOKUP(B607,'country codes'!$A$3:$B$287,2,0)</f>
        <v>SWZ</v>
      </c>
      <c r="D607">
        <v>5</v>
      </c>
      <c r="E607" s="7" t="str">
        <f t="shared" si="28"/>
        <v>2017SWZ</v>
      </c>
      <c r="F607" s="5">
        <v>1124.808</v>
      </c>
      <c r="G607">
        <v>2017</v>
      </c>
      <c r="H607" s="5">
        <v>58.3</v>
      </c>
      <c r="I607" s="6" t="s">
        <v>333</v>
      </c>
      <c r="J607" s="6">
        <v>1.8839670699300499</v>
      </c>
      <c r="K607" s="12" t="s">
        <v>333</v>
      </c>
      <c r="L607">
        <f t="shared" si="29"/>
        <v>1.6</v>
      </c>
      <c r="M607" s="20">
        <v>8408.4542717526765</v>
      </c>
    </row>
    <row r="608" spans="1:13">
      <c r="A608" t="str">
        <f t="shared" si="27"/>
        <v/>
      </c>
      <c r="B608" t="s">
        <v>155</v>
      </c>
      <c r="C608" t="str">
        <f>VLOOKUP(B608,'country codes'!$A$3:$B$287,2,0)</f>
        <v>QAT</v>
      </c>
      <c r="D608">
        <v>4</v>
      </c>
      <c r="E608" s="7" t="str">
        <f t="shared" si="28"/>
        <v>2017QAT</v>
      </c>
      <c r="F608" s="5">
        <v>2724.7269999999999</v>
      </c>
      <c r="G608">
        <v>2017</v>
      </c>
      <c r="H608" s="5">
        <v>80</v>
      </c>
      <c r="I608" s="6" t="s">
        <v>333</v>
      </c>
      <c r="J608" s="6">
        <v>14.7203770699358</v>
      </c>
      <c r="K608" s="12" t="s">
        <v>333</v>
      </c>
      <c r="L608">
        <f t="shared" si="29"/>
        <v>1.6</v>
      </c>
      <c r="M608" s="20">
        <v>91738.85379696943</v>
      </c>
    </row>
    <row r="609" spans="1:13">
      <c r="A609" t="str">
        <f t="shared" si="27"/>
        <v/>
      </c>
      <c r="B609" t="s">
        <v>99</v>
      </c>
      <c r="C609" t="str">
        <f>VLOOKUP(B609,'country codes'!$A$3:$B$287,2,0)</f>
        <v>SDN</v>
      </c>
      <c r="D609">
        <v>5</v>
      </c>
      <c r="E609" s="7" t="str">
        <f t="shared" si="28"/>
        <v>2017SDN</v>
      </c>
      <c r="F609" s="5">
        <v>40813.398000000001</v>
      </c>
      <c r="G609">
        <v>2017</v>
      </c>
      <c r="H609" s="5">
        <v>64.900000000000006</v>
      </c>
      <c r="I609" s="6" t="s">
        <v>333</v>
      </c>
      <c r="J609" s="6">
        <v>1.3345123782733701</v>
      </c>
      <c r="K609" s="12" t="s">
        <v>333</v>
      </c>
      <c r="L609">
        <f t="shared" si="29"/>
        <v>1.6</v>
      </c>
      <c r="M609" s="20">
        <v>4362.57840927293</v>
      </c>
    </row>
    <row r="610" spans="1:13">
      <c r="A610">
        <f t="shared" si="27"/>
        <v>1</v>
      </c>
      <c r="B610" t="s">
        <v>4</v>
      </c>
      <c r="C610" t="str">
        <f>VLOOKUP(B610,'country codes'!$A$3:$B$287,2,0)</f>
        <v>CRI</v>
      </c>
      <c r="D610">
        <v>1</v>
      </c>
      <c r="E610" s="7" t="str">
        <f t="shared" si="28"/>
        <v>2016CRI</v>
      </c>
      <c r="F610" s="5">
        <v>4899.3360000000002</v>
      </c>
      <c r="G610">
        <v>2016</v>
      </c>
      <c r="H610" s="5">
        <v>79.7</v>
      </c>
      <c r="I610" s="6">
        <v>7.135617733001709</v>
      </c>
      <c r="J610" s="6">
        <v>2.7101425209405399</v>
      </c>
      <c r="K610" s="12">
        <v>62.379832871334933</v>
      </c>
      <c r="L610">
        <f t="shared" si="29"/>
        <v>1.6</v>
      </c>
      <c r="M610" s="20">
        <v>19211.566759340509</v>
      </c>
    </row>
    <row r="611" spans="1:13">
      <c r="A611">
        <f t="shared" si="27"/>
        <v>2</v>
      </c>
      <c r="B611" t="s">
        <v>6</v>
      </c>
      <c r="C611" t="str">
        <f>VLOOKUP(B611,'country codes'!$A$3:$B$287,2,0)</f>
        <v>ECU</v>
      </c>
      <c r="D611">
        <v>1</v>
      </c>
      <c r="E611" s="7" t="str">
        <f t="shared" si="28"/>
        <v>2016ECU</v>
      </c>
      <c r="F611" s="5">
        <v>16491.116000000002</v>
      </c>
      <c r="G611">
        <v>2016</v>
      </c>
      <c r="H611" s="5">
        <v>76.400000000000006</v>
      </c>
      <c r="I611" s="6">
        <v>6.1154375076293945</v>
      </c>
      <c r="J611" s="6">
        <v>1.6910607428081701</v>
      </c>
      <c r="K611" s="12">
        <v>59.532546601639417</v>
      </c>
      <c r="L611">
        <f t="shared" si="29"/>
        <v>1.6</v>
      </c>
      <c r="M611" s="20">
        <v>11551.616673652716</v>
      </c>
    </row>
    <row r="612" spans="1:13">
      <c r="A612">
        <f t="shared" si="27"/>
        <v>3</v>
      </c>
      <c r="B612" t="s">
        <v>5</v>
      </c>
      <c r="C612" t="str">
        <f>VLOOKUP(B612,'country codes'!$A$3:$B$287,2,0)</f>
        <v>COL</v>
      </c>
      <c r="D612">
        <v>1</v>
      </c>
      <c r="E612" s="7" t="str">
        <f t="shared" si="28"/>
        <v>2016COL</v>
      </c>
      <c r="F612" s="5">
        <v>48175.048000000003</v>
      </c>
      <c r="G612">
        <v>2016</v>
      </c>
      <c r="H612" s="5">
        <v>76.7</v>
      </c>
      <c r="I612" s="6">
        <v>6.2337150573730469</v>
      </c>
      <c r="J612" s="6">
        <v>2.0414124263145701</v>
      </c>
      <c r="K612" s="12">
        <v>58.146794398228309</v>
      </c>
      <c r="L612">
        <f t="shared" si="29"/>
        <v>1.6</v>
      </c>
      <c r="M612" s="20">
        <v>14242.806893980644</v>
      </c>
    </row>
    <row r="613" spans="1:13">
      <c r="A613">
        <f t="shared" si="27"/>
        <v>4</v>
      </c>
      <c r="B613" t="s">
        <v>8</v>
      </c>
      <c r="C613" t="str">
        <f>VLOOKUP(B613,'country codes'!$A$3:$B$287,2,0)</f>
        <v>GTM</v>
      </c>
      <c r="D613">
        <v>1</v>
      </c>
      <c r="E613" s="7" t="str">
        <f t="shared" si="28"/>
        <v>2016GTM</v>
      </c>
      <c r="F613" s="5">
        <v>16583.079000000002</v>
      </c>
      <c r="G613">
        <v>2016</v>
      </c>
      <c r="H613" s="5">
        <v>73.5</v>
      </c>
      <c r="I613" s="6">
        <v>6.3589162826538086</v>
      </c>
      <c r="J613" s="6">
        <v>1.8393357549159499</v>
      </c>
      <c r="K613" s="12">
        <v>57.672992317496579</v>
      </c>
      <c r="L613">
        <f t="shared" si="29"/>
        <v>1.6</v>
      </c>
      <c r="M613" s="20">
        <v>8205.7544745874584</v>
      </c>
    </row>
    <row r="614" spans="1:13">
      <c r="A614">
        <f t="shared" si="27"/>
        <v>5</v>
      </c>
      <c r="B614" t="s">
        <v>27</v>
      </c>
      <c r="C614" t="str">
        <f>VLOOKUP(B614,'country codes'!$A$3:$B$287,2,0)</f>
        <v>MEX</v>
      </c>
      <c r="D614">
        <v>1</v>
      </c>
      <c r="E614" s="7" t="str">
        <f t="shared" si="28"/>
        <v>2016MEX</v>
      </c>
      <c r="F614" s="5">
        <v>123333.379</v>
      </c>
      <c r="G614">
        <v>2016</v>
      </c>
      <c r="H614" s="5">
        <v>74.900000000000006</v>
      </c>
      <c r="I614" s="6">
        <v>6.8241729736328125</v>
      </c>
      <c r="J614" s="6">
        <v>2.56525248198506</v>
      </c>
      <c r="K614" s="12">
        <v>57.159208860575632</v>
      </c>
      <c r="L614">
        <f t="shared" si="29"/>
        <v>1.6</v>
      </c>
      <c r="M614" s="20">
        <v>19603.308869514909</v>
      </c>
    </row>
    <row r="615" spans="1:13">
      <c r="A615">
        <f t="shared" si="27"/>
        <v>6</v>
      </c>
      <c r="B615" t="s">
        <v>12</v>
      </c>
      <c r="C615" t="str">
        <f>VLOOKUP(B615,'country codes'!$A$3:$B$287,2,0)</f>
        <v>PAN</v>
      </c>
      <c r="D615">
        <v>1</v>
      </c>
      <c r="E615" s="7" t="str">
        <f t="shared" si="28"/>
        <v>2016PAN</v>
      </c>
      <c r="F615" s="5">
        <v>4037.0729999999999</v>
      </c>
      <c r="G615">
        <v>2016</v>
      </c>
      <c r="H615" s="5">
        <v>78</v>
      </c>
      <c r="I615" s="6">
        <v>6.117638111114502</v>
      </c>
      <c r="J615" s="6">
        <v>2.2602119152439299</v>
      </c>
      <c r="K615" s="12">
        <v>56.931621890025696</v>
      </c>
      <c r="L615">
        <f t="shared" si="29"/>
        <v>1.6</v>
      </c>
      <c r="M615" s="20">
        <v>29337.881389768405</v>
      </c>
    </row>
    <row r="616" spans="1:13">
      <c r="A616">
        <f t="shared" si="27"/>
        <v>7</v>
      </c>
      <c r="B616" t="s">
        <v>20</v>
      </c>
      <c r="C616" t="str">
        <f>VLOOKUP(B616,'country codes'!$A$3:$B$287,2,0)</f>
        <v>NIC</v>
      </c>
      <c r="D616">
        <v>1</v>
      </c>
      <c r="E616" s="7" t="str">
        <f t="shared" si="28"/>
        <v>2016NIC</v>
      </c>
      <c r="F616" s="5">
        <v>6303.97</v>
      </c>
      <c r="G616">
        <v>2016</v>
      </c>
      <c r="H616" s="5">
        <v>73.900000000000006</v>
      </c>
      <c r="I616" s="6">
        <v>6.0127396583557129</v>
      </c>
      <c r="J616" s="6">
        <v>1.7547318640729499</v>
      </c>
      <c r="K616" s="12">
        <v>56.17935929648452</v>
      </c>
      <c r="L616">
        <f t="shared" si="29"/>
        <v>1.6</v>
      </c>
      <c r="M616" s="20">
        <v>5811.910594881143</v>
      </c>
    </row>
    <row r="617" spans="1:13">
      <c r="A617">
        <f t="shared" si="27"/>
        <v>8</v>
      </c>
      <c r="B617" t="s">
        <v>15</v>
      </c>
      <c r="C617" t="str">
        <f>VLOOKUP(B617,'country codes'!$A$3:$B$287,2,0)</f>
        <v>CHE</v>
      </c>
      <c r="D617">
        <v>3</v>
      </c>
      <c r="E617" s="7" t="str">
        <f t="shared" si="28"/>
        <v>2016CHE</v>
      </c>
      <c r="F617" s="5">
        <v>8379.9150000000009</v>
      </c>
      <c r="G617">
        <v>2016</v>
      </c>
      <c r="H617" s="5">
        <v>83.3</v>
      </c>
      <c r="I617" s="6">
        <v>7.4585199356079102</v>
      </c>
      <c r="J617" s="6">
        <v>4.6007449237883797</v>
      </c>
      <c r="K617" s="12">
        <v>56.119375176995341</v>
      </c>
      <c r="L617">
        <f t="shared" si="29"/>
        <v>1.6</v>
      </c>
      <c r="M617" s="20">
        <v>66344.074808126097</v>
      </c>
    </row>
    <row r="618" spans="1:13">
      <c r="A618">
        <f t="shared" si="27"/>
        <v>9</v>
      </c>
      <c r="B618" t="s">
        <v>7</v>
      </c>
      <c r="C618" t="str">
        <f>VLOOKUP(B618,'country codes'!$A$3:$B$287,2,0)</f>
        <v>HND</v>
      </c>
      <c r="D618">
        <v>1</v>
      </c>
      <c r="E618" s="7" t="str">
        <f t="shared" si="28"/>
        <v>2016HND</v>
      </c>
      <c r="F618" s="5">
        <v>9270.7939999999999</v>
      </c>
      <c r="G618">
        <v>2016</v>
      </c>
      <c r="H618" s="5">
        <v>74.7</v>
      </c>
      <c r="I618" s="6">
        <v>5.6481547355651855</v>
      </c>
      <c r="J618" s="6">
        <v>1.5383802647724001</v>
      </c>
      <c r="K618" s="12">
        <v>55.738189674446453</v>
      </c>
      <c r="L618">
        <f t="shared" si="29"/>
        <v>1.6</v>
      </c>
      <c r="M618" s="20">
        <v>5395.6139688210687</v>
      </c>
    </row>
    <row r="619" spans="1:13">
      <c r="A619">
        <f t="shared" si="27"/>
        <v>10</v>
      </c>
      <c r="B619" t="s">
        <v>9</v>
      </c>
      <c r="C619" t="str">
        <f>VLOOKUP(B619,'country codes'!$A$3:$B$287,2,0)</f>
        <v>JAM</v>
      </c>
      <c r="D619">
        <v>1</v>
      </c>
      <c r="E619" s="7" t="str">
        <f t="shared" si="28"/>
        <v>2016JAM</v>
      </c>
      <c r="F619" s="5">
        <v>2906.2420000000002</v>
      </c>
      <c r="G619">
        <v>2016</v>
      </c>
      <c r="H619" s="5">
        <v>74.2</v>
      </c>
      <c r="I619" s="6">
        <v>5.6966856320699053</v>
      </c>
      <c r="J619" s="6">
        <v>1.60550902006019</v>
      </c>
      <c r="K619" s="12">
        <v>55.203474208237864</v>
      </c>
      <c r="L619">
        <f t="shared" si="29"/>
        <v>1.6</v>
      </c>
      <c r="M619" s="20">
        <v>9550.810093735483</v>
      </c>
    </row>
    <row r="620" spans="1:13">
      <c r="A620">
        <f t="shared" si="27"/>
        <v>11</v>
      </c>
      <c r="B620" t="s">
        <v>30</v>
      </c>
      <c r="C620" t="str">
        <f>VLOOKUP(B620,'country codes'!$A$3:$B$287,2,0)</f>
        <v>PSE</v>
      </c>
      <c r="D620">
        <v>4</v>
      </c>
      <c r="E620" s="7" t="str">
        <f t="shared" si="28"/>
        <v>2016PSE</v>
      </c>
      <c r="F620" s="5">
        <v>4635.6440000000002</v>
      </c>
      <c r="G620">
        <v>2016</v>
      </c>
      <c r="H620" s="5">
        <v>73.599999999999994</v>
      </c>
      <c r="I620" s="6">
        <v>4.9066181182861328</v>
      </c>
      <c r="J620" s="6">
        <v>0.75611845481282602</v>
      </c>
      <c r="K620" s="12">
        <v>54.86205981387284</v>
      </c>
      <c r="L620">
        <f t="shared" si="29"/>
        <v>1.6</v>
      </c>
      <c r="M620" s="20">
        <v>6438.9336402886765</v>
      </c>
    </row>
    <row r="621" spans="1:13">
      <c r="A621">
        <f t="shared" si="27"/>
        <v>12</v>
      </c>
      <c r="B621" t="s">
        <v>25</v>
      </c>
      <c r="C621" t="str">
        <f>VLOOKUP(B621,'country codes'!$A$3:$B$287,2,0)</f>
        <v>NZL</v>
      </c>
      <c r="D621">
        <v>2</v>
      </c>
      <c r="E621" s="7" t="str">
        <f t="shared" si="28"/>
        <v>2016NZL</v>
      </c>
      <c r="F621" s="5">
        <v>4659.2650000000003</v>
      </c>
      <c r="G621">
        <v>2016</v>
      </c>
      <c r="H621" s="5">
        <v>81.900000000000006</v>
      </c>
      <c r="I621" s="6">
        <v>7.2256879806518555</v>
      </c>
      <c r="J621" s="6">
        <v>4.4715434889483703</v>
      </c>
      <c r="K621" s="12">
        <v>54.376565614390188</v>
      </c>
      <c r="L621">
        <f t="shared" si="29"/>
        <v>1.6</v>
      </c>
      <c r="M621" s="20">
        <v>41671.902563169766</v>
      </c>
    </row>
    <row r="622" spans="1:13">
      <c r="A622">
        <f t="shared" si="27"/>
        <v>13</v>
      </c>
      <c r="B622" t="s">
        <v>17</v>
      </c>
      <c r="C622" t="str">
        <f>VLOOKUP(B622,'country codes'!$A$3:$B$287,2,0)</f>
        <v>SLV</v>
      </c>
      <c r="D622">
        <v>1</v>
      </c>
      <c r="E622" s="7" t="str">
        <f t="shared" si="28"/>
        <v>2016SLV</v>
      </c>
      <c r="F622" s="5">
        <v>6356.1369999999997</v>
      </c>
      <c r="G622">
        <v>2016</v>
      </c>
      <c r="H622" s="5">
        <v>72.599999999999994</v>
      </c>
      <c r="I622" s="6">
        <v>6.1398248672485352</v>
      </c>
      <c r="J622" s="6">
        <v>2.0031331359625599</v>
      </c>
      <c r="K622" s="12">
        <v>54.294502654441033</v>
      </c>
      <c r="L622">
        <f t="shared" si="29"/>
        <v>1.6</v>
      </c>
      <c r="M622" s="20">
        <v>8309.6303363794086</v>
      </c>
    </row>
    <row r="623" spans="1:13">
      <c r="A623">
        <f t="shared" si="27"/>
        <v>14</v>
      </c>
      <c r="B623" t="s">
        <v>33</v>
      </c>
      <c r="C623" t="str">
        <f>VLOOKUP(B623,'country codes'!$A$3:$B$287,2,0)</f>
        <v>MAR</v>
      </c>
      <c r="D623">
        <v>4</v>
      </c>
      <c r="E623" s="7" t="str">
        <f t="shared" si="28"/>
        <v>2016MAR</v>
      </c>
      <c r="F623" s="5">
        <v>35126.273999999998</v>
      </c>
      <c r="G623">
        <v>2016</v>
      </c>
      <c r="H623" s="5">
        <v>76</v>
      </c>
      <c r="I623" s="6">
        <v>5.3863072395324707</v>
      </c>
      <c r="J623" s="6">
        <v>1.6616578455170099</v>
      </c>
      <c r="K623" s="12">
        <v>54.036050834710551</v>
      </c>
      <c r="L623">
        <f t="shared" si="29"/>
        <v>1.6</v>
      </c>
      <c r="M623" s="20">
        <v>7109.24290612405</v>
      </c>
    </row>
    <row r="624" spans="1:13">
      <c r="A624">
        <f t="shared" si="27"/>
        <v>15</v>
      </c>
      <c r="B624" t="s">
        <v>32</v>
      </c>
      <c r="C624" t="str">
        <f>VLOOKUP(B624,'country codes'!$A$3:$B$287,2,0)</f>
        <v>THA</v>
      </c>
      <c r="D624">
        <v>8</v>
      </c>
      <c r="E624" s="7" t="str">
        <f t="shared" si="28"/>
        <v>2016THA</v>
      </c>
      <c r="F624" s="5">
        <v>68971.312999999995</v>
      </c>
      <c r="G624">
        <v>2016</v>
      </c>
      <c r="H624" s="5">
        <v>76.400000000000006</v>
      </c>
      <c r="I624" s="6">
        <v>6.0736398696899414</v>
      </c>
      <c r="J624" s="6">
        <v>2.4838716614488501</v>
      </c>
      <c r="K624" s="12">
        <v>53.931004204219377</v>
      </c>
      <c r="L624">
        <f t="shared" si="29"/>
        <v>1.6</v>
      </c>
      <c r="M624" s="20">
        <v>16797.772095526569</v>
      </c>
    </row>
    <row r="625" spans="1:13">
      <c r="A625">
        <f t="shared" si="27"/>
        <v>16</v>
      </c>
      <c r="B625" t="s">
        <v>26</v>
      </c>
      <c r="C625" t="str">
        <f>VLOOKUP(B625,'country codes'!$A$3:$B$287,2,0)</f>
        <v>BRA</v>
      </c>
      <c r="D625">
        <v>1</v>
      </c>
      <c r="E625" s="7" t="str">
        <f t="shared" si="28"/>
        <v>2016BRA</v>
      </c>
      <c r="F625" s="5">
        <v>206163.05600000001</v>
      </c>
      <c r="G625">
        <v>2016</v>
      </c>
      <c r="H625" s="5">
        <v>75.2</v>
      </c>
      <c r="I625" s="6">
        <v>6.3748173713684082</v>
      </c>
      <c r="J625" s="6">
        <v>2.6799565582006299</v>
      </c>
      <c r="K625" s="12">
        <v>53.783500819855014</v>
      </c>
      <c r="L625">
        <f t="shared" si="29"/>
        <v>1.6</v>
      </c>
      <c r="M625" s="20">
        <v>14446.412805467884</v>
      </c>
    </row>
    <row r="626" spans="1:13">
      <c r="A626">
        <f t="shared" si="27"/>
        <v>17</v>
      </c>
      <c r="B626" t="s">
        <v>34</v>
      </c>
      <c r="C626" t="str">
        <f>VLOOKUP(B626,'country codes'!$A$3:$B$287,2,0)</f>
        <v>NLD</v>
      </c>
      <c r="D626">
        <v>3</v>
      </c>
      <c r="E626" s="7" t="str">
        <f t="shared" si="28"/>
        <v>2016NLD</v>
      </c>
      <c r="F626" s="5">
        <v>16981.285</v>
      </c>
      <c r="G626">
        <v>2016</v>
      </c>
      <c r="H626" s="5">
        <v>81.900000000000006</v>
      </c>
      <c r="I626" s="6">
        <v>7.5408773422241211</v>
      </c>
      <c r="J626" s="6">
        <v>4.9858089275455004</v>
      </c>
      <c r="K626" s="12">
        <v>53.685947539692442</v>
      </c>
      <c r="L626">
        <f t="shared" si="29"/>
        <v>1.6</v>
      </c>
      <c r="M626" s="20">
        <v>54019.800348404722</v>
      </c>
    </row>
    <row r="627" spans="1:13">
      <c r="A627">
        <f t="shared" si="27"/>
        <v>18</v>
      </c>
      <c r="B627" t="s">
        <v>51</v>
      </c>
      <c r="C627" t="str">
        <f>VLOOKUP(B627,'country codes'!$A$3:$B$287,2,0)</f>
        <v>PAK</v>
      </c>
      <c r="D627">
        <v>6</v>
      </c>
      <c r="E627" s="7" t="str">
        <f t="shared" si="28"/>
        <v>2016PAK</v>
      </c>
      <c r="F627" s="5">
        <v>203631.356</v>
      </c>
      <c r="G627">
        <v>2016</v>
      </c>
      <c r="H627" s="5">
        <v>66.8</v>
      </c>
      <c r="I627" s="6">
        <v>5.5485081672668457</v>
      </c>
      <c r="J627" s="6">
        <v>0.82459654223746803</v>
      </c>
      <c r="K627" s="12">
        <v>53.224617708564196</v>
      </c>
      <c r="L627">
        <f t="shared" si="29"/>
        <v>1.6</v>
      </c>
      <c r="M627" s="20">
        <v>4421.6703490868686</v>
      </c>
    </row>
    <row r="628" spans="1:13">
      <c r="A628">
        <f t="shared" si="27"/>
        <v>19</v>
      </c>
      <c r="B628" t="s">
        <v>74</v>
      </c>
      <c r="C628" t="str">
        <f>VLOOKUP(B628,'country codes'!$A$3:$B$287,2,0)</f>
        <v>ISR</v>
      </c>
      <c r="D628">
        <v>4</v>
      </c>
      <c r="E628" s="7" t="str">
        <f t="shared" si="28"/>
        <v>2016ISR</v>
      </c>
      <c r="F628" s="5">
        <v>8108.9840000000004</v>
      </c>
      <c r="G628">
        <v>2016</v>
      </c>
      <c r="H628" s="5">
        <v>82.5</v>
      </c>
      <c r="I628" s="6">
        <v>7.1590108871459961</v>
      </c>
      <c r="J628" s="6">
        <v>4.77155335366737</v>
      </c>
      <c r="K628" s="12">
        <v>52.955378656872625</v>
      </c>
      <c r="L628">
        <f t="shared" si="29"/>
        <v>1.6</v>
      </c>
      <c r="M628" s="20">
        <v>38427.740946761907</v>
      </c>
    </row>
    <row r="629" spans="1:13">
      <c r="A629">
        <f t="shared" si="27"/>
        <v>20</v>
      </c>
      <c r="B629" t="s">
        <v>19</v>
      </c>
      <c r="C629" t="str">
        <f>VLOOKUP(B629,'country codes'!$A$3:$B$287,2,0)</f>
        <v>PER</v>
      </c>
      <c r="D629">
        <v>1</v>
      </c>
      <c r="E629" s="7" t="str">
        <f t="shared" si="28"/>
        <v>2016PER</v>
      </c>
      <c r="F629" s="5">
        <v>30926.036</v>
      </c>
      <c r="G629">
        <v>2016</v>
      </c>
      <c r="H629" s="5">
        <v>76</v>
      </c>
      <c r="I629" s="6">
        <v>5.7006287574768066</v>
      </c>
      <c r="J629" s="6">
        <v>2.22869112016213</v>
      </c>
      <c r="K629" s="12">
        <v>52.639618773496643</v>
      </c>
      <c r="L629">
        <f t="shared" si="29"/>
        <v>1.6</v>
      </c>
      <c r="M629" s="20">
        <v>12403.688745989884</v>
      </c>
    </row>
    <row r="630" spans="1:13">
      <c r="A630">
        <f t="shared" si="27"/>
        <v>21</v>
      </c>
      <c r="B630" t="s">
        <v>10</v>
      </c>
      <c r="C630" t="str">
        <f>VLOOKUP(B630,'country codes'!$A$3:$B$287,2,0)</f>
        <v>PHL</v>
      </c>
      <c r="D630">
        <v>8</v>
      </c>
      <c r="E630" s="7" t="str">
        <f t="shared" si="28"/>
        <v>2016PHL</v>
      </c>
      <c r="F630" s="5">
        <v>103663.81200000001</v>
      </c>
      <c r="G630">
        <v>2016</v>
      </c>
      <c r="H630" s="5">
        <v>70.8</v>
      </c>
      <c r="I630" s="6">
        <v>5.4308328628540039</v>
      </c>
      <c r="J630" s="6">
        <v>1.31129230191866</v>
      </c>
      <c r="K630" s="12">
        <v>52.443902002609065</v>
      </c>
      <c r="L630">
        <f t="shared" si="29"/>
        <v>1.6</v>
      </c>
      <c r="M630" s="20">
        <v>7705.0452220803045</v>
      </c>
    </row>
    <row r="631" spans="1:13">
      <c r="A631">
        <f t="shared" si="27"/>
        <v>22</v>
      </c>
      <c r="B631" t="s">
        <v>13</v>
      </c>
      <c r="C631" t="str">
        <f>VLOOKUP(B631,'country codes'!$A$3:$B$287,2,0)</f>
        <v>TJK</v>
      </c>
      <c r="D631">
        <v>7</v>
      </c>
      <c r="E631" s="7" t="str">
        <f t="shared" si="28"/>
        <v>2016TJK</v>
      </c>
      <c r="F631" s="5">
        <v>8663.5750000000007</v>
      </c>
      <c r="G631">
        <v>2016</v>
      </c>
      <c r="H631" s="5">
        <v>70.400000000000006</v>
      </c>
      <c r="I631" s="6">
        <v>5.1037211418151855</v>
      </c>
      <c r="J631" s="6">
        <v>0.93811335511097305</v>
      </c>
      <c r="K631" s="12">
        <v>52.311289526682899</v>
      </c>
      <c r="L631">
        <f t="shared" si="29"/>
        <v>1.6</v>
      </c>
      <c r="M631" s="20">
        <v>2942.6479618891854</v>
      </c>
    </row>
    <row r="632" spans="1:13">
      <c r="A632">
        <f t="shared" si="27"/>
        <v>23</v>
      </c>
      <c r="B632" t="s">
        <v>29</v>
      </c>
      <c r="C632" t="str">
        <f>VLOOKUP(B632,'country codes'!$A$3:$B$287,2,0)</f>
        <v>GBR</v>
      </c>
      <c r="D632">
        <v>3</v>
      </c>
      <c r="E632" s="7" t="str">
        <f t="shared" si="28"/>
        <v>2016GBR</v>
      </c>
      <c r="F632" s="5">
        <v>66297.944000000003</v>
      </c>
      <c r="G632">
        <v>2016</v>
      </c>
      <c r="H632" s="5">
        <v>81.099999999999994</v>
      </c>
      <c r="I632" s="6">
        <v>6.8242835998535156</v>
      </c>
      <c r="J632" s="6">
        <v>4.3286869798194498</v>
      </c>
      <c r="K632" s="12">
        <v>52.144588819302768</v>
      </c>
      <c r="L632">
        <f t="shared" si="29"/>
        <v>1.6</v>
      </c>
      <c r="M632" s="20">
        <v>45409.417563702344</v>
      </c>
    </row>
    <row r="633" spans="1:13">
      <c r="A633">
        <f t="shared" si="27"/>
        <v>24</v>
      </c>
      <c r="B633" t="s">
        <v>45</v>
      </c>
      <c r="C633" t="str">
        <f>VLOOKUP(B633,'country codes'!$A$3:$B$287,2,0)</f>
        <v>ARG</v>
      </c>
      <c r="D633">
        <v>1</v>
      </c>
      <c r="E633" s="7" t="str">
        <f t="shared" si="28"/>
        <v>2016ARG</v>
      </c>
      <c r="F633" s="5">
        <v>43508.459000000003</v>
      </c>
      <c r="G633">
        <v>2016</v>
      </c>
      <c r="H633" s="5">
        <v>76.2</v>
      </c>
      <c r="I633" s="6">
        <v>6.4272212982177734</v>
      </c>
      <c r="J633" s="6">
        <v>3.19166626127164</v>
      </c>
      <c r="K633" s="12">
        <v>51.990751572626806</v>
      </c>
      <c r="L633">
        <f t="shared" si="29"/>
        <v>1.6</v>
      </c>
      <c r="M633" s="20">
        <v>23189.527446348198</v>
      </c>
    </row>
    <row r="634" spans="1:13">
      <c r="A634">
        <f t="shared" si="27"/>
        <v>25</v>
      </c>
      <c r="B634" t="s">
        <v>59</v>
      </c>
      <c r="C634" t="str">
        <f>VLOOKUP(B634,'country codes'!$A$3:$B$287,2,0)</f>
        <v>NOR</v>
      </c>
      <c r="D634">
        <v>3</v>
      </c>
      <c r="E634" s="7" t="str">
        <f t="shared" si="28"/>
        <v>2016NOR</v>
      </c>
      <c r="F634" s="5">
        <v>5250.95</v>
      </c>
      <c r="G634">
        <v>2016</v>
      </c>
      <c r="H634" s="5">
        <v>82</v>
      </c>
      <c r="I634" s="6">
        <v>7.5963315963745117</v>
      </c>
      <c r="J634" s="6">
        <v>5.46744102765041</v>
      </c>
      <c r="K634" s="12">
        <v>51.872192567091105</v>
      </c>
      <c r="L634">
        <f t="shared" si="29"/>
        <v>1.6</v>
      </c>
      <c r="M634" s="20">
        <v>63305.604022506523</v>
      </c>
    </row>
    <row r="635" spans="1:13">
      <c r="A635">
        <f t="shared" si="27"/>
        <v>26</v>
      </c>
      <c r="B635" t="s">
        <v>42</v>
      </c>
      <c r="C635" t="str">
        <f>VLOOKUP(B635,'country codes'!$A$3:$B$287,2,0)</f>
        <v>ESP</v>
      </c>
      <c r="D635">
        <v>3</v>
      </c>
      <c r="E635" s="7" t="str">
        <f t="shared" si="28"/>
        <v>2016ESP</v>
      </c>
      <c r="F635" s="5">
        <v>46634.131000000001</v>
      </c>
      <c r="G635">
        <v>2016</v>
      </c>
      <c r="H635" s="5">
        <v>83.1</v>
      </c>
      <c r="I635" s="6">
        <v>6.3186120986938477</v>
      </c>
      <c r="J635" s="6">
        <v>4.0562782968493796</v>
      </c>
      <c r="K635" s="12">
        <v>51.823638124919626</v>
      </c>
      <c r="L635">
        <f t="shared" si="29"/>
        <v>1.6</v>
      </c>
      <c r="M635" s="20">
        <v>38600.446817485201</v>
      </c>
    </row>
    <row r="636" spans="1:13">
      <c r="A636">
        <f t="shared" si="27"/>
        <v>27</v>
      </c>
      <c r="B636" t="s">
        <v>36</v>
      </c>
      <c r="C636" t="str">
        <f>VLOOKUP(B636,'country codes'!$A$3:$B$287,2,0)</f>
        <v>MDA</v>
      </c>
      <c r="D636">
        <v>7</v>
      </c>
      <c r="E636" s="7" t="str">
        <f t="shared" si="28"/>
        <v>2016MDA</v>
      </c>
      <c r="F636" s="5">
        <v>4066.0129999999999</v>
      </c>
      <c r="G636">
        <v>2016</v>
      </c>
      <c r="H636" s="5">
        <v>71.599999999999994</v>
      </c>
      <c r="I636" s="6">
        <v>5.5777840614318848</v>
      </c>
      <c r="J636" s="6">
        <v>1.70460944394351</v>
      </c>
      <c r="K636" s="12">
        <v>51.550724891104387</v>
      </c>
      <c r="L636">
        <f t="shared" si="29"/>
        <v>1.6</v>
      </c>
      <c r="M636" s="20">
        <v>10942.550873957485</v>
      </c>
    </row>
    <row r="637" spans="1:13">
      <c r="A637">
        <f t="shared" si="27"/>
        <v>28</v>
      </c>
      <c r="B637" t="s">
        <v>24</v>
      </c>
      <c r="C637" t="str">
        <f>VLOOKUP(B637,'country codes'!$A$3:$B$287,2,0)</f>
        <v>UZB</v>
      </c>
      <c r="D637">
        <v>7</v>
      </c>
      <c r="E637" s="7" t="str">
        <f t="shared" si="28"/>
        <v>2016UZB</v>
      </c>
      <c r="F637" s="5">
        <v>31441.753000000001</v>
      </c>
      <c r="G637">
        <v>2016</v>
      </c>
      <c r="H637" s="5">
        <v>71.2</v>
      </c>
      <c r="I637" s="6">
        <v>5.8925390243530273</v>
      </c>
      <c r="J637" s="6">
        <v>2.0681622031860898</v>
      </c>
      <c r="K637" s="12">
        <v>51.085850142422046</v>
      </c>
      <c r="L637">
        <f t="shared" si="29"/>
        <v>1.6</v>
      </c>
      <c r="M637" s="20">
        <v>6346.3347775256916</v>
      </c>
    </row>
    <row r="638" spans="1:13">
      <c r="A638">
        <f t="shared" si="27"/>
        <v>29</v>
      </c>
      <c r="B638" t="s">
        <v>23</v>
      </c>
      <c r="C638" t="str">
        <f>VLOOKUP(B638,'country codes'!$A$3:$B$287,2,0)</f>
        <v>NPL</v>
      </c>
      <c r="D638">
        <v>6</v>
      </c>
      <c r="E638" s="7" t="str">
        <f t="shared" si="28"/>
        <v>2016NPL</v>
      </c>
      <c r="F638" s="5">
        <v>27263.43</v>
      </c>
      <c r="G638">
        <v>2016</v>
      </c>
      <c r="H638" s="5">
        <v>69.8</v>
      </c>
      <c r="I638" s="6">
        <v>5.0995397567749023</v>
      </c>
      <c r="J638" s="6">
        <v>1.0410230373606899</v>
      </c>
      <c r="K638" s="12">
        <v>51.050973065321564</v>
      </c>
      <c r="L638">
        <f t="shared" si="29"/>
        <v>1.6</v>
      </c>
      <c r="M638" s="20">
        <v>2902.249216968507</v>
      </c>
    </row>
    <row r="639" spans="1:13">
      <c r="A639">
        <f t="shared" si="27"/>
        <v>30</v>
      </c>
      <c r="B639" t="s">
        <v>21</v>
      </c>
      <c r="C639" t="str">
        <f>VLOOKUP(B639,'country codes'!$A$3:$B$287,2,0)</f>
        <v>DOM</v>
      </c>
      <c r="D639">
        <v>1</v>
      </c>
      <c r="E639" s="7" t="str">
        <f t="shared" si="28"/>
        <v>2016DOM</v>
      </c>
      <c r="F639" s="5">
        <v>10397.737999999999</v>
      </c>
      <c r="G639">
        <v>2016</v>
      </c>
      <c r="H639" s="5">
        <v>73.5</v>
      </c>
      <c r="I639" s="6">
        <v>5.2386984825134277</v>
      </c>
      <c r="J639" s="6">
        <v>1.68261751783341</v>
      </c>
      <c r="K639" s="12">
        <v>50.843555589491238</v>
      </c>
      <c r="L639">
        <f t="shared" si="29"/>
        <v>1.6</v>
      </c>
      <c r="M639" s="20">
        <v>16166.603752249528</v>
      </c>
    </row>
    <row r="640" spans="1:13">
      <c r="A640">
        <f t="shared" si="27"/>
        <v>31</v>
      </c>
      <c r="B640" t="s">
        <v>86</v>
      </c>
      <c r="C640" t="str">
        <f>VLOOKUP(B640,'country codes'!$A$3:$B$287,2,0)</f>
        <v>CHL</v>
      </c>
      <c r="D640">
        <v>1</v>
      </c>
      <c r="E640" s="7" t="str">
        <f t="shared" si="28"/>
        <v>2016CHL</v>
      </c>
      <c r="F640" s="5">
        <v>18209.072</v>
      </c>
      <c r="G640">
        <v>2016</v>
      </c>
      <c r="H640" s="5">
        <v>79.8</v>
      </c>
      <c r="I640" s="6">
        <v>6.5790562629699707</v>
      </c>
      <c r="J640" s="6">
        <v>4.1117876116798699</v>
      </c>
      <c r="K640" s="12">
        <v>50.829817083985169</v>
      </c>
      <c r="L640">
        <f t="shared" si="29"/>
        <v>1.6</v>
      </c>
      <c r="M640" s="20">
        <v>24608.065027168072</v>
      </c>
    </row>
    <row r="641" spans="1:13">
      <c r="A641">
        <f t="shared" si="27"/>
        <v>32</v>
      </c>
      <c r="B641" t="s">
        <v>44</v>
      </c>
      <c r="C641" t="str">
        <f>VLOOKUP(B641,'country codes'!$A$3:$B$287,2,0)</f>
        <v>FRA</v>
      </c>
      <c r="D641">
        <v>3</v>
      </c>
      <c r="E641" s="7" t="str">
        <f t="shared" si="28"/>
        <v>2016FRA</v>
      </c>
      <c r="F641" s="5">
        <v>64667.59</v>
      </c>
      <c r="G641">
        <v>2016</v>
      </c>
      <c r="H641" s="5">
        <v>82.3</v>
      </c>
      <c r="I641" s="6">
        <v>6.4752087593078613</v>
      </c>
      <c r="J641" s="6">
        <v>4.4289498404932397</v>
      </c>
      <c r="K641" s="12">
        <v>50.433921608892099</v>
      </c>
      <c r="L641">
        <f t="shared" si="29"/>
        <v>1.6</v>
      </c>
      <c r="M641" s="20">
        <v>43844.747695604594</v>
      </c>
    </row>
    <row r="642" spans="1:13">
      <c r="A642">
        <f t="shared" ref="A642:A705" si="30">IF(ISNUMBER(K642),COUNTIFS($G$2:$G$2281,G642,$K$2:$K$2281,"&gt;"&amp;K642)+1,"")</f>
        <v>33</v>
      </c>
      <c r="B642" t="s">
        <v>54</v>
      </c>
      <c r="C642" t="str">
        <f>VLOOKUP(B642,'country codes'!$A$3:$B$287,2,0)</f>
        <v>IRL</v>
      </c>
      <c r="D642">
        <v>3</v>
      </c>
      <c r="E642" s="7" t="str">
        <f t="shared" ref="E642:E705" si="31">G642&amp;C642</f>
        <v>2016IRL</v>
      </c>
      <c r="F642" s="5">
        <v>4695.79</v>
      </c>
      <c r="G642">
        <v>2016</v>
      </c>
      <c r="H642" s="5">
        <v>81.599999999999994</v>
      </c>
      <c r="I642" s="6">
        <v>7.0407314300537109</v>
      </c>
      <c r="J642" s="6">
        <v>5.0416253593872602</v>
      </c>
      <c r="K642" s="12">
        <v>50.427618515662488</v>
      </c>
      <c r="L642">
        <f t="shared" ref="L642:L705" si="32">VLOOKUP(G642,$G$2285:$J$2299,4,0)</f>
        <v>1.6</v>
      </c>
      <c r="M642" s="20">
        <v>72962.850698473543</v>
      </c>
    </row>
    <row r="643" spans="1:13">
      <c r="A643">
        <f t="shared" si="30"/>
        <v>34</v>
      </c>
      <c r="B643" t="s">
        <v>40</v>
      </c>
      <c r="C643" t="str">
        <f>VLOOKUP(B643,'country codes'!$A$3:$B$287,2,0)</f>
        <v>DEU</v>
      </c>
      <c r="D643">
        <v>3</v>
      </c>
      <c r="E643" s="7" t="str">
        <f t="shared" si="31"/>
        <v>2016DEU</v>
      </c>
      <c r="F643" s="5">
        <v>82193.77</v>
      </c>
      <c r="G643">
        <v>2016</v>
      </c>
      <c r="H643" s="5">
        <v>80.900000000000006</v>
      </c>
      <c r="I643" s="6">
        <v>6.8737630844116211</v>
      </c>
      <c r="J643" s="6">
        <v>4.7620968125949696</v>
      </c>
      <c r="K643" s="12">
        <v>50.2609225106644</v>
      </c>
      <c r="L643">
        <f t="shared" si="32"/>
        <v>1.6</v>
      </c>
      <c r="M643" s="20">
        <v>51968.67654052929</v>
      </c>
    </row>
    <row r="644" spans="1:13">
      <c r="A644">
        <f t="shared" si="30"/>
        <v>35</v>
      </c>
      <c r="B644" t="s">
        <v>14</v>
      </c>
      <c r="C644" t="str">
        <f>VLOOKUP(B644,'country codes'!$A$3:$B$287,2,0)</f>
        <v>BGD</v>
      </c>
      <c r="D644">
        <v>6</v>
      </c>
      <c r="E644" s="7" t="str">
        <f t="shared" si="31"/>
        <v>2016BGD</v>
      </c>
      <c r="F644" s="5">
        <v>157977.15100000001</v>
      </c>
      <c r="G644">
        <v>2016</v>
      </c>
      <c r="H644" s="5">
        <v>71.8</v>
      </c>
      <c r="I644" s="6">
        <v>4.5561408996582031</v>
      </c>
      <c r="J644" s="6">
        <v>0.81149907860301296</v>
      </c>
      <c r="K644" s="12">
        <v>50.191693613762062</v>
      </c>
      <c r="L644">
        <f t="shared" si="32"/>
        <v>1.6</v>
      </c>
      <c r="M644" s="20">
        <v>3920.3011186204708</v>
      </c>
    </row>
    <row r="645" spans="1:13">
      <c r="A645">
        <f t="shared" si="30"/>
        <v>36</v>
      </c>
      <c r="B645" t="s">
        <v>70</v>
      </c>
      <c r="C645" t="str">
        <f>VLOOKUP(B645,'country codes'!$A$3:$B$287,2,0)</f>
        <v>JOR</v>
      </c>
      <c r="D645">
        <v>4</v>
      </c>
      <c r="E645" s="7" t="str">
        <f t="shared" si="31"/>
        <v>2016JOR</v>
      </c>
      <c r="F645" s="5">
        <v>9554.2860000000001</v>
      </c>
      <c r="G645">
        <v>2016</v>
      </c>
      <c r="H645" s="5">
        <v>74.2</v>
      </c>
      <c r="I645" s="6">
        <v>5.2712845802307129</v>
      </c>
      <c r="J645" s="6">
        <v>1.9952161075147901</v>
      </c>
      <c r="K645" s="12">
        <v>49.702750164052624</v>
      </c>
      <c r="L645">
        <f t="shared" si="32"/>
        <v>1.6</v>
      </c>
      <c r="M645" s="20">
        <v>10039.505759144124</v>
      </c>
    </row>
    <row r="646" spans="1:13">
      <c r="A646">
        <f t="shared" si="30"/>
        <v>37</v>
      </c>
      <c r="B646" t="s">
        <v>63</v>
      </c>
      <c r="C646" t="str">
        <f>VLOOKUP(B646,'country codes'!$A$3:$B$287,2,0)</f>
        <v>DZA</v>
      </c>
      <c r="D646">
        <v>4</v>
      </c>
      <c r="E646" s="7" t="str">
        <f t="shared" si="31"/>
        <v>2016DZA</v>
      </c>
      <c r="F646" s="5">
        <v>40551.398000000001</v>
      </c>
      <c r="G646">
        <v>2016</v>
      </c>
      <c r="H646" s="5">
        <v>76.3</v>
      </c>
      <c r="I646" s="6">
        <v>5.3408536911010742</v>
      </c>
      <c r="J646" s="6">
        <v>2.3577978595517801</v>
      </c>
      <c r="K646" s="12">
        <v>49.647017310445328</v>
      </c>
      <c r="L646">
        <f t="shared" si="32"/>
        <v>1.6</v>
      </c>
      <c r="M646" s="20">
        <v>11826.164666289586</v>
      </c>
    </row>
    <row r="647" spans="1:13">
      <c r="A647">
        <f t="shared" si="30"/>
        <v>38</v>
      </c>
      <c r="B647" t="s">
        <v>77</v>
      </c>
      <c r="C647" t="str">
        <f>VLOOKUP(B647,'country codes'!$A$3:$B$287,2,0)</f>
        <v>ROU</v>
      </c>
      <c r="D647">
        <v>7</v>
      </c>
      <c r="E647" s="7" t="str">
        <f t="shared" si="31"/>
        <v>2016ROU</v>
      </c>
      <c r="F647" s="5">
        <v>19796.28</v>
      </c>
      <c r="G647">
        <v>2016</v>
      </c>
      <c r="H647" s="5">
        <v>75.599999999999994</v>
      </c>
      <c r="I647" s="6">
        <v>5.9688706398010254</v>
      </c>
      <c r="J647" s="6">
        <v>3.028765190958</v>
      </c>
      <c r="K647" s="12">
        <v>49.559063184688682</v>
      </c>
      <c r="L647">
        <f t="shared" si="32"/>
        <v>1.6</v>
      </c>
      <c r="M647" s="20">
        <v>25225.26378802579</v>
      </c>
    </row>
    <row r="648" spans="1:13">
      <c r="A648">
        <f t="shared" si="30"/>
        <v>39</v>
      </c>
      <c r="B648" t="s">
        <v>58</v>
      </c>
      <c r="C648" t="str">
        <f>VLOOKUP(B648,'country codes'!$A$3:$B$287,2,0)</f>
        <v>CYP</v>
      </c>
      <c r="D648">
        <v>3</v>
      </c>
      <c r="E648" s="7" t="str">
        <f t="shared" si="31"/>
        <v>2016CYP</v>
      </c>
      <c r="F648" s="5">
        <v>1170.1890000000001</v>
      </c>
      <c r="G648">
        <v>2016</v>
      </c>
      <c r="H648" s="5">
        <v>80.5</v>
      </c>
      <c r="I648" s="6">
        <v>5.7946186065673828</v>
      </c>
      <c r="J648" s="6">
        <v>3.5945065791433999</v>
      </c>
      <c r="K648" s="12">
        <v>49.05419209398773</v>
      </c>
      <c r="L648">
        <f t="shared" si="32"/>
        <v>1.6</v>
      </c>
      <c r="M648" s="20">
        <v>36526.8190572448</v>
      </c>
    </row>
    <row r="649" spans="1:13">
      <c r="A649">
        <f t="shared" si="30"/>
        <v>40</v>
      </c>
      <c r="B649" t="s">
        <v>57</v>
      </c>
      <c r="C649" t="str">
        <f>VLOOKUP(B649,'country codes'!$A$3:$B$287,2,0)</f>
        <v>FIN</v>
      </c>
      <c r="D649">
        <v>3</v>
      </c>
      <c r="E649" s="7" t="str">
        <f t="shared" si="31"/>
        <v>2016FIN</v>
      </c>
      <c r="F649" s="5">
        <v>5497.7139999999999</v>
      </c>
      <c r="G649">
        <v>2016</v>
      </c>
      <c r="H649" s="5">
        <v>81.400000000000006</v>
      </c>
      <c r="I649" s="6">
        <v>7.6598434448242188</v>
      </c>
      <c r="J649" s="6">
        <v>6.1454874902599199</v>
      </c>
      <c r="K649" s="12">
        <v>48.994740762580236</v>
      </c>
      <c r="L649">
        <f t="shared" si="32"/>
        <v>1.6</v>
      </c>
      <c r="M649" s="20">
        <v>46244.105197430094</v>
      </c>
    </row>
    <row r="650" spans="1:13">
      <c r="A650">
        <f t="shared" si="30"/>
        <v>41</v>
      </c>
      <c r="B650" t="s">
        <v>46</v>
      </c>
      <c r="C650" t="str">
        <f>VLOOKUP(B650,'country codes'!$A$3:$B$287,2,0)</f>
        <v>AZE</v>
      </c>
      <c r="D650">
        <v>7</v>
      </c>
      <c r="E650" s="7" t="str">
        <f t="shared" si="31"/>
        <v>2016AZE</v>
      </c>
      <c r="F650" s="5">
        <v>9736.0409999999993</v>
      </c>
      <c r="G650">
        <v>2016</v>
      </c>
      <c r="H650" s="5">
        <v>72.5</v>
      </c>
      <c r="I650" s="6">
        <v>5.3038949966430664</v>
      </c>
      <c r="J650" s="6">
        <v>1.95767042297378</v>
      </c>
      <c r="K650" s="12">
        <v>48.847196448253314</v>
      </c>
      <c r="L650">
        <f t="shared" si="32"/>
        <v>1.6</v>
      </c>
      <c r="M650" s="20">
        <v>14238.784136618819</v>
      </c>
    </row>
    <row r="651" spans="1:13">
      <c r="A651">
        <f t="shared" si="30"/>
        <v>42</v>
      </c>
      <c r="B651" t="s">
        <v>49</v>
      </c>
      <c r="C651" t="str">
        <f>VLOOKUP(B651,'country codes'!$A$3:$B$287,2,0)</f>
        <v>LKA</v>
      </c>
      <c r="D651">
        <v>6</v>
      </c>
      <c r="E651" s="7" t="str">
        <f t="shared" si="31"/>
        <v>2016LKA</v>
      </c>
      <c r="F651" s="5">
        <v>21021.177</v>
      </c>
      <c r="G651">
        <v>2016</v>
      </c>
      <c r="H651" s="5">
        <v>76.5</v>
      </c>
      <c r="I651" s="6">
        <v>4.4712760448455811</v>
      </c>
      <c r="J651" s="6">
        <v>1.5102985224937699</v>
      </c>
      <c r="K651" s="12">
        <v>48.575455967186073</v>
      </c>
      <c r="L651">
        <f t="shared" si="32"/>
        <v>1.6</v>
      </c>
      <c r="M651" s="20">
        <v>12287.472708853857</v>
      </c>
    </row>
    <row r="652" spans="1:13">
      <c r="A652">
        <f t="shared" si="30"/>
        <v>43</v>
      </c>
      <c r="B652" t="s">
        <v>31</v>
      </c>
      <c r="C652" t="str">
        <f>VLOOKUP(B652,'country codes'!$A$3:$B$287,2,0)</f>
        <v>SRB</v>
      </c>
      <c r="D652">
        <v>7</v>
      </c>
      <c r="E652" s="7" t="str">
        <f t="shared" si="31"/>
        <v>2016SRB</v>
      </c>
      <c r="F652" s="5">
        <v>8853.9629999999997</v>
      </c>
      <c r="G652">
        <v>2016</v>
      </c>
      <c r="H652" s="5">
        <v>75.5</v>
      </c>
      <c r="I652" s="6">
        <v>5.7527546882629395</v>
      </c>
      <c r="J652" s="6">
        <v>2.94528967847193</v>
      </c>
      <c r="K652" s="12">
        <v>48.565977895008842</v>
      </c>
      <c r="L652">
        <f t="shared" si="32"/>
        <v>1.6</v>
      </c>
      <c r="M652" s="20">
        <v>16234.498184618893</v>
      </c>
    </row>
    <row r="653" spans="1:13">
      <c r="A653">
        <f t="shared" si="30"/>
        <v>44</v>
      </c>
      <c r="B653" t="s">
        <v>37</v>
      </c>
      <c r="C653" t="str">
        <f>VLOOKUP(B653,'country codes'!$A$3:$B$287,2,0)</f>
        <v>IDN</v>
      </c>
      <c r="D653">
        <v>8</v>
      </c>
      <c r="E653" s="7" t="str">
        <f t="shared" si="31"/>
        <v>2016IDN</v>
      </c>
      <c r="F653" s="5">
        <v>261556.386</v>
      </c>
      <c r="G653">
        <v>2016</v>
      </c>
      <c r="H653" s="5">
        <v>71</v>
      </c>
      <c r="I653" s="6">
        <v>5.1363253593444824</v>
      </c>
      <c r="J653" s="6">
        <v>1.62064672251566</v>
      </c>
      <c r="K653" s="12">
        <v>48.545626197289394</v>
      </c>
      <c r="L653">
        <f t="shared" si="32"/>
        <v>1.6</v>
      </c>
      <c r="M653" s="20">
        <v>10531.197938701815</v>
      </c>
    </row>
    <row r="654" spans="1:13">
      <c r="A654">
        <f t="shared" si="30"/>
        <v>45</v>
      </c>
      <c r="B654" t="s">
        <v>75</v>
      </c>
      <c r="C654" t="str">
        <f>VLOOKUP(B654,'country codes'!$A$3:$B$287,2,0)</f>
        <v>JPN</v>
      </c>
      <c r="D654">
        <v>8</v>
      </c>
      <c r="E654" s="7" t="str">
        <f t="shared" si="31"/>
        <v>2016JPN</v>
      </c>
      <c r="F654" s="5">
        <v>127763.26700000001</v>
      </c>
      <c r="G654">
        <v>2016</v>
      </c>
      <c r="H654" s="5">
        <v>84.1</v>
      </c>
      <c r="I654" s="6">
        <v>5.95465087890625</v>
      </c>
      <c r="J654" s="6">
        <v>4.4644463978648101</v>
      </c>
      <c r="K654" s="12">
        <v>48.339734765781479</v>
      </c>
      <c r="L654">
        <f t="shared" si="32"/>
        <v>1.6</v>
      </c>
      <c r="M654" s="20">
        <v>40155.280712500542</v>
      </c>
    </row>
    <row r="655" spans="1:13">
      <c r="A655">
        <f t="shared" si="30"/>
        <v>46</v>
      </c>
      <c r="B655" t="s">
        <v>52</v>
      </c>
      <c r="C655" t="str">
        <f>VLOOKUP(B655,'country codes'!$A$3:$B$287,2,0)</f>
        <v>ITA</v>
      </c>
      <c r="D655">
        <v>3</v>
      </c>
      <c r="E655" s="7" t="str">
        <f t="shared" si="31"/>
        <v>2016ITA</v>
      </c>
      <c r="F655" s="5">
        <v>60663.067999999999</v>
      </c>
      <c r="G655">
        <v>2016</v>
      </c>
      <c r="H655" s="5">
        <v>83</v>
      </c>
      <c r="I655" s="6">
        <v>5.954524040222168</v>
      </c>
      <c r="J655" s="6">
        <v>4.3266807672250804</v>
      </c>
      <c r="K655" s="12">
        <v>48.25081043168192</v>
      </c>
      <c r="L655">
        <f t="shared" si="32"/>
        <v>1.6</v>
      </c>
      <c r="M655" s="20">
        <v>40968.143040731775</v>
      </c>
    </row>
    <row r="656" spans="1:13">
      <c r="A656">
        <f t="shared" si="30"/>
        <v>47</v>
      </c>
      <c r="B656" t="s">
        <v>62</v>
      </c>
      <c r="C656" t="str">
        <f>VLOOKUP(B656,'country codes'!$A$3:$B$287,2,0)</f>
        <v>SWE</v>
      </c>
      <c r="D656">
        <v>3</v>
      </c>
      <c r="E656" s="7" t="str">
        <f t="shared" si="31"/>
        <v>2016SWE</v>
      </c>
      <c r="F656" s="5">
        <v>9836.0030000000006</v>
      </c>
      <c r="G656">
        <v>2016</v>
      </c>
      <c r="H656" s="5">
        <v>82.4</v>
      </c>
      <c r="I656" s="6">
        <v>7.3687443733215332</v>
      </c>
      <c r="J656" s="6">
        <v>6.1317611444476103</v>
      </c>
      <c r="K656" s="12">
        <v>48.214020596875621</v>
      </c>
      <c r="L656">
        <f t="shared" si="32"/>
        <v>1.6</v>
      </c>
      <c r="M656" s="20">
        <v>51498.353020286995</v>
      </c>
    </row>
    <row r="657" spans="1:13">
      <c r="A657">
        <f t="shared" si="30"/>
        <v>48</v>
      </c>
      <c r="B657" t="s">
        <v>61</v>
      </c>
      <c r="C657" t="str">
        <f>VLOOKUP(B657,'country codes'!$A$3:$B$287,2,0)</f>
        <v>PRY</v>
      </c>
      <c r="D657">
        <v>1</v>
      </c>
      <c r="E657" s="7" t="str">
        <f t="shared" si="31"/>
        <v>2016PRY</v>
      </c>
      <c r="F657" s="5">
        <v>6777.8779999999997</v>
      </c>
      <c r="G657">
        <v>2016</v>
      </c>
      <c r="H657" s="5">
        <v>73.8</v>
      </c>
      <c r="I657" s="6">
        <v>5.8013801574707031</v>
      </c>
      <c r="J657" s="6">
        <v>2.8900936774580899</v>
      </c>
      <c r="K657" s="12">
        <v>47.918310359687524</v>
      </c>
      <c r="L657">
        <f t="shared" si="32"/>
        <v>1.6</v>
      </c>
      <c r="M657" s="20">
        <v>12157.800613267606</v>
      </c>
    </row>
    <row r="658" spans="1:13">
      <c r="A658">
        <f t="shared" si="30"/>
        <v>49</v>
      </c>
      <c r="B658" t="s">
        <v>50</v>
      </c>
      <c r="C658" t="str">
        <f>VLOOKUP(B658,'country codes'!$A$3:$B$287,2,0)</f>
        <v>VNM</v>
      </c>
      <c r="D658">
        <v>8</v>
      </c>
      <c r="E658" s="7" t="str">
        <f t="shared" si="31"/>
        <v>2016VNM</v>
      </c>
      <c r="F658" s="5">
        <v>93640.434999999998</v>
      </c>
      <c r="G658">
        <v>2016</v>
      </c>
      <c r="H658" s="5">
        <v>75.2</v>
      </c>
      <c r="I658" s="6">
        <v>5.0622673034667969</v>
      </c>
      <c r="J658" s="6">
        <v>2.1935714312524901</v>
      </c>
      <c r="K658" s="12">
        <v>47.870104486177866</v>
      </c>
      <c r="L658">
        <f t="shared" si="32"/>
        <v>1.6</v>
      </c>
      <c r="M658" s="20">
        <v>6767.9024953544185</v>
      </c>
    </row>
    <row r="659" spans="1:13">
      <c r="A659">
        <f t="shared" si="30"/>
        <v>50</v>
      </c>
      <c r="B659" t="s">
        <v>35</v>
      </c>
      <c r="C659" t="str">
        <f>VLOOKUP(B659,'country codes'!$A$3:$B$287,2,0)</f>
        <v>ALB</v>
      </c>
      <c r="D659">
        <v>7</v>
      </c>
      <c r="E659" s="7" t="str">
        <f t="shared" si="31"/>
        <v>2016ALB</v>
      </c>
      <c r="F659" s="5">
        <v>2886.4270000000001</v>
      </c>
      <c r="G659">
        <v>2016</v>
      </c>
      <c r="H659" s="5">
        <v>78.2</v>
      </c>
      <c r="I659" s="6">
        <v>4.5111007690429688</v>
      </c>
      <c r="J659" s="6">
        <v>1.95889508522745</v>
      </c>
      <c r="K659" s="12">
        <v>47.427764124297894</v>
      </c>
      <c r="L659">
        <f t="shared" si="32"/>
        <v>1.6</v>
      </c>
      <c r="M659" s="20">
        <v>12331.127754014851</v>
      </c>
    </row>
    <row r="660" spans="1:13">
      <c r="A660">
        <f t="shared" si="30"/>
        <v>51</v>
      </c>
      <c r="B660" t="s">
        <v>88</v>
      </c>
      <c r="C660" t="str">
        <f>VLOOKUP(B660,'country codes'!$A$3:$B$287,2,0)</f>
        <v>AUT</v>
      </c>
      <c r="D660">
        <v>3</v>
      </c>
      <c r="E660" s="7" t="str">
        <f t="shared" si="31"/>
        <v>2016AUT</v>
      </c>
      <c r="F660" s="5">
        <v>8747.3060000000005</v>
      </c>
      <c r="G660">
        <v>2016</v>
      </c>
      <c r="H660" s="5">
        <v>81.3</v>
      </c>
      <c r="I660" s="6">
        <v>7.0480718612670898</v>
      </c>
      <c r="J660" s="6">
        <v>5.8513999471785496</v>
      </c>
      <c r="K660" s="12">
        <v>46.938543733885403</v>
      </c>
      <c r="L660">
        <f t="shared" si="32"/>
        <v>1.6</v>
      </c>
      <c r="M660" s="20">
        <v>53439.413950878974</v>
      </c>
    </row>
    <row r="661" spans="1:13">
      <c r="A661">
        <f t="shared" si="30"/>
        <v>52</v>
      </c>
      <c r="B661" t="s">
        <v>119</v>
      </c>
      <c r="C661" t="str">
        <f>VLOOKUP(B661,'country codes'!$A$3:$B$287,2,0)</f>
        <v>AUS</v>
      </c>
      <c r="D661">
        <v>2</v>
      </c>
      <c r="E661" s="7" t="str">
        <f t="shared" si="31"/>
        <v>2016AUS</v>
      </c>
      <c r="F661" s="5">
        <v>24262.71</v>
      </c>
      <c r="G661">
        <v>2016</v>
      </c>
      <c r="H661" s="5">
        <v>83</v>
      </c>
      <c r="I661" s="6">
        <v>7.2500801086425781</v>
      </c>
      <c r="J661" s="6">
        <v>6.4253991304014804</v>
      </c>
      <c r="K661" s="12">
        <v>46.885392643350841</v>
      </c>
      <c r="L661">
        <f t="shared" si="32"/>
        <v>1.6</v>
      </c>
      <c r="M661" s="20">
        <v>48347.03166290505</v>
      </c>
    </row>
    <row r="662" spans="1:13">
      <c r="A662">
        <f t="shared" si="30"/>
        <v>53</v>
      </c>
      <c r="B662" t="s">
        <v>22</v>
      </c>
      <c r="C662" t="str">
        <f>VLOOKUP(B662,'country codes'!$A$3:$B$287,2,0)</f>
        <v>KGZ</v>
      </c>
      <c r="D662">
        <v>7</v>
      </c>
      <c r="E662" s="7" t="str">
        <f t="shared" si="31"/>
        <v>2016KGZ</v>
      </c>
      <c r="F662" s="5">
        <v>6074.3270000000002</v>
      </c>
      <c r="G662">
        <v>2016</v>
      </c>
      <c r="H662" s="5">
        <v>71.099999999999994</v>
      </c>
      <c r="I662" s="6">
        <v>4.8565340042114258</v>
      </c>
      <c r="J662" s="6">
        <v>1.6841283813266099</v>
      </c>
      <c r="K662" s="12">
        <v>46.321176412419781</v>
      </c>
      <c r="L662">
        <f t="shared" si="32"/>
        <v>1.6</v>
      </c>
      <c r="M662" s="20">
        <v>4912.3824829792729</v>
      </c>
    </row>
    <row r="663" spans="1:13">
      <c r="A663">
        <f t="shared" si="30"/>
        <v>54</v>
      </c>
      <c r="B663" t="s">
        <v>87</v>
      </c>
      <c r="C663" t="str">
        <f>VLOOKUP(B663,'country codes'!$A$3:$B$287,2,0)</f>
        <v>MKD</v>
      </c>
      <c r="D663">
        <v>7</v>
      </c>
      <c r="E663" s="7" t="str">
        <f t="shared" si="31"/>
        <v>2016MKD</v>
      </c>
      <c r="F663" s="5">
        <v>2080.7460000000001</v>
      </c>
      <c r="G663">
        <v>2016</v>
      </c>
      <c r="H663" s="5">
        <v>75.5</v>
      </c>
      <c r="I663" s="6">
        <v>5.3457460403442383</v>
      </c>
      <c r="J663" s="6">
        <v>2.8966228757116599</v>
      </c>
      <c r="K663" s="12">
        <v>46.241685699979875</v>
      </c>
      <c r="L663">
        <f t="shared" si="32"/>
        <v>1.6</v>
      </c>
      <c r="M663" s="20">
        <v>15541.212806506555</v>
      </c>
    </row>
    <row r="664" spans="1:13">
      <c r="A664">
        <f t="shared" si="30"/>
        <v>55</v>
      </c>
      <c r="B664" t="s">
        <v>94</v>
      </c>
      <c r="C664" t="str">
        <f>VLOOKUP(B664,'country codes'!$A$3:$B$287,2,0)</f>
        <v>POL</v>
      </c>
      <c r="D664">
        <v>7</v>
      </c>
      <c r="E664" s="7" t="str">
        <f t="shared" si="31"/>
        <v>2016POL</v>
      </c>
      <c r="F664" s="5">
        <v>37989.218000000001</v>
      </c>
      <c r="G664">
        <v>2016</v>
      </c>
      <c r="H664" s="5">
        <v>78.099999999999994</v>
      </c>
      <c r="I664" s="6">
        <v>6.162076473236084</v>
      </c>
      <c r="J664" s="6">
        <v>4.3498121555236597</v>
      </c>
      <c r="K664" s="12">
        <v>46.168119227180298</v>
      </c>
      <c r="L664">
        <f t="shared" si="32"/>
        <v>1.6</v>
      </c>
      <c r="M664" s="20">
        <v>28774.272803708707</v>
      </c>
    </row>
    <row r="665" spans="1:13">
      <c r="A665">
        <f t="shared" si="30"/>
        <v>56</v>
      </c>
      <c r="B665" t="s">
        <v>113</v>
      </c>
      <c r="C665" t="str">
        <f>VLOOKUP(B665,'country codes'!$A$3:$B$287,2,0)</f>
        <v>MLT</v>
      </c>
      <c r="D665">
        <v>3</v>
      </c>
      <c r="E665" s="7" t="str">
        <f t="shared" si="31"/>
        <v>2016MLT</v>
      </c>
      <c r="F665" s="5">
        <v>436.09899999999999</v>
      </c>
      <c r="G665">
        <v>2016</v>
      </c>
      <c r="H665" s="5">
        <v>82.1</v>
      </c>
      <c r="I665" s="6">
        <v>6.5908422470092773</v>
      </c>
      <c r="J665" s="6">
        <v>5.6538077408169398</v>
      </c>
      <c r="K665" s="12">
        <v>45.795853282820261</v>
      </c>
      <c r="L665">
        <f t="shared" si="32"/>
        <v>1.6</v>
      </c>
      <c r="M665" s="20">
        <v>40476.628595982816</v>
      </c>
    </row>
    <row r="666" spans="1:13">
      <c r="A666">
        <f t="shared" si="30"/>
        <v>57</v>
      </c>
      <c r="B666" t="s">
        <v>84</v>
      </c>
      <c r="C666" t="str">
        <f>VLOOKUP(B666,'country codes'!$A$3:$B$287,2,0)</f>
        <v>PRT</v>
      </c>
      <c r="D666">
        <v>3</v>
      </c>
      <c r="E666" s="7" t="str">
        <f t="shared" si="31"/>
        <v>2016PRT</v>
      </c>
      <c r="F666" s="5">
        <v>10325.540000000001</v>
      </c>
      <c r="G666">
        <v>2016</v>
      </c>
      <c r="H666" s="5">
        <v>81.400000000000006</v>
      </c>
      <c r="I666" s="6">
        <v>5.4466371536254883</v>
      </c>
      <c r="J666" s="6">
        <v>3.9686193605926499</v>
      </c>
      <c r="K666" s="12">
        <v>45.740783561069016</v>
      </c>
      <c r="L666">
        <f t="shared" si="32"/>
        <v>1.6</v>
      </c>
      <c r="M666" s="20">
        <v>31949.209209390065</v>
      </c>
    </row>
    <row r="667" spans="1:13">
      <c r="A667">
        <f t="shared" si="30"/>
        <v>58</v>
      </c>
      <c r="B667" t="s">
        <v>123</v>
      </c>
      <c r="C667" t="str">
        <f>VLOOKUP(B667,'country codes'!$A$3:$B$287,2,0)</f>
        <v>LBN</v>
      </c>
      <c r="D667">
        <v>4</v>
      </c>
      <c r="E667" s="7" t="str">
        <f t="shared" si="31"/>
        <v>2016LBN</v>
      </c>
      <c r="F667" s="5">
        <v>6714.2809999999999</v>
      </c>
      <c r="G667">
        <v>2016</v>
      </c>
      <c r="H667" s="5">
        <v>78.8</v>
      </c>
      <c r="I667" s="6">
        <v>5.270723819732666</v>
      </c>
      <c r="J667" s="6">
        <v>3.37562586845341</v>
      </c>
      <c r="K667" s="12">
        <v>45.677353465939248</v>
      </c>
      <c r="L667">
        <f t="shared" si="32"/>
        <v>1.6</v>
      </c>
      <c r="M667" s="20">
        <v>16108.504081582947</v>
      </c>
    </row>
    <row r="668" spans="1:13">
      <c r="A668">
        <f t="shared" si="30"/>
        <v>59</v>
      </c>
      <c r="B668" t="s">
        <v>112</v>
      </c>
      <c r="C668" t="str">
        <f>VLOOKUP(B668,'country codes'!$A$3:$B$287,2,0)</f>
        <v>MYS</v>
      </c>
      <c r="D668">
        <v>8</v>
      </c>
      <c r="E668" s="7" t="str">
        <f t="shared" si="31"/>
        <v>2016MYS</v>
      </c>
      <c r="F668" s="5">
        <v>30684.651999999998</v>
      </c>
      <c r="G668">
        <v>2016</v>
      </c>
      <c r="H668" s="5">
        <v>75.599999999999994</v>
      </c>
      <c r="I668" s="6">
        <v>5.9943532943725586</v>
      </c>
      <c r="J668" s="6">
        <v>3.8695771774989698</v>
      </c>
      <c r="K668" s="12">
        <v>45.642322513552642</v>
      </c>
      <c r="L668">
        <f t="shared" si="32"/>
        <v>1.6</v>
      </c>
      <c r="M668" s="20">
        <v>25541.643987713913</v>
      </c>
    </row>
    <row r="669" spans="1:13">
      <c r="A669">
        <f t="shared" si="30"/>
        <v>60</v>
      </c>
      <c r="B669" t="s">
        <v>76</v>
      </c>
      <c r="C669" t="str">
        <f>VLOOKUP(B669,'country codes'!$A$3:$B$287,2,0)</f>
        <v>SVK</v>
      </c>
      <c r="D669">
        <v>7</v>
      </c>
      <c r="E669" s="7" t="str">
        <f t="shared" si="31"/>
        <v>2016SVK</v>
      </c>
      <c r="F669" s="5">
        <v>5442.0010000000002</v>
      </c>
      <c r="G669">
        <v>2016</v>
      </c>
      <c r="H669" s="5">
        <v>77</v>
      </c>
      <c r="I669" s="6">
        <v>5.9931631088256836</v>
      </c>
      <c r="J669" s="6">
        <v>4.1485625993005897</v>
      </c>
      <c r="K669" s="12">
        <v>45.349591478399113</v>
      </c>
      <c r="L669">
        <f t="shared" si="32"/>
        <v>1.6</v>
      </c>
      <c r="M669" s="20">
        <v>29343.282972514364</v>
      </c>
    </row>
    <row r="670" spans="1:13">
      <c r="A670">
        <f t="shared" si="30"/>
        <v>61</v>
      </c>
      <c r="B670" t="s">
        <v>101</v>
      </c>
      <c r="C670" t="str">
        <f>VLOOKUP(B670,'country codes'!$A$3:$B$287,2,0)</f>
        <v>DNK</v>
      </c>
      <c r="D670">
        <v>3</v>
      </c>
      <c r="E670" s="7" t="str">
        <f t="shared" si="31"/>
        <v>2016DNK</v>
      </c>
      <c r="F670" s="5">
        <v>5711.3459999999995</v>
      </c>
      <c r="G670">
        <v>2016</v>
      </c>
      <c r="H670" s="5">
        <v>80.599999999999994</v>
      </c>
      <c r="I670" s="6">
        <v>7.5577826499938965</v>
      </c>
      <c r="J670" s="6">
        <v>6.9161562444223703</v>
      </c>
      <c r="K670" s="12">
        <v>45.178851247011927</v>
      </c>
      <c r="L670">
        <f t="shared" si="32"/>
        <v>1.6</v>
      </c>
      <c r="M670" s="20">
        <v>54358.033625826465</v>
      </c>
    </row>
    <row r="671" spans="1:13">
      <c r="A671">
        <f t="shared" si="30"/>
        <v>62</v>
      </c>
      <c r="B671" t="s">
        <v>111</v>
      </c>
      <c r="C671" t="str">
        <f>VLOOKUP(B671,'country codes'!$A$3:$B$287,2,0)</f>
        <v>TUR</v>
      </c>
      <c r="D671">
        <v>4</v>
      </c>
      <c r="E671" s="7" t="str">
        <f t="shared" si="31"/>
        <v>2016TUR</v>
      </c>
      <c r="F671" s="5">
        <v>79827.868000000002</v>
      </c>
      <c r="G671">
        <v>2016</v>
      </c>
      <c r="H671" s="5">
        <v>76.900000000000006</v>
      </c>
      <c r="I671" s="6">
        <v>5.3262219429016113</v>
      </c>
      <c r="J671" s="6">
        <v>3.3014111872234801</v>
      </c>
      <c r="K671" s="12">
        <v>45.119208397987911</v>
      </c>
      <c r="L671">
        <f t="shared" si="32"/>
        <v>1.6</v>
      </c>
      <c r="M671" s="20">
        <v>26471.286952316124</v>
      </c>
    </row>
    <row r="672" spans="1:13">
      <c r="A672">
        <f t="shared" si="30"/>
        <v>63</v>
      </c>
      <c r="B672" t="s">
        <v>83</v>
      </c>
      <c r="C672" t="str">
        <f>VLOOKUP(B672,'country codes'!$A$3:$B$287,2,0)</f>
        <v>CZE</v>
      </c>
      <c r="D672">
        <v>7</v>
      </c>
      <c r="E672" s="7" t="str">
        <f t="shared" si="31"/>
        <v>2016CZE</v>
      </c>
      <c r="F672" s="5">
        <v>10618.868</v>
      </c>
      <c r="G672">
        <v>2016</v>
      </c>
      <c r="H672" s="5">
        <v>78.900000000000006</v>
      </c>
      <c r="I672" s="6">
        <v>6.7356271743774414</v>
      </c>
      <c r="J672" s="6">
        <v>5.5364532237855704</v>
      </c>
      <c r="K672" s="12">
        <v>45.004678552040858</v>
      </c>
      <c r="L672">
        <f t="shared" si="32"/>
        <v>1.6</v>
      </c>
      <c r="M672" s="20">
        <v>37133.154931337602</v>
      </c>
    </row>
    <row r="673" spans="1:13">
      <c r="A673">
        <f t="shared" si="30"/>
        <v>64</v>
      </c>
      <c r="B673" t="s">
        <v>72</v>
      </c>
      <c r="C673" t="str">
        <f>VLOOKUP(B673,'country codes'!$A$3:$B$287,2,0)</f>
        <v>TUN</v>
      </c>
      <c r="D673">
        <v>4</v>
      </c>
      <c r="E673" s="7" t="str">
        <f t="shared" si="31"/>
        <v>2016TUN</v>
      </c>
      <c r="F673" s="5">
        <v>11303.941999999999</v>
      </c>
      <c r="G673">
        <v>2016</v>
      </c>
      <c r="H673" s="5">
        <v>76.099999999999994</v>
      </c>
      <c r="I673" s="6">
        <v>4.5214533805847168</v>
      </c>
      <c r="J673" s="6">
        <v>2.15384163015282</v>
      </c>
      <c r="K673" s="12">
        <v>44.993667059499202</v>
      </c>
      <c r="L673">
        <f t="shared" si="32"/>
        <v>1.6</v>
      </c>
      <c r="M673" s="20">
        <v>10524.993508655545</v>
      </c>
    </row>
    <row r="674" spans="1:13">
      <c r="A674">
        <f t="shared" si="30"/>
        <v>65</v>
      </c>
      <c r="B674" t="s">
        <v>120</v>
      </c>
      <c r="C674" t="str">
        <f>VLOOKUP(B674,'country codes'!$A$3:$B$287,2,0)</f>
        <v>BEL</v>
      </c>
      <c r="D674">
        <v>3</v>
      </c>
      <c r="E674" s="7" t="str">
        <f t="shared" si="31"/>
        <v>2016BEL</v>
      </c>
      <c r="F674" s="5">
        <v>11354.406999999999</v>
      </c>
      <c r="G674">
        <v>2016</v>
      </c>
      <c r="H674" s="5">
        <v>81.099999999999994</v>
      </c>
      <c r="I674" s="6">
        <v>6.9489364624023438</v>
      </c>
      <c r="J674" s="6">
        <v>6.2354193225779202</v>
      </c>
      <c r="K674" s="12">
        <v>44.891123739492976</v>
      </c>
      <c r="L674">
        <f t="shared" si="32"/>
        <v>1.6</v>
      </c>
      <c r="M674" s="20">
        <v>49988.079428851524</v>
      </c>
    </row>
    <row r="675" spans="1:13">
      <c r="A675">
        <f t="shared" si="30"/>
        <v>66</v>
      </c>
      <c r="B675" t="s">
        <v>28</v>
      </c>
      <c r="C675" t="str">
        <f>VLOOKUP(B675,'country codes'!$A$3:$B$287,2,0)</f>
        <v>SEN</v>
      </c>
      <c r="D675">
        <v>5</v>
      </c>
      <c r="E675" s="7" t="str">
        <f t="shared" si="31"/>
        <v>2016SEN</v>
      </c>
      <c r="F675" s="5">
        <v>14993.513999999999</v>
      </c>
      <c r="G675">
        <v>2016</v>
      </c>
      <c r="H675" s="5">
        <v>67.099999999999994</v>
      </c>
      <c r="I675" s="6">
        <v>4.5945339202880859</v>
      </c>
      <c r="J675" s="6">
        <v>1.1025420844765099</v>
      </c>
      <c r="K675" s="12">
        <v>44.854305438194309</v>
      </c>
      <c r="L675">
        <f t="shared" si="32"/>
        <v>1.6</v>
      </c>
      <c r="M675" s="20">
        <v>3067.6627124530219</v>
      </c>
    </row>
    <row r="676" spans="1:13">
      <c r="A676">
        <f t="shared" si="30"/>
        <v>67</v>
      </c>
      <c r="B676" t="s">
        <v>67</v>
      </c>
      <c r="C676" t="str">
        <f>VLOOKUP(B676,'country codes'!$A$3:$B$287,2,0)</f>
        <v>SVN</v>
      </c>
      <c r="D676">
        <v>7</v>
      </c>
      <c r="E676" s="7" t="str">
        <f t="shared" si="31"/>
        <v>2016SVN</v>
      </c>
      <c r="F676" s="5">
        <v>2074.2049999999999</v>
      </c>
      <c r="G676">
        <v>2016</v>
      </c>
      <c r="H676" s="5">
        <v>80.900000000000006</v>
      </c>
      <c r="I676" s="6">
        <v>5.936821460723877</v>
      </c>
      <c r="J676" s="6">
        <v>4.8695263984742301</v>
      </c>
      <c r="K676" s="12">
        <v>44.534914089834089</v>
      </c>
      <c r="L676">
        <f t="shared" si="32"/>
        <v>1.6</v>
      </c>
      <c r="M676" s="20">
        <v>34969.772633938119</v>
      </c>
    </row>
    <row r="677" spans="1:13">
      <c r="A677">
        <f t="shared" si="30"/>
        <v>68</v>
      </c>
      <c r="B677" t="s">
        <v>38</v>
      </c>
      <c r="C677" t="str">
        <f>VLOOKUP(B677,'country codes'!$A$3:$B$287,2,0)</f>
        <v>MUS</v>
      </c>
      <c r="D677">
        <v>5</v>
      </c>
      <c r="E677" s="7" t="str">
        <f t="shared" si="31"/>
        <v>2016MUS</v>
      </c>
      <c r="F677" s="5">
        <v>1261.8699999999999</v>
      </c>
      <c r="G677">
        <v>2016</v>
      </c>
      <c r="H677" s="5">
        <v>74.599999999999994</v>
      </c>
      <c r="I677" s="6">
        <v>5.6100034713745117</v>
      </c>
      <c r="J677" s="6">
        <v>3.4852700991572401</v>
      </c>
      <c r="K677" s="12">
        <v>44.453012951522524</v>
      </c>
      <c r="L677">
        <f t="shared" si="32"/>
        <v>1.6</v>
      </c>
      <c r="M677" s="20">
        <v>20646.93300009731</v>
      </c>
    </row>
    <row r="678" spans="1:13">
      <c r="A678">
        <f t="shared" si="30"/>
        <v>69</v>
      </c>
      <c r="B678" t="s">
        <v>64</v>
      </c>
      <c r="C678" t="str">
        <f>VLOOKUP(B678,'country codes'!$A$3:$B$287,2,0)</f>
        <v>GRC</v>
      </c>
      <c r="D678">
        <v>3</v>
      </c>
      <c r="E678" s="7" t="str">
        <f t="shared" si="31"/>
        <v>2016GRC</v>
      </c>
      <c r="F678" s="5">
        <v>10615.183000000001</v>
      </c>
      <c r="G678">
        <v>2016</v>
      </c>
      <c r="H678" s="5">
        <v>81.7</v>
      </c>
      <c r="I678" s="6">
        <v>5.302619457244873</v>
      </c>
      <c r="J678" s="6">
        <v>4.1172370538488998</v>
      </c>
      <c r="K678" s="12">
        <v>44.406999223043186</v>
      </c>
      <c r="L678">
        <f t="shared" si="32"/>
        <v>1.6</v>
      </c>
      <c r="M678" s="20">
        <v>28743.417229473409</v>
      </c>
    </row>
    <row r="679" spans="1:13">
      <c r="A679">
        <f t="shared" si="30"/>
        <v>70</v>
      </c>
      <c r="B679" t="s">
        <v>78</v>
      </c>
      <c r="C679" t="str">
        <f>VLOOKUP(B679,'country codes'!$A$3:$B$287,2,0)</f>
        <v>BOL</v>
      </c>
      <c r="D679">
        <v>1</v>
      </c>
      <c r="E679" s="7" t="str">
        <f t="shared" si="31"/>
        <v>2016BOL</v>
      </c>
      <c r="F679" s="5">
        <v>11031.822</v>
      </c>
      <c r="G679">
        <v>2016</v>
      </c>
      <c r="H679" s="5">
        <v>70.599999999999994</v>
      </c>
      <c r="I679" s="6">
        <v>5.7697234153747559</v>
      </c>
      <c r="J679" s="6">
        <v>3.1270375448385699</v>
      </c>
      <c r="K679" s="12">
        <v>44.256691156341631</v>
      </c>
      <c r="L679">
        <f t="shared" si="32"/>
        <v>1.6</v>
      </c>
      <c r="M679" s="20">
        <v>8202.5509248357848</v>
      </c>
    </row>
    <row r="680" spans="1:13">
      <c r="A680">
        <f t="shared" si="30"/>
        <v>71</v>
      </c>
      <c r="B680" t="s">
        <v>71</v>
      </c>
      <c r="C680" t="str">
        <f>VLOOKUP(B680,'country codes'!$A$3:$B$287,2,0)</f>
        <v>EGY</v>
      </c>
      <c r="D680">
        <v>4</v>
      </c>
      <c r="E680" s="7" t="str">
        <f t="shared" si="31"/>
        <v>2016EGY</v>
      </c>
      <c r="F680" s="5">
        <v>94447.070999999996</v>
      </c>
      <c r="G680">
        <v>2016</v>
      </c>
      <c r="H680" s="5">
        <v>71.5</v>
      </c>
      <c r="I680" s="6">
        <v>4.5567407608032227</v>
      </c>
      <c r="J680" s="6">
        <v>1.75355586236479</v>
      </c>
      <c r="K680" s="12">
        <v>44.172193021429884</v>
      </c>
      <c r="L680">
        <f t="shared" si="32"/>
        <v>1.6</v>
      </c>
      <c r="M680" s="20">
        <v>10795.808627433356</v>
      </c>
    </row>
    <row r="681" spans="1:13">
      <c r="A681">
        <f t="shared" si="30"/>
        <v>72</v>
      </c>
      <c r="B681" t="s">
        <v>18</v>
      </c>
      <c r="C681" t="str">
        <f>VLOOKUP(B681,'country codes'!$A$3:$B$287,2,0)</f>
        <v>ARM</v>
      </c>
      <c r="D681">
        <v>7</v>
      </c>
      <c r="E681" s="7" t="str">
        <f t="shared" si="31"/>
        <v>2016ARM</v>
      </c>
      <c r="F681" s="5">
        <v>2936.1469999999999</v>
      </c>
      <c r="G681">
        <v>2016</v>
      </c>
      <c r="H681" s="5">
        <v>74.599999999999994</v>
      </c>
      <c r="I681" s="6">
        <v>4.3254718780517578</v>
      </c>
      <c r="J681" s="6">
        <v>1.86446004253554</v>
      </c>
      <c r="K681" s="12">
        <v>44.137516326938332</v>
      </c>
      <c r="L681">
        <f t="shared" si="32"/>
        <v>1.6</v>
      </c>
      <c r="M681" s="20">
        <v>11303.071699445016</v>
      </c>
    </row>
    <row r="682" spans="1:13">
      <c r="A682">
        <f t="shared" si="30"/>
        <v>73</v>
      </c>
      <c r="B682" t="s">
        <v>41</v>
      </c>
      <c r="C682" t="str">
        <f>VLOOKUP(B682,'country codes'!$A$3:$B$287,2,0)</f>
        <v>KHM</v>
      </c>
      <c r="D682">
        <v>8</v>
      </c>
      <c r="E682" s="7" t="str">
        <f t="shared" si="31"/>
        <v>2016KHM</v>
      </c>
      <c r="F682" s="5">
        <v>15766.29</v>
      </c>
      <c r="G682">
        <v>2016</v>
      </c>
      <c r="H682" s="5">
        <v>69</v>
      </c>
      <c r="I682" s="6">
        <v>4.4612593650817871</v>
      </c>
      <c r="J682" s="6">
        <v>1.3303089688102301</v>
      </c>
      <c r="K682" s="12">
        <v>44.043121920976589</v>
      </c>
      <c r="L682">
        <f t="shared" si="32"/>
        <v>1.6</v>
      </c>
      <c r="M682" s="20">
        <v>3733.9554975109399</v>
      </c>
    </row>
    <row r="683" spans="1:13">
      <c r="A683">
        <f t="shared" si="30"/>
        <v>74</v>
      </c>
      <c r="B683" t="s">
        <v>69</v>
      </c>
      <c r="C683" t="str">
        <f>VLOOKUP(B683,'country codes'!$A$3:$B$287,2,0)</f>
        <v>HRV</v>
      </c>
      <c r="D683">
        <v>7</v>
      </c>
      <c r="E683" s="7" t="str">
        <f t="shared" si="31"/>
        <v>2016HRV</v>
      </c>
      <c r="F683" s="5">
        <v>4208.6109999999999</v>
      </c>
      <c r="G683">
        <v>2016</v>
      </c>
      <c r="H683" s="5">
        <v>78</v>
      </c>
      <c r="I683" s="6">
        <v>5.4168753623962402</v>
      </c>
      <c r="J683" s="6">
        <v>3.9025920410084698</v>
      </c>
      <c r="K683" s="12">
        <v>43.704969392587167</v>
      </c>
      <c r="L683">
        <f t="shared" si="32"/>
        <v>1.6</v>
      </c>
      <c r="M683" s="20">
        <v>25681.552068339661</v>
      </c>
    </row>
    <row r="684" spans="1:13">
      <c r="A684">
        <f t="shared" si="30"/>
        <v>75</v>
      </c>
      <c r="B684" t="s">
        <v>108</v>
      </c>
      <c r="C684" t="str">
        <f>VLOOKUP(B684,'country codes'!$A$3:$B$287,2,0)</f>
        <v>CHN</v>
      </c>
      <c r="D684">
        <v>8</v>
      </c>
      <c r="E684" s="7" t="str">
        <f t="shared" si="31"/>
        <v>2016CHN</v>
      </c>
      <c r="F684" s="5">
        <v>1414049.3529999999</v>
      </c>
      <c r="G684">
        <v>2016</v>
      </c>
      <c r="H684" s="5">
        <v>76.2</v>
      </c>
      <c r="I684" s="6">
        <v>5.324955940246582</v>
      </c>
      <c r="J684" s="6">
        <v>3.5610860111799498</v>
      </c>
      <c r="K684" s="12">
        <v>43.481801781191002</v>
      </c>
      <c r="L684">
        <f t="shared" si="32"/>
        <v>1.6</v>
      </c>
      <c r="M684" s="20">
        <v>13487.822481672876</v>
      </c>
    </row>
    <row r="685" spans="1:13">
      <c r="A685">
        <f t="shared" si="30"/>
        <v>76</v>
      </c>
      <c r="B685" t="s">
        <v>85</v>
      </c>
      <c r="C685" t="str">
        <f>VLOOKUP(B685,'country codes'!$A$3:$B$287,2,0)</f>
        <v>HUN</v>
      </c>
      <c r="D685">
        <v>7</v>
      </c>
      <c r="E685" s="7" t="str">
        <f t="shared" si="31"/>
        <v>2016HUN</v>
      </c>
      <c r="F685" s="5">
        <v>9752.9699999999993</v>
      </c>
      <c r="G685">
        <v>2016</v>
      </c>
      <c r="H685" s="5">
        <v>76.3</v>
      </c>
      <c r="I685" s="6">
        <v>5.4489016532897949</v>
      </c>
      <c r="J685" s="6">
        <v>3.7838013607412702</v>
      </c>
      <c r="K685" s="12">
        <v>43.317163458358458</v>
      </c>
      <c r="L685">
        <f t="shared" si="32"/>
        <v>1.6</v>
      </c>
      <c r="M685" s="20">
        <v>28260.776608870194</v>
      </c>
    </row>
    <row r="686" spans="1:13">
      <c r="A686">
        <f t="shared" si="30"/>
        <v>77</v>
      </c>
      <c r="B686" t="s">
        <v>79</v>
      </c>
      <c r="C686" t="str">
        <f>VLOOKUP(B686,'country codes'!$A$3:$B$287,2,0)</f>
        <v>GEO</v>
      </c>
      <c r="D686">
        <v>7</v>
      </c>
      <c r="E686" s="7" t="str">
        <f t="shared" si="31"/>
        <v>2016GEO</v>
      </c>
      <c r="F686" s="5">
        <v>4015.4569999999999</v>
      </c>
      <c r="G686">
        <v>2016</v>
      </c>
      <c r="H686" s="5">
        <v>73.2</v>
      </c>
      <c r="I686" s="6">
        <v>4.4483861923217773</v>
      </c>
      <c r="J686" s="6">
        <v>2.0529576380858598</v>
      </c>
      <c r="K686" s="12">
        <v>43.046004115523175</v>
      </c>
      <c r="L686">
        <f t="shared" si="32"/>
        <v>1.6</v>
      </c>
      <c r="M686" s="20">
        <v>12963.743958637368</v>
      </c>
    </row>
    <row r="687" spans="1:13">
      <c r="A687">
        <f t="shared" si="30"/>
        <v>78</v>
      </c>
      <c r="B687" t="s">
        <v>124</v>
      </c>
      <c r="C687" t="str">
        <f>VLOOKUP(B687,'country codes'!$A$3:$B$287,2,0)</f>
        <v>IND</v>
      </c>
      <c r="D687">
        <v>6</v>
      </c>
      <c r="E687" s="7" t="str">
        <f t="shared" si="31"/>
        <v>2016IND</v>
      </c>
      <c r="F687" s="5">
        <v>1324517.25</v>
      </c>
      <c r="G687">
        <v>2016</v>
      </c>
      <c r="H687" s="5">
        <v>68.900000000000006</v>
      </c>
      <c r="I687" s="6">
        <v>4.1791772842407227</v>
      </c>
      <c r="J687" s="6">
        <v>1.1469327086383601</v>
      </c>
      <c r="K687" s="12">
        <v>43.028984228617368</v>
      </c>
      <c r="L687">
        <f t="shared" si="32"/>
        <v>1.6</v>
      </c>
      <c r="M687" s="20">
        <v>5840.67022941306</v>
      </c>
    </row>
    <row r="688" spans="1:13">
      <c r="A688">
        <f t="shared" si="30"/>
        <v>79</v>
      </c>
      <c r="B688" t="s">
        <v>116</v>
      </c>
      <c r="C688" t="str">
        <f>VLOOKUP(B688,'country codes'!$A$3:$B$287,2,0)</f>
        <v>MNE</v>
      </c>
      <c r="D688">
        <v>7</v>
      </c>
      <c r="E688" s="7" t="str">
        <f t="shared" si="31"/>
        <v>2016MNE</v>
      </c>
      <c r="F688" s="5">
        <v>627.27099999999996</v>
      </c>
      <c r="G688">
        <v>2016</v>
      </c>
      <c r="H688" s="5">
        <v>76.599999999999994</v>
      </c>
      <c r="I688" s="6">
        <v>5.3040661811828613</v>
      </c>
      <c r="J688" s="6">
        <v>3.7078257227216498</v>
      </c>
      <c r="K688" s="12">
        <v>42.980686959455419</v>
      </c>
      <c r="L688">
        <f t="shared" si="32"/>
        <v>1.6</v>
      </c>
      <c r="M688" s="20">
        <v>18857.902974677323</v>
      </c>
    </row>
    <row r="689" spans="1:13">
      <c r="A689">
        <f t="shared" si="30"/>
        <v>80</v>
      </c>
      <c r="B689" t="s">
        <v>66</v>
      </c>
      <c r="C689" t="str">
        <f>VLOOKUP(B689,'country codes'!$A$3:$B$287,2,0)</f>
        <v>BIH</v>
      </c>
      <c r="D689">
        <v>7</v>
      </c>
      <c r="E689" s="7" t="str">
        <f t="shared" si="31"/>
        <v>2016BIH</v>
      </c>
      <c r="F689" s="5">
        <v>3386.2629999999999</v>
      </c>
      <c r="G689">
        <v>2016</v>
      </c>
      <c r="H689" s="5">
        <v>77</v>
      </c>
      <c r="I689" s="6">
        <v>5.1808652877807617</v>
      </c>
      <c r="J689" s="6">
        <v>3.6166246327433398</v>
      </c>
      <c r="K689" s="12">
        <v>42.88989600687615</v>
      </c>
      <c r="L689">
        <f t="shared" si="32"/>
        <v>1.6</v>
      </c>
      <c r="M689" s="20">
        <v>13236.452062294173</v>
      </c>
    </row>
    <row r="690" spans="1:13">
      <c r="A690">
        <f t="shared" si="30"/>
        <v>81</v>
      </c>
      <c r="B690" t="s">
        <v>53</v>
      </c>
      <c r="C690" t="str">
        <f>VLOOKUP(B690,'country codes'!$A$3:$B$287,2,0)</f>
        <v>KEN</v>
      </c>
      <c r="D690">
        <v>5</v>
      </c>
      <c r="E690" s="7" t="str">
        <f t="shared" si="31"/>
        <v>2016KEN</v>
      </c>
      <c r="F690" s="5">
        <v>49051.531000000003</v>
      </c>
      <c r="G690">
        <v>2016</v>
      </c>
      <c r="H690" s="5">
        <v>65.400000000000006</v>
      </c>
      <c r="I690" s="6">
        <v>4.3961277008056641</v>
      </c>
      <c r="J690" s="6">
        <v>0.99761788798432005</v>
      </c>
      <c r="K690" s="12">
        <v>42.775052812273472</v>
      </c>
      <c r="L690">
        <f t="shared" si="32"/>
        <v>1.6</v>
      </c>
      <c r="M690" s="20">
        <v>3952.7456413826221</v>
      </c>
    </row>
    <row r="691" spans="1:13">
      <c r="A691">
        <f t="shared" si="30"/>
        <v>82</v>
      </c>
      <c r="B691" t="s">
        <v>65</v>
      </c>
      <c r="C691" t="str">
        <f>VLOOKUP(B691,'country codes'!$A$3:$B$287,2,0)</f>
        <v>IRQ</v>
      </c>
      <c r="D691">
        <v>4</v>
      </c>
      <c r="E691" s="7" t="str">
        <f t="shared" si="31"/>
        <v>2016IRQ</v>
      </c>
      <c r="F691" s="5">
        <v>36610.631999999998</v>
      </c>
      <c r="G691">
        <v>2016</v>
      </c>
      <c r="H691" s="5">
        <v>70.099999999999994</v>
      </c>
      <c r="I691" s="6">
        <v>4.4125370979309082</v>
      </c>
      <c r="J691" s="6">
        <v>1.7349394516455101</v>
      </c>
      <c r="K691" s="12">
        <v>42.299791235177466</v>
      </c>
      <c r="L691">
        <f t="shared" si="32"/>
        <v>1.6</v>
      </c>
      <c r="M691" s="20">
        <v>11542.264264747335</v>
      </c>
    </row>
    <row r="692" spans="1:13">
      <c r="A692">
        <f t="shared" si="30"/>
        <v>83</v>
      </c>
      <c r="B692" t="s">
        <v>138</v>
      </c>
      <c r="C692" t="str">
        <f>VLOOKUP(B692,'country codes'!$A$3:$B$287,2,0)</f>
        <v>AFG</v>
      </c>
      <c r="D692">
        <v>6</v>
      </c>
      <c r="E692" s="7" t="str">
        <f t="shared" si="31"/>
        <v>2016AFG</v>
      </c>
      <c r="F692" s="5">
        <v>35383.027999999998</v>
      </c>
      <c r="G692">
        <v>2016</v>
      </c>
      <c r="H692" s="5">
        <v>63.8</v>
      </c>
      <c r="I692" s="6">
        <v>4.2201685905456543</v>
      </c>
      <c r="J692" s="6">
        <v>0.70134223218971403</v>
      </c>
      <c r="K692" s="12">
        <v>42.042749233352296</v>
      </c>
      <c r="L692">
        <f t="shared" si="32"/>
        <v>1.6</v>
      </c>
      <c r="M692" s="20">
        <v>2057.0621637986919</v>
      </c>
    </row>
    <row r="693" spans="1:13">
      <c r="A693">
        <f t="shared" si="30"/>
        <v>84</v>
      </c>
      <c r="B693" t="s">
        <v>73</v>
      </c>
      <c r="C693" t="str">
        <f>VLOOKUP(B693,'country codes'!$A$3:$B$287,2,0)</f>
        <v>ETH</v>
      </c>
      <c r="D693">
        <v>5</v>
      </c>
      <c r="E693" s="7" t="str">
        <f t="shared" si="31"/>
        <v>2016ETH</v>
      </c>
      <c r="F693" s="5">
        <v>103603.461</v>
      </c>
      <c r="G693">
        <v>2016</v>
      </c>
      <c r="H693" s="5">
        <v>65.5</v>
      </c>
      <c r="I693" s="6">
        <v>4.2978487014770508</v>
      </c>
      <c r="J693" s="6">
        <v>1.02271911872838</v>
      </c>
      <c r="K693" s="12">
        <v>42.030163879737209</v>
      </c>
      <c r="L693">
        <f t="shared" si="32"/>
        <v>1.6</v>
      </c>
      <c r="M693" s="20">
        <v>1894.8966323745371</v>
      </c>
    </row>
    <row r="694" spans="1:13">
      <c r="A694">
        <f t="shared" si="30"/>
        <v>85</v>
      </c>
      <c r="B694" s="9" t="s">
        <v>127</v>
      </c>
      <c r="C694" t="str">
        <f>VLOOKUP(B694,'country codes'!$A$3:$B$287,2,0)</f>
        <v>KOR</v>
      </c>
      <c r="D694">
        <v>8</v>
      </c>
      <c r="E694" s="7" t="str">
        <f t="shared" si="31"/>
        <v>2016KOR</v>
      </c>
      <c r="F694" s="5">
        <v>50983.446000000004</v>
      </c>
      <c r="G694">
        <v>2016</v>
      </c>
      <c r="H694" s="5">
        <v>82.4</v>
      </c>
      <c r="I694" s="6">
        <v>5.9705643653869629</v>
      </c>
      <c r="J694" s="6">
        <v>5.9279066788527501</v>
      </c>
      <c r="K694" s="12">
        <v>41.723447124529827</v>
      </c>
      <c r="L694">
        <f t="shared" si="32"/>
        <v>1.6</v>
      </c>
      <c r="M694" s="20">
        <v>39963.610470399697</v>
      </c>
    </row>
    <row r="695" spans="1:13">
      <c r="A695">
        <f t="shared" si="30"/>
        <v>86</v>
      </c>
      <c r="B695" t="s">
        <v>121</v>
      </c>
      <c r="C695" t="str">
        <f>VLOOKUP(B695,'country codes'!$A$3:$B$287,2,0)</f>
        <v>SAU</v>
      </c>
      <c r="D695">
        <v>4</v>
      </c>
      <c r="E695" s="7" t="str">
        <f t="shared" si="31"/>
        <v>2016SAU</v>
      </c>
      <c r="F695" s="5">
        <v>32443.442999999999</v>
      </c>
      <c r="G695">
        <v>2016</v>
      </c>
      <c r="H695" s="5">
        <v>74.8</v>
      </c>
      <c r="I695" s="6">
        <v>6.4739212989807129</v>
      </c>
      <c r="J695" s="6">
        <v>5.4116233762008399</v>
      </c>
      <c r="K695" s="12">
        <v>41.574455436520076</v>
      </c>
      <c r="L695">
        <f t="shared" si="32"/>
        <v>1.6</v>
      </c>
      <c r="M695" s="20">
        <v>48627.149295078845</v>
      </c>
    </row>
    <row r="696" spans="1:13">
      <c r="A696">
        <f t="shared" si="30"/>
        <v>87</v>
      </c>
      <c r="B696" t="s">
        <v>97</v>
      </c>
      <c r="C696" t="str">
        <f>VLOOKUP(B696,'country codes'!$A$3:$B$287,2,0)</f>
        <v>LBY</v>
      </c>
      <c r="D696">
        <v>4</v>
      </c>
      <c r="E696" s="7" t="str">
        <f t="shared" si="31"/>
        <v>2016LBY</v>
      </c>
      <c r="F696" s="5">
        <v>6492.16</v>
      </c>
      <c r="G696">
        <v>2016</v>
      </c>
      <c r="H696" s="5">
        <v>72.3</v>
      </c>
      <c r="I696" s="6">
        <v>5.4335832595825195</v>
      </c>
      <c r="J696" s="6">
        <v>3.58401261739413</v>
      </c>
      <c r="K696" s="12">
        <v>41.483355126955466</v>
      </c>
      <c r="L696">
        <f t="shared" si="32"/>
        <v>1.6</v>
      </c>
      <c r="M696" s="20">
        <v>10592.424417079546</v>
      </c>
    </row>
    <row r="697" spans="1:13">
      <c r="A697">
        <f t="shared" si="30"/>
        <v>88</v>
      </c>
      <c r="B697" t="s">
        <v>48</v>
      </c>
      <c r="C697" t="str">
        <f>VLOOKUP(B697,'country codes'!$A$3:$B$287,2,0)</f>
        <v>YEM</v>
      </c>
      <c r="D697">
        <v>4</v>
      </c>
      <c r="E697" s="7" t="str">
        <f t="shared" si="31"/>
        <v>2016YEM</v>
      </c>
      <c r="F697" s="5">
        <v>27168.21</v>
      </c>
      <c r="G697">
        <v>2016</v>
      </c>
      <c r="H697" s="5">
        <v>66.099999999999994</v>
      </c>
      <c r="I697" s="6">
        <v>3.8256309032440186</v>
      </c>
      <c r="J697" s="6">
        <v>0.64141590327729303</v>
      </c>
      <c r="K697" s="12">
        <v>41.330432954261013</v>
      </c>
      <c r="L697">
        <f t="shared" si="32"/>
        <v>1.6</v>
      </c>
      <c r="M697" s="20" t="s">
        <v>334</v>
      </c>
    </row>
    <row r="698" spans="1:13">
      <c r="A698">
        <f t="shared" si="30"/>
        <v>89</v>
      </c>
      <c r="B698" t="s">
        <v>102</v>
      </c>
      <c r="C698" t="str">
        <f>VLOOKUP(B698,'country codes'!$A$3:$B$287,2,0)</f>
        <v>MMR</v>
      </c>
      <c r="D698">
        <v>8</v>
      </c>
      <c r="E698" s="7" t="str">
        <f t="shared" si="31"/>
        <v>2016MMR</v>
      </c>
      <c r="F698" s="5">
        <v>53045.199000000001</v>
      </c>
      <c r="G698">
        <v>2016</v>
      </c>
      <c r="H698" s="5">
        <v>66.2</v>
      </c>
      <c r="I698" s="6">
        <v>4.6231198310852051</v>
      </c>
      <c r="J698" s="6">
        <v>1.68480290613645</v>
      </c>
      <c r="K698" s="12">
        <v>41.14836782839032</v>
      </c>
      <c r="L698">
        <f t="shared" si="32"/>
        <v>1.6</v>
      </c>
      <c r="M698" s="20">
        <v>4482.9245177719258</v>
      </c>
    </row>
    <row r="699" spans="1:13">
      <c r="A699">
        <f t="shared" si="30"/>
        <v>90</v>
      </c>
      <c r="B699" t="s">
        <v>95</v>
      </c>
      <c r="C699" t="str">
        <f>VLOOKUP(B699,'country codes'!$A$3:$B$287,2,0)</f>
        <v>SGP</v>
      </c>
      <c r="D699">
        <v>8</v>
      </c>
      <c r="E699" s="7" t="str">
        <f t="shared" si="31"/>
        <v>2016SGP</v>
      </c>
      <c r="F699" s="5">
        <v>5653.625</v>
      </c>
      <c r="G699">
        <v>2016</v>
      </c>
      <c r="H699" s="5">
        <v>83.1</v>
      </c>
      <c r="I699" s="6">
        <v>6.0334806442260742</v>
      </c>
      <c r="J699" s="6">
        <v>6.3247922149141296</v>
      </c>
      <c r="K699" s="12">
        <v>41.122489809611302</v>
      </c>
      <c r="L699">
        <f t="shared" si="32"/>
        <v>1.6</v>
      </c>
      <c r="M699" s="20">
        <v>91075.535311429878</v>
      </c>
    </row>
    <row r="700" spans="1:13">
      <c r="A700">
        <f t="shared" si="30"/>
        <v>91</v>
      </c>
      <c r="B700" t="s">
        <v>92</v>
      </c>
      <c r="C700" t="str">
        <f>VLOOKUP(B700,'country codes'!$A$3:$B$287,2,0)</f>
        <v>IRN</v>
      </c>
      <c r="D700">
        <v>4</v>
      </c>
      <c r="E700" s="7" t="str">
        <f t="shared" si="31"/>
        <v>2016IRN</v>
      </c>
      <c r="F700" s="5">
        <v>79563.990999999995</v>
      </c>
      <c r="G700">
        <v>2016</v>
      </c>
      <c r="H700" s="5">
        <v>76</v>
      </c>
      <c r="I700" s="6">
        <v>4.6527309417724609</v>
      </c>
      <c r="J700" s="6">
        <v>3.1558785403218499</v>
      </c>
      <c r="K700" s="12">
        <v>41.022571354941213</v>
      </c>
      <c r="L700">
        <f t="shared" si="32"/>
        <v>1.6</v>
      </c>
      <c r="M700" s="20">
        <v>14205.207170441414</v>
      </c>
    </row>
    <row r="701" spans="1:13">
      <c r="A701">
        <f t="shared" si="30"/>
        <v>92</v>
      </c>
      <c r="B701" t="s">
        <v>130</v>
      </c>
      <c r="C701" t="str">
        <f>VLOOKUP(B701,'country codes'!$A$3:$B$287,2,0)</f>
        <v>CAN</v>
      </c>
      <c r="D701">
        <v>2</v>
      </c>
      <c r="E701" s="7" t="str">
        <f t="shared" si="31"/>
        <v>2016CAN</v>
      </c>
      <c r="F701" s="5">
        <v>36382.942000000003</v>
      </c>
      <c r="G701">
        <v>2016</v>
      </c>
      <c r="H701" s="5">
        <v>82.1</v>
      </c>
      <c r="I701" s="6">
        <v>7.2448458671569824</v>
      </c>
      <c r="J701" s="6">
        <v>8.1472064252466208</v>
      </c>
      <c r="K701" s="12">
        <v>40.8171383961594</v>
      </c>
      <c r="L701">
        <f t="shared" si="32"/>
        <v>1.6</v>
      </c>
      <c r="M701" s="20">
        <v>47564.810876379001</v>
      </c>
    </row>
    <row r="702" spans="1:13">
      <c r="A702">
        <f t="shared" si="30"/>
        <v>93</v>
      </c>
      <c r="B702" t="s">
        <v>126</v>
      </c>
      <c r="C702" t="str">
        <f>VLOOKUP(B702,'country codes'!$A$3:$B$287,2,0)</f>
        <v>ZMB</v>
      </c>
      <c r="D702">
        <v>5</v>
      </c>
      <c r="E702" s="7" t="str">
        <f t="shared" si="31"/>
        <v>2016ZMB</v>
      </c>
      <c r="F702" s="5">
        <v>16363.449000000001</v>
      </c>
      <c r="G702">
        <v>2016</v>
      </c>
      <c r="H702" s="5">
        <v>62.5</v>
      </c>
      <c r="I702" s="6">
        <v>4.3475437164306641</v>
      </c>
      <c r="J702" s="6">
        <v>0.96265296710356696</v>
      </c>
      <c r="K702" s="12">
        <v>40.407899811955943</v>
      </c>
      <c r="L702">
        <f t="shared" si="32"/>
        <v>1.6</v>
      </c>
      <c r="M702" s="20">
        <v>3467.8751559963625</v>
      </c>
    </row>
    <row r="703" spans="1:13">
      <c r="A703">
        <f t="shared" si="30"/>
        <v>94</v>
      </c>
      <c r="B703" t="s">
        <v>82</v>
      </c>
      <c r="C703" t="str">
        <f>VLOOKUP(B703,'country codes'!$A$3:$B$287,2,0)</f>
        <v>COD</v>
      </c>
      <c r="D703">
        <v>5</v>
      </c>
      <c r="E703" s="7" t="str">
        <f t="shared" si="31"/>
        <v>2016COD</v>
      </c>
      <c r="F703" s="5">
        <v>78789.13</v>
      </c>
      <c r="G703">
        <v>2016</v>
      </c>
      <c r="H703" s="5">
        <v>59.7</v>
      </c>
      <c r="I703" s="6">
        <v>4.5219354629516602</v>
      </c>
      <c r="J703" s="6">
        <v>0.77184284398783498</v>
      </c>
      <c r="K703" s="12">
        <v>40.403857800053103</v>
      </c>
      <c r="L703">
        <f t="shared" si="32"/>
        <v>1.6</v>
      </c>
      <c r="M703" s="20">
        <v>1055.5729548699139</v>
      </c>
    </row>
    <row r="704" spans="1:13">
      <c r="A704">
        <f t="shared" si="30"/>
        <v>95</v>
      </c>
      <c r="B704" t="s">
        <v>122</v>
      </c>
      <c r="C704" t="str">
        <f>VLOOKUP(B704,'country codes'!$A$3:$B$287,2,0)</f>
        <v>BGR</v>
      </c>
      <c r="D704">
        <v>7</v>
      </c>
      <c r="E704" s="7" t="str">
        <f t="shared" si="31"/>
        <v>2016BGR</v>
      </c>
      <c r="F704" s="5">
        <v>7151.9480000000003</v>
      </c>
      <c r="G704">
        <v>2016</v>
      </c>
      <c r="H704" s="5">
        <v>74.7</v>
      </c>
      <c r="I704" s="6">
        <v>4.8375606536865234</v>
      </c>
      <c r="J704" s="6">
        <v>3.44064482905004</v>
      </c>
      <c r="K704" s="12">
        <v>40.148052430903824</v>
      </c>
      <c r="L704">
        <f t="shared" si="32"/>
        <v>1.6</v>
      </c>
      <c r="M704" s="20">
        <v>20578.597505427104</v>
      </c>
    </row>
    <row r="705" spans="1:13">
      <c r="A705">
        <f t="shared" si="30"/>
        <v>96</v>
      </c>
      <c r="B705" t="s">
        <v>103</v>
      </c>
      <c r="C705" t="str">
        <f>VLOOKUP(B705,'country codes'!$A$3:$B$287,2,0)</f>
        <v>BLR</v>
      </c>
      <c r="D705">
        <v>7</v>
      </c>
      <c r="E705" s="7" t="str">
        <f t="shared" si="31"/>
        <v>2016BLR</v>
      </c>
      <c r="F705" s="5">
        <v>9445.6380000000008</v>
      </c>
      <c r="G705">
        <v>2016</v>
      </c>
      <c r="H705" s="5">
        <v>74</v>
      </c>
      <c r="I705" s="6">
        <v>5.1778993606567383</v>
      </c>
      <c r="J705" s="6">
        <v>3.9223253199626402</v>
      </c>
      <c r="K705" s="12">
        <v>39.765074708290634</v>
      </c>
      <c r="L705">
        <f t="shared" si="32"/>
        <v>1.6</v>
      </c>
      <c r="M705" s="20">
        <v>17822.60659454175</v>
      </c>
    </row>
    <row r="706" spans="1:13">
      <c r="A706">
        <f t="shared" ref="A706:A769" si="33">IF(ISNUMBER(K706),COUNTIFS($G$2:$G$2281,G706,$K$2:$K$2281,"&gt;"&amp;K706)+1,"")</f>
        <v>97</v>
      </c>
      <c r="B706" t="s">
        <v>43</v>
      </c>
      <c r="C706" t="str">
        <f>VLOOKUP(B706,'country codes'!$A$3:$B$287,2,0)</f>
        <v>COG</v>
      </c>
      <c r="D706">
        <v>5</v>
      </c>
      <c r="E706" s="7" t="str">
        <f t="shared" ref="E706:E769" si="34">G706&amp;C706</f>
        <v>2016COG</v>
      </c>
      <c r="F706" s="5">
        <v>4980.9960000000001</v>
      </c>
      <c r="G706">
        <v>2016</v>
      </c>
      <c r="H706" s="5">
        <v>63.6</v>
      </c>
      <c r="I706" s="6">
        <v>4.1194934844970703</v>
      </c>
      <c r="J706" s="6">
        <v>1.0865815867989601</v>
      </c>
      <c r="K706" s="12">
        <v>39.058968245950894</v>
      </c>
      <c r="L706">
        <f t="shared" ref="L706:L769" si="35">VLOOKUP(G706,$G$2285:$J$2299,4,0)</f>
        <v>1.6</v>
      </c>
      <c r="M706" s="20">
        <v>4598.6569985966253</v>
      </c>
    </row>
    <row r="707" spans="1:13">
      <c r="A707">
        <f t="shared" si="33"/>
        <v>98</v>
      </c>
      <c r="B707" t="s">
        <v>109</v>
      </c>
      <c r="C707" t="str">
        <f>VLOOKUP(B707,'country codes'!$A$3:$B$287,2,0)</f>
        <v>GAB</v>
      </c>
      <c r="D707">
        <v>5</v>
      </c>
      <c r="E707" s="7" t="str">
        <f t="shared" si="34"/>
        <v>2016GAB</v>
      </c>
      <c r="F707" s="5">
        <v>2007.8820000000001</v>
      </c>
      <c r="G707">
        <v>2016</v>
      </c>
      <c r="H707" s="5">
        <v>65.400000000000006</v>
      </c>
      <c r="I707" s="6">
        <v>4.8317642211914063</v>
      </c>
      <c r="J707" s="6">
        <v>2.3128264146055502</v>
      </c>
      <c r="K707" s="12">
        <v>38.859351884885164</v>
      </c>
      <c r="L707">
        <f t="shared" si="35"/>
        <v>1.6</v>
      </c>
      <c r="M707" s="20">
        <v>15359.809244179018</v>
      </c>
    </row>
    <row r="708" spans="1:13">
      <c r="A708">
        <f t="shared" si="33"/>
        <v>99</v>
      </c>
      <c r="B708" t="s">
        <v>135</v>
      </c>
      <c r="C708" t="str">
        <f>VLOOKUP(B708,'country codes'!$A$3:$B$287,2,0)</f>
        <v>LTU</v>
      </c>
      <c r="D708">
        <v>7</v>
      </c>
      <c r="E708" s="7" t="str">
        <f t="shared" si="34"/>
        <v>2016LTU</v>
      </c>
      <c r="F708" s="5">
        <v>2889.5549999999998</v>
      </c>
      <c r="G708">
        <v>2016</v>
      </c>
      <c r="H708" s="5">
        <v>75.2</v>
      </c>
      <c r="I708" s="6">
        <v>5.8655524253845215</v>
      </c>
      <c r="J708" s="6">
        <v>5.4221663501316799</v>
      </c>
      <c r="K708" s="12">
        <v>38.76692009159818</v>
      </c>
      <c r="L708">
        <f t="shared" si="35"/>
        <v>1.6</v>
      </c>
      <c r="M708" s="20">
        <v>32027.807415756979</v>
      </c>
    </row>
    <row r="709" spans="1:13">
      <c r="A709">
        <f t="shared" si="33"/>
        <v>100</v>
      </c>
      <c r="B709" t="s">
        <v>56</v>
      </c>
      <c r="C709" t="str">
        <f>VLOOKUP(B709,'country codes'!$A$3:$B$287,2,0)</f>
        <v>UGA</v>
      </c>
      <c r="D709">
        <v>5</v>
      </c>
      <c r="E709" s="7" t="str">
        <f t="shared" si="34"/>
        <v>2016UGA</v>
      </c>
      <c r="F709" s="5">
        <v>39649.173000000003</v>
      </c>
      <c r="G709">
        <v>2016</v>
      </c>
      <c r="H709" s="5">
        <v>62</v>
      </c>
      <c r="I709" s="6">
        <v>4.2332611083984375</v>
      </c>
      <c r="J709" s="6">
        <v>1.0592535316868199</v>
      </c>
      <c r="K709" s="12">
        <v>38.762089329384942</v>
      </c>
      <c r="L709">
        <f t="shared" si="35"/>
        <v>1.6</v>
      </c>
      <c r="M709" s="20">
        <v>2075.0989108450372</v>
      </c>
    </row>
    <row r="710" spans="1:13">
      <c r="A710">
        <f t="shared" si="33"/>
        <v>101</v>
      </c>
      <c r="B710" t="s">
        <v>93</v>
      </c>
      <c r="C710" t="str">
        <f>VLOOKUP(B710,'country codes'!$A$3:$B$287,2,0)</f>
        <v>RWA</v>
      </c>
      <c r="D710">
        <v>5</v>
      </c>
      <c r="E710" s="7" t="str">
        <f t="shared" si="34"/>
        <v>2016RWA</v>
      </c>
      <c r="F710" s="5">
        <v>11668.829</v>
      </c>
      <c r="G710">
        <v>2016</v>
      </c>
      <c r="H710" s="5">
        <v>67.900000000000006</v>
      </c>
      <c r="I710" s="6">
        <v>3.3329899311065674</v>
      </c>
      <c r="J710" s="6">
        <v>0.68925727472950205</v>
      </c>
      <c r="K710" s="12">
        <v>38.704541125848593</v>
      </c>
      <c r="L710">
        <f t="shared" si="35"/>
        <v>1.6</v>
      </c>
      <c r="M710" s="20">
        <v>1950.5281041593382</v>
      </c>
    </row>
    <row r="711" spans="1:13">
      <c r="A711">
        <f t="shared" si="33"/>
        <v>102</v>
      </c>
      <c r="B711" t="s">
        <v>55</v>
      </c>
      <c r="C711" t="str">
        <f>VLOOKUP(B711,'country codes'!$A$3:$B$287,2,0)</f>
        <v>MOZ</v>
      </c>
      <c r="D711">
        <v>5</v>
      </c>
      <c r="E711" s="7" t="str">
        <f t="shared" si="34"/>
        <v>2016MOZ</v>
      </c>
      <c r="F711" s="5">
        <v>27829.93</v>
      </c>
      <c r="G711">
        <v>2016</v>
      </c>
      <c r="H711" s="5">
        <v>58.3</v>
      </c>
      <c r="I711" s="6">
        <v>4.4148154258728027</v>
      </c>
      <c r="J711" s="6">
        <v>0.77107749782992097</v>
      </c>
      <c r="K711" s="12">
        <v>38.59457062713102</v>
      </c>
      <c r="L711">
        <f t="shared" si="35"/>
        <v>1.6</v>
      </c>
      <c r="M711" s="20">
        <v>1273.7830840073145</v>
      </c>
    </row>
    <row r="712" spans="1:13">
      <c r="A712">
        <f t="shared" si="33"/>
        <v>103</v>
      </c>
      <c r="B712" t="s">
        <v>60</v>
      </c>
      <c r="C712" t="str">
        <f>VLOOKUP(B712,'country codes'!$A$3:$B$287,2,0)</f>
        <v>MDG</v>
      </c>
      <c r="D712">
        <v>5</v>
      </c>
      <c r="E712" s="7" t="str">
        <f t="shared" si="34"/>
        <v>2016MDG</v>
      </c>
      <c r="F712" s="5">
        <v>24894.37</v>
      </c>
      <c r="G712">
        <v>2016</v>
      </c>
      <c r="H712" s="5">
        <v>65.900000000000006</v>
      </c>
      <c r="I712" s="6">
        <v>3.6630859375</v>
      </c>
      <c r="J712" s="6">
        <v>0.92524313961589799</v>
      </c>
      <c r="K712" s="12">
        <v>38.440909884953577</v>
      </c>
      <c r="L712">
        <f t="shared" si="35"/>
        <v>1.6</v>
      </c>
      <c r="M712" s="20">
        <v>1565.8669241011605</v>
      </c>
    </row>
    <row r="713" spans="1:13">
      <c r="A713">
        <f t="shared" si="33"/>
        <v>104</v>
      </c>
      <c r="B713" t="s">
        <v>96</v>
      </c>
      <c r="C713" t="str">
        <f>VLOOKUP(B713,'country codes'!$A$3:$B$287,2,0)</f>
        <v>CMR</v>
      </c>
      <c r="D713">
        <v>5</v>
      </c>
      <c r="E713" s="7" t="str">
        <f t="shared" si="34"/>
        <v>2016CMR</v>
      </c>
      <c r="F713" s="5">
        <v>23926.548999999999</v>
      </c>
      <c r="G713">
        <v>2016</v>
      </c>
      <c r="H713" s="5">
        <v>58.1</v>
      </c>
      <c r="I713" s="6">
        <v>4.8162322044372559</v>
      </c>
      <c r="J713" s="6">
        <v>1.3320442802716601</v>
      </c>
      <c r="K713" s="12">
        <v>37.995501617205626</v>
      </c>
      <c r="L713">
        <f t="shared" si="35"/>
        <v>1.6</v>
      </c>
      <c r="M713" s="20">
        <v>3524.4445144521496</v>
      </c>
    </row>
    <row r="714" spans="1:13">
      <c r="A714">
        <f t="shared" si="33"/>
        <v>105</v>
      </c>
      <c r="B714" t="s">
        <v>129</v>
      </c>
      <c r="C714" t="str">
        <f>VLOOKUP(B714,'country codes'!$A$3:$B$287,2,0)</f>
        <v>NGA</v>
      </c>
      <c r="D714">
        <v>5</v>
      </c>
      <c r="E714" s="7" t="str">
        <f t="shared" si="34"/>
        <v>2016NGA</v>
      </c>
      <c r="F714" s="5">
        <v>185960.24400000001</v>
      </c>
      <c r="G714">
        <v>2016</v>
      </c>
      <c r="H714" s="5">
        <v>53.5</v>
      </c>
      <c r="I714" s="6">
        <v>5.2195677757263184</v>
      </c>
      <c r="J714" s="6">
        <v>1.0650623773276999</v>
      </c>
      <c r="K714" s="12">
        <v>37.892954208751554</v>
      </c>
      <c r="L714">
        <f t="shared" si="35"/>
        <v>1.6</v>
      </c>
      <c r="M714" s="20">
        <v>5284.891949120698</v>
      </c>
    </row>
    <row r="715" spans="1:13">
      <c r="A715">
        <f t="shared" si="33"/>
        <v>106</v>
      </c>
      <c r="B715" t="s">
        <v>39</v>
      </c>
      <c r="C715" t="str">
        <f>VLOOKUP(B715,'country codes'!$A$3:$B$287,2,0)</f>
        <v>VEN</v>
      </c>
      <c r="D715">
        <v>1</v>
      </c>
      <c r="E715" s="7" t="str">
        <f t="shared" si="34"/>
        <v>2016VEN</v>
      </c>
      <c r="F715" s="5">
        <v>29851.249</v>
      </c>
      <c r="G715">
        <v>2016</v>
      </c>
      <c r="H715" s="5">
        <v>72.400000000000006</v>
      </c>
      <c r="I715" s="6">
        <v>4.0411148071289063</v>
      </c>
      <c r="J715" s="6">
        <v>2.4745751909709299</v>
      </c>
      <c r="K715" s="12">
        <v>37.88709687689029</v>
      </c>
      <c r="L715">
        <f t="shared" si="35"/>
        <v>1.6</v>
      </c>
      <c r="M715" s="20" t="s">
        <v>334</v>
      </c>
    </row>
    <row r="716" spans="1:13">
      <c r="A716">
        <f t="shared" si="33"/>
        <v>107</v>
      </c>
      <c r="B716" t="s">
        <v>137</v>
      </c>
      <c r="C716" t="str">
        <f>VLOOKUP(B716,'country codes'!$A$3:$B$287,2,0)</f>
        <v>RUS</v>
      </c>
      <c r="D716">
        <v>7</v>
      </c>
      <c r="E716" s="7" t="str">
        <f t="shared" si="34"/>
        <v>2016RUS</v>
      </c>
      <c r="F716" s="5">
        <v>145275.37400000001</v>
      </c>
      <c r="G716">
        <v>2016</v>
      </c>
      <c r="H716" s="5">
        <v>71.8</v>
      </c>
      <c r="I716" s="6">
        <v>5.8549456596374512</v>
      </c>
      <c r="J716" s="6">
        <v>5.1906748419190496</v>
      </c>
      <c r="K716" s="12">
        <v>37.481049106200402</v>
      </c>
      <c r="L716">
        <f t="shared" si="35"/>
        <v>1.6</v>
      </c>
      <c r="M716" s="20">
        <v>25568.907786198</v>
      </c>
    </row>
    <row r="717" spans="1:13">
      <c r="A717">
        <f t="shared" si="33"/>
        <v>108</v>
      </c>
      <c r="B717" t="s">
        <v>136</v>
      </c>
      <c r="C717" t="str">
        <f>VLOOKUP(B717,'country codes'!$A$3:$B$287,2,0)</f>
        <v>USA</v>
      </c>
      <c r="D717">
        <v>2</v>
      </c>
      <c r="E717" s="7" t="str">
        <f t="shared" si="34"/>
        <v>2016USA</v>
      </c>
      <c r="F717" s="5">
        <v>323015.99200000003</v>
      </c>
      <c r="G717">
        <v>2016</v>
      </c>
      <c r="H717" s="5">
        <v>78.900000000000006</v>
      </c>
      <c r="I717" s="6">
        <v>6.8035998344421387</v>
      </c>
      <c r="J717" s="6">
        <v>8.1661012563761393</v>
      </c>
      <c r="K717" s="12">
        <v>37.159267538700938</v>
      </c>
      <c r="L717">
        <f t="shared" si="35"/>
        <v>1.6</v>
      </c>
      <c r="M717" s="20">
        <v>59043.211459276601</v>
      </c>
    </row>
    <row r="718" spans="1:13">
      <c r="A718">
        <f t="shared" si="33"/>
        <v>109</v>
      </c>
      <c r="B718" t="s">
        <v>80</v>
      </c>
      <c r="C718" t="str">
        <f>VLOOKUP(B718,'country codes'!$A$3:$B$287,2,0)</f>
        <v>BFA</v>
      </c>
      <c r="D718">
        <v>5</v>
      </c>
      <c r="E718" s="7" t="str">
        <f t="shared" si="34"/>
        <v>2016BFA</v>
      </c>
      <c r="F718" s="5">
        <v>18646.349999999999</v>
      </c>
      <c r="G718">
        <v>2016</v>
      </c>
      <c r="H718" s="5">
        <v>60.4</v>
      </c>
      <c r="I718" s="6">
        <v>4.205634593963623</v>
      </c>
      <c r="J718" s="6">
        <v>1.1380787716628</v>
      </c>
      <c r="K718" s="12">
        <v>36.998446830179439</v>
      </c>
      <c r="L718">
        <f t="shared" si="35"/>
        <v>1.6</v>
      </c>
      <c r="M718" s="20">
        <v>1981.4268381523655</v>
      </c>
    </row>
    <row r="719" spans="1:13">
      <c r="A719">
        <f t="shared" si="33"/>
        <v>110</v>
      </c>
      <c r="B719" t="s">
        <v>110</v>
      </c>
      <c r="C719" t="str">
        <f>VLOOKUP(B719,'country codes'!$A$3:$B$287,2,0)</f>
        <v>GHA</v>
      </c>
      <c r="D719">
        <v>5</v>
      </c>
      <c r="E719" s="7" t="str">
        <f t="shared" si="34"/>
        <v>2016GHA</v>
      </c>
      <c r="F719" s="5">
        <v>28481.947</v>
      </c>
      <c r="G719">
        <v>2016</v>
      </c>
      <c r="H719" s="5">
        <v>63.1</v>
      </c>
      <c r="I719" s="6">
        <v>4.514411449432373</v>
      </c>
      <c r="J719" s="6">
        <v>1.97213430420772</v>
      </c>
      <c r="K719" s="12">
        <v>36.915348151987956</v>
      </c>
      <c r="L719">
        <f t="shared" si="35"/>
        <v>1.6</v>
      </c>
      <c r="M719" s="20">
        <v>4724.1251163972693</v>
      </c>
    </row>
    <row r="720" spans="1:13">
      <c r="A720">
        <f t="shared" si="33"/>
        <v>111</v>
      </c>
      <c r="B720" t="s">
        <v>142</v>
      </c>
      <c r="C720" t="str">
        <f>VLOOKUP(B720,'country codes'!$A$3:$B$287,2,0)</f>
        <v>LVA</v>
      </c>
      <c r="D720">
        <v>7</v>
      </c>
      <c r="E720" s="7" t="str">
        <f t="shared" si="34"/>
        <v>2016LVA</v>
      </c>
      <c r="F720" s="5">
        <v>1974.2650000000001</v>
      </c>
      <c r="G720">
        <v>2016</v>
      </c>
      <c r="H720" s="5">
        <v>74.900000000000006</v>
      </c>
      <c r="I720" s="6">
        <v>5.9404463768005371</v>
      </c>
      <c r="J720" s="6">
        <v>6.2202459290042196</v>
      </c>
      <c r="K720" s="12">
        <v>36.496487732053254</v>
      </c>
      <c r="L720">
        <f t="shared" si="35"/>
        <v>1.6</v>
      </c>
      <c r="M720" s="20">
        <v>27590.983384111569</v>
      </c>
    </row>
    <row r="721" spans="1:13">
      <c r="A721">
        <f t="shared" si="33"/>
        <v>112</v>
      </c>
      <c r="B721" t="s">
        <v>107</v>
      </c>
      <c r="C721" t="str">
        <f>VLOOKUP(B721,'country codes'!$A$3:$B$287,2,0)</f>
        <v>UKR</v>
      </c>
      <c r="D721">
        <v>7</v>
      </c>
      <c r="E721" s="7" t="str">
        <f t="shared" si="34"/>
        <v>2016UKR</v>
      </c>
      <c r="F721" s="5">
        <v>44713.707999999999</v>
      </c>
      <c r="G721">
        <v>2016</v>
      </c>
      <c r="H721" s="5">
        <v>71.7</v>
      </c>
      <c r="I721" s="6">
        <v>4.0286903381347656</v>
      </c>
      <c r="J721" s="6">
        <v>2.7851846746494999</v>
      </c>
      <c r="K721" s="12">
        <v>36.114456789874168</v>
      </c>
      <c r="L721">
        <f t="shared" si="35"/>
        <v>1.6</v>
      </c>
      <c r="M721" s="20">
        <v>11534.638001777699</v>
      </c>
    </row>
    <row r="722" spans="1:13">
      <c r="A722">
        <f t="shared" si="33"/>
        <v>113</v>
      </c>
      <c r="B722" t="s">
        <v>133</v>
      </c>
      <c r="C722" t="str">
        <f>VLOOKUP(B722,'country codes'!$A$3:$B$287,2,0)</f>
        <v>MRT</v>
      </c>
      <c r="D722">
        <v>5</v>
      </c>
      <c r="E722" s="7" t="str">
        <f t="shared" si="34"/>
        <v>2016MRT</v>
      </c>
      <c r="F722" s="5">
        <v>4163.5320000000002</v>
      </c>
      <c r="G722">
        <v>2016</v>
      </c>
      <c r="H722" s="5">
        <v>64.2</v>
      </c>
      <c r="I722" s="6">
        <v>4.4721493721008301</v>
      </c>
      <c r="J722" s="6">
        <v>2.3568363083174</v>
      </c>
      <c r="K722" s="12">
        <v>35.777823221953774</v>
      </c>
      <c r="L722">
        <f t="shared" si="35"/>
        <v>1.6</v>
      </c>
      <c r="M722" s="20">
        <v>5045.8943002124624</v>
      </c>
    </row>
    <row r="723" spans="1:13">
      <c r="A723">
        <f t="shared" si="33"/>
        <v>114</v>
      </c>
      <c r="B723" t="s">
        <v>104</v>
      </c>
      <c r="C723" t="str">
        <f>VLOOKUP(B723,'country codes'!$A$3:$B$287,2,0)</f>
        <v>CIV</v>
      </c>
      <c r="D723">
        <v>5</v>
      </c>
      <c r="E723" s="7" t="str">
        <f t="shared" si="34"/>
        <v>2016CIV</v>
      </c>
      <c r="F723" s="5">
        <v>23822.725999999999</v>
      </c>
      <c r="G723">
        <v>2016</v>
      </c>
      <c r="H723" s="5">
        <v>56.6</v>
      </c>
      <c r="I723" s="6">
        <v>4.5425457954406738</v>
      </c>
      <c r="J723" s="6">
        <v>1.2569566645171599</v>
      </c>
      <c r="K723" s="12">
        <v>35.607246893528838</v>
      </c>
      <c r="L723">
        <f t="shared" si="35"/>
        <v>1.6</v>
      </c>
      <c r="M723" s="20">
        <v>4615.7115817946078</v>
      </c>
    </row>
    <row r="724" spans="1:13">
      <c r="A724">
        <f t="shared" si="33"/>
        <v>115</v>
      </c>
      <c r="B724" t="s">
        <v>98</v>
      </c>
      <c r="C724" t="str">
        <f>VLOOKUP(B724,'country codes'!$A$3:$B$287,2,0)</f>
        <v>HTI</v>
      </c>
      <c r="D724">
        <v>1</v>
      </c>
      <c r="E724" s="7" t="str">
        <f t="shared" si="34"/>
        <v>2016HTI</v>
      </c>
      <c r="F724" s="5">
        <v>10839.976000000001</v>
      </c>
      <c r="G724">
        <v>2016</v>
      </c>
      <c r="H724" s="5">
        <v>62.9</v>
      </c>
      <c r="I724" s="6">
        <v>3.3523001670837402</v>
      </c>
      <c r="J724" s="6">
        <v>0.65225686963857499</v>
      </c>
      <c r="K724" s="12">
        <v>35.582633135910882</v>
      </c>
      <c r="L724">
        <f t="shared" si="35"/>
        <v>1.6</v>
      </c>
      <c r="M724" s="20">
        <v>2952.6187285811811</v>
      </c>
    </row>
    <row r="725" spans="1:13">
      <c r="A725">
        <f t="shared" si="33"/>
        <v>116</v>
      </c>
      <c r="B725" t="s">
        <v>91</v>
      </c>
      <c r="C725" t="str">
        <f>VLOOKUP(B725,'country codes'!$A$3:$B$287,2,0)</f>
        <v>NER</v>
      </c>
      <c r="D725">
        <v>5</v>
      </c>
      <c r="E725" s="7" t="str">
        <f t="shared" si="34"/>
        <v>2016NER</v>
      </c>
      <c r="F725" s="5">
        <v>20788.789000000001</v>
      </c>
      <c r="G725">
        <v>2016</v>
      </c>
      <c r="H725" s="5">
        <v>61.1</v>
      </c>
      <c r="I725" s="6">
        <v>4.2346458435058594</v>
      </c>
      <c r="J725" s="6">
        <v>1.5998934128649001</v>
      </c>
      <c r="K725" s="12">
        <v>35.518315807132105</v>
      </c>
      <c r="L725">
        <f t="shared" si="35"/>
        <v>1.6</v>
      </c>
      <c r="M725" s="20">
        <v>1151.6551592960564</v>
      </c>
    </row>
    <row r="726" spans="1:13">
      <c r="A726">
        <f t="shared" si="33"/>
        <v>117</v>
      </c>
      <c r="B726" t="s">
        <v>143</v>
      </c>
      <c r="C726" t="str">
        <f>VLOOKUP(B726,'country codes'!$A$3:$B$287,2,0)</f>
        <v>SLE</v>
      </c>
      <c r="D726">
        <v>5</v>
      </c>
      <c r="E726" s="7" t="str">
        <f t="shared" si="34"/>
        <v>2016SLE</v>
      </c>
      <c r="F726" s="5">
        <v>7328.8459999999995</v>
      </c>
      <c r="G726">
        <v>2016</v>
      </c>
      <c r="H726" s="5">
        <v>53.4</v>
      </c>
      <c r="I726" s="6">
        <v>4.7329530715942383</v>
      </c>
      <c r="J726" s="6">
        <v>0.98976019182262298</v>
      </c>
      <c r="K726" s="12">
        <v>35.449286884517548</v>
      </c>
      <c r="L726">
        <f t="shared" si="35"/>
        <v>1.6</v>
      </c>
      <c r="M726" s="20">
        <v>1610.5527273905398</v>
      </c>
    </row>
    <row r="727" spans="1:13">
      <c r="A727">
        <f t="shared" si="33"/>
        <v>118</v>
      </c>
      <c r="B727" t="s">
        <v>100</v>
      </c>
      <c r="C727" t="str">
        <f>VLOOKUP(B727,'country codes'!$A$3:$B$287,2,0)</f>
        <v>MWI</v>
      </c>
      <c r="D727">
        <v>5</v>
      </c>
      <c r="E727" s="7" t="str">
        <f t="shared" si="34"/>
        <v>2016MWI</v>
      </c>
      <c r="F727" s="5">
        <v>17205.253000000001</v>
      </c>
      <c r="G727">
        <v>2016</v>
      </c>
      <c r="H727" s="5">
        <v>62.7</v>
      </c>
      <c r="I727" s="6">
        <v>3.4764926433563232</v>
      </c>
      <c r="J727" s="6">
        <v>0.83448797097242999</v>
      </c>
      <c r="K727" s="12">
        <v>35.3894363872406</v>
      </c>
      <c r="L727">
        <f t="shared" si="35"/>
        <v>1.6</v>
      </c>
      <c r="M727" s="20">
        <v>1024.6010723385609</v>
      </c>
    </row>
    <row r="728" spans="1:13">
      <c r="A728">
        <f t="shared" si="33"/>
        <v>119</v>
      </c>
      <c r="B728" t="s">
        <v>115</v>
      </c>
      <c r="C728" t="str">
        <f>VLOOKUP(B728,'country codes'!$A$3:$B$287,2,0)</f>
        <v>TGO</v>
      </c>
      <c r="D728">
        <v>5</v>
      </c>
      <c r="E728" s="7" t="str">
        <f t="shared" si="34"/>
        <v>2016TGO</v>
      </c>
      <c r="F728" s="5">
        <v>7509.9520000000002</v>
      </c>
      <c r="G728">
        <v>2016</v>
      </c>
      <c r="H728" s="5">
        <v>60.2</v>
      </c>
      <c r="I728" s="6">
        <v>3.8785784244537354</v>
      </c>
      <c r="J728" s="6">
        <v>1.0538478096656501</v>
      </c>
      <c r="K728" s="12">
        <v>35.206499644178365</v>
      </c>
      <c r="L728">
        <f t="shared" si="35"/>
        <v>1.6</v>
      </c>
      <c r="M728" s="20">
        <v>1489.68384462263</v>
      </c>
    </row>
    <row r="729" spans="1:13">
      <c r="A729">
        <f t="shared" si="33"/>
        <v>120</v>
      </c>
      <c r="B729" t="s">
        <v>144</v>
      </c>
      <c r="C729" t="str">
        <f>VLOOKUP(B729,'country codes'!$A$3:$B$287,2,0)</f>
        <v>TKM</v>
      </c>
      <c r="D729">
        <v>7</v>
      </c>
      <c r="E729" s="7" t="str">
        <f t="shared" si="34"/>
        <v>2016TKM</v>
      </c>
      <c r="F729" s="5">
        <v>5662.3710000000001</v>
      </c>
      <c r="G729">
        <v>2016</v>
      </c>
      <c r="H729" s="5">
        <v>67.8</v>
      </c>
      <c r="I729" s="6">
        <v>5.8870515823364258</v>
      </c>
      <c r="J729" s="6">
        <v>5.2623983265366396</v>
      </c>
      <c r="K729" s="12">
        <v>35.048762776162071</v>
      </c>
      <c r="L729">
        <f t="shared" si="35"/>
        <v>1.6</v>
      </c>
      <c r="M729" s="20">
        <v>13562.526081048449</v>
      </c>
    </row>
    <row r="730" spans="1:13">
      <c r="A730">
        <f t="shared" si="33"/>
        <v>121</v>
      </c>
      <c r="B730" t="s">
        <v>145</v>
      </c>
      <c r="C730" t="str">
        <f>VLOOKUP(B730,'country codes'!$A$3:$B$287,2,0)</f>
        <v>ARE</v>
      </c>
      <c r="D730">
        <v>4</v>
      </c>
      <c r="E730" s="7" t="str">
        <f t="shared" si="34"/>
        <v>2016ARE</v>
      </c>
      <c r="F730" s="5">
        <v>9360.9750000000004</v>
      </c>
      <c r="G730">
        <v>2016</v>
      </c>
      <c r="H730" s="5">
        <v>77.5</v>
      </c>
      <c r="I730" s="6">
        <v>6.8309502601623535</v>
      </c>
      <c r="J730" s="6">
        <v>8.8162614595992075</v>
      </c>
      <c r="K730" s="12">
        <v>34.981200053155533</v>
      </c>
      <c r="L730">
        <f t="shared" si="35"/>
        <v>1.6</v>
      </c>
      <c r="M730" s="20">
        <v>66510.867462450668</v>
      </c>
    </row>
    <row r="731" spans="1:13">
      <c r="A731">
        <f t="shared" si="33"/>
        <v>122</v>
      </c>
      <c r="B731" t="s">
        <v>141</v>
      </c>
      <c r="C731" t="str">
        <f>VLOOKUP(B731,'country codes'!$A$3:$B$287,2,0)</f>
        <v>EST</v>
      </c>
      <c r="D731">
        <v>7</v>
      </c>
      <c r="E731" s="7" t="str">
        <f t="shared" si="34"/>
        <v>2016EST</v>
      </c>
      <c r="F731" s="5">
        <v>1316.5070000000001</v>
      </c>
      <c r="G731">
        <v>2016</v>
      </c>
      <c r="H731" s="5">
        <v>78.099999999999994</v>
      </c>
      <c r="I731" s="6">
        <v>5.6496753692626953</v>
      </c>
      <c r="J731" s="6">
        <v>7.02663299444984</v>
      </c>
      <c r="K731" s="12">
        <v>34.629868997609051</v>
      </c>
      <c r="L731">
        <f t="shared" si="35"/>
        <v>1.6</v>
      </c>
      <c r="M731" s="20">
        <v>32232.921636490704</v>
      </c>
    </row>
    <row r="732" spans="1:13">
      <c r="A732">
        <f t="shared" si="33"/>
        <v>123</v>
      </c>
      <c r="B732" t="s">
        <v>89</v>
      </c>
      <c r="C732" t="str">
        <f>VLOOKUP(B732,'country codes'!$A$3:$B$287,2,0)</f>
        <v>BEN</v>
      </c>
      <c r="D732">
        <v>5</v>
      </c>
      <c r="E732" s="7" t="str">
        <f t="shared" si="34"/>
        <v>2016BEN</v>
      </c>
      <c r="F732" s="5">
        <v>10872.072</v>
      </c>
      <c r="G732">
        <v>2016</v>
      </c>
      <c r="H732" s="5">
        <v>60.9</v>
      </c>
      <c r="I732" s="6">
        <v>4.0073575973510742</v>
      </c>
      <c r="J732" s="6">
        <v>1.4635426319799001</v>
      </c>
      <c r="K732" s="12">
        <v>34.619549042810434</v>
      </c>
      <c r="L732">
        <f t="shared" si="35"/>
        <v>1.6</v>
      </c>
      <c r="M732" s="20">
        <v>2961.4417779277064</v>
      </c>
    </row>
    <row r="733" spans="1:13">
      <c r="A733">
        <f t="shared" si="33"/>
        <v>124</v>
      </c>
      <c r="B733" t="s">
        <v>146</v>
      </c>
      <c r="C733" t="str">
        <f>VLOOKUP(B733,'country codes'!$A$3:$B$287,2,0)</f>
        <v>ZWE</v>
      </c>
      <c r="D733">
        <v>5</v>
      </c>
      <c r="E733" s="7" t="str">
        <f t="shared" si="34"/>
        <v>2016ZWE</v>
      </c>
      <c r="F733" s="5">
        <v>14030.338</v>
      </c>
      <c r="G733">
        <v>2016</v>
      </c>
      <c r="H733" s="5">
        <v>60.3</v>
      </c>
      <c r="I733" s="6">
        <v>3.7354001998901367</v>
      </c>
      <c r="J733" s="6">
        <v>1.0333430544903599</v>
      </c>
      <c r="K733" s="12">
        <v>34.468636195352232</v>
      </c>
      <c r="L733">
        <f t="shared" si="35"/>
        <v>1.6</v>
      </c>
      <c r="M733" s="20">
        <v>2934.7336500191245</v>
      </c>
    </row>
    <row r="734" spans="1:13">
      <c r="A734">
        <f t="shared" si="33"/>
        <v>125</v>
      </c>
      <c r="B734" t="s">
        <v>131</v>
      </c>
      <c r="C734" t="str">
        <f>VLOOKUP(B734,'country codes'!$A$3:$B$287,2,0)</f>
        <v>KAZ</v>
      </c>
      <c r="D734">
        <v>7</v>
      </c>
      <c r="E734" s="7" t="str">
        <f t="shared" si="34"/>
        <v>2016KAZ</v>
      </c>
      <c r="F734" s="5">
        <v>17830.901999999998</v>
      </c>
      <c r="G734">
        <v>2016</v>
      </c>
      <c r="H734" s="5">
        <v>72.099999999999994</v>
      </c>
      <c r="I734" s="6">
        <v>5.5335516929626465</v>
      </c>
      <c r="J734" s="6">
        <v>5.8496004002847597</v>
      </c>
      <c r="K734" s="12">
        <v>34.154799717952798</v>
      </c>
      <c r="L734">
        <f t="shared" si="35"/>
        <v>1.6</v>
      </c>
      <c r="M734" s="20">
        <v>24210.862961638202</v>
      </c>
    </row>
    <row r="735" spans="1:13">
      <c r="A735">
        <f t="shared" si="33"/>
        <v>126</v>
      </c>
      <c r="B735" t="s">
        <v>125</v>
      </c>
      <c r="C735" t="str">
        <f>VLOOKUP(B735,'country codes'!$A$3:$B$287,2,0)</f>
        <v>NAM</v>
      </c>
      <c r="D735">
        <v>5</v>
      </c>
      <c r="E735" s="7" t="str">
        <f t="shared" si="34"/>
        <v>2016NAM</v>
      </c>
      <c r="F735" s="5">
        <v>2358.0439999999999</v>
      </c>
      <c r="G735">
        <v>2016</v>
      </c>
      <c r="H735" s="5">
        <v>62.6</v>
      </c>
      <c r="I735" s="6">
        <v>4.4855345090230303</v>
      </c>
      <c r="J735" s="6">
        <v>2.5508515014222102</v>
      </c>
      <c r="K735" s="12">
        <v>34.043336684968729</v>
      </c>
      <c r="L735">
        <f t="shared" si="35"/>
        <v>1.6</v>
      </c>
      <c r="M735" s="20">
        <v>10266.745254429921</v>
      </c>
    </row>
    <row r="736" spans="1:13">
      <c r="A736">
        <f t="shared" si="33"/>
        <v>127</v>
      </c>
      <c r="B736" t="s">
        <v>132</v>
      </c>
      <c r="C736" t="str">
        <f>VLOOKUP(B736,'country codes'!$A$3:$B$287,2,0)</f>
        <v>ZAF</v>
      </c>
      <c r="D736">
        <v>5</v>
      </c>
      <c r="E736" s="7" t="str">
        <f t="shared" si="34"/>
        <v>2016ZAF</v>
      </c>
      <c r="F736" s="5">
        <v>56207.648999999998</v>
      </c>
      <c r="G736">
        <v>2016</v>
      </c>
      <c r="H736" s="5">
        <v>63.2</v>
      </c>
      <c r="I736" s="6">
        <v>4.7697396278381348</v>
      </c>
      <c r="J736" s="6">
        <v>3.1153155995214599</v>
      </c>
      <c r="K736" s="12">
        <v>33.857862715175074</v>
      </c>
      <c r="L736">
        <f t="shared" si="35"/>
        <v>1.6</v>
      </c>
      <c r="M736" s="20">
        <v>12702.917075802594</v>
      </c>
    </row>
    <row r="737" spans="1:13">
      <c r="A737">
        <f t="shared" si="33"/>
        <v>128</v>
      </c>
      <c r="B737" t="s">
        <v>106</v>
      </c>
      <c r="C737" t="str">
        <f>VLOOKUP(B737,'country codes'!$A$3:$B$287,2,0)</f>
        <v>BDI</v>
      </c>
      <c r="D737">
        <v>5</v>
      </c>
      <c r="E737" s="7" t="str">
        <f t="shared" si="34"/>
        <v>2016BDI</v>
      </c>
      <c r="F737" s="5">
        <v>10488.002</v>
      </c>
      <c r="G737">
        <v>2016</v>
      </c>
      <c r="H737" s="5">
        <v>60.5</v>
      </c>
      <c r="I737" s="6">
        <v>3.3399090766906738</v>
      </c>
      <c r="J737" s="6">
        <v>0.66099480826370904</v>
      </c>
      <c r="K737" s="12">
        <v>33.791864884637633</v>
      </c>
      <c r="L737">
        <f t="shared" si="35"/>
        <v>1.6</v>
      </c>
      <c r="M737" s="20">
        <v>794.60457442336269</v>
      </c>
    </row>
    <row r="738" spans="1:13">
      <c r="A738">
        <f t="shared" si="33"/>
        <v>129</v>
      </c>
      <c r="B738" t="s">
        <v>47</v>
      </c>
      <c r="C738" t="str">
        <f>VLOOKUP(B738,'country codes'!$A$3:$B$287,2,0)</f>
        <v>LBR</v>
      </c>
      <c r="D738">
        <v>5</v>
      </c>
      <c r="E738" s="7" t="str">
        <f t="shared" si="34"/>
        <v>2016LBR</v>
      </c>
      <c r="F738" s="5">
        <v>4586.7879999999996</v>
      </c>
      <c r="G738">
        <v>2016</v>
      </c>
      <c r="H738" s="5">
        <v>62.8</v>
      </c>
      <c r="I738" s="6">
        <v>3.3546760082244873</v>
      </c>
      <c r="J738" s="6">
        <v>1.13800433577675</v>
      </c>
      <c r="K738" s="12">
        <v>33.235994666573184</v>
      </c>
      <c r="L738">
        <f t="shared" si="35"/>
        <v>1.6</v>
      </c>
      <c r="M738" s="20">
        <v>1516.3557142760835</v>
      </c>
    </row>
    <row r="739" spans="1:13">
      <c r="A739">
        <f t="shared" si="33"/>
        <v>130</v>
      </c>
      <c r="B739" t="s">
        <v>105</v>
      </c>
      <c r="C739" t="str">
        <f>VLOOKUP(B739,'country codes'!$A$3:$B$287,2,0)</f>
        <v>MLI</v>
      </c>
      <c r="D739">
        <v>5</v>
      </c>
      <c r="E739" s="7" t="str">
        <f t="shared" si="34"/>
        <v>2016MLI</v>
      </c>
      <c r="F739" s="5">
        <v>17965.448</v>
      </c>
      <c r="G739">
        <v>2016</v>
      </c>
      <c r="H739" s="5">
        <v>58</v>
      </c>
      <c r="I739" s="6">
        <v>4.0160279273986816</v>
      </c>
      <c r="J739" s="6">
        <v>1.4676392920149901</v>
      </c>
      <c r="K739" s="12">
        <v>32.659026548623494</v>
      </c>
      <c r="L739">
        <f t="shared" si="35"/>
        <v>1.6</v>
      </c>
      <c r="M739" s="20">
        <v>2198.5627063584625</v>
      </c>
    </row>
    <row r="740" spans="1:13">
      <c r="A740">
        <f t="shared" si="33"/>
        <v>131</v>
      </c>
      <c r="B740" t="s">
        <v>149</v>
      </c>
      <c r="C740" t="str">
        <f>VLOOKUP(B740,'country codes'!$A$3:$B$287,2,0)</f>
        <v>BHR</v>
      </c>
      <c r="D740">
        <v>4</v>
      </c>
      <c r="E740" s="7" t="str">
        <f t="shared" si="34"/>
        <v>2016BHR</v>
      </c>
      <c r="F740" s="5">
        <v>1425.7929999999999</v>
      </c>
      <c r="G740">
        <v>2016</v>
      </c>
      <c r="H740" s="5">
        <v>76.900000000000006</v>
      </c>
      <c r="I740" s="6">
        <v>6.1696734428405762</v>
      </c>
      <c r="J740" s="6">
        <v>8.7371839448577493</v>
      </c>
      <c r="K740" s="12">
        <v>32.243231738694632</v>
      </c>
      <c r="L740">
        <f t="shared" si="35"/>
        <v>1.6</v>
      </c>
      <c r="M740" s="20">
        <v>47937.776305723957</v>
      </c>
    </row>
    <row r="741" spans="1:13">
      <c r="A741">
        <f t="shared" si="33"/>
        <v>132</v>
      </c>
      <c r="B741" t="s">
        <v>139</v>
      </c>
      <c r="C741" t="str">
        <f>VLOOKUP(B741,'country codes'!$A$3:$B$287,2,0)</f>
        <v>BWA</v>
      </c>
      <c r="D741">
        <v>5</v>
      </c>
      <c r="E741" s="7" t="str">
        <f t="shared" si="34"/>
        <v>2016BWA</v>
      </c>
      <c r="F741" s="5">
        <v>2159.9250000000002</v>
      </c>
      <c r="G741">
        <v>2016</v>
      </c>
      <c r="H741" s="5">
        <v>68.2</v>
      </c>
      <c r="I741" s="6">
        <v>3.498936653137207</v>
      </c>
      <c r="J741" s="6">
        <v>2.6753281455831699</v>
      </c>
      <c r="K741" s="12">
        <v>31.355635704962232</v>
      </c>
      <c r="L741">
        <f t="shared" si="35"/>
        <v>1.6</v>
      </c>
      <c r="M741" s="20">
        <v>17117.122215746087</v>
      </c>
    </row>
    <row r="742" spans="1:13">
      <c r="A742">
        <f t="shared" si="33"/>
        <v>133</v>
      </c>
      <c r="B742" t="s">
        <v>148</v>
      </c>
      <c r="C742" t="str">
        <f>VLOOKUP(B742,'country codes'!$A$3:$B$287,2,0)</f>
        <v>KWT</v>
      </c>
      <c r="D742">
        <v>4</v>
      </c>
      <c r="E742" s="7" t="str">
        <f t="shared" si="34"/>
        <v>2016KWT</v>
      </c>
      <c r="F742" s="5">
        <v>3956.8620000000001</v>
      </c>
      <c r="G742">
        <v>2016</v>
      </c>
      <c r="H742" s="5">
        <v>75.2</v>
      </c>
      <c r="I742" s="6">
        <v>5.9471945762634277</v>
      </c>
      <c r="J742" s="6">
        <v>8.4392264129095693</v>
      </c>
      <c r="K742" s="12">
        <v>31.200220699448408</v>
      </c>
      <c r="L742">
        <f t="shared" si="35"/>
        <v>1.6</v>
      </c>
      <c r="M742" s="20">
        <v>54708.702677611123</v>
      </c>
    </row>
    <row r="743" spans="1:13">
      <c r="A743">
        <f t="shared" si="33"/>
        <v>134</v>
      </c>
      <c r="B743" t="s">
        <v>118</v>
      </c>
      <c r="C743" t="str">
        <f>VLOOKUP(B743,'country codes'!$A$3:$B$287,2,0)</f>
        <v>GIN</v>
      </c>
      <c r="D743">
        <v>5</v>
      </c>
      <c r="E743" s="7" t="str">
        <f t="shared" si="34"/>
        <v>2016GIN</v>
      </c>
      <c r="F743" s="5">
        <v>11738.433999999999</v>
      </c>
      <c r="G743">
        <v>2016</v>
      </c>
      <c r="H743" s="5">
        <v>60.2</v>
      </c>
      <c r="I743" s="6">
        <v>3.6028547286987305</v>
      </c>
      <c r="J743" s="6">
        <v>1.61408646235308</v>
      </c>
      <c r="K743" s="12">
        <v>31.124734560895913</v>
      </c>
      <c r="L743">
        <f t="shared" si="35"/>
        <v>1.6</v>
      </c>
      <c r="M743" s="20">
        <v>2253.4782443462459</v>
      </c>
    </row>
    <row r="744" spans="1:13">
      <c r="A744">
        <f t="shared" si="33"/>
        <v>135</v>
      </c>
      <c r="B744" t="s">
        <v>117</v>
      </c>
      <c r="C744" t="str">
        <f>VLOOKUP(B744,'country codes'!$A$3:$B$287,2,0)</f>
        <v>TZA</v>
      </c>
      <c r="D744">
        <v>5</v>
      </c>
      <c r="E744" s="7" t="str">
        <f t="shared" si="34"/>
        <v>2016TZA</v>
      </c>
      <c r="F744" s="5">
        <v>53049.231</v>
      </c>
      <c r="G744">
        <v>2016</v>
      </c>
      <c r="H744" s="5">
        <v>63.8</v>
      </c>
      <c r="I744" s="6">
        <v>2.9027342796325684</v>
      </c>
      <c r="J744" s="6">
        <v>1.1627985370845799</v>
      </c>
      <c r="K744" s="12">
        <v>30.798599380127989</v>
      </c>
      <c r="L744">
        <f t="shared" si="35"/>
        <v>1.6</v>
      </c>
      <c r="M744" s="20">
        <v>2441.5652140062298</v>
      </c>
    </row>
    <row r="745" spans="1:13">
      <c r="A745">
        <f t="shared" si="33"/>
        <v>136</v>
      </c>
      <c r="B745" t="s">
        <v>152</v>
      </c>
      <c r="C745" t="str">
        <f>VLOOKUP(B745,'country codes'!$A$3:$B$287,2,0)</f>
        <v>LUX</v>
      </c>
      <c r="D745">
        <v>3</v>
      </c>
      <c r="E745" s="7" t="str">
        <f t="shared" si="34"/>
        <v>2016LUX</v>
      </c>
      <c r="F745" s="5">
        <v>579.26599999999996</v>
      </c>
      <c r="G745">
        <v>2016</v>
      </c>
      <c r="H745" s="5">
        <v>81.8</v>
      </c>
      <c r="I745" s="6">
        <v>6.9673409461975098</v>
      </c>
      <c r="J745" s="6">
        <v>12.756427299296799</v>
      </c>
      <c r="K745" s="12">
        <v>29.941131031142881</v>
      </c>
      <c r="L745">
        <f t="shared" si="35"/>
        <v>1.6</v>
      </c>
      <c r="M745" s="20">
        <v>113396.75375956058</v>
      </c>
    </row>
    <row r="746" spans="1:13">
      <c r="A746">
        <f t="shared" si="33"/>
        <v>137</v>
      </c>
      <c r="B746" t="s">
        <v>140</v>
      </c>
      <c r="C746" t="str">
        <f>VLOOKUP(B746,'country codes'!$A$3:$B$287,2,0)</f>
        <v>TCD</v>
      </c>
      <c r="D746">
        <v>5</v>
      </c>
      <c r="E746" s="7" t="str">
        <f t="shared" si="34"/>
        <v>2016TCD</v>
      </c>
      <c r="F746" s="5">
        <v>14561.657999999999</v>
      </c>
      <c r="G746">
        <v>2016</v>
      </c>
      <c r="H746" s="5">
        <v>53.4</v>
      </c>
      <c r="I746" s="6">
        <v>4.0293502807617188</v>
      </c>
      <c r="J746" s="6">
        <v>1.75437002620521</v>
      </c>
      <c r="K746" s="12">
        <v>28.523993409267266</v>
      </c>
      <c r="L746">
        <f t="shared" si="35"/>
        <v>1.6</v>
      </c>
      <c r="M746" s="20">
        <v>1687.0526423167648</v>
      </c>
    </row>
    <row r="747" spans="1:13">
      <c r="A747">
        <f t="shared" si="33"/>
        <v>138</v>
      </c>
      <c r="B747" t="s">
        <v>150</v>
      </c>
      <c r="C747" t="str">
        <f>VLOOKUP(B747,'country codes'!$A$3:$B$287,2,0)</f>
        <v>LSO</v>
      </c>
      <c r="D747">
        <v>5</v>
      </c>
      <c r="E747" s="7" t="str">
        <f t="shared" si="34"/>
        <v>2016LSO</v>
      </c>
      <c r="F747" s="5">
        <v>2075.0410000000002</v>
      </c>
      <c r="G747">
        <v>2016</v>
      </c>
      <c r="H747" s="5">
        <v>52.1</v>
      </c>
      <c r="I747" s="6">
        <v>3.8082048892974854</v>
      </c>
      <c r="J747" s="6">
        <v>1.3316569511916601</v>
      </c>
      <c r="K747" s="12">
        <v>28.011527789601224</v>
      </c>
      <c r="L747">
        <f t="shared" si="35"/>
        <v>1.6</v>
      </c>
      <c r="M747" s="20">
        <v>2842.6986089252682</v>
      </c>
    </row>
    <row r="748" spans="1:13">
      <c r="A748">
        <f t="shared" si="33"/>
        <v>139</v>
      </c>
      <c r="B748" t="s">
        <v>154</v>
      </c>
      <c r="C748" t="str">
        <f>VLOOKUP(B748,'country codes'!$A$3:$B$287,2,0)</f>
        <v>MNG</v>
      </c>
      <c r="D748">
        <v>8</v>
      </c>
      <c r="E748" s="7" t="str">
        <f t="shared" si="34"/>
        <v>2016MNG</v>
      </c>
      <c r="F748" s="5">
        <v>3056.3580000000002</v>
      </c>
      <c r="G748">
        <v>2016</v>
      </c>
      <c r="H748" s="5">
        <v>69.3</v>
      </c>
      <c r="I748" s="6">
        <v>5.056999683380127</v>
      </c>
      <c r="J748" s="6">
        <v>7.6218314362680601</v>
      </c>
      <c r="K748" s="12">
        <v>26.680827253302599</v>
      </c>
      <c r="L748">
        <f t="shared" si="35"/>
        <v>1.6</v>
      </c>
      <c r="M748" s="20">
        <v>10940.415068486665</v>
      </c>
    </row>
    <row r="749" spans="1:13">
      <c r="A749">
        <f t="shared" si="33"/>
        <v>140</v>
      </c>
      <c r="B749" t="s">
        <v>153</v>
      </c>
      <c r="C749" t="str">
        <f>VLOOKUP(B749,'country codes'!$A$3:$B$287,2,0)</f>
        <v>CAF</v>
      </c>
      <c r="D749">
        <v>5</v>
      </c>
      <c r="E749" s="7" t="str">
        <f t="shared" si="34"/>
        <v>2016CAF</v>
      </c>
      <c r="F749" s="5">
        <v>4537.683</v>
      </c>
      <c r="G749">
        <v>2016</v>
      </c>
      <c r="H749" s="5">
        <v>51.6</v>
      </c>
      <c r="I749" s="6">
        <v>2.6930611133575439</v>
      </c>
      <c r="J749" s="6">
        <v>1.16432360107746</v>
      </c>
      <c r="K749" s="12">
        <v>22.348251230483068</v>
      </c>
      <c r="L749">
        <f t="shared" si="35"/>
        <v>1.6</v>
      </c>
      <c r="M749" s="20">
        <v>884.49441685304771</v>
      </c>
    </row>
    <row r="750" spans="1:13">
      <c r="A750" t="str">
        <f t="shared" si="33"/>
        <v/>
      </c>
      <c r="B750" t="s">
        <v>134</v>
      </c>
      <c r="C750" t="str">
        <f>VLOOKUP(B750,'country codes'!$A$3:$B$287,2,0)</f>
        <v>BTN</v>
      </c>
      <c r="D750">
        <v>6</v>
      </c>
      <c r="E750" s="7" t="str">
        <f t="shared" si="34"/>
        <v>2016BTN</v>
      </c>
      <c r="F750" s="5">
        <v>736.70600000000002</v>
      </c>
      <c r="G750">
        <v>2016</v>
      </c>
      <c r="H750" s="5">
        <v>70.8</v>
      </c>
      <c r="I750" s="6" t="s">
        <v>333</v>
      </c>
      <c r="J750" s="6">
        <v>4.5209542322876199</v>
      </c>
      <c r="K750" s="12" t="s">
        <v>333</v>
      </c>
      <c r="L750">
        <f t="shared" si="35"/>
        <v>1.6</v>
      </c>
      <c r="M750" s="20">
        <v>10775.146432418509</v>
      </c>
    </row>
    <row r="751" spans="1:13">
      <c r="A751" t="str">
        <f t="shared" si="33"/>
        <v/>
      </c>
      <c r="B751" t="s">
        <v>68</v>
      </c>
      <c r="C751" t="str">
        <f>VLOOKUP(B751,'country codes'!$A$3:$B$287,2,0)</f>
        <v>COM</v>
      </c>
      <c r="D751">
        <v>5</v>
      </c>
      <c r="E751" s="7" t="str">
        <f t="shared" si="34"/>
        <v>2016COM</v>
      </c>
      <c r="F751" s="5">
        <v>795.59699999999998</v>
      </c>
      <c r="G751">
        <v>2016</v>
      </c>
      <c r="H751" s="5">
        <v>63.7</v>
      </c>
      <c r="I751" s="6" t="s">
        <v>333</v>
      </c>
      <c r="J751" s="6">
        <v>1.23099659492766</v>
      </c>
      <c r="K751" s="12" t="s">
        <v>333</v>
      </c>
      <c r="L751">
        <f t="shared" si="35"/>
        <v>1.6</v>
      </c>
      <c r="M751" s="20">
        <v>2987.9890529403938</v>
      </c>
    </row>
    <row r="752" spans="1:13">
      <c r="A752" t="str">
        <f t="shared" si="33"/>
        <v/>
      </c>
      <c r="B752" t="s">
        <v>128</v>
      </c>
      <c r="C752" t="str">
        <f>VLOOKUP(B752,'country codes'!$A$3:$B$287,2,0)</f>
        <v>SWZ</v>
      </c>
      <c r="D752">
        <v>5</v>
      </c>
      <c r="E752" s="7" t="str">
        <f t="shared" si="34"/>
        <v>2016SWZ</v>
      </c>
      <c r="F752" s="5">
        <v>1113.9939999999999</v>
      </c>
      <c r="G752">
        <v>2016</v>
      </c>
      <c r="H752" s="5">
        <v>57</v>
      </c>
      <c r="I752" s="6" t="s">
        <v>333</v>
      </c>
      <c r="J752" s="6">
        <v>1.81338266712214</v>
      </c>
      <c r="K752" s="12" t="s">
        <v>333</v>
      </c>
      <c r="L752">
        <f t="shared" si="35"/>
        <v>1.6</v>
      </c>
      <c r="M752" s="20">
        <v>8321.1066099900454</v>
      </c>
    </row>
    <row r="753" spans="1:13">
      <c r="A753" t="str">
        <f t="shared" si="33"/>
        <v/>
      </c>
      <c r="B753" t="s">
        <v>147</v>
      </c>
      <c r="C753" t="str">
        <f>VLOOKUP(B753,'country codes'!$A$3:$B$287,2,0)</f>
        <v>HKG</v>
      </c>
      <c r="D753">
        <v>8</v>
      </c>
      <c r="E753" s="7" t="str">
        <f t="shared" si="34"/>
        <v>2016HKG</v>
      </c>
      <c r="F753" s="5">
        <v>7243.5410000000002</v>
      </c>
      <c r="G753">
        <v>2016</v>
      </c>
      <c r="H753" s="5">
        <v>84.3</v>
      </c>
      <c r="I753" s="6">
        <v>5.4984207153320313</v>
      </c>
      <c r="J753" s="6" t="s">
        <v>333</v>
      </c>
      <c r="K753" s="12" t="s">
        <v>333</v>
      </c>
      <c r="L753">
        <f t="shared" si="35"/>
        <v>1.6</v>
      </c>
      <c r="M753" s="20">
        <v>58096.283387913856</v>
      </c>
    </row>
    <row r="754" spans="1:13">
      <c r="A754" t="str">
        <f t="shared" si="33"/>
        <v/>
      </c>
      <c r="B754" t="s">
        <v>81</v>
      </c>
      <c r="C754" t="str">
        <f>VLOOKUP(B754,'country codes'!$A$3:$B$287,2,0)</f>
        <v>ISL</v>
      </c>
      <c r="D754">
        <v>3</v>
      </c>
      <c r="E754" s="7" t="str">
        <f t="shared" si="34"/>
        <v>2016ISL</v>
      </c>
      <c r="F754" s="5">
        <v>332.209</v>
      </c>
      <c r="G754">
        <v>2016</v>
      </c>
      <c r="H754" s="5">
        <v>82.6</v>
      </c>
      <c r="I754" s="6">
        <v>7.5100345611572266</v>
      </c>
      <c r="J754" s="6" t="s">
        <v>333</v>
      </c>
      <c r="K754" s="12" t="s">
        <v>333</v>
      </c>
      <c r="L754">
        <f t="shared" si="35"/>
        <v>1.6</v>
      </c>
      <c r="M754" s="20">
        <v>54125.480674308688</v>
      </c>
    </row>
    <row r="755" spans="1:13">
      <c r="A755" t="str">
        <f t="shared" si="33"/>
        <v/>
      </c>
      <c r="B755" t="s">
        <v>90</v>
      </c>
      <c r="C755" t="str">
        <f>VLOOKUP(B755,'country codes'!$A$3:$B$287,2,0)</f>
        <v>LAO</v>
      </c>
      <c r="D755">
        <v>8</v>
      </c>
      <c r="E755" s="7" t="str">
        <f t="shared" si="34"/>
        <v>2016LAO</v>
      </c>
      <c r="F755" s="5">
        <v>6845.848</v>
      </c>
      <c r="G755">
        <v>2016</v>
      </c>
      <c r="H755" s="5">
        <v>66.900000000000006</v>
      </c>
      <c r="I755" s="6" t="s">
        <v>333</v>
      </c>
      <c r="J755" s="6">
        <v>1.8502266761695501</v>
      </c>
      <c r="K755" s="12" t="s">
        <v>333</v>
      </c>
      <c r="L755">
        <f t="shared" si="35"/>
        <v>1.6</v>
      </c>
      <c r="M755" s="20">
        <v>6896.1293884800534</v>
      </c>
    </row>
    <row r="756" spans="1:13">
      <c r="A756" t="str">
        <f t="shared" si="33"/>
        <v/>
      </c>
      <c r="B756" t="s">
        <v>155</v>
      </c>
      <c r="C756" t="str">
        <f>VLOOKUP(B756,'country codes'!$A$3:$B$287,2,0)</f>
        <v>QAT</v>
      </c>
      <c r="D756">
        <v>4</v>
      </c>
      <c r="E756" s="7" t="str">
        <f t="shared" si="34"/>
        <v>2016QAT</v>
      </c>
      <c r="F756" s="5">
        <v>2654.3789999999999</v>
      </c>
      <c r="G756">
        <v>2016</v>
      </c>
      <c r="H756" s="5">
        <v>79.900000000000006</v>
      </c>
      <c r="I756" s="6" t="s">
        <v>333</v>
      </c>
      <c r="J756" s="6">
        <v>14.218522594751899</v>
      </c>
      <c r="K756" s="12" t="s">
        <v>333</v>
      </c>
      <c r="L756">
        <f t="shared" si="35"/>
        <v>1.6</v>
      </c>
      <c r="M756" s="20">
        <v>95601.987397644596</v>
      </c>
    </row>
    <row r="757" spans="1:13">
      <c r="A757" t="str">
        <f t="shared" si="33"/>
        <v/>
      </c>
      <c r="B757" t="s">
        <v>99</v>
      </c>
      <c r="C757" t="str">
        <f>VLOOKUP(B757,'country codes'!$A$3:$B$287,2,0)</f>
        <v>SDN</v>
      </c>
      <c r="D757">
        <v>5</v>
      </c>
      <c r="E757" s="7" t="str">
        <f t="shared" si="34"/>
        <v>2016SDN</v>
      </c>
      <c r="F757" s="5">
        <v>39847.432999999997</v>
      </c>
      <c r="G757">
        <v>2016</v>
      </c>
      <c r="H757" s="5">
        <v>64.7</v>
      </c>
      <c r="I757" s="6" t="s">
        <v>333</v>
      </c>
      <c r="J757" s="6">
        <v>1.3771551504410999</v>
      </c>
      <c r="K757" s="12" t="s">
        <v>333</v>
      </c>
      <c r="L757">
        <f t="shared" si="35"/>
        <v>1.6</v>
      </c>
      <c r="M757" s="20">
        <v>4284.8110556018401</v>
      </c>
    </row>
    <row r="758" spans="1:13">
      <c r="A758" t="str">
        <f t="shared" si="33"/>
        <v/>
      </c>
      <c r="B758" t="s">
        <v>114</v>
      </c>
      <c r="C758" t="str">
        <f>VLOOKUP(B758,'country codes'!$A$3:$B$287,2,0)</f>
        <v>TWN</v>
      </c>
      <c r="D758">
        <v>8</v>
      </c>
      <c r="E758" s="7" t="str">
        <f t="shared" si="34"/>
        <v>2016TWN</v>
      </c>
      <c r="F758" s="5">
        <v>23618.201000000001</v>
      </c>
      <c r="G758">
        <v>2016</v>
      </c>
      <c r="H758" s="11">
        <v>79.936199999999999</v>
      </c>
      <c r="I758" s="6">
        <v>6.5128507614135742</v>
      </c>
      <c r="J758" s="6" t="s">
        <v>333</v>
      </c>
      <c r="K758" s="12" t="s">
        <v>333</v>
      </c>
      <c r="L758">
        <f t="shared" si="35"/>
        <v>1.6</v>
      </c>
      <c r="M758" s="20" t="e">
        <v>#N/A</v>
      </c>
    </row>
    <row r="759" spans="1:13">
      <c r="A759" t="str">
        <f t="shared" si="33"/>
        <v/>
      </c>
      <c r="B759" t="s">
        <v>151</v>
      </c>
      <c r="C759" t="str">
        <f>VLOOKUP(B759,'country codes'!$A$3:$B$287,2,0)</f>
        <v>TTO</v>
      </c>
      <c r="D759">
        <v>1</v>
      </c>
      <c r="E759" s="7" t="str">
        <f t="shared" si="34"/>
        <v>2016TTO</v>
      </c>
      <c r="F759" s="5">
        <v>1377.5630000000001</v>
      </c>
      <c r="G759">
        <v>2016</v>
      </c>
      <c r="H759" s="5">
        <v>73.099999999999994</v>
      </c>
      <c r="I759" s="6" t="s">
        <v>333</v>
      </c>
      <c r="J759" s="6">
        <v>7.8210448340551899</v>
      </c>
      <c r="K759" s="12" t="s">
        <v>333</v>
      </c>
      <c r="L759">
        <f t="shared" si="35"/>
        <v>1.6</v>
      </c>
      <c r="M759" s="20">
        <v>27201.468548987283</v>
      </c>
    </row>
    <row r="760" spans="1:13">
      <c r="A760" t="str">
        <f t="shared" si="33"/>
        <v/>
      </c>
      <c r="B760" t="s">
        <v>16</v>
      </c>
      <c r="C760" t="str">
        <f>VLOOKUP(B760,'country codes'!$A$3:$B$287,2,0)</f>
        <v>URY</v>
      </c>
      <c r="D760">
        <v>1</v>
      </c>
      <c r="E760" s="7" t="str">
        <f t="shared" si="34"/>
        <v>2016URY</v>
      </c>
      <c r="F760" s="5">
        <v>3424.1390000000001</v>
      </c>
      <c r="G760">
        <v>2016</v>
      </c>
      <c r="H760" s="5">
        <v>77.5</v>
      </c>
      <c r="I760" s="6">
        <v>6.171485424041748</v>
      </c>
      <c r="J760" s="6" t="s">
        <v>333</v>
      </c>
      <c r="K760" s="12" t="s">
        <v>333</v>
      </c>
      <c r="L760">
        <f t="shared" si="35"/>
        <v>1.6</v>
      </c>
      <c r="M760" s="20">
        <v>20862.171309453472</v>
      </c>
    </row>
    <row r="761" spans="1:13">
      <c r="A761" t="str">
        <f t="shared" si="33"/>
        <v/>
      </c>
      <c r="B761" t="s">
        <v>11</v>
      </c>
      <c r="C761" t="str">
        <f>VLOOKUP(B761,'country codes'!$A$3:$B$287,2,0)</f>
        <v>VUT</v>
      </c>
      <c r="D761">
        <v>8</v>
      </c>
      <c r="E761" s="7" t="str">
        <f t="shared" si="34"/>
        <v>2016VUT</v>
      </c>
      <c r="F761" s="5">
        <v>278.32600000000002</v>
      </c>
      <c r="G761">
        <v>2016</v>
      </c>
      <c r="H761" s="5">
        <v>70</v>
      </c>
      <c r="I761" s="6">
        <v>6.7128101584982316</v>
      </c>
      <c r="J761" s="6" t="s">
        <v>333</v>
      </c>
      <c r="K761" s="12" t="s">
        <v>333</v>
      </c>
      <c r="L761">
        <f t="shared" si="35"/>
        <v>1.6</v>
      </c>
      <c r="M761" s="20">
        <v>3061.7872398366676</v>
      </c>
    </row>
    <row r="762" spans="1:13">
      <c r="A762">
        <f t="shared" si="33"/>
        <v>1</v>
      </c>
      <c r="B762" t="s">
        <v>4</v>
      </c>
      <c r="C762" t="str">
        <f>VLOOKUP(B762,'country codes'!$A$3:$B$287,2,0)</f>
        <v>CRI</v>
      </c>
      <c r="D762">
        <v>1</v>
      </c>
      <c r="E762" s="7" t="str">
        <f t="shared" si="34"/>
        <v>2015CRI</v>
      </c>
      <c r="F762" s="5">
        <v>4847.8050000000003</v>
      </c>
      <c r="G762">
        <v>2015</v>
      </c>
      <c r="H762" s="5">
        <v>79.599999999999994</v>
      </c>
      <c r="I762" s="6">
        <v>6.8540043830871582</v>
      </c>
      <c r="J762" s="6">
        <v>2.5191026838859401</v>
      </c>
      <c r="K762" s="12">
        <v>61.746273498721344</v>
      </c>
      <c r="L762">
        <f t="shared" si="35"/>
        <v>1.61</v>
      </c>
      <c r="M762" s="20">
        <v>18625.00493580375</v>
      </c>
    </row>
    <row r="763" spans="1:13">
      <c r="A763">
        <f t="shared" si="33"/>
        <v>2</v>
      </c>
      <c r="B763" t="s">
        <v>5</v>
      </c>
      <c r="C763" t="str">
        <f>VLOOKUP(B763,'country codes'!$A$3:$B$287,2,0)</f>
        <v>COL</v>
      </c>
      <c r="D763">
        <v>1</v>
      </c>
      <c r="E763" s="7" t="str">
        <f t="shared" si="34"/>
        <v>2015COL</v>
      </c>
      <c r="F763" s="5">
        <v>47520.667000000001</v>
      </c>
      <c r="G763">
        <v>2015</v>
      </c>
      <c r="H763" s="5">
        <v>76.5</v>
      </c>
      <c r="I763" s="6">
        <v>6.3875718116760254</v>
      </c>
      <c r="J763" s="6">
        <v>1.9686267102038</v>
      </c>
      <c r="K763" s="12">
        <v>59.654786823214636</v>
      </c>
      <c r="L763">
        <f t="shared" si="35"/>
        <v>1.61</v>
      </c>
      <c r="M763" s="20">
        <v>14143.703570093783</v>
      </c>
    </row>
    <row r="764" spans="1:13">
      <c r="A764">
        <f t="shared" si="33"/>
        <v>3</v>
      </c>
      <c r="B764" t="s">
        <v>12</v>
      </c>
      <c r="C764" t="str">
        <f>VLOOKUP(B764,'country codes'!$A$3:$B$287,2,0)</f>
        <v>PAN</v>
      </c>
      <c r="D764">
        <v>1</v>
      </c>
      <c r="E764" s="7" t="str">
        <f t="shared" si="34"/>
        <v>2015PAN</v>
      </c>
      <c r="F764" s="5">
        <v>3968.49</v>
      </c>
      <c r="G764">
        <v>2015</v>
      </c>
      <c r="H764" s="5">
        <v>77.8</v>
      </c>
      <c r="I764" s="6">
        <v>6.6055502891540527</v>
      </c>
      <c r="J764" s="6">
        <v>2.35380808081662</v>
      </c>
      <c r="K764" s="12">
        <v>59.618978367330612</v>
      </c>
      <c r="L764">
        <f t="shared" si="35"/>
        <v>1.61</v>
      </c>
      <c r="M764" s="20">
        <v>28436.359829119927</v>
      </c>
    </row>
    <row r="765" spans="1:13">
      <c r="A765">
        <f t="shared" si="33"/>
        <v>4</v>
      </c>
      <c r="B765" t="s">
        <v>8</v>
      </c>
      <c r="C765" t="str">
        <f>VLOOKUP(B765,'country codes'!$A$3:$B$287,2,0)</f>
        <v>GTM</v>
      </c>
      <c r="D765">
        <v>1</v>
      </c>
      <c r="E765" s="7" t="str">
        <f t="shared" si="34"/>
        <v>2015GTM</v>
      </c>
      <c r="F765" s="5">
        <v>16252.424999999999</v>
      </c>
      <c r="G765">
        <v>2015</v>
      </c>
      <c r="H765" s="5">
        <v>73.3</v>
      </c>
      <c r="I765" s="6">
        <v>6.4649868011474609</v>
      </c>
      <c r="J765" s="6">
        <v>1.84137304066935</v>
      </c>
      <c r="K765" s="12">
        <v>58.292111878114653</v>
      </c>
      <c r="L765">
        <f t="shared" si="35"/>
        <v>1.61</v>
      </c>
      <c r="M765" s="20">
        <v>8125.3648618497373</v>
      </c>
    </row>
    <row r="766" spans="1:13">
      <c r="A766">
        <f t="shared" si="33"/>
        <v>5</v>
      </c>
      <c r="B766" t="s">
        <v>20</v>
      </c>
      <c r="C766" t="str">
        <f>VLOOKUP(B766,'country codes'!$A$3:$B$287,2,0)</f>
        <v>NIC</v>
      </c>
      <c r="D766">
        <v>1</v>
      </c>
      <c r="E766" s="7" t="str">
        <f t="shared" si="34"/>
        <v>2015NIC</v>
      </c>
      <c r="F766" s="5">
        <v>6223.2340000000004</v>
      </c>
      <c r="G766">
        <v>2015</v>
      </c>
      <c r="H766" s="5">
        <v>73.599999999999994</v>
      </c>
      <c r="I766" s="6">
        <v>5.9241127967834473</v>
      </c>
      <c r="J766" s="6">
        <v>1.49826613806353</v>
      </c>
      <c r="K766" s="12">
        <v>57.16899761246583</v>
      </c>
      <c r="L766">
        <f t="shared" si="35"/>
        <v>1.61</v>
      </c>
      <c r="M766" s="20">
        <v>5630.3974642237336</v>
      </c>
    </row>
    <row r="767" spans="1:13">
      <c r="A767">
        <f t="shared" si="33"/>
        <v>6</v>
      </c>
      <c r="B767" t="s">
        <v>6</v>
      </c>
      <c r="C767" t="str">
        <f>VLOOKUP(B767,'country codes'!$A$3:$B$287,2,0)</f>
        <v>ECU</v>
      </c>
      <c r="D767">
        <v>1</v>
      </c>
      <c r="E767" s="7" t="str">
        <f t="shared" si="34"/>
        <v>2015ECU</v>
      </c>
      <c r="F767" s="5">
        <v>16212.022000000001</v>
      </c>
      <c r="G767">
        <v>2015</v>
      </c>
      <c r="H767" s="5">
        <v>76.099999999999994</v>
      </c>
      <c r="I767" s="6">
        <v>5.9640750885009766</v>
      </c>
      <c r="J767" s="6">
        <v>1.9049081666382199</v>
      </c>
      <c r="K767" s="12">
        <v>56.731020001163856</v>
      </c>
      <c r="L767">
        <f t="shared" si="35"/>
        <v>1.61</v>
      </c>
      <c r="M767" s="20">
        <v>11896.376629029581</v>
      </c>
    </row>
    <row r="768" spans="1:13">
      <c r="A768">
        <f t="shared" si="33"/>
        <v>7</v>
      </c>
      <c r="B768" t="s">
        <v>15</v>
      </c>
      <c r="C768" t="str">
        <f>VLOOKUP(B768,'country codes'!$A$3:$B$287,2,0)</f>
        <v>CHE</v>
      </c>
      <c r="D768">
        <v>3</v>
      </c>
      <c r="E768" s="7" t="str">
        <f t="shared" si="34"/>
        <v>2015CHE</v>
      </c>
      <c r="F768" s="5">
        <v>8296.7749999999996</v>
      </c>
      <c r="G768">
        <v>2015</v>
      </c>
      <c r="H768" s="5">
        <v>83.1</v>
      </c>
      <c r="I768" s="6">
        <v>7.5721368789672852</v>
      </c>
      <c r="J768" s="6">
        <v>4.6896255556143096</v>
      </c>
      <c r="K768" s="12">
        <v>56.257503423945494</v>
      </c>
      <c r="L768">
        <f t="shared" si="35"/>
        <v>1.61</v>
      </c>
      <c r="M768" s="20">
        <v>65936.626025052916</v>
      </c>
    </row>
    <row r="769" spans="1:13">
      <c r="A769">
        <f t="shared" si="33"/>
        <v>8</v>
      </c>
      <c r="B769" t="s">
        <v>36</v>
      </c>
      <c r="C769" t="str">
        <f>VLOOKUP(B769,'country codes'!$A$3:$B$287,2,0)</f>
        <v>MDA</v>
      </c>
      <c r="D769">
        <v>7</v>
      </c>
      <c r="E769" s="7" t="str">
        <f t="shared" si="34"/>
        <v>2015MDA</v>
      </c>
      <c r="F769" s="5">
        <v>4070.7049999999999</v>
      </c>
      <c r="G769">
        <v>2015</v>
      </c>
      <c r="H769" s="5">
        <v>71.5</v>
      </c>
      <c r="I769" s="6">
        <v>6.0174722671508789</v>
      </c>
      <c r="J769" s="6">
        <v>1.5307202471390799</v>
      </c>
      <c r="K769" s="12">
        <v>55.762707675149983</v>
      </c>
      <c r="L769">
        <f t="shared" si="35"/>
        <v>1.61</v>
      </c>
      <c r="M769" s="20">
        <v>10360.829591108348</v>
      </c>
    </row>
    <row r="770" spans="1:13">
      <c r="A770">
        <f t="shared" ref="A770:A833" si="36">IF(ISNUMBER(K770),COUNTIFS($G$2:$G$2281,G770,$K$2:$K$2281,"&gt;"&amp;K770)+1,"")</f>
        <v>9</v>
      </c>
      <c r="B770" t="s">
        <v>32</v>
      </c>
      <c r="C770" t="str">
        <f>VLOOKUP(B770,'country codes'!$A$3:$B$287,2,0)</f>
        <v>THA</v>
      </c>
      <c r="D770">
        <v>8</v>
      </c>
      <c r="E770" s="7" t="str">
        <f t="shared" ref="E770:E833" si="37">G770&amp;C770</f>
        <v>2015THA</v>
      </c>
      <c r="F770" s="5">
        <v>68714.519</v>
      </c>
      <c r="G770">
        <v>2015</v>
      </c>
      <c r="H770" s="5">
        <v>76.099999999999994</v>
      </c>
      <c r="I770" s="6">
        <v>6.2017626762390137</v>
      </c>
      <c r="J770" s="6">
        <v>2.44223246486361</v>
      </c>
      <c r="K770" s="12">
        <v>54.876331546941785</v>
      </c>
      <c r="L770">
        <f t="shared" ref="L770:L833" si="38">VLOOKUP(G770,$G$2285:$J$2299,4,0)</f>
        <v>1.61</v>
      </c>
      <c r="M770" s="20">
        <v>16301.538092568861</v>
      </c>
    </row>
    <row r="771" spans="1:13">
      <c r="A771">
        <f t="shared" si="36"/>
        <v>10</v>
      </c>
      <c r="B771" t="s">
        <v>10</v>
      </c>
      <c r="C771" t="str">
        <f>VLOOKUP(B771,'country codes'!$A$3:$B$287,2,0)</f>
        <v>PHL</v>
      </c>
      <c r="D771">
        <v>8</v>
      </c>
      <c r="E771" s="7" t="str">
        <f t="shared" si="37"/>
        <v>2015PHL</v>
      </c>
      <c r="F771" s="5">
        <v>102113.20600000001</v>
      </c>
      <c r="G771">
        <v>2015</v>
      </c>
      <c r="H771" s="5">
        <v>70.599999999999994</v>
      </c>
      <c r="I771" s="6">
        <v>5.5474891662597656</v>
      </c>
      <c r="J771" s="6">
        <v>1.13665615332151</v>
      </c>
      <c r="K771" s="12">
        <v>54.409356109664472</v>
      </c>
      <c r="L771">
        <f t="shared" si="38"/>
        <v>1.61</v>
      </c>
      <c r="M771" s="20">
        <v>7300.1357814615658</v>
      </c>
    </row>
    <row r="772" spans="1:13">
      <c r="A772">
        <f t="shared" si="36"/>
        <v>11</v>
      </c>
      <c r="B772" t="s">
        <v>9</v>
      </c>
      <c r="C772" t="str">
        <f>VLOOKUP(B772,'country codes'!$A$3:$B$287,2,0)</f>
        <v>JAM</v>
      </c>
      <c r="D772">
        <v>1</v>
      </c>
      <c r="E772" s="7" t="str">
        <f t="shared" si="37"/>
        <v>2015JAM</v>
      </c>
      <c r="F772" s="5">
        <v>2891.0239999999999</v>
      </c>
      <c r="G772">
        <v>2015</v>
      </c>
      <c r="H772" s="5">
        <v>74.099999999999994</v>
      </c>
      <c r="I772" s="6">
        <v>5.5036122004191084</v>
      </c>
      <c r="J772" s="6">
        <v>1.5202017855696801</v>
      </c>
      <c r="K772" s="12">
        <v>54.372507935289249</v>
      </c>
      <c r="L772">
        <f t="shared" si="38"/>
        <v>1.61</v>
      </c>
      <c r="M772" s="20">
        <v>9470.7971952799671</v>
      </c>
    </row>
    <row r="773" spans="1:13">
      <c r="A773">
        <f t="shared" si="36"/>
        <v>12</v>
      </c>
      <c r="B773" t="s">
        <v>26</v>
      </c>
      <c r="C773" t="str">
        <f>VLOOKUP(B773,'country codes'!$A$3:$B$287,2,0)</f>
        <v>BRA</v>
      </c>
      <c r="D773">
        <v>1</v>
      </c>
      <c r="E773" s="7" t="str">
        <f t="shared" si="37"/>
        <v>2015BRA</v>
      </c>
      <c r="F773" s="5">
        <v>204471.75899999999</v>
      </c>
      <c r="G773">
        <v>2015</v>
      </c>
      <c r="H773" s="5">
        <v>75</v>
      </c>
      <c r="I773" s="6">
        <v>6.5468969345092773</v>
      </c>
      <c r="J773" s="6">
        <v>2.7813743990134099</v>
      </c>
      <c r="K773" s="12">
        <v>54.19507017360803</v>
      </c>
      <c r="L773">
        <f t="shared" si="38"/>
        <v>1.61</v>
      </c>
      <c r="M773" s="20">
        <v>15059.234367716588</v>
      </c>
    </row>
    <row r="774" spans="1:13">
      <c r="A774">
        <f t="shared" si="36"/>
        <v>13</v>
      </c>
      <c r="B774" t="s">
        <v>17</v>
      </c>
      <c r="C774" t="str">
        <f>VLOOKUP(B774,'country codes'!$A$3:$B$287,2,0)</f>
        <v>SLV</v>
      </c>
      <c r="D774">
        <v>1</v>
      </c>
      <c r="E774" s="7" t="str">
        <f t="shared" si="37"/>
        <v>2015SLV</v>
      </c>
      <c r="F774" s="5">
        <v>6325.1210000000001</v>
      </c>
      <c r="G774">
        <v>2015</v>
      </c>
      <c r="H774" s="5">
        <v>72.400000000000006</v>
      </c>
      <c r="I774" s="6">
        <v>6.018496036529541</v>
      </c>
      <c r="J774" s="6">
        <v>1.95498513107857</v>
      </c>
      <c r="K774" s="12">
        <v>53.685411807501168</v>
      </c>
      <c r="L774">
        <f t="shared" si="38"/>
        <v>1.61</v>
      </c>
      <c r="M774" s="20">
        <v>8143.0169171769367</v>
      </c>
    </row>
    <row r="775" spans="1:13">
      <c r="A775">
        <f t="shared" si="36"/>
        <v>14</v>
      </c>
      <c r="B775" t="s">
        <v>27</v>
      </c>
      <c r="C775" t="str">
        <f>VLOOKUP(B775,'country codes'!$A$3:$B$287,2,0)</f>
        <v>MEX</v>
      </c>
      <c r="D775">
        <v>1</v>
      </c>
      <c r="E775" s="7" t="str">
        <f t="shared" si="37"/>
        <v>2015MEX</v>
      </c>
      <c r="F775" s="5">
        <v>121858.251</v>
      </c>
      <c r="G775">
        <v>2015</v>
      </c>
      <c r="H775" s="5">
        <v>74.900000000000006</v>
      </c>
      <c r="I775" s="6">
        <v>6.2362871170043945</v>
      </c>
      <c r="J775" s="6">
        <v>2.5318910888964798</v>
      </c>
      <c r="K775" s="12">
        <v>53.593534532213795</v>
      </c>
      <c r="L775">
        <f t="shared" si="38"/>
        <v>1.61</v>
      </c>
      <c r="M775" s="20">
        <v>19332.074268016488</v>
      </c>
    </row>
    <row r="776" spans="1:13">
      <c r="A776">
        <f t="shared" si="36"/>
        <v>15</v>
      </c>
      <c r="B776" t="s">
        <v>25</v>
      </c>
      <c r="C776" t="str">
        <f>VLOOKUP(B776,'country codes'!$A$3:$B$287,2,0)</f>
        <v>NZL</v>
      </c>
      <c r="D776">
        <v>2</v>
      </c>
      <c r="E776" s="7" t="str">
        <f t="shared" si="37"/>
        <v>2015NZL</v>
      </c>
      <c r="F776" s="5">
        <v>4614.527</v>
      </c>
      <c r="G776">
        <v>2015</v>
      </c>
      <c r="H776" s="5">
        <v>81.7</v>
      </c>
      <c r="I776" s="6">
        <v>7.4181208610534668</v>
      </c>
      <c r="J776" s="6">
        <v>4.92594783710057</v>
      </c>
      <c r="K776" s="12">
        <v>53.201814263435438</v>
      </c>
      <c r="L776">
        <f t="shared" si="38"/>
        <v>1.61</v>
      </c>
      <c r="M776" s="20">
        <v>41106.71839543066</v>
      </c>
    </row>
    <row r="777" spans="1:13">
      <c r="A777">
        <f t="shared" si="36"/>
        <v>16</v>
      </c>
      <c r="B777" t="s">
        <v>30</v>
      </c>
      <c r="C777" t="str">
        <f>VLOOKUP(B777,'country codes'!$A$3:$B$287,2,0)</f>
        <v>PSE</v>
      </c>
      <c r="D777">
        <v>4</v>
      </c>
      <c r="E777" s="7" t="str">
        <f t="shared" si="37"/>
        <v>2015PSE</v>
      </c>
      <c r="F777" s="5">
        <v>4529.16</v>
      </c>
      <c r="G777">
        <v>2015</v>
      </c>
      <c r="H777" s="5">
        <v>73.400000000000006</v>
      </c>
      <c r="I777" s="6">
        <v>4.6952390670776367</v>
      </c>
      <c r="J777" s="6">
        <v>0.77452935456082905</v>
      </c>
      <c r="K777" s="12">
        <v>52.928947899629591</v>
      </c>
      <c r="L777">
        <f t="shared" si="38"/>
        <v>1.61</v>
      </c>
      <c r="M777" s="20">
        <v>6048.976597214436</v>
      </c>
    </row>
    <row r="778" spans="1:13">
      <c r="A778">
        <f t="shared" si="36"/>
        <v>17</v>
      </c>
      <c r="B778" t="s">
        <v>42</v>
      </c>
      <c r="C778" t="str">
        <f>VLOOKUP(B778,'country codes'!$A$3:$B$287,2,0)</f>
        <v>ESP</v>
      </c>
      <c r="D778">
        <v>3</v>
      </c>
      <c r="E778" s="7" t="str">
        <f t="shared" si="37"/>
        <v>2015ESP</v>
      </c>
      <c r="F778" s="5">
        <v>46671.919000000002</v>
      </c>
      <c r="G778">
        <v>2015</v>
      </c>
      <c r="H778" s="5">
        <v>83</v>
      </c>
      <c r="I778" s="6">
        <v>6.3806633949279785</v>
      </c>
      <c r="J778" s="6">
        <v>3.9292498720112499</v>
      </c>
      <c r="K778" s="12">
        <v>52.84710678978027</v>
      </c>
      <c r="L778">
        <f t="shared" si="38"/>
        <v>1.61</v>
      </c>
      <c r="M778" s="20">
        <v>37496.421471889153</v>
      </c>
    </row>
    <row r="779" spans="1:13">
      <c r="A779">
        <f t="shared" si="36"/>
        <v>18</v>
      </c>
      <c r="B779" t="s">
        <v>13</v>
      </c>
      <c r="C779" t="str">
        <f>VLOOKUP(B779,'country codes'!$A$3:$B$287,2,0)</f>
        <v>TJK</v>
      </c>
      <c r="D779">
        <v>7</v>
      </c>
      <c r="E779" s="7" t="str">
        <f t="shared" si="37"/>
        <v>2015TJK</v>
      </c>
      <c r="F779" s="5">
        <v>8454.0190000000002</v>
      </c>
      <c r="G779">
        <v>2015</v>
      </c>
      <c r="H779" s="5">
        <v>70.099999999999994</v>
      </c>
      <c r="I779" s="6">
        <v>5.1242108345031738</v>
      </c>
      <c r="J779" s="6">
        <v>0.87795373892559603</v>
      </c>
      <c r="K779" s="12">
        <v>52.7063641780856</v>
      </c>
      <c r="L779">
        <f t="shared" si="38"/>
        <v>1.61</v>
      </c>
      <c r="M779" s="20">
        <v>2821.6563110386496</v>
      </c>
    </row>
    <row r="780" spans="1:13">
      <c r="A780">
        <f t="shared" si="36"/>
        <v>19</v>
      </c>
      <c r="B780" t="s">
        <v>63</v>
      </c>
      <c r="C780" t="str">
        <f>VLOOKUP(B780,'country codes'!$A$3:$B$287,2,0)</f>
        <v>DZA</v>
      </c>
      <c r="D780">
        <v>4</v>
      </c>
      <c r="E780" s="7" t="str">
        <f t="shared" si="37"/>
        <v>2015DZA</v>
      </c>
      <c r="F780" s="5">
        <v>39728.019999999997</v>
      </c>
      <c r="G780">
        <v>2015</v>
      </c>
      <c r="H780" s="5">
        <v>76.099999999999994</v>
      </c>
      <c r="I780" s="6">
        <v>5.8478760719299316</v>
      </c>
      <c r="J780" s="6">
        <v>2.51640998614862</v>
      </c>
      <c r="K780" s="12">
        <v>52.059481990345645</v>
      </c>
      <c r="L780">
        <f t="shared" si="38"/>
        <v>1.61</v>
      </c>
      <c r="M780" s="20">
        <v>11696.963756928179</v>
      </c>
    </row>
    <row r="781" spans="1:13">
      <c r="A781">
        <f t="shared" si="36"/>
        <v>20</v>
      </c>
      <c r="B781" t="s">
        <v>24</v>
      </c>
      <c r="C781" t="str">
        <f>VLOOKUP(B781,'country codes'!$A$3:$B$287,2,0)</f>
        <v>UZB</v>
      </c>
      <c r="D781">
        <v>7</v>
      </c>
      <c r="E781" s="7" t="str">
        <f t="shared" si="37"/>
        <v>2015UZB</v>
      </c>
      <c r="F781" s="5">
        <v>30929.556</v>
      </c>
      <c r="G781">
        <v>2015</v>
      </c>
      <c r="H781" s="5">
        <v>70.900000000000006</v>
      </c>
      <c r="I781" s="6">
        <v>5.9723644256591797</v>
      </c>
      <c r="J781" s="6">
        <v>1.9832544910802099</v>
      </c>
      <c r="K781" s="12">
        <v>51.949846918638777</v>
      </c>
      <c r="L781">
        <f t="shared" si="38"/>
        <v>1.61</v>
      </c>
      <c r="M781" s="20">
        <v>6086.7157421932634</v>
      </c>
    </row>
    <row r="782" spans="1:13">
      <c r="A782">
        <f t="shared" si="36"/>
        <v>21</v>
      </c>
      <c r="B782" t="s">
        <v>45</v>
      </c>
      <c r="C782" t="str">
        <f>VLOOKUP(B782,'country codes'!$A$3:$B$287,2,0)</f>
        <v>ARG</v>
      </c>
      <c r="D782">
        <v>1</v>
      </c>
      <c r="E782" s="7" t="str">
        <f t="shared" si="37"/>
        <v>2015ARG</v>
      </c>
      <c r="F782" s="5">
        <v>43075.415999999997</v>
      </c>
      <c r="G782">
        <v>2015</v>
      </c>
      <c r="H782" s="5">
        <v>76.099999999999994</v>
      </c>
      <c r="I782" s="6">
        <v>6.6971306800842285</v>
      </c>
      <c r="J782" s="6">
        <v>3.6039496530337698</v>
      </c>
      <c r="K782" s="12">
        <v>51.438338044973001</v>
      </c>
      <c r="L782">
        <f t="shared" si="38"/>
        <v>1.61</v>
      </c>
      <c r="M782" s="20">
        <v>23933.886613349612</v>
      </c>
    </row>
    <row r="783" spans="1:13">
      <c r="A783">
        <f t="shared" si="36"/>
        <v>22</v>
      </c>
      <c r="B783" t="s">
        <v>33</v>
      </c>
      <c r="C783" t="str">
        <f>VLOOKUP(B783,'country codes'!$A$3:$B$287,2,0)</f>
        <v>MAR</v>
      </c>
      <c r="D783">
        <v>4</v>
      </c>
      <c r="E783" s="7" t="str">
        <f t="shared" si="37"/>
        <v>2015MAR</v>
      </c>
      <c r="F783" s="5">
        <v>34663.608</v>
      </c>
      <c r="G783">
        <v>2015</v>
      </c>
      <c r="H783" s="5">
        <v>75.7</v>
      </c>
      <c r="I783" s="6">
        <v>5.1631569862365723</v>
      </c>
      <c r="J783" s="6">
        <v>1.78955702073779</v>
      </c>
      <c r="K783" s="12">
        <v>51.407955059074759</v>
      </c>
      <c r="L783">
        <f t="shared" si="38"/>
        <v>1.61</v>
      </c>
      <c r="M783" s="20">
        <v>7129.68626960028</v>
      </c>
    </row>
    <row r="784" spans="1:13">
      <c r="A784">
        <f t="shared" si="36"/>
        <v>23</v>
      </c>
      <c r="B784" t="s">
        <v>70</v>
      </c>
      <c r="C784" t="str">
        <f>VLOOKUP(B784,'country codes'!$A$3:$B$287,2,0)</f>
        <v>JOR</v>
      </c>
      <c r="D784">
        <v>4</v>
      </c>
      <c r="E784" s="7" t="str">
        <f t="shared" si="37"/>
        <v>2015JOR</v>
      </c>
      <c r="F784" s="5">
        <v>9266.5730000000003</v>
      </c>
      <c r="G784">
        <v>2015</v>
      </c>
      <c r="H784" s="5">
        <v>74.099999999999994</v>
      </c>
      <c r="I784" s="6">
        <v>5.4045934677124023</v>
      </c>
      <c r="J784" s="6">
        <v>1.8937764435351101</v>
      </c>
      <c r="K784" s="12">
        <v>51.228104412805237</v>
      </c>
      <c r="L784">
        <f t="shared" si="38"/>
        <v>1.61</v>
      </c>
      <c r="M784" s="20">
        <v>10145.834491974456</v>
      </c>
    </row>
    <row r="785" spans="1:13">
      <c r="A785">
        <f t="shared" si="36"/>
        <v>24</v>
      </c>
      <c r="B785" t="s">
        <v>19</v>
      </c>
      <c r="C785" t="str">
        <f>VLOOKUP(B785,'country codes'!$A$3:$B$287,2,0)</f>
        <v>PER</v>
      </c>
      <c r="D785">
        <v>1</v>
      </c>
      <c r="E785" s="7" t="str">
        <f t="shared" si="37"/>
        <v>2015PER</v>
      </c>
      <c r="F785" s="5">
        <v>30470.739000000001</v>
      </c>
      <c r="G785">
        <v>2015</v>
      </c>
      <c r="H785" s="5">
        <v>75.8</v>
      </c>
      <c r="I785" s="6">
        <v>5.577263355255127</v>
      </c>
      <c r="J785" s="6">
        <v>2.3717609914966502</v>
      </c>
      <c r="K785" s="12">
        <v>50.858142631456097</v>
      </c>
      <c r="L785">
        <f t="shared" si="38"/>
        <v>1.61</v>
      </c>
      <c r="M785" s="20">
        <v>12110.268884338577</v>
      </c>
    </row>
    <row r="786" spans="1:13">
      <c r="A786">
        <f t="shared" si="36"/>
        <v>25</v>
      </c>
      <c r="B786" t="s">
        <v>40</v>
      </c>
      <c r="C786" t="str">
        <f>VLOOKUP(B786,'country codes'!$A$3:$B$287,2,0)</f>
        <v>DEU</v>
      </c>
      <c r="D786">
        <v>3</v>
      </c>
      <c r="E786" s="7" t="str">
        <f t="shared" si="37"/>
        <v>2015DEU</v>
      </c>
      <c r="F786" s="5">
        <v>81787.410999999993</v>
      </c>
      <c r="G786">
        <v>2015</v>
      </c>
      <c r="H786" s="5">
        <v>80.8</v>
      </c>
      <c r="I786" s="6">
        <v>7.037137508392334</v>
      </c>
      <c r="J786" s="6">
        <v>4.8649030749234097</v>
      </c>
      <c r="K786" s="12">
        <v>50.711319898856033</v>
      </c>
      <c r="L786">
        <f t="shared" si="38"/>
        <v>1.61</v>
      </c>
      <c r="M786" s="20">
        <v>51247.065546935562</v>
      </c>
    </row>
    <row r="787" spans="1:13">
      <c r="A787">
        <f t="shared" si="36"/>
        <v>26</v>
      </c>
      <c r="B787" t="s">
        <v>59</v>
      </c>
      <c r="C787" t="str">
        <f>VLOOKUP(B787,'country codes'!$A$3:$B$287,2,0)</f>
        <v>NOR</v>
      </c>
      <c r="D787">
        <v>3</v>
      </c>
      <c r="E787" s="7" t="str">
        <f t="shared" si="37"/>
        <v>2015NOR</v>
      </c>
      <c r="F787" s="5">
        <v>5199.8270000000002</v>
      </c>
      <c r="G787">
        <v>2015</v>
      </c>
      <c r="H787" s="5">
        <v>81.900000000000006</v>
      </c>
      <c r="I787" s="6">
        <v>7.6034336090087891</v>
      </c>
      <c r="J787" s="6">
        <v>5.7545903672031402</v>
      </c>
      <c r="K787" s="12">
        <v>50.678556194190655</v>
      </c>
      <c r="L787">
        <f t="shared" si="38"/>
        <v>1.61</v>
      </c>
      <c r="M787" s="20">
        <v>63188.667277173081</v>
      </c>
    </row>
    <row r="788" spans="1:13">
      <c r="A788">
        <f t="shared" si="36"/>
        <v>27</v>
      </c>
      <c r="B788" t="s">
        <v>86</v>
      </c>
      <c r="C788" t="str">
        <f>VLOOKUP(B788,'country codes'!$A$3:$B$287,2,0)</f>
        <v>CHL</v>
      </c>
      <c r="D788">
        <v>1</v>
      </c>
      <c r="E788" s="7" t="str">
        <f t="shared" si="37"/>
        <v>2015CHL</v>
      </c>
      <c r="F788" s="5">
        <v>17969.356</v>
      </c>
      <c r="G788">
        <v>2015</v>
      </c>
      <c r="H788" s="5">
        <v>79.599999999999994</v>
      </c>
      <c r="I788" s="6">
        <v>6.5327496528625488</v>
      </c>
      <c r="J788" s="6">
        <v>4.10930268007602</v>
      </c>
      <c r="K788" s="12">
        <v>50.490396525137811</v>
      </c>
      <c r="L788">
        <f t="shared" si="38"/>
        <v>1.61</v>
      </c>
      <c r="M788" s="20">
        <v>24516.836890988718</v>
      </c>
    </row>
    <row r="789" spans="1:13">
      <c r="A789">
        <f t="shared" si="36"/>
        <v>28</v>
      </c>
      <c r="B789" t="s">
        <v>34</v>
      </c>
      <c r="C789" t="str">
        <f>VLOOKUP(B789,'country codes'!$A$3:$B$287,2,0)</f>
        <v>NLD</v>
      </c>
      <c r="D789">
        <v>3</v>
      </c>
      <c r="E789" s="7" t="str">
        <f t="shared" si="37"/>
        <v>2015NLD</v>
      </c>
      <c r="F789" s="5">
        <v>16938.491999999998</v>
      </c>
      <c r="G789">
        <v>2015</v>
      </c>
      <c r="H789" s="5">
        <v>81.7</v>
      </c>
      <c r="I789" s="6">
        <v>7.324437141418457</v>
      </c>
      <c r="J789" s="6">
        <v>5.4225480445372503</v>
      </c>
      <c r="K789" s="12">
        <v>50.458896941880774</v>
      </c>
      <c r="L789">
        <f t="shared" si="38"/>
        <v>1.61</v>
      </c>
      <c r="M789" s="20">
        <v>53143.299645418767</v>
      </c>
    </row>
    <row r="790" spans="1:13">
      <c r="A790">
        <f t="shared" si="36"/>
        <v>29</v>
      </c>
      <c r="B790" t="s">
        <v>14</v>
      </c>
      <c r="C790" t="str">
        <f>VLOOKUP(B790,'country codes'!$A$3:$B$287,2,0)</f>
        <v>BGD</v>
      </c>
      <c r="D790">
        <v>6</v>
      </c>
      <c r="E790" s="7" t="str">
        <f t="shared" si="37"/>
        <v>2015BGD</v>
      </c>
      <c r="F790" s="5">
        <v>156256.28700000001</v>
      </c>
      <c r="G790">
        <v>2015</v>
      </c>
      <c r="H790" s="5">
        <v>71.5</v>
      </c>
      <c r="I790" s="6">
        <v>4.6334738731384277</v>
      </c>
      <c r="J790" s="6">
        <v>0.85650073122474901</v>
      </c>
      <c r="K790" s="12">
        <v>50.296279856308516</v>
      </c>
      <c r="L790">
        <f t="shared" si="38"/>
        <v>1.61</v>
      </c>
      <c r="M790" s="20">
        <v>3700.1110810523801</v>
      </c>
    </row>
    <row r="791" spans="1:13">
      <c r="A791">
        <f t="shared" si="36"/>
        <v>30</v>
      </c>
      <c r="B791" t="s">
        <v>21</v>
      </c>
      <c r="C791" t="str">
        <f>VLOOKUP(B791,'country codes'!$A$3:$B$287,2,0)</f>
        <v>DOM</v>
      </c>
      <c r="D791">
        <v>1</v>
      </c>
      <c r="E791" s="7" t="str">
        <f t="shared" si="37"/>
        <v>2015DOM</v>
      </c>
      <c r="F791" s="5">
        <v>10281.674999999999</v>
      </c>
      <c r="G791">
        <v>2015</v>
      </c>
      <c r="H791" s="5">
        <v>73.2</v>
      </c>
      <c r="I791" s="6">
        <v>5.0618624687194824</v>
      </c>
      <c r="J791" s="6">
        <v>1.63344577865539</v>
      </c>
      <c r="K791" s="12">
        <v>49.722299541718293</v>
      </c>
      <c r="L791">
        <f t="shared" si="38"/>
        <v>1.61</v>
      </c>
      <c r="M791" s="20">
        <v>15328.352055257841</v>
      </c>
    </row>
    <row r="792" spans="1:13">
      <c r="A792">
        <f t="shared" si="36"/>
        <v>31</v>
      </c>
      <c r="B792" t="s">
        <v>7</v>
      </c>
      <c r="C792" t="str">
        <f>VLOOKUP(B792,'country codes'!$A$3:$B$287,2,0)</f>
        <v>HND</v>
      </c>
      <c r="D792">
        <v>1</v>
      </c>
      <c r="E792" s="7" t="str">
        <f t="shared" si="37"/>
        <v>2015HND</v>
      </c>
      <c r="F792" s="5">
        <v>9112.9040000000005</v>
      </c>
      <c r="G792">
        <v>2015</v>
      </c>
      <c r="H792" s="5">
        <v>74.5</v>
      </c>
      <c r="I792" s="6">
        <v>4.8454365730285645</v>
      </c>
      <c r="J792" s="6">
        <v>1.5861665638589799</v>
      </c>
      <c r="K792" s="12">
        <v>49.454678307284375</v>
      </c>
      <c r="L792">
        <f t="shared" si="38"/>
        <v>1.61</v>
      </c>
      <c r="M792" s="20">
        <v>5283.4099563106311</v>
      </c>
    </row>
    <row r="793" spans="1:13">
      <c r="A793">
        <f t="shared" si="36"/>
        <v>32</v>
      </c>
      <c r="B793" t="s">
        <v>29</v>
      </c>
      <c r="C793" t="str">
        <f>VLOOKUP(B793,'country codes'!$A$3:$B$287,2,0)</f>
        <v>GBR</v>
      </c>
      <c r="D793">
        <v>3</v>
      </c>
      <c r="E793" s="7" t="str">
        <f t="shared" si="37"/>
        <v>2015GBR</v>
      </c>
      <c r="F793" s="5">
        <v>65860.149000000005</v>
      </c>
      <c r="G793">
        <v>2015</v>
      </c>
      <c r="H793" s="5">
        <v>81.099999999999994</v>
      </c>
      <c r="I793" s="6">
        <v>6.5154452323913574</v>
      </c>
      <c r="J793" s="6">
        <v>4.5439053492643504</v>
      </c>
      <c r="K793" s="12">
        <v>49.394383287588937</v>
      </c>
      <c r="L793">
        <f t="shared" si="38"/>
        <v>1.61</v>
      </c>
      <c r="M793" s="20">
        <v>44893.739782736273</v>
      </c>
    </row>
    <row r="794" spans="1:13">
      <c r="A794">
        <f t="shared" si="36"/>
        <v>33</v>
      </c>
      <c r="B794" t="s">
        <v>49</v>
      </c>
      <c r="C794" t="str">
        <f>VLOOKUP(B794,'country codes'!$A$3:$B$287,2,0)</f>
        <v>LKA</v>
      </c>
      <c r="D794">
        <v>6</v>
      </c>
      <c r="E794" s="7" t="str">
        <f t="shared" si="37"/>
        <v>2015LKA</v>
      </c>
      <c r="F794" s="5">
        <v>20908.024000000001</v>
      </c>
      <c r="G794">
        <v>2015</v>
      </c>
      <c r="H794" s="5">
        <v>76.3</v>
      </c>
      <c r="I794" s="6">
        <v>4.6116065979003906</v>
      </c>
      <c r="J794" s="6">
        <v>1.5406214555205</v>
      </c>
      <c r="K794" s="12">
        <v>49.358416784332249</v>
      </c>
      <c r="L794">
        <f t="shared" si="38"/>
        <v>1.61</v>
      </c>
      <c r="M794" s="20">
        <v>11890.516178616492</v>
      </c>
    </row>
    <row r="795" spans="1:13">
      <c r="A795">
        <f t="shared" si="36"/>
        <v>34</v>
      </c>
      <c r="B795" t="s">
        <v>57</v>
      </c>
      <c r="C795" t="str">
        <f>VLOOKUP(B795,'country codes'!$A$3:$B$287,2,0)</f>
        <v>FIN</v>
      </c>
      <c r="D795">
        <v>3</v>
      </c>
      <c r="E795" s="7" t="str">
        <f t="shared" si="37"/>
        <v>2015FIN</v>
      </c>
      <c r="F795" s="5">
        <v>5481.1279999999997</v>
      </c>
      <c r="G795">
        <v>2015</v>
      </c>
      <c r="H795" s="5">
        <v>81.2</v>
      </c>
      <c r="I795" s="6">
        <v>7.4479255676269531</v>
      </c>
      <c r="J795" s="6">
        <v>5.7697226711939402</v>
      </c>
      <c r="K795" s="12">
        <v>49.332570439552576</v>
      </c>
      <c r="L795">
        <f t="shared" si="38"/>
        <v>1.61</v>
      </c>
      <c r="M795" s="20">
        <v>45108.991601815556</v>
      </c>
    </row>
    <row r="796" spans="1:13">
      <c r="A796">
        <f t="shared" si="36"/>
        <v>35</v>
      </c>
      <c r="B796" t="s">
        <v>23</v>
      </c>
      <c r="C796" t="str">
        <f>VLOOKUP(B796,'country codes'!$A$3:$B$287,2,0)</f>
        <v>NPL</v>
      </c>
      <c r="D796">
        <v>6</v>
      </c>
      <c r="E796" s="7" t="str">
        <f t="shared" si="37"/>
        <v>2015NPL</v>
      </c>
      <c r="F796" s="5">
        <v>27015.032999999999</v>
      </c>
      <c r="G796">
        <v>2015</v>
      </c>
      <c r="H796" s="5">
        <v>69.5</v>
      </c>
      <c r="I796" s="6">
        <v>4.812436580657959</v>
      </c>
      <c r="J796" s="6">
        <v>0.96250033133704005</v>
      </c>
      <c r="K796" s="12">
        <v>49.287769688238733</v>
      </c>
      <c r="L796">
        <f t="shared" si="38"/>
        <v>1.61</v>
      </c>
      <c r="M796" s="20">
        <v>2911.5483037331051</v>
      </c>
    </row>
    <row r="797" spans="1:13">
      <c r="A797">
        <f t="shared" si="36"/>
        <v>36</v>
      </c>
      <c r="B797" t="s">
        <v>72</v>
      </c>
      <c r="C797" t="str">
        <f>VLOOKUP(B797,'country codes'!$A$3:$B$287,2,0)</f>
        <v>TUN</v>
      </c>
      <c r="D797">
        <v>4</v>
      </c>
      <c r="E797" s="7" t="str">
        <f t="shared" si="37"/>
        <v>2015TUN</v>
      </c>
      <c r="F797" s="5">
        <v>11179.950999999999</v>
      </c>
      <c r="G797">
        <v>2015</v>
      </c>
      <c r="H797" s="5">
        <v>75.900000000000006</v>
      </c>
      <c r="I797" s="6">
        <v>5.1316118240356445</v>
      </c>
      <c r="J797" s="6">
        <v>2.1522640033233098</v>
      </c>
      <c r="K797" s="12">
        <v>49.153108684411514</v>
      </c>
      <c r="L797">
        <f t="shared" si="38"/>
        <v>1.61</v>
      </c>
      <c r="M797" s="20">
        <v>10519.73938596609</v>
      </c>
    </row>
    <row r="798" spans="1:13">
      <c r="A798">
        <f t="shared" si="36"/>
        <v>37</v>
      </c>
      <c r="B798" t="s">
        <v>77</v>
      </c>
      <c r="C798" t="str">
        <f>VLOOKUP(B798,'country codes'!$A$3:$B$287,2,0)</f>
        <v>ROU</v>
      </c>
      <c r="D798">
        <v>7</v>
      </c>
      <c r="E798" s="7" t="str">
        <f t="shared" si="37"/>
        <v>2015ROU</v>
      </c>
      <c r="F798" s="5">
        <v>19925.182000000001</v>
      </c>
      <c r="G798">
        <v>2015</v>
      </c>
      <c r="H798" s="5">
        <v>75.5</v>
      </c>
      <c r="I798" s="6">
        <v>5.7774910926818848</v>
      </c>
      <c r="J798" s="6">
        <v>2.9314252866947199</v>
      </c>
      <c r="K798" s="12">
        <v>48.855492620225476</v>
      </c>
      <c r="L798">
        <f t="shared" si="38"/>
        <v>1.61</v>
      </c>
      <c r="M798" s="20">
        <v>23954.395899426185</v>
      </c>
    </row>
    <row r="799" spans="1:13">
      <c r="A799">
        <f t="shared" si="36"/>
        <v>38</v>
      </c>
      <c r="B799" t="s">
        <v>54</v>
      </c>
      <c r="C799" t="str">
        <f>VLOOKUP(B799,'country codes'!$A$3:$B$287,2,0)</f>
        <v>IRL</v>
      </c>
      <c r="D799">
        <v>3</v>
      </c>
      <c r="E799" s="7" t="str">
        <f t="shared" si="37"/>
        <v>2015IRL</v>
      </c>
      <c r="F799" s="5">
        <v>4652.42</v>
      </c>
      <c r="G799">
        <v>2015</v>
      </c>
      <c r="H799" s="5">
        <v>81.3</v>
      </c>
      <c r="I799" s="6">
        <v>6.8301253318786621</v>
      </c>
      <c r="J799" s="6">
        <v>5.1156990025345799</v>
      </c>
      <c r="K799" s="12">
        <v>48.801786960220241</v>
      </c>
      <c r="L799">
        <f t="shared" si="38"/>
        <v>1.61</v>
      </c>
      <c r="M799" s="20">
        <v>71173.515647308159</v>
      </c>
    </row>
    <row r="800" spans="1:13">
      <c r="A800">
        <f t="shared" si="36"/>
        <v>39</v>
      </c>
      <c r="B800" t="s">
        <v>44</v>
      </c>
      <c r="C800" t="str">
        <f>VLOOKUP(B800,'country codes'!$A$3:$B$287,2,0)</f>
        <v>FRA</v>
      </c>
      <c r="D800">
        <v>3</v>
      </c>
      <c r="E800" s="7" t="str">
        <f t="shared" si="37"/>
        <v>2015FRA</v>
      </c>
      <c r="F800" s="5">
        <v>64453.194000000003</v>
      </c>
      <c r="G800">
        <v>2015</v>
      </c>
      <c r="H800" s="5">
        <v>82.2</v>
      </c>
      <c r="I800" s="6">
        <v>6.3576250076293945</v>
      </c>
      <c r="J800" s="6">
        <v>4.6621232947635001</v>
      </c>
      <c r="K800" s="12">
        <v>48.682624601667754</v>
      </c>
      <c r="L800">
        <f t="shared" si="38"/>
        <v>1.61</v>
      </c>
      <c r="M800" s="20">
        <v>43484.23871651099</v>
      </c>
    </row>
    <row r="801" spans="1:13">
      <c r="A801">
        <f t="shared" si="36"/>
        <v>40</v>
      </c>
      <c r="B801" t="s">
        <v>74</v>
      </c>
      <c r="C801" t="str">
        <f>VLOOKUP(B801,'country codes'!$A$3:$B$287,2,0)</f>
        <v>ISR</v>
      </c>
      <c r="D801">
        <v>4</v>
      </c>
      <c r="E801" s="7" t="str">
        <f t="shared" si="37"/>
        <v>2015ISR</v>
      </c>
      <c r="F801" s="5">
        <v>7978.4960000000001</v>
      </c>
      <c r="G801">
        <v>2015</v>
      </c>
      <c r="H801" s="5">
        <v>82.3</v>
      </c>
      <c r="I801" s="6">
        <v>7.0794110298156738</v>
      </c>
      <c r="J801" s="6">
        <v>5.6653434361870501</v>
      </c>
      <c r="K801" s="12">
        <v>48.534908832340491</v>
      </c>
      <c r="L801">
        <f t="shared" si="38"/>
        <v>1.61</v>
      </c>
      <c r="M801" s="20">
        <v>37687.747484573563</v>
      </c>
    </row>
    <row r="802" spans="1:13">
      <c r="A802">
        <f t="shared" si="36"/>
        <v>41</v>
      </c>
      <c r="B802" t="s">
        <v>50</v>
      </c>
      <c r="C802" t="str">
        <f>VLOOKUP(B802,'country codes'!$A$3:$B$287,2,0)</f>
        <v>VNM</v>
      </c>
      <c r="D802">
        <v>8</v>
      </c>
      <c r="E802" s="7" t="str">
        <f t="shared" si="37"/>
        <v>2015VNM</v>
      </c>
      <c r="F802" s="5">
        <v>92677.081999999995</v>
      </c>
      <c r="G802">
        <v>2015</v>
      </c>
      <c r="H802" s="5">
        <v>75.099999999999994</v>
      </c>
      <c r="I802" s="6">
        <v>5.0763154029846191</v>
      </c>
      <c r="J802" s="6">
        <v>2.1219777979281398</v>
      </c>
      <c r="K802" s="12">
        <v>48.35691874374276</v>
      </c>
      <c r="L802">
        <f t="shared" si="38"/>
        <v>1.61</v>
      </c>
      <c r="M802" s="20">
        <v>6438.2602705125055</v>
      </c>
    </row>
    <row r="803" spans="1:13">
      <c r="A803">
        <f t="shared" si="36"/>
        <v>42</v>
      </c>
      <c r="B803" t="s">
        <v>62</v>
      </c>
      <c r="C803" t="str">
        <f>VLOOKUP(B803,'country codes'!$A$3:$B$287,2,0)</f>
        <v>SWE</v>
      </c>
      <c r="D803">
        <v>3</v>
      </c>
      <c r="E803" s="7" t="str">
        <f t="shared" si="37"/>
        <v>2015SWE</v>
      </c>
      <c r="F803" s="5">
        <v>9764.9490000000005</v>
      </c>
      <c r="G803">
        <v>2015</v>
      </c>
      <c r="H803" s="5">
        <v>82.3</v>
      </c>
      <c r="I803" s="6">
        <v>7.2889223098754883</v>
      </c>
      <c r="J803" s="6">
        <v>6.04098688955904</v>
      </c>
      <c r="K803" s="12">
        <v>48.150099524343609</v>
      </c>
      <c r="L803">
        <f t="shared" si="38"/>
        <v>1.61</v>
      </c>
      <c r="M803" s="20">
        <v>51091.58922282367</v>
      </c>
    </row>
    <row r="804" spans="1:13">
      <c r="A804">
        <f t="shared" si="36"/>
        <v>43</v>
      </c>
      <c r="B804" t="s">
        <v>51</v>
      </c>
      <c r="C804" t="str">
        <f>VLOOKUP(B804,'country codes'!$A$3:$B$287,2,0)</f>
        <v>PAK</v>
      </c>
      <c r="D804">
        <v>6</v>
      </c>
      <c r="E804" s="7" t="str">
        <f t="shared" si="37"/>
        <v>2015PAK</v>
      </c>
      <c r="F804" s="5">
        <v>199426.95300000001</v>
      </c>
      <c r="G804">
        <v>2015</v>
      </c>
      <c r="H804" s="5">
        <v>66.599999999999994</v>
      </c>
      <c r="I804" s="6">
        <v>4.8231949806213379</v>
      </c>
      <c r="J804" s="6">
        <v>0.79160519641480198</v>
      </c>
      <c r="K804" s="12">
        <v>48.102681455902157</v>
      </c>
      <c r="L804">
        <f t="shared" si="38"/>
        <v>1.61</v>
      </c>
      <c r="M804" s="20">
        <v>4278.3464268552789</v>
      </c>
    </row>
    <row r="805" spans="1:13">
      <c r="A805">
        <f t="shared" si="36"/>
        <v>44</v>
      </c>
      <c r="B805" t="s">
        <v>75</v>
      </c>
      <c r="C805" t="str">
        <f>VLOOKUP(B805,'country codes'!$A$3:$B$287,2,0)</f>
        <v>JPN</v>
      </c>
      <c r="D805">
        <v>8</v>
      </c>
      <c r="E805" s="7" t="str">
        <f t="shared" si="37"/>
        <v>2015JPN</v>
      </c>
      <c r="F805" s="5">
        <v>127985.139</v>
      </c>
      <c r="G805">
        <v>2015</v>
      </c>
      <c r="H805" s="5">
        <v>83.9</v>
      </c>
      <c r="I805" s="6">
        <v>5.8796844482421875</v>
      </c>
      <c r="J805" s="6">
        <v>4.4375566339658903</v>
      </c>
      <c r="K805" s="12">
        <v>47.939341593992935</v>
      </c>
      <c r="L805">
        <f t="shared" si="38"/>
        <v>1.61</v>
      </c>
      <c r="M805" s="20">
        <v>39900.754923388449</v>
      </c>
    </row>
    <row r="806" spans="1:13">
      <c r="A806">
        <f t="shared" si="36"/>
        <v>45</v>
      </c>
      <c r="B806" t="s">
        <v>113</v>
      </c>
      <c r="C806" t="str">
        <f>VLOOKUP(B806,'country codes'!$A$3:$B$287,2,0)</f>
        <v>MLT</v>
      </c>
      <c r="D806">
        <v>3</v>
      </c>
      <c r="E806" s="7" t="str">
        <f t="shared" si="37"/>
        <v>2015MLT</v>
      </c>
      <c r="F806" s="5">
        <v>433.55900000000003</v>
      </c>
      <c r="G806">
        <v>2015</v>
      </c>
      <c r="H806" s="5">
        <v>81.900000000000006</v>
      </c>
      <c r="I806" s="6">
        <v>6.6133942604064941</v>
      </c>
      <c r="J806" s="6">
        <v>5.1410459983853301</v>
      </c>
      <c r="K806" s="12">
        <v>47.889160608914501</v>
      </c>
      <c r="L806">
        <f t="shared" si="38"/>
        <v>1.61</v>
      </c>
      <c r="M806" s="20">
        <v>39862.531074639468</v>
      </c>
    </row>
    <row r="807" spans="1:13">
      <c r="A807">
        <f t="shared" si="36"/>
        <v>46</v>
      </c>
      <c r="B807" t="s">
        <v>37</v>
      </c>
      <c r="C807" t="str">
        <f>VLOOKUP(B807,'country codes'!$A$3:$B$287,2,0)</f>
        <v>IDN</v>
      </c>
      <c r="D807">
        <v>8</v>
      </c>
      <c r="E807" s="7" t="str">
        <f t="shared" si="37"/>
        <v>2015IDN</v>
      </c>
      <c r="F807" s="5">
        <v>258383.25700000001</v>
      </c>
      <c r="G807">
        <v>2015</v>
      </c>
      <c r="H807" s="5">
        <v>70.8</v>
      </c>
      <c r="I807" s="6">
        <v>5.0427999496459961</v>
      </c>
      <c r="J807" s="6">
        <v>1.6089025140870099</v>
      </c>
      <c r="K807" s="12">
        <v>47.874616196635493</v>
      </c>
      <c r="L807">
        <f t="shared" si="38"/>
        <v>1.61</v>
      </c>
      <c r="M807" s="20">
        <v>10149.603909306405</v>
      </c>
    </row>
    <row r="808" spans="1:13">
      <c r="A808">
        <f t="shared" si="36"/>
        <v>47</v>
      </c>
      <c r="B808" t="s">
        <v>58</v>
      </c>
      <c r="C808" t="str">
        <f>VLOOKUP(B808,'country codes'!$A$3:$B$287,2,0)</f>
        <v>CYP</v>
      </c>
      <c r="D808">
        <v>3</v>
      </c>
      <c r="E808" s="7" t="str">
        <f t="shared" si="37"/>
        <v>2015CYP</v>
      </c>
      <c r="F808" s="5">
        <v>1160.9870000000001</v>
      </c>
      <c r="G808">
        <v>2015</v>
      </c>
      <c r="H808" s="5">
        <v>80.3</v>
      </c>
      <c r="I808" s="6">
        <v>5.4391613006591797</v>
      </c>
      <c r="J808" s="6">
        <v>3.4151363437265601</v>
      </c>
      <c r="K808" s="12">
        <v>47.604206441110932</v>
      </c>
      <c r="L808">
        <f t="shared" si="38"/>
        <v>1.61</v>
      </c>
      <c r="M808" s="20">
        <v>34375.563717670098</v>
      </c>
    </row>
    <row r="809" spans="1:13">
      <c r="A809">
        <f t="shared" si="36"/>
        <v>48</v>
      </c>
      <c r="B809" t="s">
        <v>35</v>
      </c>
      <c r="C809" t="str">
        <f>VLOOKUP(B809,'country codes'!$A$3:$B$287,2,0)</f>
        <v>ALB</v>
      </c>
      <c r="D809">
        <v>7</v>
      </c>
      <c r="E809" s="7" t="str">
        <f t="shared" si="37"/>
        <v>2015ALB</v>
      </c>
      <c r="F809" s="5">
        <v>2890.5239999999999</v>
      </c>
      <c r="G809">
        <v>2015</v>
      </c>
      <c r="H809" s="5">
        <v>78</v>
      </c>
      <c r="I809" s="6">
        <v>4.6066508293151855</v>
      </c>
      <c r="J809" s="6">
        <v>2.0414628609672199</v>
      </c>
      <c r="K809" s="12">
        <v>47.574180486246469</v>
      </c>
      <c r="L809">
        <f t="shared" si="38"/>
        <v>1.61</v>
      </c>
      <c r="M809" s="20">
        <v>11916.422314679321</v>
      </c>
    </row>
    <row r="810" spans="1:13">
      <c r="A810">
        <f t="shared" si="36"/>
        <v>49</v>
      </c>
      <c r="B810" t="s">
        <v>119</v>
      </c>
      <c r="C810" t="str">
        <f>VLOOKUP(B810,'country codes'!$A$3:$B$287,2,0)</f>
        <v>AUS</v>
      </c>
      <c r="D810">
        <v>2</v>
      </c>
      <c r="E810" s="7" t="str">
        <f t="shared" si="37"/>
        <v>2015AUS</v>
      </c>
      <c r="F810" s="5">
        <v>23932.499</v>
      </c>
      <c r="G810">
        <v>2015</v>
      </c>
      <c r="H810" s="5">
        <v>82.8</v>
      </c>
      <c r="I810" s="6">
        <v>7.3090605735778809</v>
      </c>
      <c r="J810" s="6">
        <v>6.30440301489209</v>
      </c>
      <c r="K810" s="12">
        <v>47.566846686953987</v>
      </c>
      <c r="L810">
        <f t="shared" si="38"/>
        <v>1.61</v>
      </c>
      <c r="M810" s="20">
        <v>47784.17847606798</v>
      </c>
    </row>
    <row r="811" spans="1:13">
      <c r="A811">
        <f t="shared" si="36"/>
        <v>50</v>
      </c>
      <c r="B811" t="s">
        <v>52</v>
      </c>
      <c r="C811" t="str">
        <f>VLOOKUP(B811,'country codes'!$A$3:$B$287,2,0)</f>
        <v>ITA</v>
      </c>
      <c r="D811">
        <v>3</v>
      </c>
      <c r="E811" s="7" t="str">
        <f t="shared" si="37"/>
        <v>2015ITA</v>
      </c>
      <c r="F811" s="5">
        <v>60578.489000000001</v>
      </c>
      <c r="G811">
        <v>2015</v>
      </c>
      <c r="H811" s="5">
        <v>82.8</v>
      </c>
      <c r="I811" s="6">
        <v>5.8476839065551758</v>
      </c>
      <c r="J811" s="6">
        <v>4.3765206995876396</v>
      </c>
      <c r="K811" s="12">
        <v>47.317754282837889</v>
      </c>
      <c r="L811">
        <f t="shared" si="38"/>
        <v>1.61</v>
      </c>
      <c r="M811" s="20">
        <v>40376.350726361947</v>
      </c>
    </row>
    <row r="812" spans="1:13">
      <c r="A812">
        <f t="shared" si="36"/>
        <v>51</v>
      </c>
      <c r="B812" t="s">
        <v>112</v>
      </c>
      <c r="C812" t="str">
        <f>VLOOKUP(B812,'country codes'!$A$3:$B$287,2,0)</f>
        <v>MYS</v>
      </c>
      <c r="D812">
        <v>8</v>
      </c>
      <c r="E812" s="7" t="str">
        <f t="shared" si="37"/>
        <v>2015MYS</v>
      </c>
      <c r="F812" s="5">
        <v>30270.965</v>
      </c>
      <c r="G812">
        <v>2015</v>
      </c>
      <c r="H812" s="5">
        <v>75.5</v>
      </c>
      <c r="I812" s="6">
        <v>6.3221211433410645</v>
      </c>
      <c r="J812" s="6">
        <v>3.91300437947084</v>
      </c>
      <c r="K812" s="12">
        <v>47.313485499040176</v>
      </c>
      <c r="L812">
        <f t="shared" si="38"/>
        <v>1.61</v>
      </c>
      <c r="M812" s="20">
        <v>24787.826202310822</v>
      </c>
    </row>
    <row r="813" spans="1:13">
      <c r="A813">
        <f t="shared" si="36"/>
        <v>52</v>
      </c>
      <c r="B813" t="s">
        <v>88</v>
      </c>
      <c r="C813" t="str">
        <f>VLOOKUP(B813,'country codes'!$A$3:$B$287,2,0)</f>
        <v>AUT</v>
      </c>
      <c r="D813">
        <v>3</v>
      </c>
      <c r="E813" s="7" t="str">
        <f t="shared" si="37"/>
        <v>2015AUT</v>
      </c>
      <c r="F813" s="5">
        <v>8678.6669999999995</v>
      </c>
      <c r="G813">
        <v>2015</v>
      </c>
      <c r="H813" s="5">
        <v>81.2</v>
      </c>
      <c r="I813" s="6">
        <v>7.0764470100402832</v>
      </c>
      <c r="J813" s="6">
        <v>5.8642311822686901</v>
      </c>
      <c r="K813" s="12">
        <v>47.031338718976443</v>
      </c>
      <c r="L813">
        <f t="shared" si="38"/>
        <v>1.61</v>
      </c>
      <c r="M813" s="20">
        <v>52966.702476990969</v>
      </c>
    </row>
    <row r="814" spans="1:13">
      <c r="A814">
        <f t="shared" si="36"/>
        <v>53</v>
      </c>
      <c r="B814" t="s">
        <v>46</v>
      </c>
      <c r="C814" t="str">
        <f>VLOOKUP(B814,'country codes'!$A$3:$B$287,2,0)</f>
        <v>AZE</v>
      </c>
      <c r="D814">
        <v>7</v>
      </c>
      <c r="E814" s="7" t="str">
        <f t="shared" si="37"/>
        <v>2015AZE</v>
      </c>
      <c r="F814" s="5">
        <v>9622.741</v>
      </c>
      <c r="G814">
        <v>2015</v>
      </c>
      <c r="H814" s="5">
        <v>72.3</v>
      </c>
      <c r="I814" s="6">
        <v>5.1467747688293457</v>
      </c>
      <c r="J814" s="6">
        <v>2.1671630858872799</v>
      </c>
      <c r="K814" s="12">
        <v>46.524539208098759</v>
      </c>
      <c r="L814">
        <f t="shared" si="38"/>
        <v>1.61</v>
      </c>
      <c r="M814" s="20">
        <v>14853.910552572917</v>
      </c>
    </row>
    <row r="815" spans="1:13">
      <c r="A815">
        <f t="shared" si="36"/>
        <v>54</v>
      </c>
      <c r="B815" t="s">
        <v>22</v>
      </c>
      <c r="C815" t="str">
        <f>VLOOKUP(B815,'country codes'!$A$3:$B$287,2,0)</f>
        <v>KGZ</v>
      </c>
      <c r="D815">
        <v>7</v>
      </c>
      <c r="E815" s="7" t="str">
        <f t="shared" si="37"/>
        <v>2015KGZ</v>
      </c>
      <c r="F815" s="5">
        <v>5959.1260000000002</v>
      </c>
      <c r="G815">
        <v>2015</v>
      </c>
      <c r="H815" s="5">
        <v>70.900000000000006</v>
      </c>
      <c r="I815" s="6">
        <v>4.9053759574890137</v>
      </c>
      <c r="J815" s="6">
        <v>1.73658719244396</v>
      </c>
      <c r="K815" s="12">
        <v>46.26285960808648</v>
      </c>
      <c r="L815">
        <f t="shared" si="38"/>
        <v>1.61</v>
      </c>
      <c r="M815" s="20">
        <v>4805.1410923954209</v>
      </c>
    </row>
    <row r="816" spans="1:13">
      <c r="A816">
        <f t="shared" si="36"/>
        <v>55</v>
      </c>
      <c r="B816" t="s">
        <v>76</v>
      </c>
      <c r="C816" t="str">
        <f>VLOOKUP(B816,'country codes'!$A$3:$B$287,2,0)</f>
        <v>SVK</v>
      </c>
      <c r="D816">
        <v>7</v>
      </c>
      <c r="E816" s="7" t="str">
        <f t="shared" si="37"/>
        <v>2015SVK</v>
      </c>
      <c r="F816" s="5">
        <v>5435.6139999999996</v>
      </c>
      <c r="G816">
        <v>2015</v>
      </c>
      <c r="H816" s="5">
        <v>76.8</v>
      </c>
      <c r="I816" s="6">
        <v>6.1620044708251953</v>
      </c>
      <c r="J816" s="6">
        <v>4.1454026063260603</v>
      </c>
      <c r="K816" s="12">
        <v>46.248394639700251</v>
      </c>
      <c r="L816">
        <f t="shared" si="38"/>
        <v>1.61</v>
      </c>
      <c r="M816" s="20">
        <v>28767.602756027194</v>
      </c>
    </row>
    <row r="817" spans="1:13">
      <c r="A817">
        <f t="shared" si="36"/>
        <v>56</v>
      </c>
      <c r="B817" t="s">
        <v>94</v>
      </c>
      <c r="C817" t="str">
        <f>VLOOKUP(B817,'country codes'!$A$3:$B$287,2,0)</f>
        <v>POL</v>
      </c>
      <c r="D817">
        <v>7</v>
      </c>
      <c r="E817" s="7" t="str">
        <f t="shared" si="37"/>
        <v>2015POL</v>
      </c>
      <c r="F817" s="5">
        <v>38034.076000000001</v>
      </c>
      <c r="G817">
        <v>2015</v>
      </c>
      <c r="H817" s="5">
        <v>77.900000000000006</v>
      </c>
      <c r="I817" s="6">
        <v>6.0070219039916992</v>
      </c>
      <c r="J817" s="6">
        <v>4.1159932915979498</v>
      </c>
      <c r="K817" s="12">
        <v>46.223089345125231</v>
      </c>
      <c r="L817">
        <f t="shared" si="38"/>
        <v>1.61</v>
      </c>
      <c r="M817" s="20">
        <v>27885.809613733411</v>
      </c>
    </row>
    <row r="818" spans="1:13">
      <c r="A818">
        <f t="shared" si="36"/>
        <v>57</v>
      </c>
      <c r="B818" t="s">
        <v>31</v>
      </c>
      <c r="C818" t="str">
        <f>VLOOKUP(B818,'country codes'!$A$3:$B$287,2,0)</f>
        <v>SRB</v>
      </c>
      <c r="D818">
        <v>7</v>
      </c>
      <c r="E818" s="7" t="str">
        <f t="shared" si="37"/>
        <v>2015SRB</v>
      </c>
      <c r="F818" s="5">
        <v>8876.777</v>
      </c>
      <c r="G818">
        <v>2015</v>
      </c>
      <c r="H818" s="5">
        <v>75.3</v>
      </c>
      <c r="I818" s="6">
        <v>5.3176851272583008</v>
      </c>
      <c r="J818" s="6">
        <v>2.8558403826385002</v>
      </c>
      <c r="K818" s="12">
        <v>46.186057869356667</v>
      </c>
      <c r="L818">
        <f t="shared" si="38"/>
        <v>1.61</v>
      </c>
      <c r="M818" s="20">
        <v>15627.948624271341</v>
      </c>
    </row>
    <row r="819" spans="1:13">
      <c r="A819">
        <f t="shared" si="36"/>
        <v>58</v>
      </c>
      <c r="B819" t="s">
        <v>111</v>
      </c>
      <c r="C819" t="str">
        <f>VLOOKUP(B819,'country codes'!$A$3:$B$287,2,0)</f>
        <v>TUR</v>
      </c>
      <c r="D819">
        <v>4</v>
      </c>
      <c r="E819" s="7" t="str">
        <f t="shared" si="37"/>
        <v>2015TUR</v>
      </c>
      <c r="F819" s="5">
        <v>78529.413</v>
      </c>
      <c r="G819">
        <v>2015</v>
      </c>
      <c r="H819" s="5">
        <v>76.5</v>
      </c>
      <c r="I819" s="6">
        <v>5.51446533203125</v>
      </c>
      <c r="J819" s="6">
        <v>3.28116557327444</v>
      </c>
      <c r="K819" s="12">
        <v>46.166148951675666</v>
      </c>
      <c r="L819">
        <f t="shared" si="38"/>
        <v>1.61</v>
      </c>
      <c r="M819" s="20">
        <v>26041.528347646854</v>
      </c>
    </row>
    <row r="820" spans="1:13">
      <c r="A820">
        <f t="shared" si="36"/>
        <v>59</v>
      </c>
      <c r="B820" t="s">
        <v>64</v>
      </c>
      <c r="C820" t="str">
        <f>VLOOKUP(B820,'country codes'!$A$3:$B$287,2,0)</f>
        <v>GRC</v>
      </c>
      <c r="D820">
        <v>3</v>
      </c>
      <c r="E820" s="7" t="str">
        <f t="shared" si="37"/>
        <v>2015GRC</v>
      </c>
      <c r="F820" s="5">
        <v>10659.736999999999</v>
      </c>
      <c r="G820">
        <v>2015</v>
      </c>
      <c r="H820" s="5">
        <v>81.5</v>
      </c>
      <c r="I820" s="6">
        <v>5.6225190162658691</v>
      </c>
      <c r="J820" s="6">
        <v>4.1643612030335104</v>
      </c>
      <c r="K820" s="12">
        <v>46.069992012378641</v>
      </c>
      <c r="L820">
        <f t="shared" si="38"/>
        <v>1.61</v>
      </c>
      <c r="M820" s="20">
        <v>28678.880872766356</v>
      </c>
    </row>
    <row r="821" spans="1:13">
      <c r="A821">
        <f t="shared" si="36"/>
        <v>60</v>
      </c>
      <c r="B821" t="s">
        <v>61</v>
      </c>
      <c r="C821" t="str">
        <f>VLOOKUP(B821,'country codes'!$A$3:$B$287,2,0)</f>
        <v>PRY</v>
      </c>
      <c r="D821">
        <v>1</v>
      </c>
      <c r="E821" s="7" t="str">
        <f t="shared" si="37"/>
        <v>2015PRY</v>
      </c>
      <c r="F821" s="5">
        <v>6688.7460000000001</v>
      </c>
      <c r="G821">
        <v>2015</v>
      </c>
      <c r="H821" s="5">
        <v>73.7</v>
      </c>
      <c r="I821" s="6">
        <v>5.5597243309020996</v>
      </c>
      <c r="J821" s="6">
        <v>2.96696742876648</v>
      </c>
      <c r="K821" s="12">
        <v>46.025950752637428</v>
      </c>
      <c r="L821">
        <f t="shared" si="38"/>
        <v>1.61</v>
      </c>
      <c r="M821" s="20">
        <v>11810.427971477216</v>
      </c>
    </row>
    <row r="822" spans="1:13">
      <c r="A822">
        <f t="shared" si="36"/>
        <v>61</v>
      </c>
      <c r="B822" t="s">
        <v>39</v>
      </c>
      <c r="C822" t="str">
        <f>VLOOKUP(B822,'country codes'!$A$3:$B$287,2,0)</f>
        <v>VEN</v>
      </c>
      <c r="D822">
        <v>1</v>
      </c>
      <c r="E822" s="7" t="str">
        <f t="shared" si="37"/>
        <v>2015VEN</v>
      </c>
      <c r="F822" s="5">
        <v>30081.827000000001</v>
      </c>
      <c r="G822">
        <v>2015</v>
      </c>
      <c r="H822" s="5">
        <v>72.599999999999994</v>
      </c>
      <c r="I822" s="6">
        <v>5.5688004493713379</v>
      </c>
      <c r="J822" s="6">
        <v>2.8381769679129101</v>
      </c>
      <c r="K822" s="12">
        <v>45.935649449347054</v>
      </c>
      <c r="L822">
        <f t="shared" si="38"/>
        <v>1.61</v>
      </c>
      <c r="M822" s="20" t="s">
        <v>334</v>
      </c>
    </row>
    <row r="823" spans="1:13">
      <c r="A823">
        <f t="shared" si="36"/>
        <v>62</v>
      </c>
      <c r="B823" t="s">
        <v>123</v>
      </c>
      <c r="C823" t="str">
        <f>VLOOKUP(B823,'country codes'!$A$3:$B$287,2,0)</f>
        <v>LBN</v>
      </c>
      <c r="D823">
        <v>4</v>
      </c>
      <c r="E823" s="7" t="str">
        <f t="shared" si="37"/>
        <v>2015LBN</v>
      </c>
      <c r="F823" s="5">
        <v>6532.6809999999996</v>
      </c>
      <c r="G823">
        <v>2015</v>
      </c>
      <c r="H823" s="5">
        <v>78.8</v>
      </c>
      <c r="I823" s="6">
        <v>5.171971321105957</v>
      </c>
      <c r="J823" s="6">
        <v>3.4066176419675198</v>
      </c>
      <c r="K823" s="12">
        <v>44.969976109050059</v>
      </c>
      <c r="L823">
        <f t="shared" si="38"/>
        <v>1.61</v>
      </c>
      <c r="M823" s="20">
        <v>16299.215248049843</v>
      </c>
    </row>
    <row r="824" spans="1:13">
      <c r="A824">
        <f t="shared" si="36"/>
        <v>63</v>
      </c>
      <c r="B824" t="s">
        <v>71</v>
      </c>
      <c r="C824" t="str">
        <f>VLOOKUP(B824,'country codes'!$A$3:$B$287,2,0)</f>
        <v>EGY</v>
      </c>
      <c r="D824">
        <v>4</v>
      </c>
      <c r="E824" s="7" t="str">
        <f t="shared" si="37"/>
        <v>2015EGY</v>
      </c>
      <c r="F824" s="5">
        <v>92442.548999999999</v>
      </c>
      <c r="G824">
        <v>2015</v>
      </c>
      <c r="H824" s="5">
        <v>71.3</v>
      </c>
      <c r="I824" s="6">
        <v>4.7625384330749512</v>
      </c>
      <c r="J824" s="6">
        <v>1.87514328598957</v>
      </c>
      <c r="K824" s="12">
        <v>44.820855164230835</v>
      </c>
      <c r="L824">
        <f t="shared" si="38"/>
        <v>1.61</v>
      </c>
      <c r="M824" s="20">
        <v>10570.445460790779</v>
      </c>
    </row>
    <row r="825" spans="1:13">
      <c r="A825">
        <f t="shared" si="36"/>
        <v>64</v>
      </c>
      <c r="B825" t="s">
        <v>38</v>
      </c>
      <c r="C825" t="str">
        <f>VLOOKUP(B825,'country codes'!$A$3:$B$287,2,0)</f>
        <v>MUS</v>
      </c>
      <c r="D825">
        <v>5</v>
      </c>
      <c r="E825" s="7" t="str">
        <f t="shared" si="37"/>
        <v>2015MUS</v>
      </c>
      <c r="F825" s="5">
        <v>1259.4570000000001</v>
      </c>
      <c r="G825">
        <v>2015</v>
      </c>
      <c r="H825" s="5">
        <v>74.5</v>
      </c>
      <c r="I825" s="6">
        <v>5.6288917064666748</v>
      </c>
      <c r="J825" s="6">
        <v>3.4440391239183898</v>
      </c>
      <c r="K825" s="12">
        <v>44.739343364382229</v>
      </c>
      <c r="L825">
        <f t="shared" si="38"/>
        <v>1.61</v>
      </c>
      <c r="M825" s="20">
        <v>19897.475396564434</v>
      </c>
    </row>
    <row r="826" spans="1:13">
      <c r="A826">
        <f t="shared" si="36"/>
        <v>65</v>
      </c>
      <c r="B826" t="s">
        <v>120</v>
      </c>
      <c r="C826" t="str">
        <f>VLOOKUP(B826,'country codes'!$A$3:$B$287,2,0)</f>
        <v>BEL</v>
      </c>
      <c r="D826">
        <v>3</v>
      </c>
      <c r="E826" s="7" t="str">
        <f t="shared" si="37"/>
        <v>2015BEL</v>
      </c>
      <c r="F826" s="5">
        <v>11287.931</v>
      </c>
      <c r="G826">
        <v>2015</v>
      </c>
      <c r="H826" s="5">
        <v>81</v>
      </c>
      <c r="I826" s="6">
        <v>6.9042191505432129</v>
      </c>
      <c r="J826" s="6">
        <v>6.2452253827627997</v>
      </c>
      <c r="K826" s="12">
        <v>44.627831533290319</v>
      </c>
      <c r="L826">
        <f t="shared" si="38"/>
        <v>1.61</v>
      </c>
      <c r="M826" s="20">
        <v>49613.365102511241</v>
      </c>
    </row>
    <row r="827" spans="1:13">
      <c r="A827">
        <f t="shared" si="36"/>
        <v>66</v>
      </c>
      <c r="B827" t="s">
        <v>78</v>
      </c>
      <c r="C827" t="str">
        <f>VLOOKUP(B827,'country codes'!$A$3:$B$287,2,0)</f>
        <v>BOL</v>
      </c>
      <c r="D827">
        <v>1</v>
      </c>
      <c r="E827" s="7" t="str">
        <f t="shared" si="37"/>
        <v>2015BOL</v>
      </c>
      <c r="F827" s="5">
        <v>10869.732</v>
      </c>
      <c r="G827">
        <v>2015</v>
      </c>
      <c r="H827" s="5">
        <v>70.3</v>
      </c>
      <c r="I827" s="6">
        <v>5.8343291282653809</v>
      </c>
      <c r="J827" s="6">
        <v>3.1243043431989901</v>
      </c>
      <c r="K827" s="12">
        <v>44.483568286126349</v>
      </c>
      <c r="L827">
        <f t="shared" si="38"/>
        <v>1.61</v>
      </c>
      <c r="M827" s="20">
        <v>7984.4134551855695</v>
      </c>
    </row>
    <row r="828" spans="1:13">
      <c r="A828">
        <f t="shared" si="36"/>
        <v>67</v>
      </c>
      <c r="B828" t="s">
        <v>28</v>
      </c>
      <c r="C828" t="str">
        <f>VLOOKUP(B828,'country codes'!$A$3:$B$287,2,0)</f>
        <v>SEN</v>
      </c>
      <c r="D828">
        <v>5</v>
      </c>
      <c r="E828" s="7" t="str">
        <f t="shared" si="37"/>
        <v>2015SEN</v>
      </c>
      <c r="F828" s="5">
        <v>14578.45</v>
      </c>
      <c r="G828">
        <v>2015</v>
      </c>
      <c r="H828" s="5">
        <v>66.7</v>
      </c>
      <c r="I828" s="6">
        <v>4.6170005798339844</v>
      </c>
      <c r="J828" s="6">
        <v>1.1525775717779001</v>
      </c>
      <c r="K828" s="12">
        <v>44.456493056605389</v>
      </c>
      <c r="L828">
        <f t="shared" si="38"/>
        <v>1.61</v>
      </c>
      <c r="M828" s="20">
        <v>2966.4535160259911</v>
      </c>
    </row>
    <row r="829" spans="1:13">
      <c r="A829">
        <f t="shared" si="36"/>
        <v>68</v>
      </c>
      <c r="B829" t="s">
        <v>83</v>
      </c>
      <c r="C829" t="str">
        <f>VLOOKUP(B829,'country codes'!$A$3:$B$287,2,0)</f>
        <v>CZE</v>
      </c>
      <c r="D829">
        <v>7</v>
      </c>
      <c r="E829" s="7" t="str">
        <f t="shared" si="37"/>
        <v>2015CZE</v>
      </c>
      <c r="F829" s="5">
        <v>10601.39</v>
      </c>
      <c r="G829">
        <v>2015</v>
      </c>
      <c r="H829" s="5">
        <v>78.7</v>
      </c>
      <c r="I829" s="6">
        <v>6.6080174446105957</v>
      </c>
      <c r="J829" s="6">
        <v>5.50494105324531</v>
      </c>
      <c r="K829" s="12">
        <v>44.395003356237183</v>
      </c>
      <c r="L829">
        <f t="shared" si="38"/>
        <v>1.61</v>
      </c>
      <c r="M829" s="20">
        <v>36283.911031384072</v>
      </c>
    </row>
    <row r="830" spans="1:13">
      <c r="A830">
        <f t="shared" si="36"/>
        <v>69</v>
      </c>
      <c r="B830" t="s">
        <v>101</v>
      </c>
      <c r="C830" t="str">
        <f>VLOOKUP(B830,'country codes'!$A$3:$B$287,2,0)</f>
        <v>DNK</v>
      </c>
      <c r="D830">
        <v>3</v>
      </c>
      <c r="E830" s="7" t="str">
        <f t="shared" si="37"/>
        <v>2015DNK</v>
      </c>
      <c r="F830" s="5">
        <v>5688.6949999999997</v>
      </c>
      <c r="G830">
        <v>2015</v>
      </c>
      <c r="H830" s="5">
        <v>80.5</v>
      </c>
      <c r="I830" s="6">
        <v>7.5144248008728027</v>
      </c>
      <c r="J830" s="6">
        <v>7.1451408148835602</v>
      </c>
      <c r="K830" s="12">
        <v>44.208328417581015</v>
      </c>
      <c r="L830">
        <f t="shared" si="38"/>
        <v>1.61</v>
      </c>
      <c r="M830" s="20">
        <v>53061.544366670052</v>
      </c>
    </row>
    <row r="831" spans="1:13">
      <c r="A831">
        <f t="shared" si="36"/>
        <v>70</v>
      </c>
      <c r="B831" t="s">
        <v>124</v>
      </c>
      <c r="C831" t="str">
        <f>VLOOKUP(B831,'country codes'!$A$3:$B$287,2,0)</f>
        <v>IND</v>
      </c>
      <c r="D831">
        <v>6</v>
      </c>
      <c r="E831" s="7" t="str">
        <f t="shared" si="37"/>
        <v>2015IND</v>
      </c>
      <c r="F831" s="5">
        <v>1310152.392</v>
      </c>
      <c r="G831">
        <v>2015</v>
      </c>
      <c r="H831" s="5">
        <v>68.599999999999994</v>
      </c>
      <c r="I831" s="6">
        <v>4.3420791625976563</v>
      </c>
      <c r="J831" s="6">
        <v>1.1329686748674801</v>
      </c>
      <c r="K831" s="12">
        <v>44.101263315145168</v>
      </c>
      <c r="L831">
        <f t="shared" si="38"/>
        <v>1.61</v>
      </c>
      <c r="M831" s="20">
        <v>5454.3471043939599</v>
      </c>
    </row>
    <row r="832" spans="1:13">
      <c r="A832">
        <f t="shared" si="36"/>
        <v>71</v>
      </c>
      <c r="B832" t="s">
        <v>85</v>
      </c>
      <c r="C832" t="str">
        <f>VLOOKUP(B832,'country codes'!$A$3:$B$287,2,0)</f>
        <v>HUN</v>
      </c>
      <c r="D832">
        <v>7</v>
      </c>
      <c r="E832" s="7" t="str">
        <f t="shared" si="37"/>
        <v>2015HUN</v>
      </c>
      <c r="F832" s="5">
        <v>9777.9249999999993</v>
      </c>
      <c r="G832">
        <v>2015</v>
      </c>
      <c r="H832" s="5">
        <v>76</v>
      </c>
      <c r="I832" s="6">
        <v>5.3443832397460938</v>
      </c>
      <c r="J832" s="6">
        <v>3.44843684000652</v>
      </c>
      <c r="K832" s="12">
        <v>44.021267669862119</v>
      </c>
      <c r="L832">
        <f t="shared" si="38"/>
        <v>1.61</v>
      </c>
      <c r="M832" s="20">
        <v>27587.135484684328</v>
      </c>
    </row>
    <row r="833" spans="1:13">
      <c r="A833">
        <f t="shared" si="36"/>
        <v>72</v>
      </c>
      <c r="B833" t="s">
        <v>18</v>
      </c>
      <c r="C833" t="str">
        <f>VLOOKUP(B833,'country codes'!$A$3:$B$287,2,0)</f>
        <v>ARM</v>
      </c>
      <c r="D833">
        <v>7</v>
      </c>
      <c r="E833" s="7" t="str">
        <f t="shared" si="37"/>
        <v>2015ARM</v>
      </c>
      <c r="F833" s="5">
        <v>2925.5590000000002</v>
      </c>
      <c r="G833">
        <v>2015</v>
      </c>
      <c r="H833" s="5">
        <v>74.5</v>
      </c>
      <c r="I833" s="6">
        <v>4.3483195304870605</v>
      </c>
      <c r="J833" s="6">
        <v>1.9370853172840601</v>
      </c>
      <c r="K833" s="12">
        <v>43.898804962180016</v>
      </c>
      <c r="L833">
        <f t="shared" si="38"/>
        <v>1.61</v>
      </c>
      <c r="M833" s="20">
        <v>11321.355759230941</v>
      </c>
    </row>
    <row r="834" spans="1:13">
      <c r="A834">
        <f t="shared" ref="A834:A897" si="39">IF(ISNUMBER(K834),COUNTIFS($G$2:$G$2281,G834,$K$2:$K$2281,"&gt;"&amp;K834)+1,"")</f>
        <v>73</v>
      </c>
      <c r="B834" t="s">
        <v>95</v>
      </c>
      <c r="C834" t="str">
        <f>VLOOKUP(B834,'country codes'!$A$3:$B$287,2,0)</f>
        <v>SGP</v>
      </c>
      <c r="D834">
        <v>8</v>
      </c>
      <c r="E834" s="7" t="str">
        <f t="shared" ref="E834:E897" si="40">G834&amp;C834</f>
        <v>2015SGP</v>
      </c>
      <c r="F834" s="5">
        <v>5592.143</v>
      </c>
      <c r="G834">
        <v>2015</v>
      </c>
      <c r="H834" s="5">
        <v>82.9</v>
      </c>
      <c r="I834" s="6">
        <v>6.6195249557495117</v>
      </c>
      <c r="J834" s="6">
        <v>6.4393367997774904</v>
      </c>
      <c r="K834" s="12">
        <v>43.652096294452953</v>
      </c>
      <c r="L834">
        <f t="shared" ref="L834:L897" si="41">VLOOKUP(G834,$G$2285:$J$2299,4,0)</f>
        <v>1.61</v>
      </c>
      <c r="M834" s="20">
        <v>89366.307889125746</v>
      </c>
    </row>
    <row r="835" spans="1:13">
      <c r="A835">
        <f t="shared" si="39"/>
        <v>74</v>
      </c>
      <c r="B835" t="s">
        <v>66</v>
      </c>
      <c r="C835" t="str">
        <f>VLOOKUP(B835,'country codes'!$A$3:$B$287,2,0)</f>
        <v>BIH</v>
      </c>
      <c r="D835">
        <v>7</v>
      </c>
      <c r="E835" s="7" t="str">
        <f t="shared" si="40"/>
        <v>2015BIH</v>
      </c>
      <c r="F835" s="5">
        <v>3429.3620000000001</v>
      </c>
      <c r="G835">
        <v>2015</v>
      </c>
      <c r="H835" s="5">
        <v>76.900000000000006</v>
      </c>
      <c r="I835" s="6">
        <v>5.1171779632568359</v>
      </c>
      <c r="J835" s="6">
        <v>3.3623568348930699</v>
      </c>
      <c r="K835" s="12">
        <v>43.607004915115006</v>
      </c>
      <c r="L835">
        <f t="shared" si="41"/>
        <v>1.61</v>
      </c>
      <c r="M835" s="20">
        <v>12671.008011481354</v>
      </c>
    </row>
    <row r="836" spans="1:13">
      <c r="A836">
        <f t="shared" si="39"/>
        <v>75</v>
      </c>
      <c r="B836" t="s">
        <v>84</v>
      </c>
      <c r="C836" t="str">
        <f>VLOOKUP(B836,'country codes'!$A$3:$B$287,2,0)</f>
        <v>PRT</v>
      </c>
      <c r="D836">
        <v>3</v>
      </c>
      <c r="E836" s="7" t="str">
        <f t="shared" si="40"/>
        <v>2015PRT</v>
      </c>
      <c r="F836" s="5">
        <v>10368.346</v>
      </c>
      <c r="G836">
        <v>2015</v>
      </c>
      <c r="H836" s="5">
        <v>81.2</v>
      </c>
      <c r="I836" s="6">
        <v>5.0808663368225098</v>
      </c>
      <c r="J836" s="6">
        <v>3.94438521016877</v>
      </c>
      <c r="K836" s="12">
        <v>43.536583712259464</v>
      </c>
      <c r="L836">
        <f t="shared" si="41"/>
        <v>1.61</v>
      </c>
      <c r="M836" s="20">
        <v>31218.135660900163</v>
      </c>
    </row>
    <row r="837" spans="1:13">
      <c r="A837">
        <f t="shared" si="39"/>
        <v>76</v>
      </c>
      <c r="B837" t="s">
        <v>73</v>
      </c>
      <c r="C837" t="str">
        <f>VLOOKUP(B837,'country codes'!$A$3:$B$287,2,0)</f>
        <v>ETH</v>
      </c>
      <c r="D837">
        <v>5</v>
      </c>
      <c r="E837" s="7" t="str">
        <f t="shared" si="40"/>
        <v>2015ETH</v>
      </c>
      <c r="F837" s="5">
        <v>100835.45299999999</v>
      </c>
      <c r="G837">
        <v>2015</v>
      </c>
      <c r="H837" s="5">
        <v>65</v>
      </c>
      <c r="I837" s="6">
        <v>4.5731549263000488</v>
      </c>
      <c r="J837" s="6">
        <v>1.05985641935777</v>
      </c>
      <c r="K837" s="12">
        <v>43.369530470092258</v>
      </c>
      <c r="L837">
        <f t="shared" si="41"/>
        <v>1.61</v>
      </c>
      <c r="M837" s="20">
        <v>1779.0840231997129</v>
      </c>
    </row>
    <row r="838" spans="1:13">
      <c r="A838">
        <f t="shared" si="39"/>
        <v>77</v>
      </c>
      <c r="B838" t="s">
        <v>67</v>
      </c>
      <c r="C838" t="str">
        <f>VLOOKUP(B838,'country codes'!$A$3:$B$287,2,0)</f>
        <v>SVN</v>
      </c>
      <c r="D838">
        <v>7</v>
      </c>
      <c r="E838" s="7" t="str">
        <f t="shared" si="40"/>
        <v>2015SVN</v>
      </c>
      <c r="F838" s="5">
        <v>2071.1990000000001</v>
      </c>
      <c r="G838">
        <v>2015</v>
      </c>
      <c r="H838" s="5">
        <v>80.7</v>
      </c>
      <c r="I838" s="6">
        <v>5.7406420707702637</v>
      </c>
      <c r="J838" s="6">
        <v>4.8699477179090103</v>
      </c>
      <c r="K838" s="12">
        <v>43.369178738512097</v>
      </c>
      <c r="L838">
        <f t="shared" si="41"/>
        <v>1.61</v>
      </c>
      <c r="M838" s="20">
        <v>33912.928247152944</v>
      </c>
    </row>
    <row r="839" spans="1:13">
      <c r="A839">
        <f t="shared" si="39"/>
        <v>78</v>
      </c>
      <c r="B839" t="s">
        <v>126</v>
      </c>
      <c r="C839" t="str">
        <f>VLOOKUP(B839,'country codes'!$A$3:$B$287,2,0)</f>
        <v>ZMB</v>
      </c>
      <c r="D839">
        <v>5</v>
      </c>
      <c r="E839" s="7" t="str">
        <f t="shared" si="40"/>
        <v>2015ZMB</v>
      </c>
      <c r="F839" s="5">
        <v>15879.37</v>
      </c>
      <c r="G839">
        <v>2015</v>
      </c>
      <c r="H839" s="5">
        <v>61.7</v>
      </c>
      <c r="I839" s="6">
        <v>4.8431644439697266</v>
      </c>
      <c r="J839" s="6">
        <v>0.93280764903131097</v>
      </c>
      <c r="K839" s="12">
        <v>43.263017941164016</v>
      </c>
      <c r="L839">
        <f t="shared" si="41"/>
        <v>1.61</v>
      </c>
      <c r="M839" s="20">
        <v>3443.5552057631289</v>
      </c>
    </row>
    <row r="840" spans="1:13">
      <c r="A840">
        <f t="shared" si="39"/>
        <v>79</v>
      </c>
      <c r="B840" t="s">
        <v>69</v>
      </c>
      <c r="C840" t="str">
        <f>VLOOKUP(B840,'country codes'!$A$3:$B$287,2,0)</f>
        <v>HRV</v>
      </c>
      <c r="D840">
        <v>7</v>
      </c>
      <c r="E840" s="7" t="str">
        <f t="shared" si="40"/>
        <v>2015HRV</v>
      </c>
      <c r="F840" s="5">
        <v>4232.8739999999998</v>
      </c>
      <c r="G840">
        <v>2015</v>
      </c>
      <c r="H840" s="5">
        <v>77.900000000000006</v>
      </c>
      <c r="I840" s="6">
        <v>5.2054381370544434</v>
      </c>
      <c r="J840" s="6">
        <v>3.7399038640492299</v>
      </c>
      <c r="K840" s="12">
        <v>43.129764855786519</v>
      </c>
      <c r="L840">
        <f t="shared" si="41"/>
        <v>1.61</v>
      </c>
      <c r="M840" s="20">
        <v>24640.850967054092</v>
      </c>
    </row>
    <row r="841" spans="1:13">
      <c r="A841">
        <f t="shared" si="39"/>
        <v>80</v>
      </c>
      <c r="B841" t="s">
        <v>108</v>
      </c>
      <c r="C841" t="str">
        <f>VLOOKUP(B841,'country codes'!$A$3:$B$287,2,0)</f>
        <v>CHN</v>
      </c>
      <c r="D841">
        <v>8</v>
      </c>
      <c r="E841" s="7" t="str">
        <f t="shared" si="40"/>
        <v>2015CHN</v>
      </c>
      <c r="F841" s="5">
        <v>1406847.868</v>
      </c>
      <c r="G841">
        <v>2015</v>
      </c>
      <c r="H841" s="5">
        <v>75.900000000000006</v>
      </c>
      <c r="I841" s="6">
        <v>5.3038778305053711</v>
      </c>
      <c r="J841" s="6">
        <v>3.6133435619758898</v>
      </c>
      <c r="K841" s="12">
        <v>42.991015101971108</v>
      </c>
      <c r="L841">
        <f t="shared" si="41"/>
        <v>1.61</v>
      </c>
      <c r="M841" s="20">
        <v>12691.821552697789</v>
      </c>
    </row>
    <row r="842" spans="1:13">
      <c r="A842">
        <f t="shared" si="39"/>
        <v>81</v>
      </c>
      <c r="B842" t="s">
        <v>87</v>
      </c>
      <c r="C842" t="str">
        <f>VLOOKUP(B842,'country codes'!$A$3:$B$287,2,0)</f>
        <v>MKD</v>
      </c>
      <c r="D842">
        <v>7</v>
      </c>
      <c r="E842" s="7" t="str">
        <f t="shared" si="40"/>
        <v>2015MKD</v>
      </c>
      <c r="F842" s="5">
        <v>2079.335</v>
      </c>
      <c r="G842">
        <v>2015</v>
      </c>
      <c r="H842" s="5">
        <v>75.400000000000006</v>
      </c>
      <c r="I842" s="6">
        <v>4.9755897521972656</v>
      </c>
      <c r="J842" s="6">
        <v>3.1574347266346598</v>
      </c>
      <c r="K842" s="12">
        <v>42.685604868453147</v>
      </c>
      <c r="L842">
        <f t="shared" si="41"/>
        <v>1.61</v>
      </c>
      <c r="M842" s="20">
        <v>15121.123066871336</v>
      </c>
    </row>
    <row r="843" spans="1:13">
      <c r="A843">
        <f t="shared" si="39"/>
        <v>82</v>
      </c>
      <c r="B843" t="s">
        <v>65</v>
      </c>
      <c r="C843" t="str">
        <f>VLOOKUP(B843,'country codes'!$A$3:$B$287,2,0)</f>
        <v>IRQ</v>
      </c>
      <c r="D843">
        <v>4</v>
      </c>
      <c r="E843" s="7" t="str">
        <f t="shared" si="40"/>
        <v>2015IRQ</v>
      </c>
      <c r="F843" s="5">
        <v>35572.269</v>
      </c>
      <c r="G843">
        <v>2015</v>
      </c>
      <c r="H843" s="5">
        <v>69.900000000000006</v>
      </c>
      <c r="I843" s="6">
        <v>4.4933772087097168</v>
      </c>
      <c r="J843" s="6">
        <v>1.7715640336245699</v>
      </c>
      <c r="K843" s="12">
        <v>42.5627230672116</v>
      </c>
      <c r="L843">
        <f t="shared" si="41"/>
        <v>1.61</v>
      </c>
      <c r="M843" s="20">
        <v>10310.680021849012</v>
      </c>
    </row>
    <row r="844" spans="1:13">
      <c r="A844">
        <f t="shared" si="39"/>
        <v>83</v>
      </c>
      <c r="B844" t="s">
        <v>43</v>
      </c>
      <c r="C844" t="str">
        <f>VLOOKUP(B844,'country codes'!$A$3:$B$287,2,0)</f>
        <v>COG</v>
      </c>
      <c r="D844">
        <v>5</v>
      </c>
      <c r="E844" s="7" t="str">
        <f t="shared" si="40"/>
        <v>2015COG</v>
      </c>
      <c r="F844" s="5">
        <v>4856.0929999999998</v>
      </c>
      <c r="G844">
        <v>2015</v>
      </c>
      <c r="H844" s="5">
        <v>63.1</v>
      </c>
      <c r="I844" s="6">
        <v>4.6908302307128906</v>
      </c>
      <c r="J844" s="6">
        <v>1.0793786849214799</v>
      </c>
      <c r="K844" s="12">
        <v>42.544681754005921</v>
      </c>
      <c r="L844">
        <f t="shared" si="41"/>
        <v>1.61</v>
      </c>
      <c r="M844" s="20">
        <v>5252.1541634103969</v>
      </c>
    </row>
    <row r="845" spans="1:13">
      <c r="A845">
        <f t="shared" si="39"/>
        <v>84</v>
      </c>
      <c r="B845" t="s">
        <v>103</v>
      </c>
      <c r="C845" t="str">
        <f>VLOOKUP(B845,'country codes'!$A$3:$B$287,2,0)</f>
        <v>BLR</v>
      </c>
      <c r="D845">
        <v>7</v>
      </c>
      <c r="E845" s="7" t="str">
        <f t="shared" si="40"/>
        <v>2015BLR</v>
      </c>
      <c r="F845" s="5">
        <v>9439.4240000000009</v>
      </c>
      <c r="G845">
        <v>2015</v>
      </c>
      <c r="H845" s="5">
        <v>73.7</v>
      </c>
      <c r="I845" s="6">
        <v>5.7189078330993652</v>
      </c>
      <c r="J845" s="6">
        <v>4.00395638310113</v>
      </c>
      <c r="K845" s="12">
        <v>42.313061136899215</v>
      </c>
      <c r="L845">
        <f t="shared" si="41"/>
        <v>1.61</v>
      </c>
      <c r="M845" s="20">
        <v>18307.519667840555</v>
      </c>
    </row>
    <row r="846" spans="1:13">
      <c r="A846">
        <f t="shared" si="39"/>
        <v>85</v>
      </c>
      <c r="B846" t="s">
        <v>130</v>
      </c>
      <c r="C846" t="str">
        <f>VLOOKUP(B846,'country codes'!$A$3:$B$287,2,0)</f>
        <v>CAN</v>
      </c>
      <c r="D846">
        <v>2</v>
      </c>
      <c r="E846" s="7" t="str">
        <f t="shared" si="40"/>
        <v>2015CAN</v>
      </c>
      <c r="F846" s="5">
        <v>36026.667999999998</v>
      </c>
      <c r="G846">
        <v>2015</v>
      </c>
      <c r="H846" s="5">
        <v>82</v>
      </c>
      <c r="I846" s="6">
        <v>7.4127726554870605</v>
      </c>
      <c r="J846" s="6">
        <v>7.9219931393315202</v>
      </c>
      <c r="K846" s="12">
        <v>42.206800190045939</v>
      </c>
      <c r="L846">
        <f t="shared" si="41"/>
        <v>1.61</v>
      </c>
      <c r="M846" s="20">
        <v>47629.512054076091</v>
      </c>
    </row>
    <row r="847" spans="1:13">
      <c r="A847">
        <f t="shared" si="39"/>
        <v>86</v>
      </c>
      <c r="B847" t="s">
        <v>41</v>
      </c>
      <c r="C847" t="str">
        <f>VLOOKUP(B847,'country codes'!$A$3:$B$287,2,0)</f>
        <v>KHM</v>
      </c>
      <c r="D847">
        <v>8</v>
      </c>
      <c r="E847" s="7" t="str">
        <f t="shared" si="40"/>
        <v>2015KHM</v>
      </c>
      <c r="F847" s="5">
        <v>15521.434999999999</v>
      </c>
      <c r="G847">
        <v>2015</v>
      </c>
      <c r="H847" s="5">
        <v>68.599999999999994</v>
      </c>
      <c r="I847" s="6">
        <v>4.1621646881103516</v>
      </c>
      <c r="J847" s="6">
        <v>1.28182352347994</v>
      </c>
      <c r="K847" s="12">
        <v>41.989647346586771</v>
      </c>
      <c r="L847">
        <f t="shared" si="41"/>
        <v>1.61</v>
      </c>
      <c r="M847" s="20">
        <v>3543.7035529434552</v>
      </c>
    </row>
    <row r="848" spans="1:13">
      <c r="A848">
        <f t="shared" si="39"/>
        <v>87</v>
      </c>
      <c r="B848" t="s">
        <v>116</v>
      </c>
      <c r="C848" t="str">
        <f>VLOOKUP(B848,'country codes'!$A$3:$B$287,2,0)</f>
        <v>MNE</v>
      </c>
      <c r="D848">
        <v>7</v>
      </c>
      <c r="E848" s="7" t="str">
        <f t="shared" si="40"/>
        <v>2015MNE</v>
      </c>
      <c r="F848" s="5">
        <v>626.95699999999999</v>
      </c>
      <c r="G848">
        <v>2015</v>
      </c>
      <c r="H848" s="5">
        <v>76.5</v>
      </c>
      <c r="I848" s="6">
        <v>5.1249213218688965</v>
      </c>
      <c r="J848" s="6">
        <v>3.71239572425735</v>
      </c>
      <c r="K848" s="12">
        <v>41.8929626575542</v>
      </c>
      <c r="L848">
        <f t="shared" si="41"/>
        <v>1.61</v>
      </c>
      <c r="M848" s="20">
        <v>18321.897556700322</v>
      </c>
    </row>
    <row r="849" spans="1:13">
      <c r="A849">
        <f t="shared" si="39"/>
        <v>88</v>
      </c>
      <c r="B849" t="s">
        <v>53</v>
      </c>
      <c r="C849" t="str">
        <f>VLOOKUP(B849,'country codes'!$A$3:$B$287,2,0)</f>
        <v>KEN</v>
      </c>
      <c r="D849">
        <v>5</v>
      </c>
      <c r="E849" s="7" t="str">
        <f t="shared" si="40"/>
        <v>2015KEN</v>
      </c>
      <c r="F849" s="5">
        <v>47878.339</v>
      </c>
      <c r="G849">
        <v>2015</v>
      </c>
      <c r="H849" s="5">
        <v>64.8</v>
      </c>
      <c r="I849" s="6">
        <v>4.3576178550720215</v>
      </c>
      <c r="J849" s="6">
        <v>1.05795875891741</v>
      </c>
      <c r="K849" s="12">
        <v>41.760088587939258</v>
      </c>
      <c r="L849">
        <f t="shared" si="41"/>
        <v>1.61</v>
      </c>
      <c r="M849" s="20">
        <v>3824.7595428314389</v>
      </c>
    </row>
    <row r="850" spans="1:13">
      <c r="A850">
        <f t="shared" si="39"/>
        <v>89</v>
      </c>
      <c r="B850" t="s">
        <v>92</v>
      </c>
      <c r="C850" t="str">
        <f>VLOOKUP(B850,'country codes'!$A$3:$B$287,2,0)</f>
        <v>IRN</v>
      </c>
      <c r="D850">
        <v>4</v>
      </c>
      <c r="E850" s="7" t="str">
        <f t="shared" si="40"/>
        <v>2015IRN</v>
      </c>
      <c r="F850" s="5">
        <v>78492.207999999999</v>
      </c>
      <c r="G850">
        <v>2015</v>
      </c>
      <c r="H850" s="5">
        <v>75.8</v>
      </c>
      <c r="I850" s="6">
        <v>4.7499556541442871</v>
      </c>
      <c r="J850" s="6">
        <v>3.2000177133276502</v>
      </c>
      <c r="K850" s="12">
        <v>41.361262424707419</v>
      </c>
      <c r="L850">
        <f t="shared" si="41"/>
        <v>1.61</v>
      </c>
      <c r="M850" s="20">
        <v>12698.1080651379</v>
      </c>
    </row>
    <row r="851" spans="1:13">
      <c r="A851">
        <f t="shared" si="39"/>
        <v>90</v>
      </c>
      <c r="B851" t="s">
        <v>97</v>
      </c>
      <c r="C851" t="str">
        <f>VLOOKUP(B851,'country codes'!$A$3:$B$287,2,0)</f>
        <v>LBY</v>
      </c>
      <c r="D851">
        <v>4</v>
      </c>
      <c r="E851" s="7" t="str">
        <f t="shared" si="40"/>
        <v>2015LBY</v>
      </c>
      <c r="F851" s="5">
        <v>6418.3149999999996</v>
      </c>
      <c r="G851">
        <v>2015</v>
      </c>
      <c r="H851" s="5">
        <v>72.099999999999994</v>
      </c>
      <c r="I851" s="6">
        <v>5.6154046058654785</v>
      </c>
      <c r="J851" s="6">
        <v>3.8820752901759299</v>
      </c>
      <c r="K851" s="12">
        <v>41.198575750280682</v>
      </c>
      <c r="L851">
        <f t="shared" si="41"/>
        <v>1.61</v>
      </c>
      <c r="M851" s="20">
        <v>11022.429213508578</v>
      </c>
    </row>
    <row r="852" spans="1:13">
      <c r="A852">
        <f t="shared" si="39"/>
        <v>91</v>
      </c>
      <c r="B852" t="s">
        <v>79</v>
      </c>
      <c r="C852" t="str">
        <f>VLOOKUP(B852,'country codes'!$A$3:$B$287,2,0)</f>
        <v>GEO</v>
      </c>
      <c r="D852">
        <v>7</v>
      </c>
      <c r="E852" s="7" t="str">
        <f t="shared" si="40"/>
        <v>2015GEO</v>
      </c>
      <c r="F852" s="5">
        <v>4024.18</v>
      </c>
      <c r="G852">
        <v>2015</v>
      </c>
      <c r="H852" s="5">
        <v>73</v>
      </c>
      <c r="I852" s="6">
        <v>4.1219406127929688</v>
      </c>
      <c r="J852" s="6">
        <v>1.9649824859974401</v>
      </c>
      <c r="K852" s="12">
        <v>41.190475813142918</v>
      </c>
      <c r="L852">
        <f t="shared" si="41"/>
        <v>1.61</v>
      </c>
      <c r="M852" s="20">
        <v>12605.140069817804</v>
      </c>
    </row>
    <row r="853" spans="1:13">
      <c r="A853">
        <f t="shared" si="39"/>
        <v>92</v>
      </c>
      <c r="B853" s="9" t="s">
        <v>127</v>
      </c>
      <c r="C853" t="str">
        <f>VLOOKUP(B853,'country codes'!$A$3:$B$287,2,0)</f>
        <v>KOR</v>
      </c>
      <c r="D853">
        <v>8</v>
      </c>
      <c r="E853" s="7" t="str">
        <f t="shared" si="40"/>
        <v>2015KOR</v>
      </c>
      <c r="F853" s="5">
        <v>50823.087</v>
      </c>
      <c r="G853">
        <v>2015</v>
      </c>
      <c r="H853" s="5">
        <v>82.1</v>
      </c>
      <c r="I853" s="6">
        <v>5.7802114486694336</v>
      </c>
      <c r="J853" s="6">
        <v>5.7970809011425697</v>
      </c>
      <c r="K853" s="12">
        <v>41.052980803549161</v>
      </c>
      <c r="L853">
        <f t="shared" si="41"/>
        <v>1.61</v>
      </c>
      <c r="M853" s="20">
        <v>38974.004099683341</v>
      </c>
    </row>
    <row r="854" spans="1:13">
      <c r="A854">
        <f t="shared" si="39"/>
        <v>93</v>
      </c>
      <c r="B854" t="s">
        <v>122</v>
      </c>
      <c r="C854" t="str">
        <f>VLOOKUP(B854,'country codes'!$A$3:$B$287,2,0)</f>
        <v>BGR</v>
      </c>
      <c r="D854">
        <v>7</v>
      </c>
      <c r="E854" s="7" t="str">
        <f t="shared" si="40"/>
        <v>2015BGR</v>
      </c>
      <c r="F854" s="5">
        <v>7199.7389999999996</v>
      </c>
      <c r="G854">
        <v>2015</v>
      </c>
      <c r="H854" s="5">
        <v>74.599999999999994</v>
      </c>
      <c r="I854" s="6">
        <v>4.8654012680053711</v>
      </c>
      <c r="J854" s="6">
        <v>3.4087158395835999</v>
      </c>
      <c r="K854" s="12">
        <v>40.432990817773749</v>
      </c>
      <c r="L854">
        <f t="shared" si="41"/>
        <v>1.61</v>
      </c>
      <c r="M854" s="20">
        <v>19682.799427881244</v>
      </c>
    </row>
    <row r="855" spans="1:13">
      <c r="A855">
        <f t="shared" si="39"/>
        <v>94</v>
      </c>
      <c r="B855" t="s">
        <v>138</v>
      </c>
      <c r="C855" t="str">
        <f>VLOOKUP(B855,'country codes'!$A$3:$B$287,2,0)</f>
        <v>AFG</v>
      </c>
      <c r="D855">
        <v>6</v>
      </c>
      <c r="E855" s="7" t="str">
        <f t="shared" si="40"/>
        <v>2015AFG</v>
      </c>
      <c r="F855" s="5">
        <v>34413.603000000003</v>
      </c>
      <c r="G855">
        <v>2015</v>
      </c>
      <c r="H855" s="5">
        <v>63.4</v>
      </c>
      <c r="I855" s="6">
        <v>3.9828546047210693</v>
      </c>
      <c r="J855" s="6">
        <v>0.70566288347573103</v>
      </c>
      <c r="K855" s="12">
        <v>40.10080812133009</v>
      </c>
      <c r="L855">
        <f t="shared" si="41"/>
        <v>1.61</v>
      </c>
      <c r="M855" s="20">
        <v>2068.2659040105195</v>
      </c>
    </row>
    <row r="856" spans="1:13">
      <c r="A856">
        <f t="shared" si="39"/>
        <v>95</v>
      </c>
      <c r="B856" t="s">
        <v>93</v>
      </c>
      <c r="C856" t="str">
        <f>VLOOKUP(B856,'country codes'!$A$3:$B$287,2,0)</f>
        <v>RWA</v>
      </c>
      <c r="D856">
        <v>5</v>
      </c>
      <c r="E856" s="7" t="str">
        <f t="shared" si="40"/>
        <v>2015RWA</v>
      </c>
      <c r="F856" s="5">
        <v>11369.066000000001</v>
      </c>
      <c r="G856">
        <v>2015</v>
      </c>
      <c r="H856" s="5">
        <v>67.5</v>
      </c>
      <c r="I856" s="6">
        <v>3.4831089973449707</v>
      </c>
      <c r="J856" s="6">
        <v>0.68646519769777503</v>
      </c>
      <c r="K856" s="12">
        <v>39.610061044452848</v>
      </c>
      <c r="L856">
        <f t="shared" si="41"/>
        <v>1.61</v>
      </c>
      <c r="M856" s="20">
        <v>1889.1572749326408</v>
      </c>
    </row>
    <row r="857" spans="1:13">
      <c r="A857">
        <f t="shared" si="39"/>
        <v>96</v>
      </c>
      <c r="B857" t="s">
        <v>96</v>
      </c>
      <c r="C857" t="str">
        <f>VLOOKUP(B857,'country codes'!$A$3:$B$287,2,0)</f>
        <v>CMR</v>
      </c>
      <c r="D857">
        <v>5</v>
      </c>
      <c r="E857" s="7" t="str">
        <f t="shared" si="40"/>
        <v>2015CMR</v>
      </c>
      <c r="F857" s="5">
        <v>23298.376</v>
      </c>
      <c r="G857">
        <v>2015</v>
      </c>
      <c r="H857" s="5">
        <v>57.6</v>
      </c>
      <c r="I857" s="6">
        <v>5.0379648208618164</v>
      </c>
      <c r="J857" s="6">
        <v>1.28602020733059</v>
      </c>
      <c r="K857" s="12">
        <v>39.176589120959399</v>
      </c>
      <c r="L857">
        <f t="shared" si="41"/>
        <v>1.61</v>
      </c>
      <c r="M857" s="20">
        <v>3458.6939003992779</v>
      </c>
    </row>
    <row r="858" spans="1:13">
      <c r="A858">
        <f t="shared" si="39"/>
        <v>97</v>
      </c>
      <c r="B858" t="s">
        <v>121</v>
      </c>
      <c r="C858" t="str">
        <f>VLOOKUP(B858,'country codes'!$A$3:$B$287,2,0)</f>
        <v>SAU</v>
      </c>
      <c r="D858">
        <v>4</v>
      </c>
      <c r="E858" s="7" t="str">
        <f t="shared" si="40"/>
        <v>2015SAU</v>
      </c>
      <c r="F858" s="5">
        <v>31717.675999999999</v>
      </c>
      <c r="G858">
        <v>2015</v>
      </c>
      <c r="H858" s="5">
        <v>74.7</v>
      </c>
      <c r="I858" s="6">
        <v>6.345491886138916</v>
      </c>
      <c r="J858" s="6">
        <v>5.9903317971505396</v>
      </c>
      <c r="K858" s="12">
        <v>39.016278509243733</v>
      </c>
      <c r="L858">
        <f t="shared" si="41"/>
        <v>1.61</v>
      </c>
      <c r="M858" s="20">
        <v>48921.229132604713</v>
      </c>
    </row>
    <row r="859" spans="1:13">
      <c r="A859">
        <f t="shared" si="39"/>
        <v>98</v>
      </c>
      <c r="B859" t="s">
        <v>102</v>
      </c>
      <c r="C859" t="str">
        <f>VLOOKUP(B859,'country codes'!$A$3:$B$287,2,0)</f>
        <v>MMR</v>
      </c>
      <c r="D859">
        <v>8</v>
      </c>
      <c r="E859" s="7" t="str">
        <f t="shared" si="40"/>
        <v>2015MMR</v>
      </c>
      <c r="F859" s="5">
        <v>52680.724000000002</v>
      </c>
      <c r="G859">
        <v>2015</v>
      </c>
      <c r="H859" s="5">
        <v>65.8</v>
      </c>
      <c r="I859" s="6">
        <v>4.223846435546875</v>
      </c>
      <c r="J859" s="6">
        <v>1.6474271190882099</v>
      </c>
      <c r="K859" s="12">
        <v>38.547762049705575</v>
      </c>
      <c r="L859">
        <f t="shared" si="41"/>
        <v>1.61</v>
      </c>
      <c r="M859" s="20">
        <v>4268.5005147433931</v>
      </c>
    </row>
    <row r="860" spans="1:13">
      <c r="A860">
        <f t="shared" si="39"/>
        <v>99</v>
      </c>
      <c r="B860" t="s">
        <v>55</v>
      </c>
      <c r="C860" t="str">
        <f>VLOOKUP(B860,'country codes'!$A$3:$B$287,2,0)</f>
        <v>MOZ</v>
      </c>
      <c r="D860">
        <v>5</v>
      </c>
      <c r="E860" s="7" t="str">
        <f t="shared" si="40"/>
        <v>2015MOZ</v>
      </c>
      <c r="F860" s="5">
        <v>27042.001</v>
      </c>
      <c r="G860">
        <v>2015</v>
      </c>
      <c r="H860" s="5">
        <v>57.2</v>
      </c>
      <c r="I860" s="6">
        <v>4.5497674942016602</v>
      </c>
      <c r="J860" s="6">
        <v>0.79423893055394001</v>
      </c>
      <c r="K860" s="12">
        <v>38.480493331861844</v>
      </c>
      <c r="L860">
        <f t="shared" si="41"/>
        <v>1.61</v>
      </c>
      <c r="M860" s="20">
        <v>1262.613081091202</v>
      </c>
    </row>
    <row r="861" spans="1:13">
      <c r="A861">
        <f t="shared" si="39"/>
        <v>100</v>
      </c>
      <c r="B861" t="s">
        <v>56</v>
      </c>
      <c r="C861" t="str">
        <f>VLOOKUP(B861,'country codes'!$A$3:$B$287,2,0)</f>
        <v>UGA</v>
      </c>
      <c r="D861">
        <v>5</v>
      </c>
      <c r="E861" s="7" t="str">
        <f t="shared" si="40"/>
        <v>2015UGA</v>
      </c>
      <c r="F861" s="5">
        <v>38225.447</v>
      </c>
      <c r="G861">
        <v>2015</v>
      </c>
      <c r="H861" s="5">
        <v>61.4</v>
      </c>
      <c r="I861" s="6">
        <v>4.2376866340637207</v>
      </c>
      <c r="J861" s="6">
        <v>1.0754657045020699</v>
      </c>
      <c r="K861" s="12">
        <v>38.306118763048644</v>
      </c>
      <c r="L861">
        <f t="shared" si="41"/>
        <v>1.61</v>
      </c>
      <c r="M861" s="20">
        <v>2054.0901263206538</v>
      </c>
    </row>
    <row r="862" spans="1:13">
      <c r="A862">
        <f t="shared" si="39"/>
        <v>101</v>
      </c>
      <c r="B862" t="s">
        <v>137</v>
      </c>
      <c r="C862" t="str">
        <f>VLOOKUP(B862,'country codes'!$A$3:$B$287,2,0)</f>
        <v>RUS</v>
      </c>
      <c r="D862">
        <v>7</v>
      </c>
      <c r="E862" s="7" t="str">
        <f t="shared" si="40"/>
        <v>2015RUS</v>
      </c>
      <c r="F862" s="5">
        <v>144985.05900000001</v>
      </c>
      <c r="G862">
        <v>2015</v>
      </c>
      <c r="H862" s="5">
        <v>71.5</v>
      </c>
      <c r="I862" s="6">
        <v>5.9955387115478516</v>
      </c>
      <c r="J862" s="6">
        <v>5.17803195502752</v>
      </c>
      <c r="K862" s="12">
        <v>38.069522369535328</v>
      </c>
      <c r="L862">
        <f t="shared" si="41"/>
        <v>1.61</v>
      </c>
      <c r="M862" s="20">
        <v>25566.287634934099</v>
      </c>
    </row>
    <row r="863" spans="1:13">
      <c r="A863">
        <f t="shared" si="39"/>
        <v>102</v>
      </c>
      <c r="B863" t="s">
        <v>80</v>
      </c>
      <c r="C863" t="str">
        <f>VLOOKUP(B863,'country codes'!$A$3:$B$287,2,0)</f>
        <v>BFA</v>
      </c>
      <c r="D863">
        <v>5</v>
      </c>
      <c r="E863" s="7" t="str">
        <f t="shared" si="40"/>
        <v>2015BFA</v>
      </c>
      <c r="F863" s="5">
        <v>18110.616000000002</v>
      </c>
      <c r="G863">
        <v>2015</v>
      </c>
      <c r="H863" s="5">
        <v>59.9</v>
      </c>
      <c r="I863" s="6">
        <v>4.4189300537109375</v>
      </c>
      <c r="J863" s="6">
        <v>1.1716242159233401</v>
      </c>
      <c r="K863" s="12">
        <v>37.831333987933633</v>
      </c>
      <c r="L863">
        <f t="shared" si="41"/>
        <v>1.61</v>
      </c>
      <c r="M863" s="20">
        <v>1925.3312249689359</v>
      </c>
    </row>
    <row r="864" spans="1:13">
      <c r="A864">
        <f t="shared" si="39"/>
        <v>103</v>
      </c>
      <c r="B864" t="s">
        <v>135</v>
      </c>
      <c r="C864" t="str">
        <f>VLOOKUP(B864,'country codes'!$A$3:$B$287,2,0)</f>
        <v>LTU</v>
      </c>
      <c r="D864">
        <v>7</v>
      </c>
      <c r="E864" s="7" t="str">
        <f t="shared" si="40"/>
        <v>2015LTU</v>
      </c>
      <c r="F864" s="5">
        <v>2931.8719999999998</v>
      </c>
      <c r="G864">
        <v>2015</v>
      </c>
      <c r="H864" s="5">
        <v>74.900000000000006</v>
      </c>
      <c r="I864" s="6">
        <v>5.7113780975341797</v>
      </c>
      <c r="J864" s="6">
        <v>5.4612600854739997</v>
      </c>
      <c r="K864" s="12">
        <v>37.753591508810096</v>
      </c>
      <c r="L864">
        <f t="shared" si="41"/>
        <v>1.61</v>
      </c>
      <c r="M864" s="20">
        <v>30846.437811935048</v>
      </c>
    </row>
    <row r="865" spans="1:13">
      <c r="A865">
        <f t="shared" si="39"/>
        <v>104</v>
      </c>
      <c r="B865" t="s">
        <v>107</v>
      </c>
      <c r="C865" t="str">
        <f>VLOOKUP(B865,'country codes'!$A$3:$B$287,2,0)</f>
        <v>UKR</v>
      </c>
      <c r="D865">
        <v>7</v>
      </c>
      <c r="E865" s="7" t="str">
        <f t="shared" si="40"/>
        <v>2015UKR</v>
      </c>
      <c r="F865" s="5">
        <v>44921.635999999999</v>
      </c>
      <c r="G865">
        <v>2015</v>
      </c>
      <c r="H865" s="5">
        <v>71.5</v>
      </c>
      <c r="I865" s="6">
        <v>3.9645428657531738</v>
      </c>
      <c r="J865" s="6">
        <v>2.2781775507146</v>
      </c>
      <c r="K865" s="12">
        <v>37.737618469618731</v>
      </c>
      <c r="L865">
        <f t="shared" si="41"/>
        <v>1.61</v>
      </c>
      <c r="M865" s="20">
        <v>11237.0744571217</v>
      </c>
    </row>
    <row r="866" spans="1:13">
      <c r="A866">
        <f t="shared" si="39"/>
        <v>105</v>
      </c>
      <c r="B866" t="s">
        <v>136</v>
      </c>
      <c r="C866" t="str">
        <f>VLOOKUP(B866,'country codes'!$A$3:$B$287,2,0)</f>
        <v>USA</v>
      </c>
      <c r="D866">
        <v>2</v>
      </c>
      <c r="E866" s="7" t="str">
        <f t="shared" si="40"/>
        <v>2015USA</v>
      </c>
      <c r="F866" s="5">
        <v>320878.31199999998</v>
      </c>
      <c r="G866">
        <v>2015</v>
      </c>
      <c r="H866" s="5">
        <v>78.900000000000006</v>
      </c>
      <c r="I866" s="6">
        <v>6.8639469146728516</v>
      </c>
      <c r="J866" s="6">
        <v>8.0689038623180007</v>
      </c>
      <c r="K866" s="12">
        <v>37.712906257905736</v>
      </c>
      <c r="L866">
        <f t="shared" si="41"/>
        <v>1.61</v>
      </c>
      <c r="M866" s="20">
        <v>58509.583539073865</v>
      </c>
    </row>
    <row r="867" spans="1:13">
      <c r="A867">
        <f t="shared" si="39"/>
        <v>106</v>
      </c>
      <c r="B867" t="s">
        <v>60</v>
      </c>
      <c r="C867" t="str">
        <f>VLOOKUP(B867,'country codes'!$A$3:$B$287,2,0)</f>
        <v>MDG</v>
      </c>
      <c r="D867">
        <v>5</v>
      </c>
      <c r="E867" s="7" t="str">
        <f t="shared" si="40"/>
        <v>2015MDG</v>
      </c>
      <c r="F867" s="5">
        <v>24234.080000000002</v>
      </c>
      <c r="G867">
        <v>2015</v>
      </c>
      <c r="H867" s="5">
        <v>65.5</v>
      </c>
      <c r="I867" s="6">
        <v>3.5925140380859375</v>
      </c>
      <c r="J867" s="6">
        <v>0.92779174711650503</v>
      </c>
      <c r="K867" s="12">
        <v>37.701880536935214</v>
      </c>
      <c r="L867">
        <f t="shared" si="41"/>
        <v>1.61</v>
      </c>
      <c r="M867" s="20">
        <v>1546.7665355761681</v>
      </c>
    </row>
    <row r="868" spans="1:13">
      <c r="A868">
        <f t="shared" si="39"/>
        <v>107</v>
      </c>
      <c r="B868" t="s">
        <v>100</v>
      </c>
      <c r="C868" t="str">
        <f>VLOOKUP(B868,'country codes'!$A$3:$B$287,2,0)</f>
        <v>MWI</v>
      </c>
      <c r="D868">
        <v>5</v>
      </c>
      <c r="E868" s="7" t="str">
        <f t="shared" si="40"/>
        <v>2015MWI</v>
      </c>
      <c r="F868" s="5">
        <v>16745.305</v>
      </c>
      <c r="G868">
        <v>2015</v>
      </c>
      <c r="H868" s="5">
        <v>62</v>
      </c>
      <c r="I868" s="6">
        <v>3.8676383495330811</v>
      </c>
      <c r="J868" s="6">
        <v>0.85166805662186296</v>
      </c>
      <c r="K868" s="12">
        <v>37.48073827176254</v>
      </c>
      <c r="L868">
        <f t="shared" si="41"/>
        <v>1.61</v>
      </c>
      <c r="M868" s="20">
        <v>1027.2296057831352</v>
      </c>
    </row>
    <row r="869" spans="1:13">
      <c r="A869">
        <f t="shared" si="39"/>
        <v>108</v>
      </c>
      <c r="B869" t="s">
        <v>109</v>
      </c>
      <c r="C869" t="str">
        <f>VLOOKUP(B869,'country codes'!$A$3:$B$287,2,0)</f>
        <v>GAB</v>
      </c>
      <c r="D869">
        <v>5</v>
      </c>
      <c r="E869" s="7" t="str">
        <f t="shared" si="40"/>
        <v>2015GAB</v>
      </c>
      <c r="F869" s="5">
        <v>1947.69</v>
      </c>
      <c r="G869">
        <v>2015</v>
      </c>
      <c r="H869" s="5">
        <v>64.900000000000006</v>
      </c>
      <c r="I869" s="6">
        <v>4.6610126495361328</v>
      </c>
      <c r="J869" s="6">
        <v>2.39521851103637</v>
      </c>
      <c r="K869" s="12">
        <v>37.214369617902065</v>
      </c>
      <c r="L869">
        <f t="shared" si="41"/>
        <v>1.61</v>
      </c>
      <c r="M869" s="20">
        <v>15510.070804626072</v>
      </c>
    </row>
    <row r="870" spans="1:13">
      <c r="A870">
        <f t="shared" si="39"/>
        <v>109</v>
      </c>
      <c r="B870" t="s">
        <v>125</v>
      </c>
      <c r="C870" t="str">
        <f>VLOOKUP(B870,'country codes'!$A$3:$B$287,2,0)</f>
        <v>NAM</v>
      </c>
      <c r="D870">
        <v>5</v>
      </c>
      <c r="E870" s="7" t="str">
        <f t="shared" si="40"/>
        <v>2015NAM</v>
      </c>
      <c r="F870" s="5">
        <v>2314.9009999999998</v>
      </c>
      <c r="G870">
        <v>2015</v>
      </c>
      <c r="H870" s="5">
        <v>62.1</v>
      </c>
      <c r="I870" s="6">
        <v>4.5297629038492842</v>
      </c>
      <c r="J870" s="6">
        <v>1.82559130695395</v>
      </c>
      <c r="K870" s="12">
        <v>37.005670604972501</v>
      </c>
      <c r="L870">
        <f t="shared" si="41"/>
        <v>1.61</v>
      </c>
      <c r="M870" s="20">
        <v>10487.500023192968</v>
      </c>
    </row>
    <row r="871" spans="1:13">
      <c r="A871">
        <f t="shared" si="39"/>
        <v>110</v>
      </c>
      <c r="B871" t="s">
        <v>98</v>
      </c>
      <c r="C871" t="str">
        <f>VLOOKUP(B871,'country codes'!$A$3:$B$287,2,0)</f>
        <v>HTI</v>
      </c>
      <c r="D871">
        <v>1</v>
      </c>
      <c r="E871" s="7" t="str">
        <f t="shared" si="40"/>
        <v>2015HTI</v>
      </c>
      <c r="F871" s="5">
        <v>10695.54</v>
      </c>
      <c r="G871">
        <v>2015</v>
      </c>
      <c r="H871" s="5">
        <v>62.5</v>
      </c>
      <c r="I871" s="6">
        <v>3.5697624683380127</v>
      </c>
      <c r="J871" s="6">
        <v>0.64854623818523705</v>
      </c>
      <c r="K871" s="12">
        <v>36.874888284370968</v>
      </c>
      <c r="L871">
        <f t="shared" si="41"/>
        <v>1.61</v>
      </c>
      <c r="M871" s="20">
        <v>2941.8155306653175</v>
      </c>
    </row>
    <row r="872" spans="1:13">
      <c r="A872">
        <f t="shared" si="39"/>
        <v>111</v>
      </c>
      <c r="B872" t="s">
        <v>149</v>
      </c>
      <c r="C872" t="str">
        <f>VLOOKUP(B872,'country codes'!$A$3:$B$287,2,0)</f>
        <v>BHR</v>
      </c>
      <c r="D872">
        <v>4</v>
      </c>
      <c r="E872" s="7" t="str">
        <f t="shared" si="40"/>
        <v>2015BHR</v>
      </c>
      <c r="F872" s="5">
        <v>1371.8530000000001</v>
      </c>
      <c r="G872">
        <v>2015</v>
      </c>
      <c r="H872" s="5">
        <v>76.8</v>
      </c>
      <c r="I872" s="6">
        <v>6.0073752403259277</v>
      </c>
      <c r="J872" s="6">
        <v>6.6871485807235604</v>
      </c>
      <c r="K872" s="12">
        <v>36.548102022034392</v>
      </c>
      <c r="L872">
        <f t="shared" si="41"/>
        <v>1.61</v>
      </c>
      <c r="M872" s="20">
        <v>48110.804332941516</v>
      </c>
    </row>
    <row r="873" spans="1:13">
      <c r="A873">
        <f t="shared" si="39"/>
        <v>112</v>
      </c>
      <c r="B873" t="s">
        <v>142</v>
      </c>
      <c r="C873" t="str">
        <f>VLOOKUP(B873,'country codes'!$A$3:$B$287,2,0)</f>
        <v>LVA</v>
      </c>
      <c r="D873">
        <v>7</v>
      </c>
      <c r="E873" s="7" t="str">
        <f t="shared" si="40"/>
        <v>2015LVA</v>
      </c>
      <c r="F873" s="5">
        <v>1997.675</v>
      </c>
      <c r="G873">
        <v>2015</v>
      </c>
      <c r="H873" s="5">
        <v>74.7</v>
      </c>
      <c r="I873" s="6">
        <v>5.8805975914001465</v>
      </c>
      <c r="J873" s="6">
        <v>6.16647605957316</v>
      </c>
      <c r="K873" s="12">
        <v>36.310806759136128</v>
      </c>
      <c r="L873">
        <f t="shared" si="41"/>
        <v>1.61</v>
      </c>
      <c r="M873" s="20">
        <v>26706.262760183079</v>
      </c>
    </row>
    <row r="874" spans="1:13">
      <c r="A874">
        <f t="shared" si="39"/>
        <v>113</v>
      </c>
      <c r="B874" t="s">
        <v>82</v>
      </c>
      <c r="C874" t="str">
        <f>VLOOKUP(B874,'country codes'!$A$3:$B$287,2,0)</f>
        <v>COD</v>
      </c>
      <c r="D874">
        <v>5</v>
      </c>
      <c r="E874" s="7" t="str">
        <f t="shared" si="40"/>
        <v>2015COD</v>
      </c>
      <c r="F874" s="5">
        <v>76244.532000000007</v>
      </c>
      <c r="G874">
        <v>2015</v>
      </c>
      <c r="H874" s="5">
        <v>59.3</v>
      </c>
      <c r="I874" s="6">
        <v>3.9027416706085205</v>
      </c>
      <c r="J874" s="6">
        <v>0.80855557522603805</v>
      </c>
      <c r="K874" s="12">
        <v>35.9445086542366</v>
      </c>
      <c r="L874">
        <f t="shared" si="41"/>
        <v>1.61</v>
      </c>
      <c r="M874" s="20">
        <v>1065.2424095590879</v>
      </c>
    </row>
    <row r="875" spans="1:13">
      <c r="A875">
        <f t="shared" si="39"/>
        <v>114</v>
      </c>
      <c r="B875" t="s">
        <v>129</v>
      </c>
      <c r="C875" t="str">
        <f>VLOOKUP(B875,'country codes'!$A$3:$B$287,2,0)</f>
        <v>NGA</v>
      </c>
      <c r="D875">
        <v>5</v>
      </c>
      <c r="E875" s="7" t="str">
        <f t="shared" si="40"/>
        <v>2015NGA</v>
      </c>
      <c r="F875" s="5">
        <v>181137.454</v>
      </c>
      <c r="G875">
        <v>2015</v>
      </c>
      <c r="H875" s="5">
        <v>53.1</v>
      </c>
      <c r="I875" s="6">
        <v>4.9329147338867188</v>
      </c>
      <c r="J875" s="6">
        <v>1.08942628699053</v>
      </c>
      <c r="K875" s="12">
        <v>35.888855703821378</v>
      </c>
      <c r="L875">
        <f t="shared" si="41"/>
        <v>1.61</v>
      </c>
      <c r="M875" s="20">
        <v>5514.7704553231188</v>
      </c>
    </row>
    <row r="876" spans="1:13">
      <c r="A876">
        <f t="shared" si="39"/>
        <v>115</v>
      </c>
      <c r="B876" t="s">
        <v>143</v>
      </c>
      <c r="C876" t="str">
        <f>VLOOKUP(B876,'country codes'!$A$3:$B$287,2,0)</f>
        <v>SLE</v>
      </c>
      <c r="D876">
        <v>5</v>
      </c>
      <c r="E876" s="7" t="str">
        <f t="shared" si="40"/>
        <v>2015SLE</v>
      </c>
      <c r="F876" s="5">
        <v>7171.9089999999997</v>
      </c>
      <c r="G876">
        <v>2015</v>
      </c>
      <c r="H876" s="5">
        <v>52.9</v>
      </c>
      <c r="I876" s="6">
        <v>4.9086179733276367</v>
      </c>
      <c r="J876" s="6">
        <v>1.05269365523234</v>
      </c>
      <c r="K876" s="12">
        <v>35.766639531038486</v>
      </c>
      <c r="L876">
        <f t="shared" si="41"/>
        <v>1.61</v>
      </c>
      <c r="M876" s="20">
        <v>1551.8220086381889</v>
      </c>
    </row>
    <row r="877" spans="1:13">
      <c r="A877">
        <f t="shared" si="39"/>
        <v>116</v>
      </c>
      <c r="B877" t="s">
        <v>131</v>
      </c>
      <c r="C877" t="str">
        <f>VLOOKUP(B877,'country codes'!$A$3:$B$287,2,0)</f>
        <v>KAZ</v>
      </c>
      <c r="D877">
        <v>7</v>
      </c>
      <c r="E877" s="7" t="str">
        <f t="shared" si="40"/>
        <v>2015KAZ</v>
      </c>
      <c r="F877" s="5">
        <v>17572.009999999998</v>
      </c>
      <c r="G877">
        <v>2015</v>
      </c>
      <c r="H877" s="5">
        <v>71.3</v>
      </c>
      <c r="I877" s="6">
        <v>5.9499950408935547</v>
      </c>
      <c r="J877" s="6">
        <v>5.8825876077361299</v>
      </c>
      <c r="K877" s="12">
        <v>35.563504021608217</v>
      </c>
      <c r="L877">
        <f t="shared" si="41"/>
        <v>1.61</v>
      </c>
      <c r="M877" s="20">
        <v>24290.417633926503</v>
      </c>
    </row>
    <row r="878" spans="1:13">
      <c r="A878">
        <f t="shared" si="39"/>
        <v>117</v>
      </c>
      <c r="B878" t="s">
        <v>105</v>
      </c>
      <c r="C878" t="str">
        <f>VLOOKUP(B878,'country codes'!$A$3:$B$287,2,0)</f>
        <v>MLI</v>
      </c>
      <c r="D878">
        <v>5</v>
      </c>
      <c r="E878" s="7" t="str">
        <f t="shared" si="40"/>
        <v>2015MLI</v>
      </c>
      <c r="F878" s="5">
        <v>17438.772000000001</v>
      </c>
      <c r="G878">
        <v>2015</v>
      </c>
      <c r="H878" s="5">
        <v>57.5</v>
      </c>
      <c r="I878" s="6">
        <v>4.5820984840393066</v>
      </c>
      <c r="J878" s="6">
        <v>1.4798681947338299</v>
      </c>
      <c r="K878" s="12">
        <v>35.532927921405538</v>
      </c>
      <c r="L878">
        <f t="shared" si="41"/>
        <v>1.61</v>
      </c>
      <c r="M878" s="20">
        <v>2139.7355609356709</v>
      </c>
    </row>
    <row r="879" spans="1:13">
      <c r="A879">
        <f t="shared" si="39"/>
        <v>118</v>
      </c>
      <c r="B879" t="s">
        <v>134</v>
      </c>
      <c r="C879" t="str">
        <f>VLOOKUP(B879,'country codes'!$A$3:$B$287,2,0)</f>
        <v>BTN</v>
      </c>
      <c r="D879">
        <v>6</v>
      </c>
      <c r="E879" s="7" t="str">
        <f t="shared" si="40"/>
        <v>2015BTN</v>
      </c>
      <c r="F879" s="5">
        <v>727.88499999999999</v>
      </c>
      <c r="G879">
        <v>2015</v>
      </c>
      <c r="H879" s="5">
        <v>70.400000000000006</v>
      </c>
      <c r="I879" s="6">
        <v>5.0821285247802734</v>
      </c>
      <c r="J879" s="6">
        <v>4.4760715223857304</v>
      </c>
      <c r="K879" s="12">
        <v>35.207873525148905</v>
      </c>
      <c r="L879">
        <f t="shared" si="41"/>
        <v>1.61</v>
      </c>
      <c r="M879" s="20">
        <v>10086.197507169181</v>
      </c>
    </row>
    <row r="880" spans="1:13">
      <c r="A880">
        <f t="shared" si="39"/>
        <v>119</v>
      </c>
      <c r="B880" t="s">
        <v>48</v>
      </c>
      <c r="C880" t="str">
        <f>VLOOKUP(B880,'country codes'!$A$3:$B$287,2,0)</f>
        <v>YEM</v>
      </c>
      <c r="D880">
        <v>4</v>
      </c>
      <c r="E880" s="7" t="str">
        <f t="shared" si="40"/>
        <v>2015YEM</v>
      </c>
      <c r="F880" s="5">
        <v>26497.881000000001</v>
      </c>
      <c r="G880">
        <v>2015</v>
      </c>
      <c r="H880" s="5">
        <v>66.099999999999994</v>
      </c>
      <c r="I880" s="6">
        <v>2.9826738834381104</v>
      </c>
      <c r="J880" s="6">
        <v>0.708112521104585</v>
      </c>
      <c r="K880" s="12">
        <v>34.866718996652551</v>
      </c>
      <c r="L880">
        <f t="shared" si="41"/>
        <v>1.61</v>
      </c>
      <c r="M880" s="20" t="s">
        <v>334</v>
      </c>
    </row>
    <row r="881" spans="1:13">
      <c r="A881">
        <f t="shared" si="39"/>
        <v>120</v>
      </c>
      <c r="B881" t="s">
        <v>104</v>
      </c>
      <c r="C881" t="str">
        <f>VLOOKUP(B881,'country codes'!$A$3:$B$287,2,0)</f>
        <v>CIV</v>
      </c>
      <c r="D881">
        <v>5</v>
      </c>
      <c r="E881" s="7" t="str">
        <f t="shared" si="40"/>
        <v>2015CIV</v>
      </c>
      <c r="F881" s="5">
        <v>23226.148000000001</v>
      </c>
      <c r="G881">
        <v>2015</v>
      </c>
      <c r="H881" s="5">
        <v>56.1</v>
      </c>
      <c r="I881" s="6">
        <v>4.4450387954711914</v>
      </c>
      <c r="J881" s="6">
        <v>1.2345521889976301</v>
      </c>
      <c r="K881" s="12">
        <v>34.814900258651953</v>
      </c>
      <c r="L881">
        <f t="shared" si="41"/>
        <v>1.61</v>
      </c>
      <c r="M881" s="20">
        <v>4417.1511655567101</v>
      </c>
    </row>
    <row r="882" spans="1:13">
      <c r="A882">
        <f t="shared" si="39"/>
        <v>121</v>
      </c>
      <c r="B882" t="s">
        <v>117</v>
      </c>
      <c r="C882" t="str">
        <f>VLOOKUP(B882,'country codes'!$A$3:$B$287,2,0)</f>
        <v>TZA</v>
      </c>
      <c r="D882">
        <v>5</v>
      </c>
      <c r="E882" s="7" t="str">
        <f t="shared" si="40"/>
        <v>2015TZA</v>
      </c>
      <c r="F882" s="5">
        <v>51482.637999999999</v>
      </c>
      <c r="G882">
        <v>2015</v>
      </c>
      <c r="H882" s="5">
        <v>63.1</v>
      </c>
      <c r="I882" s="6">
        <v>3.6605973243713379</v>
      </c>
      <c r="J882" s="6">
        <v>1.3545963219927799</v>
      </c>
      <c r="K882" s="12">
        <v>34.481318449500847</v>
      </c>
      <c r="L882">
        <f t="shared" si="41"/>
        <v>1.61</v>
      </c>
      <c r="M882" s="20">
        <v>2354.1392209399901</v>
      </c>
    </row>
    <row r="883" spans="1:13">
      <c r="A883">
        <f t="shared" si="39"/>
        <v>122</v>
      </c>
      <c r="B883" t="s">
        <v>141</v>
      </c>
      <c r="C883" t="str">
        <f>VLOOKUP(B883,'country codes'!$A$3:$B$287,2,0)</f>
        <v>EST</v>
      </c>
      <c r="D883">
        <v>7</v>
      </c>
      <c r="E883" s="7" t="str">
        <f t="shared" si="40"/>
        <v>2015EST</v>
      </c>
      <c r="F883" s="5">
        <v>1315.33</v>
      </c>
      <c r="G883">
        <v>2015</v>
      </c>
      <c r="H883" s="5">
        <v>77.8</v>
      </c>
      <c r="I883" s="6">
        <v>5.628908634185791</v>
      </c>
      <c r="J883" s="6">
        <v>7.0279947292061999</v>
      </c>
      <c r="K883" s="12">
        <v>34.426290319039744</v>
      </c>
      <c r="L883">
        <f t="shared" si="41"/>
        <v>1.61</v>
      </c>
      <c r="M883" s="20">
        <v>31246.233940036745</v>
      </c>
    </row>
    <row r="884" spans="1:13">
      <c r="A884">
        <f t="shared" si="39"/>
        <v>123</v>
      </c>
      <c r="B884" t="s">
        <v>115</v>
      </c>
      <c r="C884" t="str">
        <f>VLOOKUP(B884,'country codes'!$A$3:$B$287,2,0)</f>
        <v>TGO</v>
      </c>
      <c r="D884">
        <v>5</v>
      </c>
      <c r="E884" s="7" t="str">
        <f t="shared" si="40"/>
        <v>2015TGO</v>
      </c>
      <c r="F884" s="5">
        <v>7323.1620000000003</v>
      </c>
      <c r="G884">
        <v>2015</v>
      </c>
      <c r="H884" s="5">
        <v>59.9</v>
      </c>
      <c r="I884" s="6">
        <v>3.7683019638061523</v>
      </c>
      <c r="J884" s="6">
        <v>1.0783489854475199</v>
      </c>
      <c r="K884" s="12">
        <v>34.231526330468178</v>
      </c>
      <c r="L884">
        <f t="shared" si="41"/>
        <v>1.61</v>
      </c>
      <c r="M884" s="20">
        <v>1447.2290491930648</v>
      </c>
    </row>
    <row r="885" spans="1:13">
      <c r="A885">
        <f t="shared" si="39"/>
        <v>124</v>
      </c>
      <c r="B885" t="s">
        <v>144</v>
      </c>
      <c r="C885" t="str">
        <f>VLOOKUP(B885,'country codes'!$A$3:$B$287,2,0)</f>
        <v>TKM</v>
      </c>
      <c r="D885">
        <v>7</v>
      </c>
      <c r="E885" s="7" t="str">
        <f t="shared" si="40"/>
        <v>2015TKM</v>
      </c>
      <c r="F885" s="5">
        <v>5565.2830000000004</v>
      </c>
      <c r="G885">
        <v>2015</v>
      </c>
      <c r="H885" s="5">
        <v>67.7</v>
      </c>
      <c r="I885" s="6">
        <v>5.7914600372314453</v>
      </c>
      <c r="J885" s="6">
        <v>5.3993338947800797</v>
      </c>
      <c r="K885" s="12">
        <v>34.198308633338861</v>
      </c>
      <c r="L885">
        <f t="shared" si="41"/>
        <v>1.61</v>
      </c>
      <c r="M885" s="20">
        <v>12993.522470644963</v>
      </c>
    </row>
    <row r="886" spans="1:13">
      <c r="A886">
        <f t="shared" si="39"/>
        <v>125</v>
      </c>
      <c r="B886" t="s">
        <v>146</v>
      </c>
      <c r="C886" t="str">
        <f>VLOOKUP(B886,'country codes'!$A$3:$B$287,2,0)</f>
        <v>ZWE</v>
      </c>
      <c r="D886">
        <v>5</v>
      </c>
      <c r="E886" s="7" t="str">
        <f t="shared" si="40"/>
        <v>2015ZWE</v>
      </c>
      <c r="F886" s="5">
        <v>13814.642</v>
      </c>
      <c r="G886">
        <v>2015</v>
      </c>
      <c r="H886" s="5">
        <v>59.5</v>
      </c>
      <c r="I886" s="6">
        <v>3.7031912803649902</v>
      </c>
      <c r="J886" s="6">
        <v>1.05941276738812</v>
      </c>
      <c r="K886" s="12">
        <v>33.632506202164635</v>
      </c>
      <c r="L886">
        <f t="shared" si="41"/>
        <v>1.61</v>
      </c>
      <c r="M886" s="20">
        <v>2958.2090040729204</v>
      </c>
    </row>
    <row r="887" spans="1:13">
      <c r="A887">
        <f t="shared" si="39"/>
        <v>126</v>
      </c>
      <c r="B887" t="s">
        <v>110</v>
      </c>
      <c r="C887" t="str">
        <f>VLOOKUP(B887,'country codes'!$A$3:$B$287,2,0)</f>
        <v>GHA</v>
      </c>
      <c r="D887">
        <v>5</v>
      </c>
      <c r="E887" s="7" t="str">
        <f t="shared" si="40"/>
        <v>2015GHA</v>
      </c>
      <c r="F887" s="5">
        <v>27849.203000000001</v>
      </c>
      <c r="G887">
        <v>2015</v>
      </c>
      <c r="H887" s="5">
        <v>62.8</v>
      </c>
      <c r="I887" s="6">
        <v>3.9859161376953125</v>
      </c>
      <c r="J887" s="6">
        <v>2.00190114323166</v>
      </c>
      <c r="K887" s="12">
        <v>33.536683291944151</v>
      </c>
      <c r="L887">
        <f t="shared" si="41"/>
        <v>1.61</v>
      </c>
      <c r="M887" s="20">
        <v>4670.4316228955531</v>
      </c>
    </row>
    <row r="888" spans="1:13">
      <c r="A888">
        <f t="shared" si="39"/>
        <v>127</v>
      </c>
      <c r="B888" t="s">
        <v>132</v>
      </c>
      <c r="C888" t="str">
        <f>VLOOKUP(B888,'country codes'!$A$3:$B$287,2,0)</f>
        <v>ZAF</v>
      </c>
      <c r="D888">
        <v>5</v>
      </c>
      <c r="E888" s="7" t="str">
        <f t="shared" si="40"/>
        <v>2015ZAF</v>
      </c>
      <c r="F888" s="5">
        <v>55386.368999999999</v>
      </c>
      <c r="G888">
        <v>2015</v>
      </c>
      <c r="H888" s="5">
        <v>62.6</v>
      </c>
      <c r="I888" s="6">
        <v>4.8873257637023926</v>
      </c>
      <c r="J888" s="6">
        <v>3.30235529256153</v>
      </c>
      <c r="K888" s="12">
        <v>33.467033247587672</v>
      </c>
      <c r="L888">
        <f t="shared" si="41"/>
        <v>1.61</v>
      </c>
      <c r="M888" s="20">
        <v>12840.035403376807</v>
      </c>
    </row>
    <row r="889" spans="1:13">
      <c r="A889">
        <f t="shared" si="39"/>
        <v>128</v>
      </c>
      <c r="B889" t="s">
        <v>139</v>
      </c>
      <c r="C889" t="str">
        <f>VLOOKUP(B889,'country codes'!$A$3:$B$287,2,0)</f>
        <v>BWA</v>
      </c>
      <c r="D889">
        <v>5</v>
      </c>
      <c r="E889" s="7" t="str">
        <f t="shared" si="40"/>
        <v>2015BWA</v>
      </c>
      <c r="F889" s="5">
        <v>2120.7159999999999</v>
      </c>
      <c r="G889">
        <v>2015</v>
      </c>
      <c r="H889" s="5">
        <v>67.3</v>
      </c>
      <c r="I889" s="6">
        <v>3.7619647979736328</v>
      </c>
      <c r="J889" s="6">
        <v>2.4955486012485202</v>
      </c>
      <c r="K889" s="12">
        <v>33.077759833794218</v>
      </c>
      <c r="L889">
        <f t="shared" si="41"/>
        <v>1.61</v>
      </c>
      <c r="M889" s="20">
        <v>16714.397821652623</v>
      </c>
    </row>
    <row r="890" spans="1:13">
      <c r="A890">
        <f t="shared" si="39"/>
        <v>129</v>
      </c>
      <c r="B890" t="s">
        <v>133</v>
      </c>
      <c r="C890" t="str">
        <f>VLOOKUP(B890,'country codes'!$A$3:$B$287,2,0)</f>
        <v>MRT</v>
      </c>
      <c r="D890">
        <v>5</v>
      </c>
      <c r="E890" s="7" t="str">
        <f t="shared" si="40"/>
        <v>2015MRT</v>
      </c>
      <c r="F890" s="5">
        <v>4046.3040000000001</v>
      </c>
      <c r="G890">
        <v>2015</v>
      </c>
      <c r="H890" s="5">
        <v>63.9</v>
      </c>
      <c r="I890" s="6">
        <v>3.9226641654968262</v>
      </c>
      <c r="J890" s="6">
        <v>2.26829425116687</v>
      </c>
      <c r="K890" s="12">
        <v>32.824638869199504</v>
      </c>
      <c r="L890">
        <f t="shared" si="41"/>
        <v>1.61</v>
      </c>
      <c r="M890" s="20">
        <v>5127.4360840362269</v>
      </c>
    </row>
    <row r="891" spans="1:13">
      <c r="A891">
        <f t="shared" si="39"/>
        <v>130</v>
      </c>
      <c r="B891" t="s">
        <v>89</v>
      </c>
      <c r="C891" t="str">
        <f>VLOOKUP(B891,'country codes'!$A$3:$B$287,2,0)</f>
        <v>BEN</v>
      </c>
      <c r="D891">
        <v>5</v>
      </c>
      <c r="E891" s="7" t="str">
        <f t="shared" si="40"/>
        <v>2015BEN</v>
      </c>
      <c r="F891" s="5">
        <v>10575.962</v>
      </c>
      <c r="G891">
        <v>2015</v>
      </c>
      <c r="H891" s="5">
        <v>60.6</v>
      </c>
      <c r="I891" s="6">
        <v>3.624664306640625</v>
      </c>
      <c r="J891" s="6">
        <v>1.3290727383432199</v>
      </c>
      <c r="K891" s="12">
        <v>32.712305130388017</v>
      </c>
      <c r="L891">
        <f t="shared" si="41"/>
        <v>1.61</v>
      </c>
      <c r="M891" s="20">
        <v>2945.9730062025433</v>
      </c>
    </row>
    <row r="892" spans="1:13">
      <c r="A892">
        <f t="shared" si="39"/>
        <v>131</v>
      </c>
      <c r="B892" t="s">
        <v>145</v>
      </c>
      <c r="C892" t="str">
        <f>VLOOKUP(B892,'country codes'!$A$3:$B$287,2,0)</f>
        <v>ARE</v>
      </c>
      <c r="D892">
        <v>4</v>
      </c>
      <c r="E892" s="7" t="str">
        <f t="shared" si="40"/>
        <v>2015ARE</v>
      </c>
      <c r="F892" s="5">
        <v>9262.8960000000006</v>
      </c>
      <c r="G892">
        <v>2015</v>
      </c>
      <c r="H892" s="5">
        <v>77.3</v>
      </c>
      <c r="I892" s="6">
        <v>6.5683975219726563</v>
      </c>
      <c r="J892" s="6">
        <v>9.5358210608218084</v>
      </c>
      <c r="K892" s="12">
        <v>32.352321438283745</v>
      </c>
      <c r="L892">
        <f t="shared" si="41"/>
        <v>1.61</v>
      </c>
      <c r="M892" s="20">
        <v>65218.792273119485</v>
      </c>
    </row>
    <row r="893" spans="1:13">
      <c r="A893">
        <f t="shared" si="39"/>
        <v>132</v>
      </c>
      <c r="B893" t="s">
        <v>106</v>
      </c>
      <c r="C893" t="str">
        <f>VLOOKUP(B893,'country codes'!$A$3:$B$287,2,0)</f>
        <v>BDI</v>
      </c>
      <c r="D893">
        <v>5</v>
      </c>
      <c r="E893" s="7" t="str">
        <f t="shared" si="40"/>
        <v>2015BDI</v>
      </c>
      <c r="F893" s="5">
        <v>10160.034</v>
      </c>
      <c r="G893">
        <v>2015</v>
      </c>
      <c r="H893" s="5">
        <v>60.1</v>
      </c>
      <c r="I893" s="6">
        <v>3.1222220659255981</v>
      </c>
      <c r="J893" s="6">
        <v>0.63161671784872497</v>
      </c>
      <c r="K893" s="12">
        <v>32.243393363605428</v>
      </c>
      <c r="L893">
        <f t="shared" si="41"/>
        <v>1.61</v>
      </c>
      <c r="M893" s="20">
        <v>825.2059855758489</v>
      </c>
    </row>
    <row r="894" spans="1:13">
      <c r="A894">
        <f t="shared" si="39"/>
        <v>133</v>
      </c>
      <c r="B894" t="s">
        <v>148</v>
      </c>
      <c r="C894" t="str">
        <f>VLOOKUP(B894,'country codes'!$A$3:$B$287,2,0)</f>
        <v>KWT</v>
      </c>
      <c r="D894">
        <v>4</v>
      </c>
      <c r="E894" s="7" t="str">
        <f t="shared" si="40"/>
        <v>2015KWT</v>
      </c>
      <c r="F894" s="5">
        <v>3835.5880000000002</v>
      </c>
      <c r="G894">
        <v>2015</v>
      </c>
      <c r="H894" s="5">
        <v>75.099999999999994</v>
      </c>
      <c r="I894" s="6">
        <v>6.1460318565368652</v>
      </c>
      <c r="J894" s="6">
        <v>8.43623605498275</v>
      </c>
      <c r="K894" s="12">
        <v>31.984760691732628</v>
      </c>
      <c r="L894">
        <f t="shared" si="41"/>
        <v>1.61</v>
      </c>
      <c r="M894" s="20">
        <v>54834.25118820744</v>
      </c>
    </row>
    <row r="895" spans="1:13">
      <c r="A895">
        <f t="shared" si="39"/>
        <v>134</v>
      </c>
      <c r="B895" t="s">
        <v>91</v>
      </c>
      <c r="C895" t="str">
        <f>VLOOKUP(B895,'country codes'!$A$3:$B$287,2,0)</f>
        <v>NER</v>
      </c>
      <c r="D895">
        <v>5</v>
      </c>
      <c r="E895" s="7" t="str">
        <f t="shared" si="40"/>
        <v>2015NER</v>
      </c>
      <c r="F895" s="5">
        <v>20001.663</v>
      </c>
      <c r="G895">
        <v>2015</v>
      </c>
      <c r="H895" s="5">
        <v>60.6</v>
      </c>
      <c r="I895" s="6">
        <v>3.6714537143707275</v>
      </c>
      <c r="J895" s="6">
        <v>1.6336039337288899</v>
      </c>
      <c r="K895" s="12">
        <v>31.745914843450791</v>
      </c>
      <c r="L895">
        <f t="shared" si="41"/>
        <v>1.61</v>
      </c>
      <c r="M895" s="20">
        <v>1132.3312049177757</v>
      </c>
    </row>
    <row r="896" spans="1:13">
      <c r="A896">
        <f t="shared" si="39"/>
        <v>135</v>
      </c>
      <c r="B896" t="s">
        <v>118</v>
      </c>
      <c r="C896" t="str">
        <f>VLOOKUP(B896,'country codes'!$A$3:$B$287,2,0)</f>
        <v>GIN</v>
      </c>
      <c r="D896">
        <v>5</v>
      </c>
      <c r="E896" s="7" t="str">
        <f t="shared" si="40"/>
        <v>2015GIN</v>
      </c>
      <c r="F896" s="5">
        <v>11432.096</v>
      </c>
      <c r="G896">
        <v>2015</v>
      </c>
      <c r="H896" s="5">
        <v>59.6</v>
      </c>
      <c r="I896" s="6">
        <v>3.5046935081481934</v>
      </c>
      <c r="J896" s="6">
        <v>1.56090157906837</v>
      </c>
      <c r="K896" s="12">
        <v>30.413976243444118</v>
      </c>
      <c r="L896">
        <f t="shared" si="41"/>
        <v>1.61</v>
      </c>
      <c r="M896" s="20">
        <v>2087.7840457362527</v>
      </c>
    </row>
    <row r="897" spans="1:13">
      <c r="A897">
        <f t="shared" si="39"/>
        <v>136</v>
      </c>
      <c r="B897" t="s">
        <v>140</v>
      </c>
      <c r="C897" t="str">
        <f>VLOOKUP(B897,'country codes'!$A$3:$B$287,2,0)</f>
        <v>TCD</v>
      </c>
      <c r="D897">
        <v>5</v>
      </c>
      <c r="E897" s="7" t="str">
        <f t="shared" si="40"/>
        <v>2015TCD</v>
      </c>
      <c r="F897" s="5">
        <v>14110.971</v>
      </c>
      <c r="G897">
        <v>2015</v>
      </c>
      <c r="H897" s="5">
        <v>53.1</v>
      </c>
      <c r="I897" s="6">
        <v>4.3226752281188965</v>
      </c>
      <c r="J897" s="6">
        <v>1.72524880128089</v>
      </c>
      <c r="K897" s="12">
        <v>29.959602568851441</v>
      </c>
      <c r="L897">
        <f t="shared" si="41"/>
        <v>1.61</v>
      </c>
      <c r="M897" s="20">
        <v>1857.1073372302815</v>
      </c>
    </row>
    <row r="898" spans="1:13">
      <c r="A898">
        <f t="shared" ref="A898:A961" si="42">IF(ISNUMBER(K898),COUNTIFS($G$2:$G$2281,G898,$K$2:$K$2281,"&gt;"&amp;K898)+1,"")</f>
        <v>137</v>
      </c>
      <c r="B898" t="s">
        <v>152</v>
      </c>
      <c r="C898" t="str">
        <f>VLOOKUP(B898,'country codes'!$A$3:$B$287,2,0)</f>
        <v>LUX</v>
      </c>
      <c r="D898">
        <v>3</v>
      </c>
      <c r="E898" s="7" t="str">
        <f t="shared" ref="E898:E961" si="43">G898&amp;C898</f>
        <v>2015LUX</v>
      </c>
      <c r="F898" s="5">
        <v>566.74099999999999</v>
      </c>
      <c r="G898">
        <v>2015</v>
      </c>
      <c r="H898" s="5">
        <v>81.599999999999994</v>
      </c>
      <c r="I898" s="6">
        <v>6.7015714645385742</v>
      </c>
      <c r="J898" s="6">
        <v>12.757934344754901</v>
      </c>
      <c r="K898" s="12">
        <v>29.012078184402334</v>
      </c>
      <c r="L898">
        <f t="shared" ref="L898:L961" si="44">VLOOKUP(G898,$G$2285:$J$2299,4,0)</f>
        <v>1.61</v>
      </c>
      <c r="M898" s="20">
        <v>110798.73617966654</v>
      </c>
    </row>
    <row r="899" spans="1:13">
      <c r="A899">
        <f t="shared" si="42"/>
        <v>138</v>
      </c>
      <c r="B899" t="s">
        <v>47</v>
      </c>
      <c r="C899" t="str">
        <f>VLOOKUP(B899,'country codes'!$A$3:$B$287,2,0)</f>
        <v>LBR</v>
      </c>
      <c r="D899">
        <v>5</v>
      </c>
      <c r="E899" s="7" t="str">
        <f t="shared" si="43"/>
        <v>2015LBR</v>
      </c>
      <c r="F899" s="5">
        <v>4472.2290000000003</v>
      </c>
      <c r="G899">
        <v>2015</v>
      </c>
      <c r="H899" s="5">
        <v>62.3</v>
      </c>
      <c r="I899" s="6">
        <v>2.7015912532806396</v>
      </c>
      <c r="J899" s="6">
        <v>1.1764103901028899</v>
      </c>
      <c r="K899" s="12">
        <v>28.588511297321929</v>
      </c>
      <c r="L899">
        <f t="shared" si="44"/>
        <v>1.61</v>
      </c>
      <c r="M899" s="20">
        <v>1580.4788742678493</v>
      </c>
    </row>
    <row r="900" spans="1:13">
      <c r="A900">
        <f t="shared" si="42"/>
        <v>139</v>
      </c>
      <c r="B900" t="s">
        <v>154</v>
      </c>
      <c r="C900" t="str">
        <f>VLOOKUP(B900,'country codes'!$A$3:$B$287,2,0)</f>
        <v>MNG</v>
      </c>
      <c r="D900">
        <v>8</v>
      </c>
      <c r="E900" s="7" t="str">
        <f t="shared" si="43"/>
        <v>2015MNG</v>
      </c>
      <c r="F900" s="5">
        <v>2998.433</v>
      </c>
      <c r="G900">
        <v>2015</v>
      </c>
      <c r="H900" s="5">
        <v>69.099999999999994</v>
      </c>
      <c r="I900" s="6">
        <v>4.982719898223877</v>
      </c>
      <c r="J900" s="6">
        <v>7.3234175635719501</v>
      </c>
      <c r="K900" s="12">
        <v>26.912930830887259</v>
      </c>
      <c r="L900">
        <f t="shared" si="44"/>
        <v>1.61</v>
      </c>
      <c r="M900" s="20">
        <v>11022.956476814852</v>
      </c>
    </row>
    <row r="901" spans="1:13">
      <c r="A901">
        <f t="shared" si="42"/>
        <v>140</v>
      </c>
      <c r="B901" t="s">
        <v>155</v>
      </c>
      <c r="C901" t="str">
        <f>VLOOKUP(B901,'country codes'!$A$3:$B$287,2,0)</f>
        <v>QAT</v>
      </c>
      <c r="D901">
        <v>4</v>
      </c>
      <c r="E901" s="7" t="str">
        <f t="shared" si="43"/>
        <v>2015QAT</v>
      </c>
      <c r="F901" s="5">
        <v>2565.7080000000001</v>
      </c>
      <c r="G901">
        <v>2015</v>
      </c>
      <c r="H901" s="5">
        <v>79.8</v>
      </c>
      <c r="I901" s="6">
        <v>6.3745293617248535</v>
      </c>
      <c r="J901" s="6">
        <v>14.584346341553299</v>
      </c>
      <c r="K901" s="12">
        <v>24.870442974541657</v>
      </c>
      <c r="L901">
        <f t="shared" si="44"/>
        <v>1.61</v>
      </c>
      <c r="M901" s="20">
        <v>95965.176430617546</v>
      </c>
    </row>
    <row r="902" spans="1:13">
      <c r="A902" t="str">
        <f t="shared" si="42"/>
        <v/>
      </c>
      <c r="B902" t="s">
        <v>153</v>
      </c>
      <c r="C902" t="str">
        <f>VLOOKUP(B902,'country codes'!$A$3:$B$287,2,0)</f>
        <v>CAF</v>
      </c>
      <c r="D902">
        <v>5</v>
      </c>
      <c r="E902" s="7" t="str">
        <f t="shared" si="43"/>
        <v>2015CAF</v>
      </c>
      <c r="F902" s="5">
        <v>4493.1710000000003</v>
      </c>
      <c r="G902">
        <v>2015</v>
      </c>
      <c r="H902" s="5">
        <v>50.9</v>
      </c>
      <c r="I902" s="6" t="s">
        <v>333</v>
      </c>
      <c r="J902" s="6">
        <v>1.13387396121355</v>
      </c>
      <c r="K902" s="12" t="s">
        <v>333</v>
      </c>
      <c r="L902">
        <f t="shared" si="44"/>
        <v>1.61</v>
      </c>
      <c r="M902" s="20">
        <v>852.74942642647875</v>
      </c>
    </row>
    <row r="903" spans="1:13">
      <c r="A903" t="str">
        <f t="shared" si="42"/>
        <v/>
      </c>
      <c r="B903" t="s">
        <v>68</v>
      </c>
      <c r="C903" t="str">
        <f>VLOOKUP(B903,'country codes'!$A$3:$B$287,2,0)</f>
        <v>COM</v>
      </c>
      <c r="D903">
        <v>5</v>
      </c>
      <c r="E903" s="7" t="str">
        <f t="shared" si="43"/>
        <v>2015COM</v>
      </c>
      <c r="F903" s="5">
        <v>777.43499999999995</v>
      </c>
      <c r="G903">
        <v>2015</v>
      </c>
      <c r="H903" s="5">
        <v>63.5</v>
      </c>
      <c r="I903" s="6" t="s">
        <v>333</v>
      </c>
      <c r="J903" s="6">
        <v>0.98883874458589205</v>
      </c>
      <c r="K903" s="12" t="s">
        <v>333</v>
      </c>
      <c r="L903">
        <f t="shared" si="44"/>
        <v>1.61</v>
      </c>
      <c r="M903" s="20">
        <v>2959.5399713732431</v>
      </c>
    </row>
    <row r="904" spans="1:13">
      <c r="A904" t="str">
        <f t="shared" si="42"/>
        <v/>
      </c>
      <c r="B904" t="s">
        <v>128</v>
      </c>
      <c r="C904" t="str">
        <f>VLOOKUP(B904,'country codes'!$A$3:$B$287,2,0)</f>
        <v>SWZ</v>
      </c>
      <c r="D904">
        <v>5</v>
      </c>
      <c r="E904" s="7" t="str">
        <f t="shared" si="43"/>
        <v>2015SWZ</v>
      </c>
      <c r="F904" s="5">
        <v>1104.038</v>
      </c>
      <c r="G904">
        <v>2015</v>
      </c>
      <c r="H904" s="5">
        <v>55.4</v>
      </c>
      <c r="I904" s="6" t="s">
        <v>333</v>
      </c>
      <c r="J904" s="6">
        <v>1.9805615439084701</v>
      </c>
      <c r="K904" s="12" t="s">
        <v>333</v>
      </c>
      <c r="L904">
        <f t="shared" si="44"/>
        <v>1.61</v>
      </c>
      <c r="M904" s="20">
        <v>8304.6133261565483</v>
      </c>
    </row>
    <row r="905" spans="1:13">
      <c r="A905" t="str">
        <f t="shared" si="42"/>
        <v/>
      </c>
      <c r="B905" t="s">
        <v>147</v>
      </c>
      <c r="C905" t="str">
        <f>VLOOKUP(B905,'country codes'!$A$3:$B$287,2,0)</f>
        <v>HKG</v>
      </c>
      <c r="D905">
        <v>8</v>
      </c>
      <c r="E905" s="7" t="str">
        <f t="shared" si="43"/>
        <v>2015HKG</v>
      </c>
      <c r="F905" s="5">
        <v>7185.9920000000002</v>
      </c>
      <c r="G905">
        <v>2015</v>
      </c>
      <c r="H905" s="5">
        <v>84</v>
      </c>
      <c r="I905" s="6">
        <v>5.4782357215881348</v>
      </c>
      <c r="J905" s="6" t="s">
        <v>333</v>
      </c>
      <c r="K905" s="12" t="s">
        <v>333</v>
      </c>
      <c r="L905">
        <f t="shared" si="44"/>
        <v>1.61</v>
      </c>
      <c r="M905" s="20">
        <v>57215.970404661755</v>
      </c>
    </row>
    <row r="906" spans="1:13">
      <c r="A906" t="str">
        <f t="shared" si="42"/>
        <v/>
      </c>
      <c r="B906" t="s">
        <v>81</v>
      </c>
      <c r="C906" t="str">
        <f>VLOOKUP(B906,'country codes'!$A$3:$B$287,2,0)</f>
        <v>ISL</v>
      </c>
      <c r="D906">
        <v>3</v>
      </c>
      <c r="E906" s="7" t="str">
        <f t="shared" si="43"/>
        <v>2015ISL</v>
      </c>
      <c r="F906" s="5">
        <v>330.23700000000002</v>
      </c>
      <c r="G906">
        <v>2015</v>
      </c>
      <c r="H906" s="5">
        <v>82.5</v>
      </c>
      <c r="I906" s="6">
        <v>7.4980707168579102</v>
      </c>
      <c r="J906" s="6" t="s">
        <v>333</v>
      </c>
      <c r="K906" s="12" t="s">
        <v>333</v>
      </c>
      <c r="L906">
        <f t="shared" si="44"/>
        <v>1.61</v>
      </c>
      <c r="M906" s="20">
        <v>51471.021578782456</v>
      </c>
    </row>
    <row r="907" spans="1:13">
      <c r="A907" t="str">
        <f t="shared" si="42"/>
        <v/>
      </c>
      <c r="B907" t="s">
        <v>90</v>
      </c>
      <c r="C907" t="str">
        <f>VLOOKUP(B907,'country codes'!$A$3:$B$287,2,0)</f>
        <v>LAO</v>
      </c>
      <c r="D907">
        <v>8</v>
      </c>
      <c r="E907" s="7" t="str">
        <f t="shared" si="43"/>
        <v>2015LAO</v>
      </c>
      <c r="F907" s="5">
        <v>6741.16</v>
      </c>
      <c r="G907">
        <v>2015</v>
      </c>
      <c r="H907" s="5">
        <v>66.5</v>
      </c>
      <c r="I907" s="6" t="s">
        <v>333</v>
      </c>
      <c r="J907" s="6">
        <v>1.74692340988548</v>
      </c>
      <c r="K907" s="12" t="s">
        <v>333</v>
      </c>
      <c r="L907">
        <f t="shared" si="44"/>
        <v>1.61</v>
      </c>
      <c r="M907" s="20">
        <v>6543.6668058458254</v>
      </c>
    </row>
    <row r="908" spans="1:13">
      <c r="A908" t="str">
        <f t="shared" si="42"/>
        <v/>
      </c>
      <c r="B908" t="s">
        <v>150</v>
      </c>
      <c r="C908" t="str">
        <f>VLOOKUP(B908,'country codes'!$A$3:$B$287,2,0)</f>
        <v>LSO</v>
      </c>
      <c r="D908">
        <v>5</v>
      </c>
      <c r="E908" s="7" t="str">
        <f t="shared" si="43"/>
        <v>2015LSO</v>
      </c>
      <c r="F908" s="5">
        <v>2059.011</v>
      </c>
      <c r="G908">
        <v>2015</v>
      </c>
      <c r="H908" s="5">
        <v>51</v>
      </c>
      <c r="I908" s="6" t="s">
        <v>333</v>
      </c>
      <c r="J908" s="6">
        <v>1.2436386238117301</v>
      </c>
      <c r="K908" s="12" t="s">
        <v>333</v>
      </c>
      <c r="L908">
        <f t="shared" si="44"/>
        <v>1.61</v>
      </c>
      <c r="M908" s="20">
        <v>2727.1206513360171</v>
      </c>
    </row>
    <row r="909" spans="1:13">
      <c r="A909" t="str">
        <f t="shared" si="42"/>
        <v/>
      </c>
      <c r="B909" t="s">
        <v>99</v>
      </c>
      <c r="C909" t="str">
        <f>VLOOKUP(B909,'country codes'!$A$3:$B$287,2,0)</f>
        <v>SDN</v>
      </c>
      <c r="D909">
        <v>5</v>
      </c>
      <c r="E909" s="7" t="str">
        <f t="shared" si="43"/>
        <v>2015SDN</v>
      </c>
      <c r="F909" s="5">
        <v>38902.947999999997</v>
      </c>
      <c r="G909">
        <v>2015</v>
      </c>
      <c r="H909" s="5">
        <v>64.400000000000006</v>
      </c>
      <c r="I909" s="6" t="s">
        <v>333</v>
      </c>
      <c r="J909" s="6">
        <v>1.30662082356845</v>
      </c>
      <c r="K909" s="12" t="s">
        <v>333</v>
      </c>
      <c r="L909">
        <f t="shared" si="44"/>
        <v>1.61</v>
      </c>
      <c r="M909" s="20">
        <v>4191.8234605540702</v>
      </c>
    </row>
    <row r="910" spans="1:13">
      <c r="A910" t="str">
        <f t="shared" si="42"/>
        <v/>
      </c>
      <c r="B910" t="s">
        <v>114</v>
      </c>
      <c r="C910" t="str">
        <f>VLOOKUP(B910,'country codes'!$A$3:$B$287,2,0)</f>
        <v>TWN</v>
      </c>
      <c r="D910">
        <v>8</v>
      </c>
      <c r="E910" s="7" t="str">
        <f t="shared" si="43"/>
        <v>2015TWN</v>
      </c>
      <c r="F910" s="5">
        <v>23557.473000000002</v>
      </c>
      <c r="G910">
        <v>2015</v>
      </c>
      <c r="H910" s="11">
        <v>79.749499999999998</v>
      </c>
      <c r="I910" s="6">
        <v>6.4500880241394043</v>
      </c>
      <c r="J910" s="6" t="s">
        <v>333</v>
      </c>
      <c r="K910" s="12" t="s">
        <v>333</v>
      </c>
      <c r="L910">
        <f t="shared" si="44"/>
        <v>1.61</v>
      </c>
      <c r="M910" s="20" t="e">
        <v>#N/A</v>
      </c>
    </row>
    <row r="911" spans="1:13">
      <c r="A911" t="str">
        <f t="shared" si="42"/>
        <v/>
      </c>
      <c r="B911" t="s">
        <v>151</v>
      </c>
      <c r="C911" t="str">
        <f>VLOOKUP(B911,'country codes'!$A$3:$B$287,2,0)</f>
        <v>TTO</v>
      </c>
      <c r="D911">
        <v>1</v>
      </c>
      <c r="E911" s="7" t="str">
        <f t="shared" si="43"/>
        <v>2015TTO</v>
      </c>
      <c r="F911" s="5">
        <v>1370.3320000000001</v>
      </c>
      <c r="G911">
        <v>2015</v>
      </c>
      <c r="H911" s="5">
        <v>72.900000000000006</v>
      </c>
      <c r="I911" s="6" t="s">
        <v>333</v>
      </c>
      <c r="J911" s="6">
        <v>7.11052768843214</v>
      </c>
      <c r="K911" s="12" t="s">
        <v>333</v>
      </c>
      <c r="L911">
        <f t="shared" si="44"/>
        <v>1.61</v>
      </c>
      <c r="M911" s="20">
        <v>29182.570647337157</v>
      </c>
    </row>
    <row r="912" spans="1:13">
      <c r="A912" t="str">
        <f t="shared" si="42"/>
        <v/>
      </c>
      <c r="B912" t="s">
        <v>16</v>
      </c>
      <c r="C912" t="str">
        <f>VLOOKUP(B912,'country codes'!$A$3:$B$287,2,0)</f>
        <v>URY</v>
      </c>
      <c r="D912">
        <v>1</v>
      </c>
      <c r="E912" s="7" t="str">
        <f t="shared" si="43"/>
        <v>2015URY</v>
      </c>
      <c r="F912" s="5">
        <v>3412.0129999999999</v>
      </c>
      <c r="G912">
        <v>2015</v>
      </c>
      <c r="H912" s="5">
        <v>77.400000000000006</v>
      </c>
      <c r="I912" s="6">
        <v>6.6280803680419922</v>
      </c>
      <c r="J912" s="6" t="s">
        <v>333</v>
      </c>
      <c r="K912" s="12" t="s">
        <v>333</v>
      </c>
      <c r="L912">
        <f t="shared" si="44"/>
        <v>1.61</v>
      </c>
      <c r="M912" s="20">
        <v>20588.393122855905</v>
      </c>
    </row>
    <row r="913" spans="1:13">
      <c r="A913" t="str">
        <f t="shared" si="42"/>
        <v/>
      </c>
      <c r="B913" t="s">
        <v>11</v>
      </c>
      <c r="C913" t="str">
        <f>VLOOKUP(B913,'country codes'!$A$3:$B$287,2,0)</f>
        <v>VUT</v>
      </c>
      <c r="D913">
        <v>8</v>
      </c>
      <c r="E913" s="7" t="str">
        <f t="shared" si="43"/>
        <v>2015VUT</v>
      </c>
      <c r="F913" s="5">
        <v>271.12799999999999</v>
      </c>
      <c r="G913">
        <v>2015</v>
      </c>
      <c r="H913" s="5">
        <v>69.900000000000006</v>
      </c>
      <c r="I913" s="6">
        <v>6.631873438998821</v>
      </c>
      <c r="J913" s="6" t="s">
        <v>333</v>
      </c>
      <c r="K913" s="12" t="s">
        <v>333</v>
      </c>
      <c r="L913">
        <f t="shared" si="44"/>
        <v>1.61</v>
      </c>
      <c r="M913" s="20">
        <v>3037.7847420922062</v>
      </c>
    </row>
    <row r="914" spans="1:13">
      <c r="A914">
        <f t="shared" si="42"/>
        <v>1</v>
      </c>
      <c r="B914" t="s">
        <v>4</v>
      </c>
      <c r="C914" t="str">
        <f>VLOOKUP(B914,'country codes'!$A$3:$B$287,2,0)</f>
        <v>CRI</v>
      </c>
      <c r="D914">
        <v>1</v>
      </c>
      <c r="E914" s="7" t="str">
        <f t="shared" si="43"/>
        <v>2014CRI</v>
      </c>
      <c r="F914" s="5">
        <v>4795.3900000000003</v>
      </c>
      <c r="G914">
        <v>2014</v>
      </c>
      <c r="H914" s="5">
        <v>79.400000000000006</v>
      </c>
      <c r="I914" s="6">
        <v>7.2470860481262207</v>
      </c>
      <c r="J914" s="6">
        <v>2.4837434050242799</v>
      </c>
      <c r="K914" s="12">
        <v>64.726708419649526</v>
      </c>
      <c r="L914">
        <f t="shared" si="44"/>
        <v>1.63</v>
      </c>
      <c r="M914" s="20">
        <v>18168.715241724978</v>
      </c>
    </row>
    <row r="915" spans="1:13">
      <c r="A915">
        <f t="shared" si="42"/>
        <v>2</v>
      </c>
      <c r="B915" t="s">
        <v>20</v>
      </c>
      <c r="C915" t="str">
        <f>VLOOKUP(B915,'country codes'!$A$3:$B$287,2,0)</f>
        <v>NIC</v>
      </c>
      <c r="D915">
        <v>1</v>
      </c>
      <c r="E915" s="7" t="str">
        <f t="shared" si="43"/>
        <v>2014NIC</v>
      </c>
      <c r="F915" s="5">
        <v>6142.7340000000004</v>
      </c>
      <c r="G915">
        <v>2014</v>
      </c>
      <c r="H915" s="5">
        <v>73.400000000000006</v>
      </c>
      <c r="I915" s="6">
        <v>6.2752666473388672</v>
      </c>
      <c r="J915" s="6">
        <v>1.38399801096507</v>
      </c>
      <c r="K915" s="12">
        <v>60.570752419751265</v>
      </c>
      <c r="L915">
        <f t="shared" si="44"/>
        <v>1.63</v>
      </c>
      <c r="M915" s="20">
        <v>5443.3417400973567</v>
      </c>
    </row>
    <row r="916" spans="1:13">
      <c r="A916">
        <f t="shared" si="42"/>
        <v>3</v>
      </c>
      <c r="B916" t="s">
        <v>32</v>
      </c>
      <c r="C916" t="str">
        <f>VLOOKUP(B916,'country codes'!$A$3:$B$287,2,0)</f>
        <v>THA</v>
      </c>
      <c r="D916">
        <v>8</v>
      </c>
      <c r="E916" s="7" t="str">
        <f t="shared" si="43"/>
        <v>2014THA</v>
      </c>
      <c r="F916" s="5">
        <v>68438.748000000007</v>
      </c>
      <c r="G916">
        <v>2014</v>
      </c>
      <c r="H916" s="5">
        <v>75.7</v>
      </c>
      <c r="I916" s="6">
        <v>6.9854636192321777</v>
      </c>
      <c r="J916" s="6">
        <v>2.3900405208170898</v>
      </c>
      <c r="K916" s="12">
        <v>60.301752088602427</v>
      </c>
      <c r="L916">
        <f t="shared" si="44"/>
        <v>1.63</v>
      </c>
      <c r="M916" s="20">
        <v>15869.881118171555</v>
      </c>
    </row>
    <row r="917" spans="1:13">
      <c r="A917">
        <f t="shared" si="42"/>
        <v>4</v>
      </c>
      <c r="B917" t="s">
        <v>5</v>
      </c>
      <c r="C917" t="str">
        <f>VLOOKUP(B917,'country codes'!$A$3:$B$287,2,0)</f>
        <v>COL</v>
      </c>
      <c r="D917">
        <v>1</v>
      </c>
      <c r="E917" s="7" t="str">
        <f t="shared" si="43"/>
        <v>2014COL</v>
      </c>
      <c r="F917" s="5">
        <v>46967.705999999998</v>
      </c>
      <c r="G917">
        <v>2014</v>
      </c>
      <c r="H917" s="5">
        <v>76.3</v>
      </c>
      <c r="I917" s="6">
        <v>6.448789119720459</v>
      </c>
      <c r="J917" s="6">
        <v>1.9720269256809899</v>
      </c>
      <c r="K917" s="12">
        <v>60.042529864036958</v>
      </c>
      <c r="L917">
        <f t="shared" si="44"/>
        <v>1.63</v>
      </c>
      <c r="M917" s="20">
        <v>13899.368828634904</v>
      </c>
    </row>
    <row r="918" spans="1:13">
      <c r="A918">
        <f t="shared" si="42"/>
        <v>5</v>
      </c>
      <c r="B918" t="s">
        <v>12</v>
      </c>
      <c r="C918" t="str">
        <f>VLOOKUP(B918,'country codes'!$A$3:$B$287,2,0)</f>
        <v>PAN</v>
      </c>
      <c r="D918">
        <v>1</v>
      </c>
      <c r="E918" s="7" t="str">
        <f t="shared" si="43"/>
        <v>2014PAN</v>
      </c>
      <c r="F918" s="5">
        <v>3901.3110000000001</v>
      </c>
      <c r="G918">
        <v>2014</v>
      </c>
      <c r="H918" s="5">
        <v>77.599999999999994</v>
      </c>
      <c r="I918" s="6">
        <v>6.6311712265014648</v>
      </c>
      <c r="J918" s="6">
        <v>2.3366130826068301</v>
      </c>
      <c r="K918" s="12">
        <v>59.893388713786422</v>
      </c>
      <c r="L918">
        <f t="shared" si="44"/>
        <v>1.63</v>
      </c>
      <c r="M918" s="20">
        <v>27357.62307172273</v>
      </c>
    </row>
    <row r="919" spans="1:13">
      <c r="A919">
        <f t="shared" si="42"/>
        <v>6</v>
      </c>
      <c r="B919" t="s">
        <v>8</v>
      </c>
      <c r="C919" t="str">
        <f>VLOOKUP(B919,'country codes'!$A$3:$B$287,2,0)</f>
        <v>GTM</v>
      </c>
      <c r="D919">
        <v>1</v>
      </c>
      <c r="E919" s="7" t="str">
        <f t="shared" si="43"/>
        <v>2014GTM</v>
      </c>
      <c r="F919" s="5">
        <v>15923.237999999999</v>
      </c>
      <c r="G919">
        <v>2014</v>
      </c>
      <c r="H919" s="5">
        <v>72.900000000000006</v>
      </c>
      <c r="I919" s="6">
        <v>6.5360307693481445</v>
      </c>
      <c r="J919" s="6">
        <v>1.7539955595257799</v>
      </c>
      <c r="K919" s="12">
        <v>59.202146260556532</v>
      </c>
      <c r="L919">
        <f t="shared" si="44"/>
        <v>1.63</v>
      </c>
      <c r="M919" s="20">
        <v>7939.0903873855514</v>
      </c>
    </row>
    <row r="920" spans="1:13">
      <c r="A920">
        <f t="shared" si="42"/>
        <v>7</v>
      </c>
      <c r="B920" t="s">
        <v>27</v>
      </c>
      <c r="C920" t="str">
        <f>VLOOKUP(B920,'country codes'!$A$3:$B$287,2,0)</f>
        <v>MEX</v>
      </c>
      <c r="D920">
        <v>1</v>
      </c>
      <c r="E920" s="7" t="str">
        <f t="shared" si="43"/>
        <v>2014MEX</v>
      </c>
      <c r="F920" s="5">
        <v>120355.137</v>
      </c>
      <c r="G920">
        <v>2014</v>
      </c>
      <c r="H920" s="5">
        <v>74.900000000000006</v>
      </c>
      <c r="I920" s="6">
        <v>6.6798310279846191</v>
      </c>
      <c r="J920" s="6">
        <v>2.5234942130606002</v>
      </c>
      <c r="K920" s="12">
        <v>56.693963748125398</v>
      </c>
      <c r="L920">
        <f t="shared" si="44"/>
        <v>1.63</v>
      </c>
      <c r="M920" s="20">
        <v>18949.479836970433</v>
      </c>
    </row>
    <row r="921" spans="1:13">
      <c r="A921">
        <f t="shared" si="42"/>
        <v>8</v>
      </c>
      <c r="B921" t="s">
        <v>63</v>
      </c>
      <c r="C921" t="str">
        <f>VLOOKUP(B921,'country codes'!$A$3:$B$287,2,0)</f>
        <v>DZA</v>
      </c>
      <c r="D921">
        <v>4</v>
      </c>
      <c r="E921" s="7" t="str">
        <f t="shared" si="43"/>
        <v>2014DZA</v>
      </c>
      <c r="F921" s="5">
        <v>38923.688000000002</v>
      </c>
      <c r="G921">
        <v>2014</v>
      </c>
      <c r="H921" s="5">
        <v>75.900000000000006</v>
      </c>
      <c r="I921" s="6">
        <v>6.3548984527587891</v>
      </c>
      <c r="J921" s="6">
        <v>2.4460326682006999</v>
      </c>
      <c r="K921" s="12">
        <v>55.857482420506237</v>
      </c>
      <c r="L921">
        <f t="shared" si="44"/>
        <v>1.63</v>
      </c>
      <c r="M921" s="20">
        <v>11512.705405216348</v>
      </c>
    </row>
    <row r="922" spans="1:13">
      <c r="A922">
        <f t="shared" si="42"/>
        <v>9</v>
      </c>
      <c r="B922" t="s">
        <v>26</v>
      </c>
      <c r="C922" t="str">
        <f>VLOOKUP(B922,'country codes'!$A$3:$B$287,2,0)</f>
        <v>BRA</v>
      </c>
      <c r="D922">
        <v>1</v>
      </c>
      <c r="E922" s="7" t="str">
        <f t="shared" si="43"/>
        <v>2014BRA</v>
      </c>
      <c r="F922" s="5">
        <v>202763.74400000001</v>
      </c>
      <c r="G922">
        <v>2014</v>
      </c>
      <c r="H922" s="5">
        <v>74.7</v>
      </c>
      <c r="I922" s="6">
        <v>6.9809989929199219</v>
      </c>
      <c r="J922" s="6">
        <v>2.9693327966170502</v>
      </c>
      <c r="K922" s="12">
        <v>55.712157533420644</v>
      </c>
      <c r="L922">
        <f t="shared" si="44"/>
        <v>1.63</v>
      </c>
      <c r="M922" s="20">
        <v>15744.347111381618</v>
      </c>
    </row>
    <row r="923" spans="1:13">
      <c r="A923">
        <f t="shared" si="42"/>
        <v>10</v>
      </c>
      <c r="B923" t="s">
        <v>6</v>
      </c>
      <c r="C923" t="str">
        <f>VLOOKUP(B923,'country codes'!$A$3:$B$287,2,0)</f>
        <v>ECU</v>
      </c>
      <c r="D923">
        <v>1</v>
      </c>
      <c r="E923" s="7" t="str">
        <f t="shared" si="43"/>
        <v>2014ECU</v>
      </c>
      <c r="F923" s="5">
        <v>15951.832</v>
      </c>
      <c r="G923">
        <v>2014</v>
      </c>
      <c r="H923" s="5">
        <v>75.900000000000006</v>
      </c>
      <c r="I923" s="6">
        <v>5.9458518028259277</v>
      </c>
      <c r="J923" s="6">
        <v>2.0414996802426901</v>
      </c>
      <c r="K923" s="12">
        <v>55.6579686454795</v>
      </c>
      <c r="L923">
        <f t="shared" si="44"/>
        <v>1.63</v>
      </c>
      <c r="M923" s="20">
        <v>12078.469843500407</v>
      </c>
    </row>
    <row r="924" spans="1:13">
      <c r="A924">
        <f t="shared" si="42"/>
        <v>11</v>
      </c>
      <c r="B924" t="s">
        <v>15</v>
      </c>
      <c r="C924" t="str">
        <f>VLOOKUP(B924,'country codes'!$A$3:$B$287,2,0)</f>
        <v>CHE</v>
      </c>
      <c r="D924">
        <v>3</v>
      </c>
      <c r="E924" s="7" t="str">
        <f t="shared" si="43"/>
        <v>2014CHE</v>
      </c>
      <c r="F924" s="5">
        <v>8206.0030000000006</v>
      </c>
      <c r="G924">
        <v>2014</v>
      </c>
      <c r="H924" s="5">
        <v>83</v>
      </c>
      <c r="I924" s="6">
        <v>7.4928035736083984</v>
      </c>
      <c r="J924" s="6">
        <v>4.8110473568002501</v>
      </c>
      <c r="K924" s="12">
        <v>55.253522183634701</v>
      </c>
      <c r="L924">
        <f t="shared" si="44"/>
        <v>1.63</v>
      </c>
      <c r="M924" s="20">
        <v>65813.95250864081</v>
      </c>
    </row>
    <row r="925" spans="1:13">
      <c r="A925">
        <f t="shared" si="42"/>
        <v>12</v>
      </c>
      <c r="B925" t="s">
        <v>74</v>
      </c>
      <c r="C925" t="str">
        <f>VLOOKUP(B925,'country codes'!$A$3:$B$287,2,0)</f>
        <v>ISR</v>
      </c>
      <c r="D925">
        <v>4</v>
      </c>
      <c r="E925" s="7" t="str">
        <f t="shared" si="43"/>
        <v>2014ISR</v>
      </c>
      <c r="F925" s="5">
        <v>7854.2160000000003</v>
      </c>
      <c r="G925">
        <v>2014</v>
      </c>
      <c r="H925" s="5">
        <v>82.2</v>
      </c>
      <c r="I925" s="6">
        <v>7.4005703926086426</v>
      </c>
      <c r="J925" s="6">
        <v>4.6471851624279799</v>
      </c>
      <c r="K925" s="12">
        <v>54.94647139249566</v>
      </c>
      <c r="L925">
        <f t="shared" si="44"/>
        <v>1.63</v>
      </c>
      <c r="M925" s="20">
        <v>37581.251653222404</v>
      </c>
    </row>
    <row r="926" spans="1:13">
      <c r="A926">
        <f t="shared" si="42"/>
        <v>13</v>
      </c>
      <c r="B926" t="s">
        <v>42</v>
      </c>
      <c r="C926" t="str">
        <f>VLOOKUP(B926,'country codes'!$A$3:$B$287,2,0)</f>
        <v>ESP</v>
      </c>
      <c r="D926">
        <v>3</v>
      </c>
      <c r="E926" s="7" t="str">
        <f t="shared" si="43"/>
        <v>2014ESP</v>
      </c>
      <c r="F926" s="5">
        <v>46777.927000000003</v>
      </c>
      <c r="G926">
        <v>2014</v>
      </c>
      <c r="H926" s="5">
        <v>82.8</v>
      </c>
      <c r="I926" s="6">
        <v>6.4564776420593262</v>
      </c>
      <c r="J926" s="6">
        <v>3.7214947893908699</v>
      </c>
      <c r="K926" s="12">
        <v>54.409999562284739</v>
      </c>
      <c r="L926">
        <f t="shared" si="44"/>
        <v>1.63</v>
      </c>
      <c r="M926" s="20">
        <v>36083.476098659892</v>
      </c>
    </row>
    <row r="927" spans="1:13">
      <c r="A927">
        <f t="shared" si="42"/>
        <v>14</v>
      </c>
      <c r="B927" t="s">
        <v>19</v>
      </c>
      <c r="C927" t="str">
        <f>VLOOKUP(B927,'country codes'!$A$3:$B$287,2,0)</f>
        <v>PER</v>
      </c>
      <c r="D927">
        <v>1</v>
      </c>
      <c r="E927" s="7" t="str">
        <f t="shared" si="43"/>
        <v>2014PER</v>
      </c>
      <c r="F927" s="5">
        <v>30090.371999999999</v>
      </c>
      <c r="G927">
        <v>2014</v>
      </c>
      <c r="H927" s="5">
        <v>75.5</v>
      </c>
      <c r="I927" s="6">
        <v>5.8658156394958496</v>
      </c>
      <c r="J927" s="6">
        <v>2.2454886373314999</v>
      </c>
      <c r="K927" s="12">
        <v>53.473959527576241</v>
      </c>
      <c r="L927">
        <f t="shared" si="44"/>
        <v>1.63</v>
      </c>
      <c r="M927" s="20">
        <v>11877.08406334802</v>
      </c>
    </row>
    <row r="928" spans="1:13">
      <c r="A928">
        <f t="shared" si="42"/>
        <v>15</v>
      </c>
      <c r="B928" t="s">
        <v>36</v>
      </c>
      <c r="C928" t="str">
        <f>VLOOKUP(B928,'country codes'!$A$3:$B$287,2,0)</f>
        <v>MDA</v>
      </c>
      <c r="D928">
        <v>7</v>
      </c>
      <c r="E928" s="7" t="str">
        <f t="shared" si="43"/>
        <v>2014MDA</v>
      </c>
      <c r="F928" s="5">
        <v>4073.4070000000002</v>
      </c>
      <c r="G928">
        <v>2014</v>
      </c>
      <c r="H928" s="5">
        <v>71.3</v>
      </c>
      <c r="I928" s="6">
        <v>5.9170584678649902</v>
      </c>
      <c r="J928" s="6">
        <v>1.76785197322943</v>
      </c>
      <c r="K928" s="12">
        <v>53.418459501592139</v>
      </c>
      <c r="L928">
        <f t="shared" si="44"/>
        <v>1.63</v>
      </c>
      <c r="M928" s="20">
        <v>10314.409650035881</v>
      </c>
    </row>
    <row r="929" spans="1:13">
      <c r="A929">
        <f t="shared" si="42"/>
        <v>16</v>
      </c>
      <c r="B929" t="s">
        <v>86</v>
      </c>
      <c r="C929" t="str">
        <f>VLOOKUP(B929,'country codes'!$A$3:$B$287,2,0)</f>
        <v>CHL</v>
      </c>
      <c r="D929">
        <v>1</v>
      </c>
      <c r="E929" s="7" t="str">
        <f t="shared" si="43"/>
        <v>2014CHL</v>
      </c>
      <c r="F929" s="5">
        <v>17758.969000000001</v>
      </c>
      <c r="G929">
        <v>2014</v>
      </c>
      <c r="H929" s="5">
        <v>79.5</v>
      </c>
      <c r="I929" s="6">
        <v>6.84423828125</v>
      </c>
      <c r="J929" s="6">
        <v>3.9128480679760802</v>
      </c>
      <c r="K929" s="12">
        <v>53.390648618181096</v>
      </c>
      <c r="L929">
        <f t="shared" si="44"/>
        <v>1.63</v>
      </c>
      <c r="M929" s="20">
        <v>24248.660204630745</v>
      </c>
    </row>
    <row r="930" spans="1:13">
      <c r="A930">
        <f t="shared" si="42"/>
        <v>17</v>
      </c>
      <c r="B930" t="s">
        <v>30</v>
      </c>
      <c r="C930" t="str">
        <f>VLOOKUP(B930,'country codes'!$A$3:$B$287,2,0)</f>
        <v>PSE</v>
      </c>
      <c r="D930">
        <v>4</v>
      </c>
      <c r="E930" s="7" t="str">
        <f t="shared" si="43"/>
        <v>2014PSE</v>
      </c>
      <c r="F930" s="5">
        <v>4428.634</v>
      </c>
      <c r="G930">
        <v>2014</v>
      </c>
      <c r="H930" s="5">
        <v>73.3</v>
      </c>
      <c r="I930" s="6">
        <v>4.7219381332397461</v>
      </c>
      <c r="J930" s="6">
        <v>0.76295087376700699</v>
      </c>
      <c r="K930" s="12">
        <v>53.278051684946398</v>
      </c>
      <c r="L930">
        <f t="shared" si="44"/>
        <v>1.63</v>
      </c>
      <c r="M930" s="20">
        <v>5967.0734370087466</v>
      </c>
    </row>
    <row r="931" spans="1:13">
      <c r="A931">
        <f t="shared" si="42"/>
        <v>18</v>
      </c>
      <c r="B931" t="s">
        <v>10</v>
      </c>
      <c r="C931" t="str">
        <f>VLOOKUP(B931,'country codes'!$A$3:$B$287,2,0)</f>
        <v>PHL</v>
      </c>
      <c r="D931">
        <v>8</v>
      </c>
      <c r="E931" s="7" t="str">
        <f t="shared" si="43"/>
        <v>2014PHL</v>
      </c>
      <c r="F931" s="5">
        <v>100513.137</v>
      </c>
      <c r="G931">
        <v>2014</v>
      </c>
      <c r="H931" s="5">
        <v>70.5</v>
      </c>
      <c r="I931" s="6">
        <v>5.3125500679016113</v>
      </c>
      <c r="J931" s="6">
        <v>1.0814715681240601</v>
      </c>
      <c r="K931" s="12">
        <v>53.125456718358748</v>
      </c>
      <c r="L931">
        <f t="shared" si="44"/>
        <v>1.63</v>
      </c>
      <c r="M931" s="20">
        <v>6973.6388398961326</v>
      </c>
    </row>
    <row r="932" spans="1:13">
      <c r="A932">
        <f t="shared" si="42"/>
        <v>19</v>
      </c>
      <c r="B932" t="s">
        <v>17</v>
      </c>
      <c r="C932" t="str">
        <f>VLOOKUP(B932,'country codes'!$A$3:$B$287,2,0)</f>
        <v>SLV</v>
      </c>
      <c r="D932">
        <v>1</v>
      </c>
      <c r="E932" s="7" t="str">
        <f t="shared" si="43"/>
        <v>2014SLV</v>
      </c>
      <c r="F932" s="5">
        <v>6295.1239999999998</v>
      </c>
      <c r="G932">
        <v>2014</v>
      </c>
      <c r="H932" s="5">
        <v>72.2</v>
      </c>
      <c r="I932" s="6">
        <v>5.8565235137939453</v>
      </c>
      <c r="J932" s="6">
        <v>1.9325871036715301</v>
      </c>
      <c r="K932" s="12">
        <v>52.697286513901837</v>
      </c>
      <c r="L932">
        <f t="shared" si="44"/>
        <v>1.63</v>
      </c>
      <c r="M932" s="20">
        <v>7990.444614576033</v>
      </c>
    </row>
    <row r="933" spans="1:13">
      <c r="A933">
        <f t="shared" si="42"/>
        <v>20</v>
      </c>
      <c r="B933" t="s">
        <v>51</v>
      </c>
      <c r="C933" t="str">
        <f>VLOOKUP(B933,'country codes'!$A$3:$B$287,2,0)</f>
        <v>PAK</v>
      </c>
      <c r="D933">
        <v>6</v>
      </c>
      <c r="E933" s="7" t="str">
        <f t="shared" si="43"/>
        <v>2014PAK</v>
      </c>
      <c r="F933" s="5">
        <v>195305.01199999999</v>
      </c>
      <c r="G933">
        <v>2014</v>
      </c>
      <c r="H933" s="5">
        <v>66.400000000000006</v>
      </c>
      <c r="I933" s="6">
        <v>5.4356579780578613</v>
      </c>
      <c r="J933" s="6">
        <v>0.80369654054518103</v>
      </c>
      <c r="K933" s="12">
        <v>52.396525935315715</v>
      </c>
      <c r="L933">
        <f t="shared" si="44"/>
        <v>1.63</v>
      </c>
      <c r="M933" s="20">
        <v>4171.2531088314527</v>
      </c>
    </row>
    <row r="934" spans="1:13">
      <c r="A934">
        <f t="shared" si="42"/>
        <v>21</v>
      </c>
      <c r="B934" t="s">
        <v>21</v>
      </c>
      <c r="C934" t="str">
        <f>VLOOKUP(B934,'country codes'!$A$3:$B$287,2,0)</f>
        <v>DOM</v>
      </c>
      <c r="D934">
        <v>1</v>
      </c>
      <c r="E934" s="7" t="str">
        <f t="shared" si="43"/>
        <v>2014DOM</v>
      </c>
      <c r="F934" s="5">
        <v>10165.182000000001</v>
      </c>
      <c r="G934">
        <v>2014</v>
      </c>
      <c r="H934" s="5">
        <v>73</v>
      </c>
      <c r="I934" s="6">
        <v>5.3873319625854492</v>
      </c>
      <c r="J934" s="6">
        <v>1.6037167091768501</v>
      </c>
      <c r="K934" s="12">
        <v>52.201258330364325</v>
      </c>
      <c r="L934">
        <f t="shared" si="44"/>
        <v>1.63</v>
      </c>
      <c r="M934" s="20">
        <v>14499.636115837609</v>
      </c>
    </row>
    <row r="935" spans="1:13">
      <c r="A935">
        <f t="shared" si="42"/>
        <v>22</v>
      </c>
      <c r="B935" t="s">
        <v>7</v>
      </c>
      <c r="C935" t="str">
        <f>VLOOKUP(B935,'country codes'!$A$3:$B$287,2,0)</f>
        <v>HND</v>
      </c>
      <c r="D935">
        <v>1</v>
      </c>
      <c r="E935" s="7" t="str">
        <f t="shared" si="43"/>
        <v>2014HND</v>
      </c>
      <c r="F935" s="5">
        <v>8955.5789999999997</v>
      </c>
      <c r="G935">
        <v>2014</v>
      </c>
      <c r="H935" s="5">
        <v>74.3</v>
      </c>
      <c r="I935" s="6">
        <v>5.0557260513305664</v>
      </c>
      <c r="J935" s="6">
        <v>1.41542801479865</v>
      </c>
      <c r="K935" s="12">
        <v>52.073845792773341</v>
      </c>
      <c r="L935">
        <f t="shared" si="44"/>
        <v>1.63</v>
      </c>
      <c r="M935" s="20">
        <v>5177.4094159780861</v>
      </c>
    </row>
    <row r="936" spans="1:13">
      <c r="A936">
        <f t="shared" si="42"/>
        <v>23</v>
      </c>
      <c r="B936" t="s">
        <v>9</v>
      </c>
      <c r="C936" t="str">
        <f>VLOOKUP(B936,'country codes'!$A$3:$B$287,2,0)</f>
        <v>JAM</v>
      </c>
      <c r="D936">
        <v>1</v>
      </c>
      <c r="E936" s="7" t="str">
        <f t="shared" si="43"/>
        <v>2014JAM</v>
      </c>
      <c r="F936" s="5">
        <v>2875.1370000000002</v>
      </c>
      <c r="G936">
        <v>2014</v>
      </c>
      <c r="H936" s="5">
        <v>74</v>
      </c>
      <c r="I936" s="6">
        <v>5.3105387687683105</v>
      </c>
      <c r="J936" s="6">
        <v>1.6648635091748101</v>
      </c>
      <c r="K936" s="12">
        <v>52.05958662192181</v>
      </c>
      <c r="L936">
        <f t="shared" si="44"/>
        <v>1.63</v>
      </c>
      <c r="M936" s="20">
        <v>9436.0581104831381</v>
      </c>
    </row>
    <row r="937" spans="1:13">
      <c r="A937">
        <f t="shared" si="42"/>
        <v>24</v>
      </c>
      <c r="B937" t="s">
        <v>24</v>
      </c>
      <c r="C937" t="str">
        <f>VLOOKUP(B937,'country codes'!$A$3:$B$287,2,0)</f>
        <v>UZB</v>
      </c>
      <c r="D937">
        <v>7</v>
      </c>
      <c r="E937" s="7" t="str">
        <f t="shared" si="43"/>
        <v>2014UZB</v>
      </c>
      <c r="F937" s="5">
        <v>30426.394</v>
      </c>
      <c r="G937">
        <v>2014</v>
      </c>
      <c r="H937" s="5">
        <v>70.7</v>
      </c>
      <c r="I937" s="6">
        <v>6.0492124557495117</v>
      </c>
      <c r="J937" s="6">
        <v>2.12859881319753</v>
      </c>
      <c r="K937" s="12">
        <v>51.526458658263984</v>
      </c>
      <c r="L937">
        <f t="shared" si="44"/>
        <v>1.63</v>
      </c>
      <c r="M937" s="20">
        <v>5764.4927051526329</v>
      </c>
    </row>
    <row r="938" spans="1:13">
      <c r="A938">
        <f t="shared" si="42"/>
        <v>25</v>
      </c>
      <c r="B938" t="s">
        <v>33</v>
      </c>
      <c r="C938" t="str">
        <f>VLOOKUP(B938,'country codes'!$A$3:$B$287,2,0)</f>
        <v>MAR</v>
      </c>
      <c r="D938">
        <v>4</v>
      </c>
      <c r="E938" s="7" t="str">
        <f t="shared" si="43"/>
        <v>2014MAR</v>
      </c>
      <c r="F938" s="5">
        <v>34192.358</v>
      </c>
      <c r="G938">
        <v>2014</v>
      </c>
      <c r="H938" s="5">
        <v>75.5</v>
      </c>
      <c r="I938" s="6">
        <v>5.1526587009429932</v>
      </c>
      <c r="J938" s="6">
        <v>1.77047037214829</v>
      </c>
      <c r="K938" s="12">
        <v>51.426184912061665</v>
      </c>
      <c r="L938">
        <f t="shared" si="44"/>
        <v>1.63</v>
      </c>
      <c r="M938" s="20">
        <v>6915.1029224573604</v>
      </c>
    </row>
    <row r="939" spans="1:13">
      <c r="A939">
        <f t="shared" si="42"/>
        <v>26</v>
      </c>
      <c r="B939" t="s">
        <v>45</v>
      </c>
      <c r="C939" t="str">
        <f>VLOOKUP(B939,'country codes'!$A$3:$B$287,2,0)</f>
        <v>ARG</v>
      </c>
      <c r="D939">
        <v>1</v>
      </c>
      <c r="E939" s="7" t="str">
        <f t="shared" si="43"/>
        <v>2014ARG</v>
      </c>
      <c r="F939" s="5">
        <v>42637.508000000002</v>
      </c>
      <c r="G939">
        <v>2014</v>
      </c>
      <c r="H939" s="5">
        <v>75.900000000000006</v>
      </c>
      <c r="I939" s="6">
        <v>6.671114444732666</v>
      </c>
      <c r="J939" s="6">
        <v>3.5749197536869701</v>
      </c>
      <c r="K939" s="12">
        <v>51.411291667564065</v>
      </c>
      <c r="L939">
        <f t="shared" si="44"/>
        <v>1.63</v>
      </c>
      <c r="M939" s="20">
        <v>23550.099061171633</v>
      </c>
    </row>
    <row r="940" spans="1:13">
      <c r="A940">
        <f t="shared" si="42"/>
        <v>27</v>
      </c>
      <c r="B940" t="s">
        <v>37</v>
      </c>
      <c r="C940" t="str">
        <f>VLOOKUP(B940,'country codes'!$A$3:$B$287,2,0)</f>
        <v>IDN</v>
      </c>
      <c r="D940">
        <v>8</v>
      </c>
      <c r="E940" s="7" t="str">
        <f t="shared" si="43"/>
        <v>2014IDN</v>
      </c>
      <c r="F940" s="5">
        <v>255128.076</v>
      </c>
      <c r="G940">
        <v>2014</v>
      </c>
      <c r="H940" s="5">
        <v>70.5</v>
      </c>
      <c r="I940" s="6">
        <v>5.5973753929138184</v>
      </c>
      <c r="J940" s="6">
        <v>1.64530753884304</v>
      </c>
      <c r="K940" s="12">
        <v>51.350949086457518</v>
      </c>
      <c r="L940">
        <f t="shared" si="44"/>
        <v>1.63</v>
      </c>
      <c r="M940" s="20">
        <v>9801.1306328465089</v>
      </c>
    </row>
    <row r="941" spans="1:13">
      <c r="A941">
        <f t="shared" si="42"/>
        <v>28</v>
      </c>
      <c r="B941" t="s">
        <v>70</v>
      </c>
      <c r="C941" t="str">
        <f>VLOOKUP(B941,'country codes'!$A$3:$B$287,2,0)</f>
        <v>JOR</v>
      </c>
      <c r="D941">
        <v>4</v>
      </c>
      <c r="E941" s="7" t="str">
        <f t="shared" si="43"/>
        <v>2014JOR</v>
      </c>
      <c r="F941" s="5">
        <v>8918.8220000000001</v>
      </c>
      <c r="G941">
        <v>2014</v>
      </c>
      <c r="H941" s="5">
        <v>74</v>
      </c>
      <c r="I941" s="6">
        <v>5.3330216407775879</v>
      </c>
      <c r="J941" s="6">
        <v>1.85667544787613</v>
      </c>
      <c r="K941" s="12">
        <v>51.005984920954148</v>
      </c>
      <c r="L941">
        <f t="shared" si="44"/>
        <v>1.63</v>
      </c>
      <c r="M941" s="20">
        <v>10283.255376728324</v>
      </c>
    </row>
    <row r="942" spans="1:13">
      <c r="A942">
        <f t="shared" si="42"/>
        <v>29</v>
      </c>
      <c r="B942" t="s">
        <v>25</v>
      </c>
      <c r="C942" t="str">
        <f>VLOOKUP(B942,'country codes'!$A$3:$B$287,2,0)</f>
        <v>NZL</v>
      </c>
      <c r="D942">
        <v>2</v>
      </c>
      <c r="E942" s="7" t="str">
        <f t="shared" si="43"/>
        <v>2014NZL</v>
      </c>
      <c r="F942" s="5">
        <v>4567.5219999999999</v>
      </c>
      <c r="G942">
        <v>2014</v>
      </c>
      <c r="H942" s="5">
        <v>81.599999999999994</v>
      </c>
      <c r="I942" s="6">
        <v>7.3058924674987793</v>
      </c>
      <c r="J942" s="6">
        <v>5.2984295077875698</v>
      </c>
      <c r="K942" s="12">
        <v>50.952619216601967</v>
      </c>
      <c r="L942">
        <f t="shared" si="44"/>
        <v>1.63</v>
      </c>
      <c r="M942" s="20">
        <v>40487.030849538933</v>
      </c>
    </row>
    <row r="943" spans="1:13">
      <c r="A943">
        <f t="shared" si="42"/>
        <v>30</v>
      </c>
      <c r="B943" t="s">
        <v>54</v>
      </c>
      <c r="C943" t="str">
        <f>VLOOKUP(B943,'country codes'!$A$3:$B$287,2,0)</f>
        <v>IRL</v>
      </c>
      <c r="D943">
        <v>3</v>
      </c>
      <c r="E943" s="7" t="str">
        <f t="shared" si="43"/>
        <v>2014IRL</v>
      </c>
      <c r="F943" s="5">
        <v>4626.8519999999999</v>
      </c>
      <c r="G943">
        <v>2014</v>
      </c>
      <c r="H943" s="5">
        <v>81.099999999999994</v>
      </c>
      <c r="I943" s="6">
        <v>7.0183792114257813</v>
      </c>
      <c r="J943" s="6">
        <v>4.8735379478587104</v>
      </c>
      <c r="K943" s="12">
        <v>50.900945321486105</v>
      </c>
      <c r="L943">
        <f t="shared" si="44"/>
        <v>1.63</v>
      </c>
      <c r="M943" s="20">
        <v>57404.704479708453</v>
      </c>
    </row>
    <row r="944" spans="1:13">
      <c r="A944">
        <f t="shared" si="42"/>
        <v>31</v>
      </c>
      <c r="B944" t="s">
        <v>14</v>
      </c>
      <c r="C944" t="str">
        <f>VLOOKUP(B944,'country codes'!$A$3:$B$287,2,0)</f>
        <v>BGD</v>
      </c>
      <c r="D944">
        <v>6</v>
      </c>
      <c r="E944" s="7" t="str">
        <f t="shared" si="43"/>
        <v>2014BGD</v>
      </c>
      <c r="F944" s="5">
        <v>154517.38500000001</v>
      </c>
      <c r="G944">
        <v>2014</v>
      </c>
      <c r="H944" s="5">
        <v>71.2</v>
      </c>
      <c r="I944" s="6">
        <v>4.6355648040771484</v>
      </c>
      <c r="J944" s="6">
        <v>0.78192665708115405</v>
      </c>
      <c r="K944" s="12">
        <v>50.715734226821219</v>
      </c>
      <c r="L944">
        <f t="shared" si="44"/>
        <v>1.63</v>
      </c>
      <c r="M944" s="20">
        <v>3511.5822821606475</v>
      </c>
    </row>
    <row r="945" spans="1:13">
      <c r="A945">
        <f t="shared" si="42"/>
        <v>32</v>
      </c>
      <c r="B945" t="s">
        <v>13</v>
      </c>
      <c r="C945" t="str">
        <f>VLOOKUP(B945,'country codes'!$A$3:$B$287,2,0)</f>
        <v>TJK</v>
      </c>
      <c r="D945">
        <v>7</v>
      </c>
      <c r="E945" s="7" t="str">
        <f t="shared" si="43"/>
        <v>2014TJK</v>
      </c>
      <c r="F945" s="5">
        <v>8252.8279999999995</v>
      </c>
      <c r="G945">
        <v>2014</v>
      </c>
      <c r="H945" s="5">
        <v>69.900000000000006</v>
      </c>
      <c r="I945" s="6">
        <v>4.8961577415466309</v>
      </c>
      <c r="J945" s="6">
        <v>0.92426710894622099</v>
      </c>
      <c r="K945" s="12">
        <v>50.626236435188531</v>
      </c>
      <c r="L945">
        <f t="shared" si="44"/>
        <v>1.63</v>
      </c>
      <c r="M945" s="20">
        <v>2726.6218985131704</v>
      </c>
    </row>
    <row r="946" spans="1:13">
      <c r="A946">
        <f t="shared" si="42"/>
        <v>33</v>
      </c>
      <c r="B946" t="s">
        <v>29</v>
      </c>
      <c r="C946" t="str">
        <f>VLOOKUP(B946,'country codes'!$A$3:$B$287,2,0)</f>
        <v>GBR</v>
      </c>
      <c r="D946">
        <v>3</v>
      </c>
      <c r="E946" s="7" t="str">
        <f t="shared" si="43"/>
        <v>2014GBR</v>
      </c>
      <c r="F946" s="5">
        <v>65423.048000000003</v>
      </c>
      <c r="G946">
        <v>2014</v>
      </c>
      <c r="H946" s="5">
        <v>81</v>
      </c>
      <c r="I946" s="6">
        <v>6.7581477165222168</v>
      </c>
      <c r="J946" s="6">
        <v>4.6485700779556201</v>
      </c>
      <c r="K946" s="12">
        <v>50.374517890677033</v>
      </c>
      <c r="L946">
        <f t="shared" si="44"/>
        <v>1.63</v>
      </c>
      <c r="M946" s="20">
        <v>44209.510472248257</v>
      </c>
    </row>
    <row r="947" spans="1:13">
      <c r="A947">
        <f t="shared" si="42"/>
        <v>34</v>
      </c>
      <c r="B947" t="s">
        <v>23</v>
      </c>
      <c r="C947" t="str">
        <f>VLOOKUP(B947,'country codes'!$A$3:$B$287,2,0)</f>
        <v>NPL</v>
      </c>
      <c r="D947">
        <v>6</v>
      </c>
      <c r="E947" s="7" t="str">
        <f t="shared" si="43"/>
        <v>2014NPL</v>
      </c>
      <c r="F947" s="5">
        <v>26905.982</v>
      </c>
      <c r="G947">
        <v>2014</v>
      </c>
      <c r="H947" s="5">
        <v>69.2</v>
      </c>
      <c r="I947" s="6">
        <v>4.9750146865844727</v>
      </c>
      <c r="J947" s="6">
        <v>0.99115900802299794</v>
      </c>
      <c r="K947" s="12">
        <v>50.165768520410786</v>
      </c>
      <c r="L947">
        <f t="shared" si="44"/>
        <v>1.63</v>
      </c>
      <c r="M947" s="20">
        <v>2829.2333939192681</v>
      </c>
    </row>
    <row r="948" spans="1:13">
      <c r="A948">
        <f t="shared" si="42"/>
        <v>35</v>
      </c>
      <c r="B948" t="s">
        <v>50</v>
      </c>
      <c r="C948" t="str">
        <f>VLOOKUP(B948,'country codes'!$A$3:$B$287,2,0)</f>
        <v>VNM</v>
      </c>
      <c r="D948">
        <v>8</v>
      </c>
      <c r="E948" s="7" t="str">
        <f t="shared" si="43"/>
        <v>2014VNM</v>
      </c>
      <c r="F948" s="5">
        <v>91713.85</v>
      </c>
      <c r="G948">
        <v>2014</v>
      </c>
      <c r="H948" s="5">
        <v>75.099999999999994</v>
      </c>
      <c r="I948" s="6">
        <v>5.084923267364502</v>
      </c>
      <c r="J948" s="6">
        <v>1.8657283202683801</v>
      </c>
      <c r="K948" s="12">
        <v>50.044534675844922</v>
      </c>
      <c r="L948">
        <f t="shared" si="44"/>
        <v>1.63</v>
      </c>
      <c r="M948" s="20">
        <v>6098.4896093986245</v>
      </c>
    </row>
    <row r="949" spans="1:13">
      <c r="A949">
        <f t="shared" si="42"/>
        <v>36</v>
      </c>
      <c r="B949" t="s">
        <v>40</v>
      </c>
      <c r="C949" t="str">
        <f>VLOOKUP(B949,'country codes'!$A$3:$B$287,2,0)</f>
        <v>DEU</v>
      </c>
      <c r="D949">
        <v>3</v>
      </c>
      <c r="E949" s="7" t="str">
        <f t="shared" si="43"/>
        <v>2014DEU</v>
      </c>
      <c r="F949" s="5">
        <v>81450.37</v>
      </c>
      <c r="G949">
        <v>2014</v>
      </c>
      <c r="H949" s="5">
        <v>80.599999999999994</v>
      </c>
      <c r="I949" s="6">
        <v>6.9842143058776855</v>
      </c>
      <c r="J949" s="6">
        <v>4.9576785442212499</v>
      </c>
      <c r="K949" s="12">
        <v>49.991077074274003</v>
      </c>
      <c r="L949">
        <f t="shared" si="44"/>
        <v>1.63</v>
      </c>
      <c r="M949" s="20">
        <v>50932.756778314106</v>
      </c>
    </row>
    <row r="950" spans="1:13">
      <c r="A950">
        <f t="shared" si="42"/>
        <v>37</v>
      </c>
      <c r="B950" t="s">
        <v>77</v>
      </c>
      <c r="C950" t="str">
        <f>VLOOKUP(B950,'country codes'!$A$3:$B$287,2,0)</f>
        <v>ROU</v>
      </c>
      <c r="D950">
        <v>7</v>
      </c>
      <c r="E950" s="7" t="str">
        <f t="shared" si="43"/>
        <v>2014ROU</v>
      </c>
      <c r="F950" s="5">
        <v>20035.928</v>
      </c>
      <c r="G950">
        <v>2014</v>
      </c>
      <c r="H950" s="5">
        <v>75.3</v>
      </c>
      <c r="I950" s="6">
        <v>5.726893424987793</v>
      </c>
      <c r="J950" s="6">
        <v>2.7252958354677399</v>
      </c>
      <c r="K950" s="12">
        <v>49.609466314511629</v>
      </c>
      <c r="L950">
        <f t="shared" si="44"/>
        <v>1.63</v>
      </c>
      <c r="M950" s="20">
        <v>23158.048677437644</v>
      </c>
    </row>
    <row r="951" spans="1:13">
      <c r="A951">
        <f t="shared" si="42"/>
        <v>38</v>
      </c>
      <c r="B951" t="s">
        <v>35</v>
      </c>
      <c r="C951" t="str">
        <f>VLOOKUP(B951,'country codes'!$A$3:$B$287,2,0)</f>
        <v>ALB</v>
      </c>
      <c r="D951">
        <v>7</v>
      </c>
      <c r="E951" s="7" t="str">
        <f t="shared" si="43"/>
        <v>2014ALB</v>
      </c>
      <c r="F951" s="5">
        <v>2896.3069999999998</v>
      </c>
      <c r="G951">
        <v>2014</v>
      </c>
      <c r="H951" s="5">
        <v>77.8</v>
      </c>
      <c r="I951" s="6">
        <v>4.8137631416320801</v>
      </c>
      <c r="J951" s="6">
        <v>2.00558440371741</v>
      </c>
      <c r="K951" s="12">
        <v>49.258335863251048</v>
      </c>
      <c r="L951">
        <f t="shared" si="44"/>
        <v>1.63</v>
      </c>
      <c r="M951" s="20">
        <v>11623.866679070776</v>
      </c>
    </row>
    <row r="952" spans="1:13">
      <c r="A952">
        <f t="shared" si="42"/>
        <v>39</v>
      </c>
      <c r="B952" t="s">
        <v>44</v>
      </c>
      <c r="C952" t="str">
        <f>VLOOKUP(B952,'country codes'!$A$3:$B$287,2,0)</f>
        <v>FRA</v>
      </c>
      <c r="D952">
        <v>3</v>
      </c>
      <c r="E952" s="7" t="str">
        <f t="shared" si="43"/>
        <v>2014FRA</v>
      </c>
      <c r="F952" s="5">
        <v>64193.55</v>
      </c>
      <c r="G952">
        <v>2014</v>
      </c>
      <c r="H952" s="5">
        <v>82.1</v>
      </c>
      <c r="I952" s="6">
        <v>6.4668679237365723</v>
      </c>
      <c r="J952" s="6">
        <v>4.7121472423580499</v>
      </c>
      <c r="K952" s="12">
        <v>49.150985492620698</v>
      </c>
      <c r="L952">
        <f t="shared" si="44"/>
        <v>1.63</v>
      </c>
      <c r="M952" s="20">
        <v>43158.810773106808</v>
      </c>
    </row>
    <row r="953" spans="1:13">
      <c r="A953">
        <f t="shared" si="42"/>
        <v>40</v>
      </c>
      <c r="B953" t="s">
        <v>58</v>
      </c>
      <c r="C953" t="str">
        <f>VLOOKUP(B953,'country codes'!$A$3:$B$287,2,0)</f>
        <v>CYP</v>
      </c>
      <c r="D953">
        <v>3</v>
      </c>
      <c r="E953" s="7" t="str">
        <f t="shared" si="43"/>
        <v>2014CYP</v>
      </c>
      <c r="F953" s="5">
        <v>1152.297</v>
      </c>
      <c r="G953">
        <v>2014</v>
      </c>
      <c r="H953" s="5">
        <v>80.2</v>
      </c>
      <c r="I953" s="6">
        <v>5.6271238327026367</v>
      </c>
      <c r="J953" s="6">
        <v>3.4062290776644502</v>
      </c>
      <c r="K953" s="12">
        <v>48.903727526943207</v>
      </c>
      <c r="L953">
        <f t="shared" si="44"/>
        <v>1.63</v>
      </c>
      <c r="M953" s="20">
        <v>33064.5801699164</v>
      </c>
    </row>
    <row r="954" spans="1:13">
      <c r="A954">
        <f t="shared" si="42"/>
        <v>41</v>
      </c>
      <c r="B954" t="s">
        <v>34</v>
      </c>
      <c r="C954" t="str">
        <f>VLOOKUP(B954,'country codes'!$A$3:$B$287,2,0)</f>
        <v>NLD</v>
      </c>
      <c r="D954">
        <v>3</v>
      </c>
      <c r="E954" s="7" t="str">
        <f t="shared" si="43"/>
        <v>2014NLD</v>
      </c>
      <c r="F954" s="5">
        <v>16892.517</v>
      </c>
      <c r="G954">
        <v>2014</v>
      </c>
      <c r="H954" s="5">
        <v>81.599999999999994</v>
      </c>
      <c r="I954" s="6">
        <v>7.3211884498596191</v>
      </c>
      <c r="J954" s="6">
        <v>5.8267289129793003</v>
      </c>
      <c r="K954" s="12">
        <v>48.828450628729648</v>
      </c>
      <c r="L954">
        <f t="shared" si="44"/>
        <v>1.63</v>
      </c>
      <c r="M954" s="20">
        <v>52353.666990167789</v>
      </c>
    </row>
    <row r="955" spans="1:13">
      <c r="A955">
        <f t="shared" si="42"/>
        <v>42</v>
      </c>
      <c r="B955" t="s">
        <v>22</v>
      </c>
      <c r="C955" t="str">
        <f>VLOOKUP(B955,'country codes'!$A$3:$B$287,2,0)</f>
        <v>KGZ</v>
      </c>
      <c r="D955">
        <v>7</v>
      </c>
      <c r="E955" s="7" t="str">
        <f t="shared" si="43"/>
        <v>2014KGZ</v>
      </c>
      <c r="F955" s="5">
        <v>5844.5209999999997</v>
      </c>
      <c r="G955">
        <v>2014</v>
      </c>
      <c r="H955" s="5">
        <v>70.599999999999994</v>
      </c>
      <c r="I955" s="6">
        <v>5.2521929740905762</v>
      </c>
      <c r="J955" s="6">
        <v>1.68931069565686</v>
      </c>
      <c r="K955" s="12">
        <v>48.793788440762931</v>
      </c>
      <c r="L955">
        <f t="shared" si="44"/>
        <v>1.63</v>
      </c>
      <c r="M955" s="20">
        <v>4722.0860025418888</v>
      </c>
    </row>
    <row r="956" spans="1:13">
      <c r="A956">
        <f t="shared" si="42"/>
        <v>43</v>
      </c>
      <c r="B956" t="s">
        <v>52</v>
      </c>
      <c r="C956" t="str">
        <f>VLOOKUP(B956,'country codes'!$A$3:$B$287,2,0)</f>
        <v>ITA</v>
      </c>
      <c r="D956">
        <v>3</v>
      </c>
      <c r="E956" s="7" t="str">
        <f t="shared" si="43"/>
        <v>2014ITA</v>
      </c>
      <c r="F956" s="5">
        <v>60409.622000000003</v>
      </c>
      <c r="G956">
        <v>2014</v>
      </c>
      <c r="H956" s="5">
        <v>82.6</v>
      </c>
      <c r="I956" s="6">
        <v>6.0265851020812988</v>
      </c>
      <c r="J956" s="6">
        <v>4.3112311542078299</v>
      </c>
      <c r="K956" s="12">
        <v>48.677668399311493</v>
      </c>
      <c r="L956">
        <f t="shared" si="44"/>
        <v>1.63</v>
      </c>
      <c r="M956" s="20">
        <v>40025.932730452725</v>
      </c>
    </row>
    <row r="957" spans="1:13">
      <c r="A957">
        <f t="shared" si="42"/>
        <v>44</v>
      </c>
      <c r="B957" t="s">
        <v>59</v>
      </c>
      <c r="C957" t="str">
        <f>VLOOKUP(B957,'country codes'!$A$3:$B$287,2,0)</f>
        <v>NOR</v>
      </c>
      <c r="D957">
        <v>3</v>
      </c>
      <c r="E957" s="7" t="str">
        <f t="shared" si="43"/>
        <v>2014NOR</v>
      </c>
      <c r="F957" s="5">
        <v>5142.2690000000002</v>
      </c>
      <c r="G957">
        <v>2014</v>
      </c>
      <c r="H957" s="5">
        <v>81.8</v>
      </c>
      <c r="I957" s="6">
        <v>7.4444708824157715</v>
      </c>
      <c r="J957" s="6">
        <v>6.0770503709802099</v>
      </c>
      <c r="K957" s="12">
        <v>48.608960696417512</v>
      </c>
      <c r="L957">
        <f t="shared" si="44"/>
        <v>1.63</v>
      </c>
      <c r="M957" s="20">
        <v>62589.373547955242</v>
      </c>
    </row>
    <row r="958" spans="1:13">
      <c r="A958">
        <f t="shared" si="42"/>
        <v>45</v>
      </c>
      <c r="B958" t="s">
        <v>57</v>
      </c>
      <c r="C958" t="str">
        <f>VLOOKUP(B958,'country codes'!$A$3:$B$287,2,0)</f>
        <v>FIN</v>
      </c>
      <c r="D958">
        <v>3</v>
      </c>
      <c r="E958" s="7" t="str">
        <f t="shared" si="43"/>
        <v>2014FIN</v>
      </c>
      <c r="F958" s="5">
        <v>5461.41</v>
      </c>
      <c r="G958">
        <v>2014</v>
      </c>
      <c r="H958" s="5">
        <v>81</v>
      </c>
      <c r="I958" s="6">
        <v>7.3845710754394531</v>
      </c>
      <c r="J958" s="6">
        <v>5.96844838488951</v>
      </c>
      <c r="K958" s="12">
        <v>48.204418677805897</v>
      </c>
      <c r="L958">
        <f t="shared" si="44"/>
        <v>1.63</v>
      </c>
      <c r="M958" s="20">
        <v>45013.10045514263</v>
      </c>
    </row>
    <row r="959" spans="1:13">
      <c r="A959">
        <f t="shared" si="42"/>
        <v>46</v>
      </c>
      <c r="B959" t="s">
        <v>39</v>
      </c>
      <c r="C959" t="str">
        <f>VLOOKUP(B959,'country codes'!$A$3:$B$287,2,0)</f>
        <v>VEN</v>
      </c>
      <c r="D959">
        <v>1</v>
      </c>
      <c r="E959" s="7" t="str">
        <f t="shared" si="43"/>
        <v>2014VEN</v>
      </c>
      <c r="F959" s="5">
        <v>30042.973000000002</v>
      </c>
      <c r="G959">
        <v>2014</v>
      </c>
      <c r="H959" s="5">
        <v>72.8</v>
      </c>
      <c r="I959" s="6">
        <v>6.1360964775085449</v>
      </c>
      <c r="J959" s="6">
        <v>3.3070356941830599</v>
      </c>
      <c r="K959" s="12">
        <v>47.291725051647454</v>
      </c>
      <c r="L959">
        <f t="shared" si="44"/>
        <v>1.63</v>
      </c>
      <c r="M959" s="20" t="s">
        <v>334</v>
      </c>
    </row>
    <row r="960" spans="1:13">
      <c r="A960">
        <f t="shared" si="42"/>
        <v>47</v>
      </c>
      <c r="B960" t="s">
        <v>46</v>
      </c>
      <c r="C960" t="str">
        <f>VLOOKUP(B960,'country codes'!$A$3:$B$287,2,0)</f>
        <v>AZE</v>
      </c>
      <c r="D960">
        <v>7</v>
      </c>
      <c r="E960" s="7" t="str">
        <f t="shared" si="43"/>
        <v>2014AZE</v>
      </c>
      <c r="F960" s="5">
        <v>9505.616</v>
      </c>
      <c r="G960">
        <v>2014</v>
      </c>
      <c r="H960" s="5">
        <v>72</v>
      </c>
      <c r="I960" s="6">
        <v>5.2515301704406738</v>
      </c>
      <c r="J960" s="6">
        <v>2.14047482607879</v>
      </c>
      <c r="K960" s="12">
        <v>47.256698035771386</v>
      </c>
      <c r="L960">
        <f t="shared" si="44"/>
        <v>1.63</v>
      </c>
      <c r="M960" s="20">
        <v>14875.781641332653</v>
      </c>
    </row>
    <row r="961" spans="1:13">
      <c r="A961">
        <f t="shared" si="42"/>
        <v>48</v>
      </c>
      <c r="B961" t="s">
        <v>49</v>
      </c>
      <c r="C961" t="str">
        <f>VLOOKUP(B961,'country codes'!$A$3:$B$287,2,0)</f>
        <v>LKA</v>
      </c>
      <c r="D961">
        <v>6</v>
      </c>
      <c r="E961" s="7" t="str">
        <f t="shared" si="43"/>
        <v>2014LKA</v>
      </c>
      <c r="F961" s="5">
        <v>20788.511999999999</v>
      </c>
      <c r="G961">
        <v>2014</v>
      </c>
      <c r="H961" s="5">
        <v>76.099999999999994</v>
      </c>
      <c r="I961" s="6">
        <v>4.2679328918457031</v>
      </c>
      <c r="J961" s="6">
        <v>1.4617688884298401</v>
      </c>
      <c r="K961" s="12">
        <v>47.223019507987495</v>
      </c>
      <c r="L961">
        <f t="shared" si="44"/>
        <v>1.63</v>
      </c>
      <c r="M961" s="20">
        <v>11428.107568498803</v>
      </c>
    </row>
    <row r="962" spans="1:13">
      <c r="A962">
        <f t="shared" ref="A962:A1025" si="45">IF(ISNUMBER(K962),COUNTIFS($G$2:$G$2281,G962,$K$2:$K$2281,"&gt;"&amp;K962)+1,"")</f>
        <v>49</v>
      </c>
      <c r="B962" t="s">
        <v>75</v>
      </c>
      <c r="C962" t="str">
        <f>VLOOKUP(B962,'country codes'!$A$3:$B$287,2,0)</f>
        <v>JPN</v>
      </c>
      <c r="D962">
        <v>8</v>
      </c>
      <c r="E962" s="7" t="str">
        <f t="shared" ref="E962:E1025" si="46">G962&amp;C962</f>
        <v>2014JPN</v>
      </c>
      <c r="F962" s="5">
        <v>128168.63</v>
      </c>
      <c r="G962">
        <v>2014</v>
      </c>
      <c r="H962" s="5">
        <v>83.7</v>
      </c>
      <c r="I962" s="6">
        <v>5.9226207733154297</v>
      </c>
      <c r="J962" s="6">
        <v>4.6914018834066997</v>
      </c>
      <c r="K962" s="12">
        <v>47.087427196029083</v>
      </c>
      <c r="L962">
        <f t="shared" ref="L962:L1025" si="47">VLOOKUP(G962,$G$2285:$J$2299,4,0)</f>
        <v>1.63</v>
      </c>
      <c r="M962" s="20">
        <v>39376.884504989888</v>
      </c>
    </row>
    <row r="963" spans="1:13">
      <c r="A963">
        <f t="shared" si="45"/>
        <v>50</v>
      </c>
      <c r="B963" t="s">
        <v>113</v>
      </c>
      <c r="C963" t="str">
        <f>VLOOKUP(B963,'country codes'!$A$3:$B$287,2,0)</f>
        <v>MLT</v>
      </c>
      <c r="D963">
        <v>3</v>
      </c>
      <c r="E963" s="7" t="str">
        <f t="shared" si="46"/>
        <v>2014MLT</v>
      </c>
      <c r="F963" s="5">
        <v>430.19</v>
      </c>
      <c r="G963">
        <v>2014</v>
      </c>
      <c r="H963" s="5">
        <v>81.7</v>
      </c>
      <c r="I963" s="6">
        <v>6.452117919921875</v>
      </c>
      <c r="J963" s="6">
        <v>5.1192896607295202</v>
      </c>
      <c r="K963" s="12">
        <v>47.074622285648751</v>
      </c>
      <c r="L963">
        <f t="shared" si="47"/>
        <v>1.63</v>
      </c>
      <c r="M963" s="20">
        <v>37246.552100660163</v>
      </c>
    </row>
    <row r="964" spans="1:13">
      <c r="A964">
        <f t="shared" si="45"/>
        <v>51</v>
      </c>
      <c r="B964" t="s">
        <v>95</v>
      </c>
      <c r="C964" t="str">
        <f>VLOOKUP(B964,'country codes'!$A$3:$B$287,2,0)</f>
        <v>SGP</v>
      </c>
      <c r="D964">
        <v>8</v>
      </c>
      <c r="E964" s="7" t="str">
        <f t="shared" si="46"/>
        <v>2014SGP</v>
      </c>
      <c r="F964" s="5">
        <v>5525.6279999999997</v>
      </c>
      <c r="G964">
        <v>2014</v>
      </c>
      <c r="H964" s="5">
        <v>82.7</v>
      </c>
      <c r="I964" s="6">
        <v>7.0623645782470703</v>
      </c>
      <c r="J964" s="6">
        <v>6.1260061606147804</v>
      </c>
      <c r="K964" s="12">
        <v>47.02675022594223</v>
      </c>
      <c r="L964">
        <f t="shared" si="47"/>
        <v>1.63</v>
      </c>
      <c r="M964" s="20">
        <v>87808.663157495845</v>
      </c>
    </row>
    <row r="965" spans="1:13">
      <c r="A965">
        <f t="shared" si="45"/>
        <v>52</v>
      </c>
      <c r="B965" t="s">
        <v>111</v>
      </c>
      <c r="C965" t="str">
        <f>VLOOKUP(B965,'country codes'!$A$3:$B$287,2,0)</f>
        <v>TUR</v>
      </c>
      <c r="D965">
        <v>4</v>
      </c>
      <c r="E965" s="7" t="str">
        <f t="shared" si="46"/>
        <v>2014TUR</v>
      </c>
      <c r="F965" s="5">
        <v>77229.262000000002</v>
      </c>
      <c r="G965">
        <v>2014</v>
      </c>
      <c r="H965" s="5">
        <v>76.2</v>
      </c>
      <c r="I965" s="6">
        <v>5.5797944068908691</v>
      </c>
      <c r="J965" s="6">
        <v>3.2006106443650002</v>
      </c>
      <c r="K965" s="12">
        <v>46.870201450791242</v>
      </c>
      <c r="L965">
        <f t="shared" si="47"/>
        <v>1.63</v>
      </c>
      <c r="M965" s="20">
        <v>24960.320597337995</v>
      </c>
    </row>
    <row r="966" spans="1:13">
      <c r="A966">
        <f t="shared" si="45"/>
        <v>53</v>
      </c>
      <c r="B966" t="s">
        <v>72</v>
      </c>
      <c r="C966" t="str">
        <f>VLOOKUP(B966,'country codes'!$A$3:$B$287,2,0)</f>
        <v>TUN</v>
      </c>
      <c r="D966">
        <v>4</v>
      </c>
      <c r="E966" s="7" t="str">
        <f t="shared" si="46"/>
        <v>2014TUN</v>
      </c>
      <c r="F966" s="5">
        <v>11063.195</v>
      </c>
      <c r="G966">
        <v>2014</v>
      </c>
      <c r="H966" s="5">
        <v>75.7</v>
      </c>
      <c r="I966" s="6">
        <v>4.7635946273803711</v>
      </c>
      <c r="J966" s="6">
        <v>2.1568925642166801</v>
      </c>
      <c r="K966" s="12">
        <v>46.551963551951211</v>
      </c>
      <c r="L966">
        <f t="shared" si="47"/>
        <v>1.63</v>
      </c>
      <c r="M966" s="20">
        <v>10505.262583987038</v>
      </c>
    </row>
    <row r="967" spans="1:13">
      <c r="A967">
        <f t="shared" si="45"/>
        <v>54</v>
      </c>
      <c r="B967" t="s">
        <v>62</v>
      </c>
      <c r="C967" t="str">
        <f>VLOOKUP(B967,'country codes'!$A$3:$B$287,2,0)</f>
        <v>SWE</v>
      </c>
      <c r="D967">
        <v>3</v>
      </c>
      <c r="E967" s="7" t="str">
        <f t="shared" si="46"/>
        <v>2014SWE</v>
      </c>
      <c r="F967" s="5">
        <v>9692.1370000000006</v>
      </c>
      <c r="G967">
        <v>2014</v>
      </c>
      <c r="H967" s="5">
        <v>82.1</v>
      </c>
      <c r="I967" s="6">
        <v>7.2391476631164551</v>
      </c>
      <c r="J967" s="6">
        <v>6.4088817528620101</v>
      </c>
      <c r="K967" s="12">
        <v>46.508097277895359</v>
      </c>
      <c r="L967">
        <f t="shared" si="47"/>
        <v>1.63</v>
      </c>
      <c r="M967" s="20">
        <v>49416.289877049021</v>
      </c>
    </row>
    <row r="968" spans="1:13">
      <c r="A968">
        <f t="shared" si="45"/>
        <v>55</v>
      </c>
      <c r="B968" t="s">
        <v>119</v>
      </c>
      <c r="C968" t="str">
        <f>VLOOKUP(B968,'country codes'!$A$3:$B$287,2,0)</f>
        <v>AUS</v>
      </c>
      <c r="D968">
        <v>2</v>
      </c>
      <c r="E968" s="7" t="str">
        <f t="shared" si="46"/>
        <v>2014AUS</v>
      </c>
      <c r="F968" s="5">
        <v>23596.425999999999</v>
      </c>
      <c r="G968">
        <v>2014</v>
      </c>
      <c r="H968" s="5">
        <v>82.6</v>
      </c>
      <c r="I968" s="6">
        <v>7.2885503768920898</v>
      </c>
      <c r="J968" s="6">
        <v>6.6357875680479204</v>
      </c>
      <c r="K968" s="12">
        <v>46.247734472765302</v>
      </c>
      <c r="L968">
        <f t="shared" si="47"/>
        <v>1.63</v>
      </c>
      <c r="M968" s="20">
        <v>47436.748389529588</v>
      </c>
    </row>
    <row r="969" spans="1:13">
      <c r="A969">
        <f t="shared" si="45"/>
        <v>56</v>
      </c>
      <c r="B969" t="s">
        <v>88</v>
      </c>
      <c r="C969" t="str">
        <f>VLOOKUP(B969,'country codes'!$A$3:$B$287,2,0)</f>
        <v>AUT</v>
      </c>
      <c r="D969">
        <v>3</v>
      </c>
      <c r="E969" s="7" t="str">
        <f t="shared" si="46"/>
        <v>2014AUT</v>
      </c>
      <c r="F969" s="5">
        <v>8615.2049999999999</v>
      </c>
      <c r="G969">
        <v>2014</v>
      </c>
      <c r="H969" s="5">
        <v>81.099999999999994</v>
      </c>
      <c r="I969" s="6">
        <v>6.9499998092651367</v>
      </c>
      <c r="J969" s="6">
        <v>5.92778790801494</v>
      </c>
      <c r="K969" s="12">
        <v>46.190933300352945</v>
      </c>
      <c r="L969">
        <f t="shared" si="47"/>
        <v>1.63</v>
      </c>
      <c r="M969" s="20">
        <v>53025.847607899195</v>
      </c>
    </row>
    <row r="970" spans="1:13">
      <c r="A970">
        <f t="shared" si="45"/>
        <v>57</v>
      </c>
      <c r="B970" t="s">
        <v>71</v>
      </c>
      <c r="C970" t="str">
        <f>VLOOKUP(B970,'country codes'!$A$3:$B$287,2,0)</f>
        <v>EGY</v>
      </c>
      <c r="D970">
        <v>4</v>
      </c>
      <c r="E970" s="7" t="str">
        <f t="shared" si="46"/>
        <v>2014EGY</v>
      </c>
      <c r="F970" s="5">
        <v>90424.668000000005</v>
      </c>
      <c r="G970">
        <v>2014</v>
      </c>
      <c r="H970" s="5">
        <v>71.099999999999994</v>
      </c>
      <c r="I970" s="6">
        <v>4.8850727081298828</v>
      </c>
      <c r="J970" s="6">
        <v>1.91552061825252</v>
      </c>
      <c r="K970" s="12">
        <v>45.390353820410112</v>
      </c>
      <c r="L970">
        <f t="shared" si="47"/>
        <v>1.63</v>
      </c>
      <c r="M970" s="20">
        <v>10353.668407217734</v>
      </c>
    </row>
    <row r="971" spans="1:13">
      <c r="A971">
        <f t="shared" si="45"/>
        <v>58</v>
      </c>
      <c r="B971" t="s">
        <v>76</v>
      </c>
      <c r="C971" t="str">
        <f>VLOOKUP(B971,'country codes'!$A$3:$B$287,2,0)</f>
        <v>SVK</v>
      </c>
      <c r="D971">
        <v>7</v>
      </c>
      <c r="E971" s="7" t="str">
        <f t="shared" si="46"/>
        <v>2014SVK</v>
      </c>
      <c r="F971" s="5">
        <v>5428.7979999999998</v>
      </c>
      <c r="G971">
        <v>2014</v>
      </c>
      <c r="H971" s="5">
        <v>76.599999999999994</v>
      </c>
      <c r="I971" s="6">
        <v>6.1388731002807617</v>
      </c>
      <c r="J971" s="6">
        <v>4.3270295941779899</v>
      </c>
      <c r="K971" s="12">
        <v>45.316139767778253</v>
      </c>
      <c r="L971">
        <f t="shared" si="47"/>
        <v>1.63</v>
      </c>
      <c r="M971" s="20">
        <v>27472.196042795982</v>
      </c>
    </row>
    <row r="972" spans="1:13">
      <c r="A972">
        <f t="shared" si="45"/>
        <v>59</v>
      </c>
      <c r="B972" t="s">
        <v>84</v>
      </c>
      <c r="C972" t="str">
        <f>VLOOKUP(B972,'country codes'!$A$3:$B$287,2,0)</f>
        <v>PRT</v>
      </c>
      <c r="D972">
        <v>3</v>
      </c>
      <c r="E972" s="7" t="str">
        <f t="shared" si="46"/>
        <v>2014PRT</v>
      </c>
      <c r="F972" s="5">
        <v>10418.224</v>
      </c>
      <c r="G972">
        <v>2014</v>
      </c>
      <c r="H972" s="5">
        <v>81</v>
      </c>
      <c r="I972" s="6">
        <v>5.1269116401672363</v>
      </c>
      <c r="J972" s="6">
        <v>3.6259670525816698</v>
      </c>
      <c r="K972" s="12">
        <v>45.199886951523112</v>
      </c>
      <c r="L972">
        <f t="shared" si="47"/>
        <v>1.63</v>
      </c>
      <c r="M972" s="20">
        <v>30541.7928846043</v>
      </c>
    </row>
    <row r="973" spans="1:13">
      <c r="A973">
        <f t="shared" si="45"/>
        <v>60</v>
      </c>
      <c r="B973" t="s">
        <v>53</v>
      </c>
      <c r="C973" t="str">
        <f>VLOOKUP(B973,'country codes'!$A$3:$B$287,2,0)</f>
        <v>KEN</v>
      </c>
      <c r="D973">
        <v>5</v>
      </c>
      <c r="E973" s="7" t="str">
        <f t="shared" si="46"/>
        <v>2014KEN</v>
      </c>
      <c r="F973" s="5">
        <v>46700.063000000002</v>
      </c>
      <c r="G973">
        <v>2014</v>
      </c>
      <c r="H973" s="5">
        <v>64.099999999999994</v>
      </c>
      <c r="I973" s="6">
        <v>4.9045796394348145</v>
      </c>
      <c r="J973" s="6">
        <v>1.03464901860291</v>
      </c>
      <c r="K973" s="12">
        <v>45.153823001173386</v>
      </c>
      <c r="L973">
        <f t="shared" si="47"/>
        <v>1.63</v>
      </c>
      <c r="M973" s="20">
        <v>3709.1590757730664</v>
      </c>
    </row>
    <row r="974" spans="1:13">
      <c r="A974">
        <f t="shared" si="45"/>
        <v>61</v>
      </c>
      <c r="B974" t="s">
        <v>38</v>
      </c>
      <c r="C974" t="str">
        <f>VLOOKUP(B974,'country codes'!$A$3:$B$287,2,0)</f>
        <v>MUS</v>
      </c>
      <c r="D974">
        <v>5</v>
      </c>
      <c r="E974" s="7" t="str">
        <f t="shared" si="46"/>
        <v>2014MUS</v>
      </c>
      <c r="F974" s="5">
        <v>1257.3510000000001</v>
      </c>
      <c r="G974">
        <v>2014</v>
      </c>
      <c r="H974" s="5">
        <v>74.400000000000006</v>
      </c>
      <c r="I974" s="6">
        <v>5.6477799415588379</v>
      </c>
      <c r="J974" s="6">
        <v>3.4345507126516202</v>
      </c>
      <c r="K974" s="12">
        <v>44.938415163903812</v>
      </c>
      <c r="L974">
        <f t="shared" si="47"/>
        <v>1.63</v>
      </c>
      <c r="M974" s="20">
        <v>19240.224708016132</v>
      </c>
    </row>
    <row r="975" spans="1:13">
      <c r="A975">
        <f t="shared" si="45"/>
        <v>62</v>
      </c>
      <c r="B975" t="s">
        <v>87</v>
      </c>
      <c r="C975" t="str">
        <f>VLOOKUP(B975,'country codes'!$A$3:$B$287,2,0)</f>
        <v>MKD</v>
      </c>
      <c r="D975">
        <v>7</v>
      </c>
      <c r="E975" s="7" t="str">
        <f t="shared" si="46"/>
        <v>2014MKD</v>
      </c>
      <c r="F975" s="5">
        <v>2077.7800000000002</v>
      </c>
      <c r="G975">
        <v>2014</v>
      </c>
      <c r="H975" s="5">
        <v>75.3</v>
      </c>
      <c r="I975" s="6">
        <v>5.2038259506225586</v>
      </c>
      <c r="J975" s="6">
        <v>2.9977840266451201</v>
      </c>
      <c r="K975" s="12">
        <v>44.886763574250452</v>
      </c>
      <c r="L975">
        <f t="shared" si="47"/>
        <v>1.63</v>
      </c>
      <c r="M975" s="20">
        <v>14570.602334536996</v>
      </c>
    </row>
    <row r="976" spans="1:13">
      <c r="A976">
        <f t="shared" si="45"/>
        <v>63</v>
      </c>
      <c r="B976" t="s">
        <v>31</v>
      </c>
      <c r="C976" t="str">
        <f>VLOOKUP(B976,'country codes'!$A$3:$B$287,2,0)</f>
        <v>SRB</v>
      </c>
      <c r="D976">
        <v>7</v>
      </c>
      <c r="E976" s="7" t="str">
        <f t="shared" si="46"/>
        <v>2014SRB</v>
      </c>
      <c r="F976" s="5">
        <v>8898.2839999999997</v>
      </c>
      <c r="G976">
        <v>2014</v>
      </c>
      <c r="H976" s="5">
        <v>75.099999999999994</v>
      </c>
      <c r="I976" s="6">
        <v>5.1127285957336426</v>
      </c>
      <c r="J976" s="6">
        <v>2.8518284508633802</v>
      </c>
      <c r="K976" s="12">
        <v>44.879333927267012</v>
      </c>
      <c r="L976">
        <f t="shared" si="47"/>
        <v>1.63</v>
      </c>
      <c r="M976" s="20">
        <v>15274.942281145686</v>
      </c>
    </row>
    <row r="977" spans="1:13">
      <c r="A977">
        <f t="shared" si="45"/>
        <v>64</v>
      </c>
      <c r="B977" t="s">
        <v>69</v>
      </c>
      <c r="C977" t="str">
        <f>VLOOKUP(B977,'country codes'!$A$3:$B$287,2,0)</f>
        <v>HRV</v>
      </c>
      <c r="D977">
        <v>7</v>
      </c>
      <c r="E977" s="7" t="str">
        <f t="shared" si="46"/>
        <v>2014HRV</v>
      </c>
      <c r="F977" s="5">
        <v>4255.518</v>
      </c>
      <c r="G977">
        <v>2014</v>
      </c>
      <c r="H977" s="5">
        <v>77.7</v>
      </c>
      <c r="I977" s="6">
        <v>5.3806924819946289</v>
      </c>
      <c r="J977" s="6">
        <v>3.5794345668216399</v>
      </c>
      <c r="K977" s="12">
        <v>44.874883393632224</v>
      </c>
      <c r="L977">
        <f t="shared" si="47"/>
        <v>1.63</v>
      </c>
      <c r="M977" s="20">
        <v>23858.410398891312</v>
      </c>
    </row>
    <row r="978" spans="1:13">
      <c r="A978">
        <f t="shared" si="45"/>
        <v>65</v>
      </c>
      <c r="B978" t="s">
        <v>123</v>
      </c>
      <c r="C978" t="str">
        <f>VLOOKUP(B978,'country codes'!$A$3:$B$287,2,0)</f>
        <v>LBN</v>
      </c>
      <c r="D978">
        <v>4</v>
      </c>
      <c r="E978" s="7" t="str">
        <f t="shared" si="46"/>
        <v>2014LBN</v>
      </c>
      <c r="F978" s="5">
        <v>6261.0460000000003</v>
      </c>
      <c r="G978">
        <v>2014</v>
      </c>
      <c r="H978" s="5">
        <v>78.7</v>
      </c>
      <c r="I978" s="6">
        <v>5.2330255508422852</v>
      </c>
      <c r="J978" s="6">
        <v>3.5253961666585099</v>
      </c>
      <c r="K978" s="12">
        <v>44.857451124612879</v>
      </c>
      <c r="L978">
        <f t="shared" si="47"/>
        <v>1.63</v>
      </c>
      <c r="M978" s="20">
        <v>16966.739879279452</v>
      </c>
    </row>
    <row r="979" spans="1:13">
      <c r="A979">
        <f t="shared" si="45"/>
        <v>66</v>
      </c>
      <c r="B979" t="s">
        <v>66</v>
      </c>
      <c r="C979" t="str">
        <f>VLOOKUP(B979,'country codes'!$A$3:$B$287,2,0)</f>
        <v>BIH</v>
      </c>
      <c r="D979">
        <v>7</v>
      </c>
      <c r="E979" s="7" t="str">
        <f t="shared" si="46"/>
        <v>2014BIH</v>
      </c>
      <c r="F979" s="5">
        <v>3482.1060000000002</v>
      </c>
      <c r="G979">
        <v>2014</v>
      </c>
      <c r="H979" s="5">
        <v>76.7</v>
      </c>
      <c r="I979" s="6">
        <v>5.2489542961120605</v>
      </c>
      <c r="J979" s="6">
        <v>3.2632397115642999</v>
      </c>
      <c r="K979" s="12">
        <v>44.85395406912361</v>
      </c>
      <c r="L979">
        <f t="shared" si="47"/>
        <v>1.63</v>
      </c>
      <c r="M979" s="20">
        <v>12105.134344566164</v>
      </c>
    </row>
    <row r="980" spans="1:13">
      <c r="A980">
        <f t="shared" si="45"/>
        <v>67</v>
      </c>
      <c r="B980" t="s">
        <v>78</v>
      </c>
      <c r="C980" t="str">
        <f>VLOOKUP(B980,'country codes'!$A$3:$B$287,2,0)</f>
        <v>BOL</v>
      </c>
      <c r="D980">
        <v>1</v>
      </c>
      <c r="E980" s="7" t="str">
        <f t="shared" si="46"/>
        <v>2014BOL</v>
      </c>
      <c r="F980" s="5">
        <v>10706.517</v>
      </c>
      <c r="G980">
        <v>2014</v>
      </c>
      <c r="H980" s="5">
        <v>69.900000000000006</v>
      </c>
      <c r="I980" s="6">
        <v>5.8647985458374023</v>
      </c>
      <c r="J980" s="6">
        <v>3.08501786682982</v>
      </c>
      <c r="K980" s="12">
        <v>44.666584494428264</v>
      </c>
      <c r="L980">
        <f t="shared" si="47"/>
        <v>1.63</v>
      </c>
      <c r="M980" s="20">
        <v>7730.6384014834375</v>
      </c>
    </row>
    <row r="981" spans="1:13">
      <c r="A981">
        <f t="shared" si="45"/>
        <v>68</v>
      </c>
      <c r="B981" t="s">
        <v>124</v>
      </c>
      <c r="C981" t="str">
        <f>VLOOKUP(B981,'country codes'!$A$3:$B$287,2,0)</f>
        <v>IND</v>
      </c>
      <c r="D981">
        <v>6</v>
      </c>
      <c r="E981" s="7" t="str">
        <f t="shared" si="46"/>
        <v>2014IND</v>
      </c>
      <c r="F981" s="5">
        <v>1295600.7679999999</v>
      </c>
      <c r="G981">
        <v>2014</v>
      </c>
      <c r="H981" s="5">
        <v>68.3</v>
      </c>
      <c r="I981" s="6">
        <v>4.4243793487548828</v>
      </c>
      <c r="J981" s="6">
        <v>1.14477084836737</v>
      </c>
      <c r="K981" s="12">
        <v>44.49977439741599</v>
      </c>
      <c r="L981">
        <f t="shared" si="47"/>
        <v>1.63</v>
      </c>
      <c r="M981" s="20">
        <v>5107.2081533707724</v>
      </c>
    </row>
    <row r="982" spans="1:13">
      <c r="A982">
        <f t="shared" si="45"/>
        <v>69</v>
      </c>
      <c r="B982" t="s">
        <v>101</v>
      </c>
      <c r="C982" t="str">
        <f>VLOOKUP(B982,'country codes'!$A$3:$B$287,2,0)</f>
        <v>DNK</v>
      </c>
      <c r="D982">
        <v>3</v>
      </c>
      <c r="E982" s="7" t="str">
        <f t="shared" si="46"/>
        <v>2014DNK</v>
      </c>
      <c r="F982" s="5">
        <v>5664.1989999999996</v>
      </c>
      <c r="G982">
        <v>2014</v>
      </c>
      <c r="H982" s="5">
        <v>80.3</v>
      </c>
      <c r="I982" s="6">
        <v>7.5075592994689941</v>
      </c>
      <c r="J982" s="6">
        <v>7.0637691017942004</v>
      </c>
      <c r="K982" s="12">
        <v>44.433663505752676</v>
      </c>
      <c r="L982">
        <f t="shared" si="47"/>
        <v>1.63</v>
      </c>
      <c r="M982" s="20">
        <v>52214.537753437435</v>
      </c>
    </row>
    <row r="983" spans="1:13">
      <c r="A983">
        <f t="shared" si="45"/>
        <v>70</v>
      </c>
      <c r="B983" t="s">
        <v>18</v>
      </c>
      <c r="C983" t="str">
        <f>VLOOKUP(B983,'country codes'!$A$3:$B$287,2,0)</f>
        <v>ARM</v>
      </c>
      <c r="D983">
        <v>7</v>
      </c>
      <c r="E983" s="7" t="str">
        <f t="shared" si="46"/>
        <v>2014ARM</v>
      </c>
      <c r="F983" s="5">
        <v>2912.4029999999998</v>
      </c>
      <c r="G983">
        <v>2014</v>
      </c>
      <c r="H983" s="5">
        <v>74.3</v>
      </c>
      <c r="I983" s="6">
        <v>4.4530830383300781</v>
      </c>
      <c r="J983" s="6">
        <v>2.0076043943147601</v>
      </c>
      <c r="K983" s="12">
        <v>44.228632535135283</v>
      </c>
      <c r="L983">
        <f t="shared" si="47"/>
        <v>1.63</v>
      </c>
      <c r="M983" s="20">
        <v>11019.838784894982</v>
      </c>
    </row>
    <row r="984" spans="1:13">
      <c r="A984">
        <f t="shared" si="45"/>
        <v>71</v>
      </c>
      <c r="B984" t="s">
        <v>67</v>
      </c>
      <c r="C984" t="str">
        <f>VLOOKUP(B984,'country codes'!$A$3:$B$287,2,0)</f>
        <v>SVN</v>
      </c>
      <c r="D984">
        <v>7</v>
      </c>
      <c r="E984" s="7" t="str">
        <f t="shared" si="46"/>
        <v>2014SVN</v>
      </c>
      <c r="F984" s="5">
        <v>2067.4879999999998</v>
      </c>
      <c r="G984">
        <v>2014</v>
      </c>
      <c r="H984" s="5">
        <v>80.5</v>
      </c>
      <c r="I984" s="6">
        <v>5.6783952713012695</v>
      </c>
      <c r="J984" s="6">
        <v>4.5914726160347001</v>
      </c>
      <c r="K984" s="12">
        <v>44.100267274808715</v>
      </c>
      <c r="L984">
        <f t="shared" si="47"/>
        <v>1.63</v>
      </c>
      <c r="M984" s="20">
        <v>33204.588693316124</v>
      </c>
    </row>
    <row r="985" spans="1:13">
      <c r="A985">
        <f t="shared" si="45"/>
        <v>72</v>
      </c>
      <c r="B985" t="s">
        <v>112</v>
      </c>
      <c r="C985" t="str">
        <f>VLOOKUP(B985,'country codes'!$A$3:$B$287,2,0)</f>
        <v>MYS</v>
      </c>
      <c r="D985">
        <v>8</v>
      </c>
      <c r="E985" s="7" t="str">
        <f t="shared" si="46"/>
        <v>2014MYS</v>
      </c>
      <c r="F985" s="5">
        <v>29866.606</v>
      </c>
      <c r="G985">
        <v>2014</v>
      </c>
      <c r="H985" s="5">
        <v>75.3</v>
      </c>
      <c r="I985" s="6">
        <v>5.9629216194152832</v>
      </c>
      <c r="J985" s="6">
        <v>4.1794808281092104</v>
      </c>
      <c r="K985" s="12">
        <v>44.096933142889519</v>
      </c>
      <c r="L985">
        <f t="shared" si="47"/>
        <v>1.63</v>
      </c>
      <c r="M985" s="20">
        <v>23906.266200872051</v>
      </c>
    </row>
    <row r="986" spans="1:13">
      <c r="A986">
        <f t="shared" si="45"/>
        <v>73</v>
      </c>
      <c r="B986" t="s">
        <v>94</v>
      </c>
      <c r="C986" t="str">
        <f>VLOOKUP(B986,'country codes'!$A$3:$B$287,2,0)</f>
        <v>POL</v>
      </c>
      <c r="D986">
        <v>7</v>
      </c>
      <c r="E986" s="7" t="str">
        <f t="shared" si="46"/>
        <v>2014POL</v>
      </c>
      <c r="F986" s="5">
        <v>38091.095000000001</v>
      </c>
      <c r="G986">
        <v>2014</v>
      </c>
      <c r="H986" s="5">
        <v>77.599999999999994</v>
      </c>
      <c r="I986" s="6">
        <v>5.7502822875976563</v>
      </c>
      <c r="J986" s="6">
        <v>4.31564172306632</v>
      </c>
      <c r="K986" s="12">
        <v>43.822808708552266</v>
      </c>
      <c r="L986">
        <f t="shared" si="47"/>
        <v>1.63</v>
      </c>
      <c r="M986" s="20">
        <v>26734.66475793031</v>
      </c>
    </row>
    <row r="987" spans="1:13">
      <c r="A987">
        <f t="shared" si="45"/>
        <v>74</v>
      </c>
      <c r="B987" t="s">
        <v>83</v>
      </c>
      <c r="C987" t="str">
        <f>VLOOKUP(B987,'country codes'!$A$3:$B$287,2,0)</f>
        <v>CZE</v>
      </c>
      <c r="D987">
        <v>7</v>
      </c>
      <c r="E987" s="7" t="str">
        <f t="shared" si="46"/>
        <v>2014CZE</v>
      </c>
      <c r="F987" s="5">
        <v>10591.103999999999</v>
      </c>
      <c r="G987">
        <v>2014</v>
      </c>
      <c r="H987" s="5">
        <v>78.5</v>
      </c>
      <c r="I987" s="6">
        <v>6.4837298393249512</v>
      </c>
      <c r="J987" s="6">
        <v>5.5350040116244799</v>
      </c>
      <c r="K987" s="12">
        <v>43.628840766828667</v>
      </c>
      <c r="L987">
        <f t="shared" si="47"/>
        <v>1.63</v>
      </c>
      <c r="M987" s="20">
        <v>34496.508047921379</v>
      </c>
    </row>
    <row r="988" spans="1:13">
      <c r="A988">
        <f t="shared" si="45"/>
        <v>75</v>
      </c>
      <c r="B988" t="s">
        <v>116</v>
      </c>
      <c r="C988" t="str">
        <f>VLOOKUP(B988,'country codes'!$A$3:$B$287,2,0)</f>
        <v>MNE</v>
      </c>
      <c r="D988">
        <v>7</v>
      </c>
      <c r="E988" s="7" t="str">
        <f t="shared" si="46"/>
        <v>2014MNE</v>
      </c>
      <c r="F988" s="5">
        <v>626.65</v>
      </c>
      <c r="G988">
        <v>2014</v>
      </c>
      <c r="H988" s="5">
        <v>76.3</v>
      </c>
      <c r="I988" s="6">
        <v>5.2827205657958984</v>
      </c>
      <c r="J988" s="6">
        <v>3.6039003165458698</v>
      </c>
      <c r="K988" s="12">
        <v>43.270372250671201</v>
      </c>
      <c r="L988">
        <f t="shared" si="47"/>
        <v>1.63</v>
      </c>
      <c r="M988" s="20">
        <v>17731.030132245378</v>
      </c>
    </row>
    <row r="989" spans="1:13">
      <c r="A989">
        <f t="shared" si="45"/>
        <v>76</v>
      </c>
      <c r="B989" t="s">
        <v>28</v>
      </c>
      <c r="C989" t="str">
        <f>VLOOKUP(B989,'country codes'!$A$3:$B$287,2,0)</f>
        <v>SEN</v>
      </c>
      <c r="D989">
        <v>5</v>
      </c>
      <c r="E989" s="7" t="str">
        <f t="shared" si="46"/>
        <v>2014SEN</v>
      </c>
      <c r="F989" s="5">
        <v>14174.74</v>
      </c>
      <c r="G989">
        <v>2014</v>
      </c>
      <c r="H989" s="5">
        <v>66.400000000000006</v>
      </c>
      <c r="I989" s="6">
        <v>4.3947772979736328</v>
      </c>
      <c r="J989" s="6">
        <v>1.0875640494863099</v>
      </c>
      <c r="K989" s="12">
        <v>43.174967276098975</v>
      </c>
      <c r="L989">
        <f t="shared" si="47"/>
        <v>1.63</v>
      </c>
      <c r="M989" s="20">
        <v>2868.3176982385085</v>
      </c>
    </row>
    <row r="990" spans="1:13">
      <c r="A990">
        <f t="shared" si="45"/>
        <v>77</v>
      </c>
      <c r="B990" t="s">
        <v>73</v>
      </c>
      <c r="C990" t="str">
        <f>VLOOKUP(B990,'country codes'!$A$3:$B$287,2,0)</f>
        <v>ETH</v>
      </c>
      <c r="D990">
        <v>5</v>
      </c>
      <c r="E990" s="7" t="str">
        <f t="shared" si="46"/>
        <v>2014ETH</v>
      </c>
      <c r="F990" s="5">
        <v>98094.263999999996</v>
      </c>
      <c r="G990">
        <v>2014</v>
      </c>
      <c r="H990" s="5">
        <v>64.5</v>
      </c>
      <c r="I990" s="6">
        <v>4.5066466331481934</v>
      </c>
      <c r="J990" s="6">
        <v>1.0400142683387601</v>
      </c>
      <c r="K990" s="12">
        <v>42.748021205718373</v>
      </c>
      <c r="L990">
        <f t="shared" si="47"/>
        <v>1.63</v>
      </c>
      <c r="M990" s="20">
        <v>1656.6346747625282</v>
      </c>
    </row>
    <row r="991" spans="1:13">
      <c r="A991">
        <f t="shared" si="45"/>
        <v>78</v>
      </c>
      <c r="B991" t="s">
        <v>120</v>
      </c>
      <c r="C991" t="str">
        <f>VLOOKUP(B991,'country codes'!$A$3:$B$287,2,0)</f>
        <v>BEL</v>
      </c>
      <c r="D991">
        <v>3</v>
      </c>
      <c r="E991" s="7" t="str">
        <f t="shared" si="46"/>
        <v>2014BEL</v>
      </c>
      <c r="F991" s="5">
        <v>11221.225</v>
      </c>
      <c r="G991">
        <v>2014</v>
      </c>
      <c r="H991" s="5">
        <v>80.8</v>
      </c>
      <c r="I991" s="6">
        <v>6.8553290367126465</v>
      </c>
      <c r="J991" s="6">
        <v>6.7731929554582697</v>
      </c>
      <c r="K991" s="12">
        <v>42.5929749560106</v>
      </c>
      <c r="L991">
        <f t="shared" si="47"/>
        <v>1.63</v>
      </c>
      <c r="M991" s="20">
        <v>48903.340741752989</v>
      </c>
    </row>
    <row r="992" spans="1:13">
      <c r="A992">
        <f t="shared" si="45"/>
        <v>79</v>
      </c>
      <c r="B992" t="s">
        <v>85</v>
      </c>
      <c r="C992" t="str">
        <f>VLOOKUP(B992,'country codes'!$A$3:$B$287,2,0)</f>
        <v>HUN</v>
      </c>
      <c r="D992">
        <v>7</v>
      </c>
      <c r="E992" s="7" t="str">
        <f t="shared" si="46"/>
        <v>2014HUN</v>
      </c>
      <c r="F992" s="5">
        <v>9804.991</v>
      </c>
      <c r="G992">
        <v>2014</v>
      </c>
      <c r="H992" s="5">
        <v>75.7</v>
      </c>
      <c r="I992" s="6">
        <v>5.1805634498596191</v>
      </c>
      <c r="J992" s="6">
        <v>3.5333222766903498</v>
      </c>
      <c r="K992" s="12">
        <v>42.580694923024502</v>
      </c>
      <c r="L992">
        <f t="shared" si="47"/>
        <v>1.63</v>
      </c>
      <c r="M992" s="20">
        <v>26509.099990190738</v>
      </c>
    </row>
    <row r="993" spans="1:13">
      <c r="A993">
        <f t="shared" si="45"/>
        <v>80</v>
      </c>
      <c r="B993" t="s">
        <v>79</v>
      </c>
      <c r="C993" t="str">
        <f>VLOOKUP(B993,'country codes'!$A$3:$B$287,2,0)</f>
        <v>GEO</v>
      </c>
      <c r="D993">
        <v>7</v>
      </c>
      <c r="E993" s="7" t="str">
        <f t="shared" si="46"/>
        <v>2014GEO</v>
      </c>
      <c r="F993" s="5">
        <v>4035.31</v>
      </c>
      <c r="G993">
        <v>2014</v>
      </c>
      <c r="H993" s="5">
        <v>72.7</v>
      </c>
      <c r="I993" s="6">
        <v>4.2875080108642578</v>
      </c>
      <c r="J993" s="6">
        <v>1.9028428060182601</v>
      </c>
      <c r="K993" s="12">
        <v>42.539335410712951</v>
      </c>
      <c r="L993">
        <f t="shared" si="47"/>
        <v>1.63</v>
      </c>
      <c r="M993" s="20">
        <v>12254.645654952879</v>
      </c>
    </row>
    <row r="994" spans="1:13">
      <c r="A994">
        <f t="shared" si="45"/>
        <v>81</v>
      </c>
      <c r="B994" t="s">
        <v>102</v>
      </c>
      <c r="C994" t="str">
        <f>VLOOKUP(B994,'country codes'!$A$3:$B$287,2,0)</f>
        <v>MMR</v>
      </c>
      <c r="D994">
        <v>8</v>
      </c>
      <c r="E994" s="7" t="str">
        <f t="shared" si="46"/>
        <v>2014MMR</v>
      </c>
      <c r="F994" s="5">
        <v>52280.815999999999</v>
      </c>
      <c r="G994">
        <v>2014</v>
      </c>
      <c r="H994" s="5">
        <v>65.400000000000006</v>
      </c>
      <c r="I994" s="6">
        <v>4.7862472534179688</v>
      </c>
      <c r="J994" s="6">
        <v>1.5856658773862999</v>
      </c>
      <c r="K994" s="12">
        <v>42.271251156041153</v>
      </c>
      <c r="L994">
        <f t="shared" si="47"/>
        <v>1.63</v>
      </c>
      <c r="M994" s="20">
        <v>4020.0373689673906</v>
      </c>
    </row>
    <row r="995" spans="1:13">
      <c r="A995">
        <f t="shared" si="45"/>
        <v>82</v>
      </c>
      <c r="B995" t="s">
        <v>61</v>
      </c>
      <c r="C995" t="str">
        <f>VLOOKUP(B995,'country codes'!$A$3:$B$287,2,0)</f>
        <v>PRY</v>
      </c>
      <c r="D995">
        <v>1</v>
      </c>
      <c r="E995" s="7" t="str">
        <f t="shared" si="46"/>
        <v>2014PRY</v>
      </c>
      <c r="F995" s="5">
        <v>6599.5240000000003</v>
      </c>
      <c r="G995">
        <v>2014</v>
      </c>
      <c r="H995" s="5">
        <v>73.5</v>
      </c>
      <c r="I995" s="6">
        <v>5.1186418533325195</v>
      </c>
      <c r="J995" s="6">
        <v>3.19315109455908</v>
      </c>
      <c r="K995" s="12">
        <v>42.266724110706228</v>
      </c>
      <c r="L995">
        <f t="shared" si="47"/>
        <v>1.63</v>
      </c>
      <c r="M995" s="20">
        <v>11612.389910631669</v>
      </c>
    </row>
    <row r="996" spans="1:13">
      <c r="A996">
        <f t="shared" si="45"/>
        <v>83</v>
      </c>
      <c r="B996" t="s">
        <v>108</v>
      </c>
      <c r="C996" t="str">
        <f>VLOOKUP(B996,'country codes'!$A$3:$B$287,2,0)</f>
        <v>CHN</v>
      </c>
      <c r="D996">
        <v>8</v>
      </c>
      <c r="E996" s="7" t="str">
        <f t="shared" si="46"/>
        <v>2014CHN</v>
      </c>
      <c r="F996" s="5">
        <v>1399453.966</v>
      </c>
      <c r="G996">
        <v>2014</v>
      </c>
      <c r="H996" s="5">
        <v>75.599999999999994</v>
      </c>
      <c r="I996" s="6">
        <v>5.1956191062927246</v>
      </c>
      <c r="J996" s="6">
        <v>3.62221696316925</v>
      </c>
      <c r="K996" s="12">
        <v>42.228141295004875</v>
      </c>
      <c r="L996">
        <f t="shared" si="47"/>
        <v>1.63</v>
      </c>
      <c r="M996" s="20">
        <v>11917.338495985568</v>
      </c>
    </row>
    <row r="997" spans="1:13">
      <c r="A997">
        <f t="shared" si="45"/>
        <v>84</v>
      </c>
      <c r="B997" t="s">
        <v>130</v>
      </c>
      <c r="C997" t="str">
        <f>VLOOKUP(B997,'country codes'!$A$3:$B$287,2,0)</f>
        <v>CAN</v>
      </c>
      <c r="D997">
        <v>2</v>
      </c>
      <c r="E997" s="7" t="str">
        <f t="shared" si="46"/>
        <v>2014CAN</v>
      </c>
      <c r="F997" s="5">
        <v>35664.338000000003</v>
      </c>
      <c r="G997">
        <v>2014</v>
      </c>
      <c r="H997" s="5">
        <v>81.900000000000006</v>
      </c>
      <c r="I997" s="6">
        <v>7.304257869720459</v>
      </c>
      <c r="J997" s="6">
        <v>7.8583590825626901</v>
      </c>
      <c r="K997" s="12">
        <v>41.956788503680357</v>
      </c>
      <c r="L997">
        <f t="shared" si="47"/>
        <v>1.63</v>
      </c>
      <c r="M997" s="20">
        <v>47672.076449458349</v>
      </c>
    </row>
    <row r="998" spans="1:13">
      <c r="A998">
        <f t="shared" si="45"/>
        <v>85</v>
      </c>
      <c r="B998" t="s">
        <v>65</v>
      </c>
      <c r="C998" t="str">
        <f>VLOOKUP(B998,'country codes'!$A$3:$B$287,2,0)</f>
        <v>IRQ</v>
      </c>
      <c r="D998">
        <v>4</v>
      </c>
      <c r="E998" s="7" t="str">
        <f t="shared" si="46"/>
        <v>2014IRQ</v>
      </c>
      <c r="F998" s="5">
        <v>34411.949000000001</v>
      </c>
      <c r="G998">
        <v>2014</v>
      </c>
      <c r="H998" s="5">
        <v>69.7</v>
      </c>
      <c r="I998" s="6">
        <v>4.5415024757385254</v>
      </c>
      <c r="J998" s="6">
        <v>1.9994527667558999</v>
      </c>
      <c r="K998" s="12">
        <v>41.68415597952999</v>
      </c>
      <c r="L998">
        <f t="shared" si="47"/>
        <v>1.63</v>
      </c>
      <c r="M998" s="20">
        <v>10400.644783001577</v>
      </c>
    </row>
    <row r="999" spans="1:13">
      <c r="A999">
        <f t="shared" si="45"/>
        <v>86</v>
      </c>
      <c r="B999" s="9" t="s">
        <v>127</v>
      </c>
      <c r="C999" t="str">
        <f>VLOOKUP(B999,'country codes'!$A$3:$B$287,2,0)</f>
        <v>KOR</v>
      </c>
      <c r="D999">
        <v>8</v>
      </c>
      <c r="E999" s="7" t="str">
        <f t="shared" si="46"/>
        <v>2014KOR</v>
      </c>
      <c r="F999" s="5">
        <v>50607.904000000002</v>
      </c>
      <c r="G999">
        <v>2014</v>
      </c>
      <c r="H999" s="5">
        <v>81.8</v>
      </c>
      <c r="I999" s="6">
        <v>5.8013253211975098</v>
      </c>
      <c r="J999" s="6">
        <v>5.6840080184084396</v>
      </c>
      <c r="K999" s="12">
        <v>41.484031462276377</v>
      </c>
      <c r="L999">
        <f t="shared" si="47"/>
        <v>1.63</v>
      </c>
      <c r="M999" s="20">
        <v>38109.516620211223</v>
      </c>
    </row>
    <row r="1000" spans="1:13">
      <c r="A1000">
        <f t="shared" si="45"/>
        <v>87</v>
      </c>
      <c r="B1000" t="s">
        <v>100</v>
      </c>
      <c r="C1000" t="str">
        <f>VLOOKUP(B1000,'country codes'!$A$3:$B$287,2,0)</f>
        <v>MWI</v>
      </c>
      <c r="D1000">
        <v>5</v>
      </c>
      <c r="E1000" s="7" t="str">
        <f t="shared" si="46"/>
        <v>2014MWI</v>
      </c>
      <c r="F1000" s="5">
        <v>16289.55</v>
      </c>
      <c r="G1000">
        <v>2014</v>
      </c>
      <c r="H1000" s="5">
        <v>61</v>
      </c>
      <c r="I1000" s="6">
        <v>4.5630803108215332</v>
      </c>
      <c r="J1000" s="6">
        <v>0.89860672562126398</v>
      </c>
      <c r="K1000" s="12">
        <v>41.15764125716575</v>
      </c>
      <c r="L1000">
        <f t="shared" si="47"/>
        <v>1.63</v>
      </c>
      <c r="M1000" s="20">
        <v>1027.2084964116882</v>
      </c>
    </row>
    <row r="1001" spans="1:13">
      <c r="A1001">
        <f t="shared" si="45"/>
        <v>88</v>
      </c>
      <c r="B1001" t="s">
        <v>64</v>
      </c>
      <c r="C1001" t="str">
        <f>VLOOKUP(B1001,'country codes'!$A$3:$B$287,2,0)</f>
        <v>GRC</v>
      </c>
      <c r="D1001">
        <v>3</v>
      </c>
      <c r="E1001" s="7" t="str">
        <f t="shared" si="46"/>
        <v>2014GRC</v>
      </c>
      <c r="F1001" s="5">
        <v>10701.46</v>
      </c>
      <c r="G1001">
        <v>2014</v>
      </c>
      <c r="H1001" s="5">
        <v>81.400000000000006</v>
      </c>
      <c r="I1001" s="6">
        <v>4.7562370300292969</v>
      </c>
      <c r="J1001" s="6">
        <v>4.1827003369085496</v>
      </c>
      <c r="K1001" s="12">
        <v>40.824566664293066</v>
      </c>
      <c r="L1001">
        <f t="shared" si="47"/>
        <v>1.63</v>
      </c>
      <c r="M1001" s="20">
        <v>28615.837732914115</v>
      </c>
    </row>
    <row r="1002" spans="1:13">
      <c r="A1002">
        <f t="shared" si="45"/>
        <v>89</v>
      </c>
      <c r="B1002" t="s">
        <v>48</v>
      </c>
      <c r="C1002" t="str">
        <f>VLOOKUP(B1002,'country codes'!$A$3:$B$287,2,0)</f>
        <v>YEM</v>
      </c>
      <c r="D1002">
        <v>4</v>
      </c>
      <c r="E1002" s="7" t="str">
        <f t="shared" si="46"/>
        <v>2014YEM</v>
      </c>
      <c r="F1002" s="5">
        <v>25823.488000000001</v>
      </c>
      <c r="G1002">
        <v>2014</v>
      </c>
      <c r="H1002" s="5">
        <v>66.099999999999994</v>
      </c>
      <c r="I1002" s="6">
        <v>3.9679579734802246</v>
      </c>
      <c r="J1002" s="6">
        <v>1.03697836993099</v>
      </c>
      <c r="K1002" s="12">
        <v>40.266053866725251</v>
      </c>
      <c r="L1002">
        <f t="shared" si="47"/>
        <v>1.63</v>
      </c>
      <c r="M1002" s="20" t="s">
        <v>334</v>
      </c>
    </row>
    <row r="1003" spans="1:13">
      <c r="A1003">
        <f t="shared" si="45"/>
        <v>90</v>
      </c>
      <c r="B1003" t="s">
        <v>92</v>
      </c>
      <c r="C1003" t="str">
        <f>VLOOKUP(B1003,'country codes'!$A$3:$B$287,2,0)</f>
        <v>IRN</v>
      </c>
      <c r="D1003">
        <v>4</v>
      </c>
      <c r="E1003" s="7" t="str">
        <f t="shared" si="46"/>
        <v>2014IRN</v>
      </c>
      <c r="F1003" s="5">
        <v>77465.769</v>
      </c>
      <c r="G1003">
        <v>2014</v>
      </c>
      <c r="H1003" s="5">
        <v>75.5</v>
      </c>
      <c r="I1003" s="6">
        <v>4.6822242736816406</v>
      </c>
      <c r="J1003" s="6">
        <v>3.3578975532192601</v>
      </c>
      <c r="K1003" s="12">
        <v>40.197867881087134</v>
      </c>
      <c r="L1003">
        <f t="shared" si="47"/>
        <v>1.63</v>
      </c>
      <c r="M1003" s="20">
        <v>13038.557757132197</v>
      </c>
    </row>
    <row r="1004" spans="1:13">
      <c r="A1004">
        <f t="shared" si="45"/>
        <v>91</v>
      </c>
      <c r="B1004" t="s">
        <v>47</v>
      </c>
      <c r="C1004" t="str">
        <f>VLOOKUP(B1004,'country codes'!$A$3:$B$287,2,0)</f>
        <v>LBR</v>
      </c>
      <c r="D1004">
        <v>5</v>
      </c>
      <c r="E1004" s="7" t="str">
        <f t="shared" si="46"/>
        <v>2014LBR</v>
      </c>
      <c r="F1004" s="5">
        <v>4359.5079999999998</v>
      </c>
      <c r="G1004">
        <v>2014</v>
      </c>
      <c r="H1004" s="5">
        <v>61.7</v>
      </c>
      <c r="I1004" s="6">
        <v>4.5714192390441895</v>
      </c>
      <c r="J1004" s="6">
        <v>1.18724354798538</v>
      </c>
      <c r="K1004" s="12">
        <v>40.18292395423093</v>
      </c>
      <c r="L1004">
        <f t="shared" si="47"/>
        <v>1.63</v>
      </c>
      <c r="M1004" s="20">
        <v>1621.345780281684</v>
      </c>
    </row>
    <row r="1005" spans="1:13">
      <c r="A1005">
        <f t="shared" si="45"/>
        <v>92</v>
      </c>
      <c r="B1005" t="s">
        <v>93</v>
      </c>
      <c r="C1005" t="str">
        <f>VLOOKUP(B1005,'country codes'!$A$3:$B$287,2,0)</f>
        <v>RWA</v>
      </c>
      <c r="D1005">
        <v>5</v>
      </c>
      <c r="E1005" s="7" t="str">
        <f t="shared" si="46"/>
        <v>2014RWA</v>
      </c>
      <c r="F1005" s="5">
        <v>11083.629000000001</v>
      </c>
      <c r="G1005">
        <v>2014</v>
      </c>
      <c r="H1005" s="5">
        <v>66.900000000000006</v>
      </c>
      <c r="I1005" s="6">
        <v>3.5956783294677734</v>
      </c>
      <c r="J1005" s="6">
        <v>0.69967086627552899</v>
      </c>
      <c r="K1005" s="12">
        <v>40.042329117573487</v>
      </c>
      <c r="L1005">
        <f t="shared" si="47"/>
        <v>1.63</v>
      </c>
      <c r="M1005" s="20">
        <v>1780.1440125006641</v>
      </c>
    </row>
    <row r="1006" spans="1:13">
      <c r="A1006">
        <f t="shared" si="45"/>
        <v>93</v>
      </c>
      <c r="B1006" t="s">
        <v>97</v>
      </c>
      <c r="C1006" t="str">
        <f>VLOOKUP(B1006,'country codes'!$A$3:$B$287,2,0)</f>
        <v>LBY</v>
      </c>
      <c r="D1006">
        <v>4</v>
      </c>
      <c r="E1006" s="7" t="str">
        <f t="shared" si="46"/>
        <v>2014LBY</v>
      </c>
      <c r="F1006" s="5">
        <v>6362.0389999999998</v>
      </c>
      <c r="G1006">
        <v>2014</v>
      </c>
      <c r="H1006" s="5">
        <v>72</v>
      </c>
      <c r="I1006" s="6">
        <v>5.6617344220479326</v>
      </c>
      <c r="J1006" s="6">
        <v>4.2548879290832398</v>
      </c>
      <c r="K1006" s="12">
        <v>40.037023197125649</v>
      </c>
      <c r="L1006">
        <f t="shared" si="47"/>
        <v>1.63</v>
      </c>
      <c r="M1006" s="20">
        <v>12201.208520462411</v>
      </c>
    </row>
    <row r="1007" spans="1:13">
      <c r="A1007">
        <f t="shared" si="45"/>
        <v>94</v>
      </c>
      <c r="B1007" t="s">
        <v>103</v>
      </c>
      <c r="C1007" t="str">
        <f>VLOOKUP(B1007,'country codes'!$A$3:$B$287,2,0)</f>
        <v>BLR</v>
      </c>
      <c r="D1007">
        <v>7</v>
      </c>
      <c r="E1007" s="7" t="str">
        <f t="shared" si="46"/>
        <v>2014BLR</v>
      </c>
      <c r="F1007" s="5">
        <v>9431.7420000000002</v>
      </c>
      <c r="G1007">
        <v>2014</v>
      </c>
      <c r="H1007" s="5">
        <v>73.2</v>
      </c>
      <c r="I1007" s="6">
        <v>5.8124008178710938</v>
      </c>
      <c r="J1007" s="6">
        <v>4.6895259758845098</v>
      </c>
      <c r="K1007" s="12">
        <v>39.971487268229232</v>
      </c>
      <c r="L1007">
        <f t="shared" si="47"/>
        <v>1.63</v>
      </c>
      <c r="M1007" s="20">
        <v>19066.886819091851</v>
      </c>
    </row>
    <row r="1008" spans="1:13">
      <c r="A1008">
        <f t="shared" si="45"/>
        <v>95</v>
      </c>
      <c r="B1008" t="s">
        <v>41</v>
      </c>
      <c r="C1008" t="str">
        <f>VLOOKUP(B1008,'country codes'!$A$3:$B$287,2,0)</f>
        <v>KHM</v>
      </c>
      <c r="D1008">
        <v>8</v>
      </c>
      <c r="E1008" s="7" t="str">
        <f t="shared" si="46"/>
        <v>2014KHM</v>
      </c>
      <c r="F1008" s="5">
        <v>15274.505999999999</v>
      </c>
      <c r="G1008">
        <v>2014</v>
      </c>
      <c r="H1008" s="5">
        <v>68.3</v>
      </c>
      <c r="I1008" s="6">
        <v>3.883305549621582</v>
      </c>
      <c r="J1008" s="6">
        <v>1.2883410443868</v>
      </c>
      <c r="K1008" s="12">
        <v>39.901827500185952</v>
      </c>
      <c r="L1008">
        <f t="shared" si="47"/>
        <v>1.63</v>
      </c>
      <c r="M1008" s="20">
        <v>3364.2787294339546</v>
      </c>
    </row>
    <row r="1009" spans="1:13">
      <c r="A1009">
        <f t="shared" si="45"/>
        <v>96</v>
      </c>
      <c r="B1009" t="s">
        <v>135</v>
      </c>
      <c r="C1009" t="str">
        <f>VLOOKUP(B1009,'country codes'!$A$3:$B$287,2,0)</f>
        <v>LTU</v>
      </c>
      <c r="D1009">
        <v>7</v>
      </c>
      <c r="E1009" s="7" t="str">
        <f t="shared" si="46"/>
        <v>2014LTU</v>
      </c>
      <c r="F1009" s="5">
        <v>2971.498</v>
      </c>
      <c r="G1009">
        <v>2014</v>
      </c>
      <c r="H1009" s="5">
        <v>74.599999999999994</v>
      </c>
      <c r="I1009" s="6">
        <v>6.1257238388061523</v>
      </c>
      <c r="J1009" s="6">
        <v>5.4215486736034304</v>
      </c>
      <c r="K1009" s="12">
        <v>39.850899630961614</v>
      </c>
      <c r="L1009">
        <f t="shared" si="47"/>
        <v>1.63</v>
      </c>
      <c r="M1009" s="20">
        <v>29951.22185699383</v>
      </c>
    </row>
    <row r="1010" spans="1:13">
      <c r="A1010">
        <f t="shared" si="45"/>
        <v>97</v>
      </c>
      <c r="B1010" t="s">
        <v>126</v>
      </c>
      <c r="C1010" t="str">
        <f>VLOOKUP(B1010,'country codes'!$A$3:$B$287,2,0)</f>
        <v>ZMB</v>
      </c>
      <c r="D1010">
        <v>5</v>
      </c>
      <c r="E1010" s="7" t="str">
        <f t="shared" si="46"/>
        <v>2014ZMB</v>
      </c>
      <c r="F1010" s="5">
        <v>15399.793</v>
      </c>
      <c r="G1010">
        <v>2014</v>
      </c>
      <c r="H1010" s="5">
        <v>60.8</v>
      </c>
      <c r="I1010" s="6">
        <v>4.3458371162414551</v>
      </c>
      <c r="J1010" s="6">
        <v>0.95708518854866997</v>
      </c>
      <c r="K1010" s="12">
        <v>39.263989211349127</v>
      </c>
      <c r="L1010">
        <f t="shared" si="47"/>
        <v>1.63</v>
      </c>
      <c r="M1010" s="20">
        <v>3450.0465614299032</v>
      </c>
    </row>
    <row r="1011" spans="1:13">
      <c r="A1011">
        <f t="shared" si="45"/>
        <v>98</v>
      </c>
      <c r="B1011" t="s">
        <v>98</v>
      </c>
      <c r="C1011" t="str">
        <f>VLOOKUP(B1011,'country codes'!$A$3:$B$287,2,0)</f>
        <v>HTI</v>
      </c>
      <c r="D1011">
        <v>1</v>
      </c>
      <c r="E1011" s="7" t="str">
        <f t="shared" si="46"/>
        <v>2014HTI</v>
      </c>
      <c r="F1011" s="5">
        <v>10549.007</v>
      </c>
      <c r="G1011">
        <v>2014</v>
      </c>
      <c r="H1011" s="5">
        <v>62.1</v>
      </c>
      <c r="I1011" s="6">
        <v>3.8887784481048584</v>
      </c>
      <c r="J1011" s="6">
        <v>0.63870017405274304</v>
      </c>
      <c r="K1011" s="12">
        <v>38.935282839162561</v>
      </c>
      <c r="L1011">
        <f t="shared" si="47"/>
        <v>1.63</v>
      </c>
      <c r="M1011" s="20">
        <v>2935.2196470118893</v>
      </c>
    </row>
    <row r="1012" spans="1:13">
      <c r="A1012">
        <f t="shared" si="45"/>
        <v>99</v>
      </c>
      <c r="B1012" t="s">
        <v>121</v>
      </c>
      <c r="C1012" t="str">
        <f>VLOOKUP(B1012,'country codes'!$A$3:$B$287,2,0)</f>
        <v>SAU</v>
      </c>
      <c r="D1012">
        <v>4</v>
      </c>
      <c r="E1012" s="7" t="str">
        <f t="shared" si="46"/>
        <v>2014SAU</v>
      </c>
      <c r="F1012" s="5">
        <v>30916.602999999999</v>
      </c>
      <c r="G1012">
        <v>2014</v>
      </c>
      <c r="H1012" s="5">
        <v>74.5</v>
      </c>
      <c r="I1012" s="6">
        <v>6.2783780097961426</v>
      </c>
      <c r="J1012" s="6">
        <v>5.9801690217797203</v>
      </c>
      <c r="K1012" s="12">
        <v>38.712679151958014</v>
      </c>
      <c r="L1012">
        <f t="shared" si="47"/>
        <v>1.63</v>
      </c>
      <c r="M1012" s="20">
        <v>48208.527643341913</v>
      </c>
    </row>
    <row r="1013" spans="1:13">
      <c r="A1013">
        <f t="shared" si="45"/>
        <v>100</v>
      </c>
      <c r="B1013" t="s">
        <v>82</v>
      </c>
      <c r="C1013" t="str">
        <f>VLOOKUP(B1013,'country codes'!$A$3:$B$287,2,0)</f>
        <v>COD</v>
      </c>
      <c r="D1013">
        <v>5</v>
      </c>
      <c r="E1013" s="7" t="str">
        <f t="shared" si="46"/>
        <v>2014COD</v>
      </c>
      <c r="F1013" s="5">
        <v>73767.445000000007</v>
      </c>
      <c r="G1013">
        <v>2014</v>
      </c>
      <c r="H1013" s="5">
        <v>58.8</v>
      </c>
      <c r="I1013" s="6">
        <v>4.4142999649047852</v>
      </c>
      <c r="J1013" s="6">
        <v>0.85239593201491004</v>
      </c>
      <c r="K1013" s="12">
        <v>38.697187069032232</v>
      </c>
      <c r="L1013">
        <f t="shared" si="47"/>
        <v>1.63</v>
      </c>
      <c r="M1013" s="20">
        <v>1029.79078465813</v>
      </c>
    </row>
    <row r="1014" spans="1:13">
      <c r="A1014">
        <f t="shared" si="45"/>
        <v>101</v>
      </c>
      <c r="B1014" t="s">
        <v>136</v>
      </c>
      <c r="C1014" t="str">
        <f>VLOOKUP(B1014,'country codes'!$A$3:$B$287,2,0)</f>
        <v>USA</v>
      </c>
      <c r="D1014">
        <v>2</v>
      </c>
      <c r="E1014" s="7" t="str">
        <f t="shared" si="46"/>
        <v>2014USA</v>
      </c>
      <c r="F1014" s="5">
        <v>318673.42200000002</v>
      </c>
      <c r="G1014">
        <v>2014</v>
      </c>
      <c r="H1014" s="5">
        <v>78.900000000000006</v>
      </c>
      <c r="I1014" s="6">
        <v>7.1511144638061523</v>
      </c>
      <c r="J1014" s="6">
        <v>8.2230994289667496</v>
      </c>
      <c r="K1014" s="12">
        <v>38.620954928680483</v>
      </c>
      <c r="L1014">
        <f t="shared" si="47"/>
        <v>1.63</v>
      </c>
      <c r="M1014" s="20">
        <v>57273.129073643919</v>
      </c>
    </row>
    <row r="1015" spans="1:13">
      <c r="A1015">
        <f t="shared" si="45"/>
        <v>102</v>
      </c>
      <c r="B1015" t="s">
        <v>122</v>
      </c>
      <c r="C1015" t="str">
        <f>VLOOKUP(B1015,'country codes'!$A$3:$B$287,2,0)</f>
        <v>BGR</v>
      </c>
      <c r="D1015">
        <v>7</v>
      </c>
      <c r="E1015" s="7" t="str">
        <f t="shared" si="46"/>
        <v>2014BGR</v>
      </c>
      <c r="F1015" s="5">
        <v>7245.6480000000001</v>
      </c>
      <c r="G1015">
        <v>2014</v>
      </c>
      <c r="H1015" s="5">
        <v>74.5</v>
      </c>
      <c r="I1015" s="6">
        <v>4.4384398460388184</v>
      </c>
      <c r="J1015" s="6">
        <v>3.2740425293937601</v>
      </c>
      <c r="K1015" s="12">
        <v>38.461357645420051</v>
      </c>
      <c r="L1015">
        <f t="shared" si="47"/>
        <v>1.63</v>
      </c>
      <c r="M1015" s="20">
        <v>18807.228779193392</v>
      </c>
    </row>
    <row r="1016" spans="1:13">
      <c r="A1016">
        <f t="shared" si="45"/>
        <v>103</v>
      </c>
      <c r="B1016" t="s">
        <v>55</v>
      </c>
      <c r="C1016" t="str">
        <f>VLOOKUP(B1016,'country codes'!$A$3:$B$287,2,0)</f>
        <v>MOZ</v>
      </c>
      <c r="D1016">
        <v>5</v>
      </c>
      <c r="E1016" s="7" t="str">
        <f t="shared" si="46"/>
        <v>2014MOZ</v>
      </c>
      <c r="F1016" s="5">
        <v>26286.191999999999</v>
      </c>
      <c r="G1016">
        <v>2014</v>
      </c>
      <c r="H1016" s="5">
        <v>56.1</v>
      </c>
      <c r="I1016" s="6">
        <v>4.6551035642623901</v>
      </c>
      <c r="J1016" s="6">
        <v>0.81316782363127604</v>
      </c>
      <c r="K1016" s="12">
        <v>38.224850457986435</v>
      </c>
      <c r="L1016">
        <f t="shared" si="47"/>
        <v>1.63</v>
      </c>
      <c r="M1016" s="20">
        <v>1217.0902101287684</v>
      </c>
    </row>
    <row r="1017" spans="1:13">
      <c r="A1017">
        <f t="shared" si="45"/>
        <v>104</v>
      </c>
      <c r="B1017" t="s">
        <v>107</v>
      </c>
      <c r="C1017" t="str">
        <f>VLOOKUP(B1017,'country codes'!$A$3:$B$287,2,0)</f>
        <v>UKR</v>
      </c>
      <c r="D1017">
        <v>7</v>
      </c>
      <c r="E1017" s="7" t="str">
        <f t="shared" si="46"/>
        <v>2014UKR</v>
      </c>
      <c r="F1017" s="5">
        <v>45111.53</v>
      </c>
      <c r="G1017">
        <v>2014</v>
      </c>
      <c r="H1017" s="5">
        <v>71.3</v>
      </c>
      <c r="I1017" s="6">
        <v>4.2973299026489258</v>
      </c>
      <c r="J1017" s="6">
        <v>2.6831942106261502</v>
      </c>
      <c r="K1017" s="12">
        <v>38.069658953312988</v>
      </c>
      <c r="L1017">
        <f t="shared" si="47"/>
        <v>1.63</v>
      </c>
      <c r="M1017" s="20">
        <v>12408.95159807</v>
      </c>
    </row>
    <row r="1018" spans="1:13">
      <c r="A1018">
        <f t="shared" si="45"/>
        <v>105</v>
      </c>
      <c r="B1018" t="s">
        <v>43</v>
      </c>
      <c r="C1018" t="str">
        <f>VLOOKUP(B1018,'country codes'!$A$3:$B$287,2,0)</f>
        <v>COG</v>
      </c>
      <c r="D1018">
        <v>5</v>
      </c>
      <c r="E1018" s="7" t="str">
        <f t="shared" si="46"/>
        <v>2014COG</v>
      </c>
      <c r="F1018" s="5">
        <v>4736.9650000000001</v>
      </c>
      <c r="G1018">
        <v>2014</v>
      </c>
      <c r="H1018" s="5">
        <v>62.6</v>
      </c>
      <c r="I1018" s="6">
        <v>4.0560126304626465</v>
      </c>
      <c r="J1018" s="6">
        <v>1.0952247578961301</v>
      </c>
      <c r="K1018" s="12">
        <v>38.009391923617983</v>
      </c>
      <c r="L1018">
        <f t="shared" si="47"/>
        <v>1.63</v>
      </c>
      <c r="M1018" s="20">
        <v>5564.2482114589266</v>
      </c>
    </row>
    <row r="1019" spans="1:13">
      <c r="A1019">
        <f t="shared" si="45"/>
        <v>106</v>
      </c>
      <c r="B1019" t="s">
        <v>99</v>
      </c>
      <c r="C1019" t="str">
        <f>VLOOKUP(B1019,'country codes'!$A$3:$B$287,2,0)</f>
        <v>SDN</v>
      </c>
      <c r="D1019">
        <v>5</v>
      </c>
      <c r="E1019" s="7" t="str">
        <f t="shared" si="46"/>
        <v>2014SDN</v>
      </c>
      <c r="F1019" s="5">
        <v>37977.656999999999</v>
      </c>
      <c r="G1019">
        <v>2014</v>
      </c>
      <c r="H1019" s="5">
        <v>64.2</v>
      </c>
      <c r="I1019" s="6">
        <v>4.1386728286743164</v>
      </c>
      <c r="J1019" s="6">
        <v>1.4394456458559799</v>
      </c>
      <c r="K1019" s="12">
        <v>37.982880161545765</v>
      </c>
      <c r="L1019">
        <f t="shared" si="47"/>
        <v>1.63</v>
      </c>
      <c r="M1019" s="20">
        <v>4093.1425766422399</v>
      </c>
    </row>
    <row r="1020" spans="1:13">
      <c r="A1020">
        <f t="shared" si="45"/>
        <v>107</v>
      </c>
      <c r="B1020" t="s">
        <v>60</v>
      </c>
      <c r="C1020" t="str">
        <f>VLOOKUP(B1020,'country codes'!$A$3:$B$287,2,0)</f>
        <v>MDG</v>
      </c>
      <c r="D1020">
        <v>5</v>
      </c>
      <c r="E1020" s="7" t="str">
        <f t="shared" si="46"/>
        <v>2014MDG</v>
      </c>
      <c r="F1020" s="5">
        <v>23589.897000000001</v>
      </c>
      <c r="G1020">
        <v>2014</v>
      </c>
      <c r="H1020" s="5">
        <v>65.099999999999994</v>
      </c>
      <c r="I1020" s="6">
        <v>3.6756269931793213</v>
      </c>
      <c r="J1020" s="6">
        <v>0.96029578220180101</v>
      </c>
      <c r="K1020" s="12">
        <v>37.927650071316528</v>
      </c>
      <c r="L1020">
        <f t="shared" si="47"/>
        <v>1.63</v>
      </c>
      <c r="M1020" s="20">
        <v>1540.7454774334401</v>
      </c>
    </row>
    <row r="1021" spans="1:13">
      <c r="A1021">
        <f t="shared" si="45"/>
        <v>108</v>
      </c>
      <c r="B1021" t="s">
        <v>137</v>
      </c>
      <c r="C1021" t="str">
        <f>VLOOKUP(B1021,'country codes'!$A$3:$B$287,2,0)</f>
        <v>RUS</v>
      </c>
      <c r="D1021">
        <v>7</v>
      </c>
      <c r="E1021" s="7" t="str">
        <f t="shared" si="46"/>
        <v>2014RUS</v>
      </c>
      <c r="F1021" s="5">
        <v>144664.837</v>
      </c>
      <c r="G1021">
        <v>2014</v>
      </c>
      <c r="H1021" s="5">
        <v>71</v>
      </c>
      <c r="I1021" s="6">
        <v>6.0369768142700195</v>
      </c>
      <c r="J1021" s="6">
        <v>5.5028471460246999</v>
      </c>
      <c r="K1021" s="12">
        <v>37.022411265032261</v>
      </c>
      <c r="L1021">
        <f t="shared" si="47"/>
        <v>1.63</v>
      </c>
      <c r="M1021" s="20">
        <v>26137.0925642564</v>
      </c>
    </row>
    <row r="1022" spans="1:13">
      <c r="A1022">
        <f t="shared" si="45"/>
        <v>109</v>
      </c>
      <c r="B1022" t="s">
        <v>142</v>
      </c>
      <c r="C1022" t="str">
        <f>VLOOKUP(B1022,'country codes'!$A$3:$B$287,2,0)</f>
        <v>LVA</v>
      </c>
      <c r="D1022">
        <v>7</v>
      </c>
      <c r="E1022" s="7" t="str">
        <f t="shared" si="46"/>
        <v>2014LVA</v>
      </c>
      <c r="F1022" s="5">
        <v>2021.22</v>
      </c>
      <c r="G1022">
        <v>2014</v>
      </c>
      <c r="H1022" s="5">
        <v>74.5</v>
      </c>
      <c r="I1022" s="6">
        <v>5.7291154861450195</v>
      </c>
      <c r="J1022" s="6">
        <v>5.7535580083475901</v>
      </c>
      <c r="K1022" s="12">
        <v>36.799482623419863</v>
      </c>
      <c r="L1022">
        <f t="shared" si="47"/>
        <v>1.63</v>
      </c>
      <c r="M1022" s="20">
        <v>25468.057690337322</v>
      </c>
    </row>
    <row r="1023" spans="1:13">
      <c r="A1023">
        <f t="shared" si="45"/>
        <v>110</v>
      </c>
      <c r="B1023" t="s">
        <v>133</v>
      </c>
      <c r="C1023" t="str">
        <f>VLOOKUP(B1023,'country codes'!$A$3:$B$287,2,0)</f>
        <v>MRT</v>
      </c>
      <c r="D1023">
        <v>5</v>
      </c>
      <c r="E1023" s="7" t="str">
        <f t="shared" si="46"/>
        <v>2014MRT</v>
      </c>
      <c r="F1023" s="5">
        <v>3930.8939999999998</v>
      </c>
      <c r="G1023">
        <v>2014</v>
      </c>
      <c r="H1023" s="5">
        <v>63.7</v>
      </c>
      <c r="I1023" s="6">
        <v>4.4828052520751953</v>
      </c>
      <c r="J1023" s="6">
        <v>2.2373152207074201</v>
      </c>
      <c r="K1023" s="12">
        <v>36.136419394865378</v>
      </c>
      <c r="L1023">
        <f t="shared" si="47"/>
        <v>1.63</v>
      </c>
      <c r="M1023" s="20">
        <v>5008.6857071746672</v>
      </c>
    </row>
    <row r="1024" spans="1:13">
      <c r="A1024">
        <f t="shared" si="45"/>
        <v>111</v>
      </c>
      <c r="B1024" t="s">
        <v>131</v>
      </c>
      <c r="C1024" t="str">
        <f>VLOOKUP(B1024,'country codes'!$A$3:$B$287,2,0)</f>
        <v>KAZ</v>
      </c>
      <c r="D1024">
        <v>7</v>
      </c>
      <c r="E1024" s="7" t="str">
        <f t="shared" si="46"/>
        <v>2014KAZ</v>
      </c>
      <c r="F1024" s="5">
        <v>17302.618999999999</v>
      </c>
      <c r="G1024">
        <v>2014</v>
      </c>
      <c r="H1024" s="5">
        <v>70.5</v>
      </c>
      <c r="I1024" s="6">
        <v>5.970097541809082</v>
      </c>
      <c r="J1024" s="6">
        <v>5.6563919290863804</v>
      </c>
      <c r="K1024" s="12">
        <v>35.953441151573927</v>
      </c>
      <c r="L1024">
        <f t="shared" si="47"/>
        <v>1.63</v>
      </c>
      <c r="M1024" s="20">
        <v>24355.756118888734</v>
      </c>
    </row>
    <row r="1025" spans="1:13">
      <c r="A1025">
        <f t="shared" si="45"/>
        <v>112</v>
      </c>
      <c r="B1025" t="s">
        <v>146</v>
      </c>
      <c r="C1025" t="str">
        <f>VLOOKUP(B1025,'country codes'!$A$3:$B$287,2,0)</f>
        <v>ZWE</v>
      </c>
      <c r="D1025">
        <v>5</v>
      </c>
      <c r="E1025" s="7" t="str">
        <f t="shared" si="46"/>
        <v>2014ZWE</v>
      </c>
      <c r="F1025" s="5">
        <v>13586.71</v>
      </c>
      <c r="G1025">
        <v>2014</v>
      </c>
      <c r="H1025" s="5">
        <v>58.4</v>
      </c>
      <c r="I1025" s="6">
        <v>4.184450626373291</v>
      </c>
      <c r="J1025" s="6">
        <v>1.0632535614523799</v>
      </c>
      <c r="K1025" s="12">
        <v>35.884903261531399</v>
      </c>
      <c r="L1025">
        <f t="shared" si="47"/>
        <v>1.63</v>
      </c>
      <c r="M1025" s="20">
        <v>2955.2402873103447</v>
      </c>
    </row>
    <row r="1026" spans="1:13">
      <c r="A1026">
        <f t="shared" ref="A1026:A1089" si="48">IF(ISNUMBER(K1026),COUNTIFS($G$2:$G$2281,G1026,$K$2:$K$2281,"&gt;"&amp;K1026)+1,"")</f>
        <v>113</v>
      </c>
      <c r="B1026" t="s">
        <v>129</v>
      </c>
      <c r="C1026" t="str">
        <f>VLOOKUP(B1026,'country codes'!$A$3:$B$287,2,0)</f>
        <v>NGA</v>
      </c>
      <c r="D1026">
        <v>5</v>
      </c>
      <c r="E1026" s="7" t="str">
        <f t="shared" ref="E1026:E1089" si="49">G1026&amp;C1026</f>
        <v>2014NGA</v>
      </c>
      <c r="F1026" s="5">
        <v>176404.93100000001</v>
      </c>
      <c r="G1026">
        <v>2014</v>
      </c>
      <c r="H1026" s="5">
        <v>52.7</v>
      </c>
      <c r="I1026" s="6">
        <v>4.8753917217254639</v>
      </c>
      <c r="J1026" s="6">
        <v>1.1243486777710201</v>
      </c>
      <c r="K1026" s="12">
        <v>35.168706291933702</v>
      </c>
      <c r="L1026">
        <f t="shared" ref="L1026:L1089" si="50">VLOOKUP(G1026,$G$2285:$J$2299,4,0)</f>
        <v>1.63</v>
      </c>
      <c r="M1026" s="20">
        <v>5516.3865043961632</v>
      </c>
    </row>
    <row r="1027" spans="1:13">
      <c r="A1027">
        <f t="shared" si="48"/>
        <v>114</v>
      </c>
      <c r="B1027" t="s">
        <v>125</v>
      </c>
      <c r="C1027" t="str">
        <f>VLOOKUP(B1027,'country codes'!$A$3:$B$287,2,0)</f>
        <v>NAM</v>
      </c>
      <c r="D1027">
        <v>5</v>
      </c>
      <c r="E1027" s="7" t="str">
        <f t="shared" si="49"/>
        <v>2014NAM</v>
      </c>
      <c r="F1027" s="5">
        <v>2273.4259999999999</v>
      </c>
      <c r="G1027">
        <v>2014</v>
      </c>
      <c r="H1027" s="5">
        <v>61.4</v>
      </c>
      <c r="I1027" s="6">
        <v>4.5739912986755371</v>
      </c>
      <c r="J1027" s="6">
        <v>2.23463534684076</v>
      </c>
      <c r="K1027" s="12">
        <v>35.111359001844264</v>
      </c>
      <c r="L1027">
        <f t="shared" si="50"/>
        <v>1.63</v>
      </c>
      <c r="M1027" s="20">
        <v>10216.352169259229</v>
      </c>
    </row>
    <row r="1028" spans="1:13">
      <c r="A1028">
        <f t="shared" si="48"/>
        <v>115</v>
      </c>
      <c r="B1028" t="s">
        <v>141</v>
      </c>
      <c r="C1028" t="str">
        <f>VLOOKUP(B1028,'country codes'!$A$3:$B$287,2,0)</f>
        <v>EST</v>
      </c>
      <c r="D1028">
        <v>7</v>
      </c>
      <c r="E1028" s="7" t="str">
        <f t="shared" si="49"/>
        <v>2014EST</v>
      </c>
      <c r="F1028" s="5">
        <v>1316.2729999999999</v>
      </c>
      <c r="G1028">
        <v>2014</v>
      </c>
      <c r="H1028" s="5">
        <v>77.400000000000006</v>
      </c>
      <c r="I1028" s="6">
        <v>5.5559825897216797</v>
      </c>
      <c r="J1028" s="6">
        <v>6.7569175219155504</v>
      </c>
      <c r="K1028" s="12">
        <v>34.684968611554822</v>
      </c>
      <c r="L1028">
        <f t="shared" si="50"/>
        <v>1.63</v>
      </c>
      <c r="M1028" s="20">
        <v>30700.336925944674</v>
      </c>
    </row>
    <row r="1029" spans="1:13">
      <c r="A1029">
        <f t="shared" si="48"/>
        <v>116</v>
      </c>
      <c r="B1029" t="s">
        <v>56</v>
      </c>
      <c r="C1029" t="str">
        <f>VLOOKUP(B1029,'country codes'!$A$3:$B$287,2,0)</f>
        <v>UGA</v>
      </c>
      <c r="D1029">
        <v>5</v>
      </c>
      <c r="E1029" s="7" t="str">
        <f t="shared" si="49"/>
        <v>2014UGA</v>
      </c>
      <c r="F1029" s="5">
        <v>36911.53</v>
      </c>
      <c r="G1029">
        <v>2014</v>
      </c>
      <c r="H1029" s="5">
        <v>60.7</v>
      </c>
      <c r="I1029" s="6">
        <v>3.7699191570281982</v>
      </c>
      <c r="J1029" s="6">
        <v>1.1374922781918699</v>
      </c>
      <c r="K1029" s="12">
        <v>34.613591027406663</v>
      </c>
      <c r="L1029">
        <f t="shared" si="50"/>
        <v>1.63</v>
      </c>
      <c r="M1029" s="20">
        <v>2022.2609618950323</v>
      </c>
    </row>
    <row r="1030" spans="1:13">
      <c r="A1030">
        <f t="shared" si="48"/>
        <v>117</v>
      </c>
      <c r="B1030" t="s">
        <v>134</v>
      </c>
      <c r="C1030" t="str">
        <f>VLOOKUP(B1030,'country codes'!$A$3:$B$287,2,0)</f>
        <v>BTN</v>
      </c>
      <c r="D1030">
        <v>6</v>
      </c>
      <c r="E1030" s="7" t="str">
        <f t="shared" si="49"/>
        <v>2014BTN</v>
      </c>
      <c r="F1030" s="5">
        <v>719.053</v>
      </c>
      <c r="G1030">
        <v>2014</v>
      </c>
      <c r="H1030" s="5">
        <v>70</v>
      </c>
      <c r="I1030" s="6">
        <v>4.9385781288146973</v>
      </c>
      <c r="J1030" s="6">
        <v>4.4609223728057898</v>
      </c>
      <c r="K1030" s="12">
        <v>34.390112676901722</v>
      </c>
      <c r="L1030">
        <f t="shared" si="50"/>
        <v>1.63</v>
      </c>
      <c r="M1030" s="20">
        <v>9573.9890597536505</v>
      </c>
    </row>
    <row r="1031" spans="1:13">
      <c r="A1031">
        <f t="shared" si="48"/>
        <v>118</v>
      </c>
      <c r="B1031" t="s">
        <v>91</v>
      </c>
      <c r="C1031" t="str">
        <f>VLOOKUP(B1031,'country codes'!$A$3:$B$287,2,0)</f>
        <v>NER</v>
      </c>
      <c r="D1031">
        <v>5</v>
      </c>
      <c r="E1031" s="7" t="str">
        <f t="shared" si="49"/>
        <v>2014NER</v>
      </c>
      <c r="F1031" s="5">
        <v>19240.182000000001</v>
      </c>
      <c r="G1031">
        <v>2014</v>
      </c>
      <c r="H1031" s="5">
        <v>60.1</v>
      </c>
      <c r="I1031" s="6">
        <v>4.180943489074707</v>
      </c>
      <c r="J1031" s="6">
        <v>1.67039482118497</v>
      </c>
      <c r="K1031" s="12">
        <v>34.332191539572307</v>
      </c>
      <c r="L1031">
        <f t="shared" si="50"/>
        <v>1.63</v>
      </c>
      <c r="M1031" s="20">
        <v>1127.615540570074</v>
      </c>
    </row>
    <row r="1032" spans="1:13">
      <c r="A1032">
        <f t="shared" si="48"/>
        <v>119</v>
      </c>
      <c r="B1032" t="s">
        <v>96</v>
      </c>
      <c r="C1032" t="str">
        <f>VLOOKUP(B1032,'country codes'!$A$3:$B$287,2,0)</f>
        <v>CMR</v>
      </c>
      <c r="D1032">
        <v>5</v>
      </c>
      <c r="E1032" s="7" t="str">
        <f t="shared" si="49"/>
        <v>2014CMR</v>
      </c>
      <c r="F1032" s="5">
        <v>22681.852999999999</v>
      </c>
      <c r="G1032">
        <v>2014</v>
      </c>
      <c r="H1032" s="5">
        <v>57.1</v>
      </c>
      <c r="I1032" s="6">
        <v>4.2404413223266602</v>
      </c>
      <c r="J1032" s="6">
        <v>1.2732118823145</v>
      </c>
      <c r="K1032" s="12">
        <v>34.284891082789827</v>
      </c>
      <c r="L1032">
        <f t="shared" si="50"/>
        <v>1.63</v>
      </c>
      <c r="M1032" s="20">
        <v>3362.6640674830041</v>
      </c>
    </row>
    <row r="1033" spans="1:13">
      <c r="A1033">
        <f t="shared" si="48"/>
        <v>120</v>
      </c>
      <c r="B1033" t="s">
        <v>144</v>
      </c>
      <c r="C1033" t="str">
        <f>VLOOKUP(B1033,'country codes'!$A$3:$B$287,2,0)</f>
        <v>TKM</v>
      </c>
      <c r="D1033">
        <v>7</v>
      </c>
      <c r="E1033" s="7" t="str">
        <f t="shared" si="49"/>
        <v>2014TKM</v>
      </c>
      <c r="F1033" s="5">
        <v>5466.3239999999996</v>
      </c>
      <c r="G1033">
        <v>2014</v>
      </c>
      <c r="H1033" s="5">
        <v>67.599999999999994</v>
      </c>
      <c r="I1033" s="6">
        <v>5.787379264831543</v>
      </c>
      <c r="J1033" s="6">
        <v>5.3796072941184097</v>
      </c>
      <c r="K1033" s="12">
        <v>34.265103164849727</v>
      </c>
      <c r="L1033">
        <f t="shared" si="50"/>
        <v>1.63</v>
      </c>
      <c r="M1033" s="20">
        <v>12421.360681534936</v>
      </c>
    </row>
    <row r="1034" spans="1:13">
      <c r="A1034">
        <f t="shared" si="48"/>
        <v>121</v>
      </c>
      <c r="B1034" t="s">
        <v>139</v>
      </c>
      <c r="C1034" t="str">
        <f>VLOOKUP(B1034,'country codes'!$A$3:$B$287,2,0)</f>
        <v>BWA</v>
      </c>
      <c r="D1034">
        <v>5</v>
      </c>
      <c r="E1034" s="7" t="str">
        <f t="shared" si="49"/>
        <v>2014BWA</v>
      </c>
      <c r="F1034" s="5">
        <v>2088.6190000000001</v>
      </c>
      <c r="G1034">
        <v>2014</v>
      </c>
      <c r="H1034" s="5">
        <v>66.3</v>
      </c>
      <c r="I1034" s="6">
        <v>4.0311970710754395</v>
      </c>
      <c r="J1034" s="6">
        <v>2.5387611077131802</v>
      </c>
      <c r="K1034" s="12">
        <v>33.978573024975368</v>
      </c>
      <c r="L1034">
        <f t="shared" si="50"/>
        <v>1.63</v>
      </c>
      <c r="M1034" s="20">
        <v>17264.437133051579</v>
      </c>
    </row>
    <row r="1035" spans="1:13">
      <c r="A1035">
        <f t="shared" si="48"/>
        <v>122</v>
      </c>
      <c r="B1035" t="s">
        <v>138</v>
      </c>
      <c r="C1035" t="str">
        <f>VLOOKUP(B1035,'country codes'!$A$3:$B$287,2,0)</f>
        <v>AFG</v>
      </c>
      <c r="D1035">
        <v>6</v>
      </c>
      <c r="E1035" s="7" t="str">
        <f t="shared" si="49"/>
        <v>2014AFG</v>
      </c>
      <c r="F1035" s="5">
        <v>33370.803999999996</v>
      </c>
      <c r="G1035">
        <v>2014</v>
      </c>
      <c r="H1035" s="5">
        <v>63</v>
      </c>
      <c r="I1035" s="6">
        <v>3.1308956146240234</v>
      </c>
      <c r="J1035" s="6">
        <v>0.73606945174793303</v>
      </c>
      <c r="K1035" s="12">
        <v>33.833397962925559</v>
      </c>
      <c r="L1035">
        <f t="shared" si="50"/>
        <v>1.63</v>
      </c>
      <c r="M1035" s="20">
        <v>2102.3852337563035</v>
      </c>
    </row>
    <row r="1036" spans="1:13">
      <c r="A1036">
        <f t="shared" si="48"/>
        <v>123</v>
      </c>
      <c r="B1036" t="s">
        <v>148</v>
      </c>
      <c r="C1036" t="str">
        <f>VLOOKUP(B1036,'country codes'!$A$3:$B$287,2,0)</f>
        <v>KWT</v>
      </c>
      <c r="D1036">
        <v>4</v>
      </c>
      <c r="E1036" s="7" t="str">
        <f t="shared" si="49"/>
        <v>2014KWT</v>
      </c>
      <c r="F1036" s="5">
        <v>3690.9389999999999</v>
      </c>
      <c r="G1036">
        <v>2014</v>
      </c>
      <c r="H1036" s="5">
        <v>75</v>
      </c>
      <c r="I1036" s="6">
        <v>6.1801385879516602</v>
      </c>
      <c r="J1036" s="6">
        <v>7.8129953809835104</v>
      </c>
      <c r="K1036" s="12">
        <v>33.563127117733771</v>
      </c>
      <c r="L1036">
        <f t="shared" si="50"/>
        <v>1.63</v>
      </c>
      <c r="M1036" s="20">
        <v>56647.305898513529</v>
      </c>
    </row>
    <row r="1037" spans="1:13">
      <c r="A1037">
        <f t="shared" si="48"/>
        <v>124</v>
      </c>
      <c r="B1037" t="s">
        <v>143</v>
      </c>
      <c r="C1037" t="str">
        <f>VLOOKUP(B1037,'country codes'!$A$3:$B$287,2,0)</f>
        <v>SLE</v>
      </c>
      <c r="D1037">
        <v>5</v>
      </c>
      <c r="E1037" s="7" t="str">
        <f t="shared" si="49"/>
        <v>2014SLE</v>
      </c>
      <c r="F1037" s="5">
        <v>7017.1530000000002</v>
      </c>
      <c r="G1037">
        <v>2014</v>
      </c>
      <c r="H1037" s="5">
        <v>52.4</v>
      </c>
      <c r="I1037" s="6">
        <v>4.4999704360961914</v>
      </c>
      <c r="J1037" s="6">
        <v>1.06132282591842</v>
      </c>
      <c r="K1037" s="12">
        <v>33.155284470908732</v>
      </c>
      <c r="L1037">
        <f t="shared" si="50"/>
        <v>1.63</v>
      </c>
      <c r="M1037" s="20">
        <v>1997.5118531916644</v>
      </c>
    </row>
    <row r="1038" spans="1:13">
      <c r="A1038">
        <f t="shared" si="48"/>
        <v>125</v>
      </c>
      <c r="B1038" t="s">
        <v>110</v>
      </c>
      <c r="C1038" t="str">
        <f>VLOOKUP(B1038,'country codes'!$A$3:$B$287,2,0)</f>
        <v>GHA</v>
      </c>
      <c r="D1038">
        <v>5</v>
      </c>
      <c r="E1038" s="7" t="str">
        <f t="shared" si="49"/>
        <v>2014GHA</v>
      </c>
      <c r="F1038" s="5">
        <v>27224.48</v>
      </c>
      <c r="G1038">
        <v>2014</v>
      </c>
      <c r="H1038" s="5">
        <v>62.4</v>
      </c>
      <c r="I1038" s="6">
        <v>3.8603510856628418</v>
      </c>
      <c r="J1038" s="6">
        <v>1.91944896268803</v>
      </c>
      <c r="K1038" s="12">
        <v>32.956610528344719</v>
      </c>
      <c r="L1038">
        <f t="shared" si="50"/>
        <v>1.63</v>
      </c>
      <c r="M1038" s="20">
        <v>4675.7585661286275</v>
      </c>
    </row>
    <row r="1039" spans="1:13">
      <c r="A1039">
        <f t="shared" si="48"/>
        <v>126</v>
      </c>
      <c r="B1039" t="s">
        <v>117</v>
      </c>
      <c r="C1039" t="str">
        <f>VLOOKUP(B1039,'country codes'!$A$3:$B$287,2,0)</f>
        <v>TZA</v>
      </c>
      <c r="D1039">
        <v>5</v>
      </c>
      <c r="E1039" s="7" t="str">
        <f t="shared" si="49"/>
        <v>2014TZA</v>
      </c>
      <c r="F1039" s="5">
        <v>49960.563000000002</v>
      </c>
      <c r="G1039">
        <v>2014</v>
      </c>
      <c r="H1039" s="5">
        <v>62.3</v>
      </c>
      <c r="I1039" s="6">
        <v>3.4832785129547119</v>
      </c>
      <c r="J1039" s="6">
        <v>1.37364251222332</v>
      </c>
      <c r="K1039" s="12">
        <v>32.839084677475626</v>
      </c>
      <c r="L1039">
        <f t="shared" si="50"/>
        <v>1.63</v>
      </c>
      <c r="M1039" s="20">
        <v>2284.9956276882899</v>
      </c>
    </row>
    <row r="1040" spans="1:13">
      <c r="A1040">
        <f t="shared" si="48"/>
        <v>127</v>
      </c>
      <c r="B1040" t="s">
        <v>132</v>
      </c>
      <c r="C1040" t="str">
        <f>VLOOKUP(B1040,'country codes'!$A$3:$B$287,2,0)</f>
        <v>ZAF</v>
      </c>
      <c r="D1040">
        <v>5</v>
      </c>
      <c r="E1040" s="7" t="str">
        <f t="shared" si="49"/>
        <v>2014ZAF</v>
      </c>
      <c r="F1040" s="5">
        <v>54544.184000000001</v>
      </c>
      <c r="G1040">
        <v>2014</v>
      </c>
      <c r="H1040" s="5">
        <v>62</v>
      </c>
      <c r="I1040" s="6">
        <v>4.8284564018249512</v>
      </c>
      <c r="J1040" s="6">
        <v>3.4575635113618599</v>
      </c>
      <c r="K1040" s="12">
        <v>32.359736494893831</v>
      </c>
      <c r="L1040">
        <f t="shared" si="50"/>
        <v>1.63</v>
      </c>
      <c r="M1040" s="20">
        <v>12884.48459811975</v>
      </c>
    </row>
    <row r="1041" spans="1:13">
      <c r="A1041">
        <f t="shared" si="48"/>
        <v>128</v>
      </c>
      <c r="B1041" t="s">
        <v>109</v>
      </c>
      <c r="C1041" t="str">
        <f>VLOOKUP(B1041,'country codes'!$A$3:$B$287,2,0)</f>
        <v>GAB</v>
      </c>
      <c r="D1041">
        <v>5</v>
      </c>
      <c r="E1041" s="7" t="str">
        <f t="shared" si="49"/>
        <v>2014GAB</v>
      </c>
      <c r="F1041" s="5">
        <v>1883.8009999999999</v>
      </c>
      <c r="G1041">
        <v>2014</v>
      </c>
      <c r="H1041" s="5">
        <v>64.3</v>
      </c>
      <c r="I1041" s="6">
        <v>3.9180731773376465</v>
      </c>
      <c r="J1041" s="6">
        <v>2.5080784724360101</v>
      </c>
      <c r="K1041" s="12">
        <v>32.234229042075533</v>
      </c>
      <c r="L1041">
        <f t="shared" si="50"/>
        <v>1.63</v>
      </c>
      <c r="M1041" s="20">
        <v>15437.273224100123</v>
      </c>
    </row>
    <row r="1042" spans="1:13">
      <c r="A1042">
        <f t="shared" si="48"/>
        <v>129</v>
      </c>
      <c r="B1042" t="s">
        <v>149</v>
      </c>
      <c r="C1042" t="str">
        <f>VLOOKUP(B1042,'country codes'!$A$3:$B$287,2,0)</f>
        <v>BHR</v>
      </c>
      <c r="D1042">
        <v>4</v>
      </c>
      <c r="E1042" s="7" t="str">
        <f t="shared" si="49"/>
        <v>2014BHR</v>
      </c>
      <c r="F1042" s="5">
        <v>1336.0730000000001</v>
      </c>
      <c r="G1042">
        <v>2014</v>
      </c>
      <c r="H1042" s="5">
        <v>76.599999999999994</v>
      </c>
      <c r="I1042" s="6">
        <v>6.1651339530944824</v>
      </c>
      <c r="J1042" s="6">
        <v>8.87433604422813</v>
      </c>
      <c r="K1042" s="12">
        <v>31.915953892654858</v>
      </c>
      <c r="L1042">
        <f t="shared" si="50"/>
        <v>1.63</v>
      </c>
      <c r="M1042" s="20">
        <v>48201.085018366168</v>
      </c>
    </row>
    <row r="1043" spans="1:13">
      <c r="A1043">
        <f t="shared" si="48"/>
        <v>130</v>
      </c>
      <c r="B1043" t="s">
        <v>105</v>
      </c>
      <c r="C1043" t="str">
        <f>VLOOKUP(B1043,'country codes'!$A$3:$B$287,2,0)</f>
        <v>MLI</v>
      </c>
      <c r="D1043">
        <v>5</v>
      </c>
      <c r="E1043" s="7" t="str">
        <f t="shared" si="49"/>
        <v>2014MLI</v>
      </c>
      <c r="F1043" s="5">
        <v>16934.213</v>
      </c>
      <c r="G1043">
        <v>2014</v>
      </c>
      <c r="H1043" s="5">
        <v>57</v>
      </c>
      <c r="I1043" s="6">
        <v>3.9747142791748047</v>
      </c>
      <c r="J1043" s="6">
        <v>1.4619282515179699</v>
      </c>
      <c r="K1043" s="12">
        <v>31.879965791861348</v>
      </c>
      <c r="L1043">
        <f t="shared" si="50"/>
        <v>1.63</v>
      </c>
      <c r="M1043" s="20">
        <v>2075.3998235030667</v>
      </c>
    </row>
    <row r="1044" spans="1:13">
      <c r="A1044">
        <f t="shared" si="48"/>
        <v>131</v>
      </c>
      <c r="B1044" t="s">
        <v>145</v>
      </c>
      <c r="C1044" t="str">
        <f>VLOOKUP(B1044,'country codes'!$A$3:$B$287,2,0)</f>
        <v>ARE</v>
      </c>
      <c r="D1044">
        <v>4</v>
      </c>
      <c r="E1044" s="7" t="str">
        <f t="shared" si="49"/>
        <v>2014ARE</v>
      </c>
      <c r="F1044" s="5">
        <v>9214.1820000000007</v>
      </c>
      <c r="G1044">
        <v>2014</v>
      </c>
      <c r="H1044" s="5">
        <v>77.099999999999994</v>
      </c>
      <c r="I1044" s="6">
        <v>6.5398545265197754</v>
      </c>
      <c r="J1044" s="6">
        <v>9.7686322716971432</v>
      </c>
      <c r="K1044" s="12">
        <v>31.767469043029273</v>
      </c>
      <c r="L1044">
        <f t="shared" si="50"/>
        <v>1.63</v>
      </c>
      <c r="M1044" s="20">
        <v>62378.657439148854</v>
      </c>
    </row>
    <row r="1045" spans="1:13">
      <c r="A1045">
        <f t="shared" si="48"/>
        <v>132</v>
      </c>
      <c r="B1045" t="s">
        <v>80</v>
      </c>
      <c r="C1045" t="str">
        <f>VLOOKUP(B1045,'country codes'!$A$3:$B$287,2,0)</f>
        <v>BFA</v>
      </c>
      <c r="D1045">
        <v>5</v>
      </c>
      <c r="E1045" s="7" t="str">
        <f t="shared" si="49"/>
        <v>2014BFA</v>
      </c>
      <c r="F1045" s="5">
        <v>17586.028999999999</v>
      </c>
      <c r="G1045">
        <v>2014</v>
      </c>
      <c r="H1045" s="5">
        <v>59.5</v>
      </c>
      <c r="I1045" s="6">
        <v>3.4813477993011475</v>
      </c>
      <c r="J1045" s="6">
        <v>1.26228829389611</v>
      </c>
      <c r="K1045" s="12">
        <v>31.472761980042762</v>
      </c>
      <c r="L1045">
        <f t="shared" si="50"/>
        <v>1.63</v>
      </c>
      <c r="M1045" s="20">
        <v>1907.9505145153535</v>
      </c>
    </row>
    <row r="1046" spans="1:13">
      <c r="A1046">
        <f t="shared" si="48"/>
        <v>133</v>
      </c>
      <c r="B1046" t="s">
        <v>106</v>
      </c>
      <c r="C1046" t="str">
        <f>VLOOKUP(B1046,'country codes'!$A$3:$B$287,2,0)</f>
        <v>BDI</v>
      </c>
      <c r="D1046">
        <v>5</v>
      </c>
      <c r="E1046" s="7" t="str">
        <f t="shared" si="49"/>
        <v>2014BDI</v>
      </c>
      <c r="F1046" s="5">
        <v>9844.3009999999995</v>
      </c>
      <c r="G1046">
        <v>2014</v>
      </c>
      <c r="H1046" s="5">
        <v>59.7</v>
      </c>
      <c r="I1046" s="6">
        <v>2.9045350551605225</v>
      </c>
      <c r="J1046" s="6">
        <v>0.64322598178761403</v>
      </c>
      <c r="K1046" s="12">
        <v>30.556141823237994</v>
      </c>
      <c r="L1046">
        <f t="shared" si="50"/>
        <v>1.63</v>
      </c>
      <c r="M1046" s="20">
        <v>886.23577677555954</v>
      </c>
    </row>
    <row r="1047" spans="1:13">
      <c r="A1047">
        <f t="shared" si="48"/>
        <v>134</v>
      </c>
      <c r="B1047" t="s">
        <v>89</v>
      </c>
      <c r="C1047" t="str">
        <f>VLOOKUP(B1047,'country codes'!$A$3:$B$287,2,0)</f>
        <v>BEN</v>
      </c>
      <c r="D1047">
        <v>5</v>
      </c>
      <c r="E1047" s="7" t="str">
        <f t="shared" si="49"/>
        <v>2014BEN</v>
      </c>
      <c r="F1047" s="5">
        <v>10286.839</v>
      </c>
      <c r="G1047">
        <v>2014</v>
      </c>
      <c r="H1047" s="5">
        <v>60.3</v>
      </c>
      <c r="I1047" s="6">
        <v>3.347419261932373</v>
      </c>
      <c r="J1047" s="6">
        <v>1.42674806007801</v>
      </c>
      <c r="K1047" s="12">
        <v>30.514420018746311</v>
      </c>
      <c r="L1047">
        <f t="shared" si="50"/>
        <v>1.63</v>
      </c>
      <c r="M1047" s="20">
        <v>2975.8539143609792</v>
      </c>
    </row>
    <row r="1048" spans="1:13">
      <c r="A1048">
        <f t="shared" si="48"/>
        <v>135</v>
      </c>
      <c r="B1048" t="s">
        <v>104</v>
      </c>
      <c r="C1048" t="str">
        <f>VLOOKUP(B1048,'country codes'!$A$3:$B$287,2,0)</f>
        <v>CIV</v>
      </c>
      <c r="D1048">
        <v>5</v>
      </c>
      <c r="E1048" s="7" t="str">
        <f t="shared" si="49"/>
        <v>2014CIV</v>
      </c>
      <c r="F1048" s="5">
        <v>22647.671999999999</v>
      </c>
      <c r="G1048">
        <v>2014</v>
      </c>
      <c r="H1048" s="5">
        <v>55.5</v>
      </c>
      <c r="I1048" s="6">
        <v>3.5703685283660889</v>
      </c>
      <c r="J1048" s="6">
        <v>1.1501166748082601</v>
      </c>
      <c r="K1048" s="12">
        <v>29.79757024907542</v>
      </c>
      <c r="L1048">
        <f t="shared" si="50"/>
        <v>1.63</v>
      </c>
      <c r="M1048" s="20">
        <v>4161.9382789243482</v>
      </c>
    </row>
    <row r="1049" spans="1:13">
      <c r="A1049">
        <f t="shared" si="48"/>
        <v>136</v>
      </c>
      <c r="B1049" t="s">
        <v>152</v>
      </c>
      <c r="C1049" t="str">
        <f>VLOOKUP(B1049,'country codes'!$A$3:$B$287,2,0)</f>
        <v>LUX</v>
      </c>
      <c r="D1049">
        <v>3</v>
      </c>
      <c r="E1049" s="7" t="str">
        <f t="shared" si="49"/>
        <v>2014LUX</v>
      </c>
      <c r="F1049" s="5">
        <v>554.51199999999994</v>
      </c>
      <c r="G1049">
        <v>2014</v>
      </c>
      <c r="H1049" s="5">
        <v>81.400000000000006</v>
      </c>
      <c r="I1049" s="6">
        <v>6.8911271095275879</v>
      </c>
      <c r="J1049" s="6">
        <v>12.664973981485099</v>
      </c>
      <c r="K1049" s="12">
        <v>29.780921023673216</v>
      </c>
      <c r="L1049">
        <f t="shared" si="50"/>
        <v>1.63</v>
      </c>
      <c r="M1049" s="20">
        <v>108760.91603008121</v>
      </c>
    </row>
    <row r="1050" spans="1:13">
      <c r="A1050">
        <f t="shared" si="48"/>
        <v>137</v>
      </c>
      <c r="B1050" t="s">
        <v>118</v>
      </c>
      <c r="C1050" t="str">
        <f>VLOOKUP(B1050,'country codes'!$A$3:$B$287,2,0)</f>
        <v>GIN</v>
      </c>
      <c r="D1050">
        <v>5</v>
      </c>
      <c r="E1050" s="7" t="str">
        <f t="shared" si="49"/>
        <v>2014GIN</v>
      </c>
      <c r="F1050" s="5">
        <v>11150.97</v>
      </c>
      <c r="G1050">
        <v>2014</v>
      </c>
      <c r="H1050" s="5">
        <v>59</v>
      </c>
      <c r="I1050" s="6">
        <v>3.4124825000762939</v>
      </c>
      <c r="J1050" s="6">
        <v>1.5653188835607501</v>
      </c>
      <c r="K1050" s="12">
        <v>29.559063349271348</v>
      </c>
      <c r="L1050">
        <f t="shared" si="50"/>
        <v>1.63</v>
      </c>
      <c r="M1050" s="20">
        <v>2061.7609730474264</v>
      </c>
    </row>
    <row r="1051" spans="1:13">
      <c r="A1051">
        <f t="shared" si="48"/>
        <v>138</v>
      </c>
      <c r="B1051" t="s">
        <v>115</v>
      </c>
      <c r="C1051" t="str">
        <f>VLOOKUP(B1051,'country codes'!$A$3:$B$287,2,0)</f>
        <v>TGO</v>
      </c>
      <c r="D1051">
        <v>5</v>
      </c>
      <c r="E1051" s="7" t="str">
        <f t="shared" si="49"/>
        <v>2014TGO</v>
      </c>
      <c r="F1051" s="5">
        <v>7137.9970000000003</v>
      </c>
      <c r="G1051">
        <v>2014</v>
      </c>
      <c r="H1051" s="5">
        <v>59.6</v>
      </c>
      <c r="I1051" s="6">
        <v>2.838958740234375</v>
      </c>
      <c r="J1051" s="6">
        <v>1.0949962365691099</v>
      </c>
      <c r="K1051" s="12">
        <v>28.241532459087548</v>
      </c>
      <c r="L1051">
        <f t="shared" si="50"/>
        <v>1.63</v>
      </c>
      <c r="M1051" s="20">
        <v>1404.1329384613898</v>
      </c>
    </row>
    <row r="1052" spans="1:13">
      <c r="A1052">
        <f t="shared" si="48"/>
        <v>139</v>
      </c>
      <c r="B1052" t="s">
        <v>140</v>
      </c>
      <c r="C1052" t="str">
        <f>VLOOKUP(B1052,'country codes'!$A$3:$B$287,2,0)</f>
        <v>TCD</v>
      </c>
      <c r="D1052">
        <v>5</v>
      </c>
      <c r="E1052" s="7" t="str">
        <f t="shared" si="49"/>
        <v>2014TCD</v>
      </c>
      <c r="F1052" s="5">
        <v>13663.562</v>
      </c>
      <c r="G1052">
        <v>2014</v>
      </c>
      <c r="H1052" s="5">
        <v>52.8</v>
      </c>
      <c r="I1052" s="6">
        <v>3.4601829051971436</v>
      </c>
      <c r="J1052" s="6">
        <v>1.4968551432827299</v>
      </c>
      <c r="K1052" s="12">
        <v>26.171826317647948</v>
      </c>
      <c r="L1052">
        <f t="shared" si="50"/>
        <v>1.63</v>
      </c>
      <c r="M1052" s="20">
        <v>1866.2664883790812</v>
      </c>
    </row>
    <row r="1053" spans="1:13">
      <c r="A1053">
        <f t="shared" si="48"/>
        <v>140</v>
      </c>
      <c r="B1053" t="s">
        <v>154</v>
      </c>
      <c r="C1053" t="str">
        <f>VLOOKUP(B1053,'country codes'!$A$3:$B$287,2,0)</f>
        <v>MNG</v>
      </c>
      <c r="D1053">
        <v>8</v>
      </c>
      <c r="E1053" s="7" t="str">
        <f t="shared" si="49"/>
        <v>2014MNG</v>
      </c>
      <c r="F1053" s="5">
        <v>2940.1109999999999</v>
      </c>
      <c r="G1053">
        <v>2014</v>
      </c>
      <c r="H1053" s="5">
        <v>68.900000000000006</v>
      </c>
      <c r="I1053" s="6">
        <v>4.8248348236083984</v>
      </c>
      <c r="J1053" s="6">
        <v>7.4379971830918201</v>
      </c>
      <c r="K1053" s="12">
        <v>26.051896354542354</v>
      </c>
      <c r="L1053">
        <f t="shared" si="50"/>
        <v>1.63</v>
      </c>
      <c r="M1053" s="20">
        <v>10980.335199929499</v>
      </c>
    </row>
    <row r="1054" spans="1:13">
      <c r="A1054">
        <f t="shared" si="48"/>
        <v>141</v>
      </c>
      <c r="B1054" t="s">
        <v>155</v>
      </c>
      <c r="C1054" t="str">
        <f>VLOOKUP(B1054,'country codes'!$A$3:$B$287,2,0)</f>
        <v>QAT</v>
      </c>
      <c r="D1054">
        <v>4</v>
      </c>
      <c r="E1054" s="7" t="str">
        <f t="shared" si="49"/>
        <v>2014QAT</v>
      </c>
      <c r="F1054" s="5">
        <v>2459.2020000000002</v>
      </c>
      <c r="G1054">
        <v>2014</v>
      </c>
      <c r="H1054" s="5">
        <v>79.599999999999994</v>
      </c>
      <c r="I1054" s="6">
        <v>6.4534524281819658</v>
      </c>
      <c r="J1054" s="6">
        <v>14.202912031779899</v>
      </c>
      <c r="K1054" s="12">
        <v>25.562562719865888</v>
      </c>
      <c r="L1054">
        <f t="shared" si="50"/>
        <v>1.63</v>
      </c>
      <c r="M1054" s="20">
        <v>95578.416973363957</v>
      </c>
    </row>
    <row r="1055" spans="1:13">
      <c r="A1055" t="str">
        <f t="shared" si="48"/>
        <v/>
      </c>
      <c r="B1055" t="s">
        <v>153</v>
      </c>
      <c r="C1055" t="str">
        <f>VLOOKUP(B1055,'country codes'!$A$3:$B$287,2,0)</f>
        <v>CAF</v>
      </c>
      <c r="D1055">
        <v>5</v>
      </c>
      <c r="E1055" s="7" t="str">
        <f t="shared" si="49"/>
        <v>2014CAF</v>
      </c>
      <c r="F1055" s="5">
        <v>4464.1710000000003</v>
      </c>
      <c r="G1055">
        <v>2014</v>
      </c>
      <c r="H1055" s="5">
        <v>50.1</v>
      </c>
      <c r="I1055" s="6" t="s">
        <v>333</v>
      </c>
      <c r="J1055" s="6">
        <v>1.1159249184045701</v>
      </c>
      <c r="K1055" s="12" t="s">
        <v>333</v>
      </c>
      <c r="L1055">
        <f t="shared" si="50"/>
        <v>1.63</v>
      </c>
      <c r="M1055" s="20">
        <v>822.61045781690223</v>
      </c>
    </row>
    <row r="1056" spans="1:13">
      <c r="A1056" t="str">
        <f t="shared" si="48"/>
        <v/>
      </c>
      <c r="B1056" t="s">
        <v>68</v>
      </c>
      <c r="C1056" t="str">
        <f>VLOOKUP(B1056,'country codes'!$A$3:$B$287,2,0)</f>
        <v>COM</v>
      </c>
      <c r="D1056">
        <v>5</v>
      </c>
      <c r="E1056" s="7" t="str">
        <f t="shared" si="49"/>
        <v>2014COM</v>
      </c>
      <c r="F1056" s="5">
        <v>759.39</v>
      </c>
      <c r="G1056">
        <v>2014</v>
      </c>
      <c r="H1056" s="5">
        <v>63.2</v>
      </c>
      <c r="I1056" s="6" t="s">
        <v>333</v>
      </c>
      <c r="J1056" s="6">
        <v>0.89980267623849297</v>
      </c>
      <c r="K1056" s="12" t="s">
        <v>333</v>
      </c>
      <c r="L1056">
        <f t="shared" si="50"/>
        <v>1.63</v>
      </c>
      <c r="M1056" s="20">
        <v>2996.3793452042</v>
      </c>
    </row>
    <row r="1057" spans="1:13">
      <c r="A1057" t="str">
        <f t="shared" si="48"/>
        <v/>
      </c>
      <c r="B1057" t="s">
        <v>128</v>
      </c>
      <c r="C1057" t="str">
        <f>VLOOKUP(B1057,'country codes'!$A$3:$B$287,2,0)</f>
        <v>SWZ</v>
      </c>
      <c r="D1057">
        <v>5</v>
      </c>
      <c r="E1057" s="7" t="str">
        <f t="shared" si="49"/>
        <v>2014SWZ</v>
      </c>
      <c r="F1057" s="5">
        <v>1095.0219999999999</v>
      </c>
      <c r="G1057">
        <v>2014</v>
      </c>
      <c r="H1057" s="5">
        <v>53.6</v>
      </c>
      <c r="I1057" s="6" t="s">
        <v>333</v>
      </c>
      <c r="J1057" s="6">
        <v>2.1007672889244202</v>
      </c>
      <c r="K1057" s="12" t="s">
        <v>333</v>
      </c>
      <c r="L1057">
        <f t="shared" si="50"/>
        <v>1.63</v>
      </c>
      <c r="M1057" s="20">
        <v>8192.535434631267</v>
      </c>
    </row>
    <row r="1058" spans="1:13">
      <c r="A1058" t="str">
        <f t="shared" si="48"/>
        <v/>
      </c>
      <c r="B1058" t="s">
        <v>147</v>
      </c>
      <c r="C1058" t="str">
        <f>VLOOKUP(B1058,'country codes'!$A$3:$B$287,2,0)</f>
        <v>HKG</v>
      </c>
      <c r="D1058">
        <v>8</v>
      </c>
      <c r="E1058" s="7" t="str">
        <f t="shared" si="49"/>
        <v>2014HKG</v>
      </c>
      <c r="F1058" s="5">
        <v>7134.6679999999997</v>
      </c>
      <c r="G1058">
        <v>2014</v>
      </c>
      <c r="H1058" s="5">
        <v>83.8</v>
      </c>
      <c r="I1058" s="6">
        <v>5.4580507278442383</v>
      </c>
      <c r="J1058" s="6" t="s">
        <v>333</v>
      </c>
      <c r="K1058" s="12" t="s">
        <v>333</v>
      </c>
      <c r="L1058">
        <f t="shared" si="50"/>
        <v>1.63</v>
      </c>
      <c r="M1058" s="20">
        <v>56359.326451041728</v>
      </c>
    </row>
    <row r="1059" spans="1:13">
      <c r="A1059" t="str">
        <f t="shared" si="48"/>
        <v/>
      </c>
      <c r="B1059" t="s">
        <v>81</v>
      </c>
      <c r="C1059" t="str">
        <f>VLOOKUP(B1059,'country codes'!$A$3:$B$287,2,0)</f>
        <v>ISL</v>
      </c>
      <c r="D1059">
        <v>3</v>
      </c>
      <c r="E1059" s="7" t="str">
        <f t="shared" si="49"/>
        <v>2014ISL</v>
      </c>
      <c r="F1059" s="5">
        <v>328.59199999999998</v>
      </c>
      <c r="G1059">
        <v>2014</v>
      </c>
      <c r="H1059" s="5">
        <v>82.4</v>
      </c>
      <c r="I1059" s="6">
        <v>7.499732494354248</v>
      </c>
      <c r="J1059" s="6" t="s">
        <v>333</v>
      </c>
      <c r="K1059" s="12" t="s">
        <v>333</v>
      </c>
      <c r="L1059">
        <f t="shared" si="50"/>
        <v>1.63</v>
      </c>
      <c r="M1059" s="20">
        <v>49652.149500390762</v>
      </c>
    </row>
    <row r="1060" spans="1:13">
      <c r="A1060" t="str">
        <f t="shared" si="48"/>
        <v/>
      </c>
      <c r="B1060" t="s">
        <v>90</v>
      </c>
      <c r="C1060" t="str">
        <f>VLOOKUP(B1060,'country codes'!$A$3:$B$287,2,0)</f>
        <v>LAO</v>
      </c>
      <c r="D1060">
        <v>8</v>
      </c>
      <c r="E1060" s="7" t="str">
        <f t="shared" si="49"/>
        <v>2014LAO</v>
      </c>
      <c r="F1060" s="5">
        <v>6639.7629999999999</v>
      </c>
      <c r="G1060">
        <v>2014</v>
      </c>
      <c r="H1060" s="5">
        <v>66.099999999999994</v>
      </c>
      <c r="I1060" s="6" t="s">
        <v>333</v>
      </c>
      <c r="J1060" s="6">
        <v>1.74033544997204</v>
      </c>
      <c r="K1060" s="12" t="s">
        <v>333</v>
      </c>
      <c r="L1060">
        <f t="shared" si="50"/>
        <v>1.63</v>
      </c>
      <c r="M1060" s="20">
        <v>6193.3468556442222</v>
      </c>
    </row>
    <row r="1061" spans="1:13">
      <c r="A1061" t="str">
        <f t="shared" si="48"/>
        <v/>
      </c>
      <c r="B1061" t="s">
        <v>150</v>
      </c>
      <c r="C1061" t="str">
        <f>VLOOKUP(B1061,'country codes'!$A$3:$B$287,2,0)</f>
        <v>LSO</v>
      </c>
      <c r="D1061">
        <v>5</v>
      </c>
      <c r="E1061" s="7" t="str">
        <f t="shared" si="49"/>
        <v>2014LSO</v>
      </c>
      <c r="F1061" s="5">
        <v>2043.4480000000001</v>
      </c>
      <c r="G1061">
        <v>2014</v>
      </c>
      <c r="H1061" s="5">
        <v>49.9</v>
      </c>
      <c r="I1061" s="6" t="s">
        <v>333</v>
      </c>
      <c r="J1061" s="6">
        <v>1.3564818677438799</v>
      </c>
      <c r="K1061" s="12" t="s">
        <v>333</v>
      </c>
      <c r="L1061">
        <f t="shared" si="50"/>
        <v>1.63</v>
      </c>
      <c r="M1061" s="20">
        <v>2676.9749855703008</v>
      </c>
    </row>
    <row r="1062" spans="1:13">
      <c r="A1062" t="str">
        <f t="shared" si="48"/>
        <v/>
      </c>
      <c r="B1062" t="s">
        <v>114</v>
      </c>
      <c r="C1062" t="str">
        <f>VLOOKUP(B1062,'country codes'!$A$3:$B$287,2,0)</f>
        <v>TWN</v>
      </c>
      <c r="D1062">
        <v>8</v>
      </c>
      <c r="E1062" s="7" t="str">
        <f t="shared" si="49"/>
        <v>2014TWN</v>
      </c>
      <c r="F1062" s="5">
        <v>23491.975999999999</v>
      </c>
      <c r="G1062">
        <v>2014</v>
      </c>
      <c r="H1062" s="11">
        <v>79.557199999999995</v>
      </c>
      <c r="I1062" s="6">
        <v>6.3634967803955078</v>
      </c>
      <c r="J1062" s="6" t="s">
        <v>333</v>
      </c>
      <c r="K1062" s="12" t="s">
        <v>333</v>
      </c>
      <c r="L1062">
        <f t="shared" si="50"/>
        <v>1.63</v>
      </c>
      <c r="M1062" s="20" t="e">
        <v>#N/A</v>
      </c>
    </row>
    <row r="1063" spans="1:13">
      <c r="A1063" t="str">
        <f t="shared" si="48"/>
        <v/>
      </c>
      <c r="B1063" t="s">
        <v>151</v>
      </c>
      <c r="C1063" t="str">
        <f>VLOOKUP(B1063,'country codes'!$A$3:$B$287,2,0)</f>
        <v>TTO</v>
      </c>
      <c r="D1063">
        <v>1</v>
      </c>
      <c r="E1063" s="7" t="str">
        <f t="shared" si="49"/>
        <v>2014TTO</v>
      </c>
      <c r="F1063" s="5">
        <v>1362.337</v>
      </c>
      <c r="G1063">
        <v>2014</v>
      </c>
      <c r="H1063" s="5">
        <v>72.8</v>
      </c>
      <c r="I1063" s="6" t="s">
        <v>333</v>
      </c>
      <c r="J1063" s="6">
        <v>6.6823245637738298</v>
      </c>
      <c r="K1063" s="12" t="s">
        <v>333</v>
      </c>
      <c r="L1063">
        <f t="shared" si="50"/>
        <v>1.63</v>
      </c>
      <c r="M1063" s="20">
        <v>28828.049248707517</v>
      </c>
    </row>
    <row r="1064" spans="1:13">
      <c r="A1064" t="str">
        <f t="shared" si="48"/>
        <v/>
      </c>
      <c r="B1064" t="s">
        <v>16</v>
      </c>
      <c r="C1064" t="str">
        <f>VLOOKUP(B1064,'country codes'!$A$3:$B$287,2,0)</f>
        <v>URY</v>
      </c>
      <c r="D1064">
        <v>1</v>
      </c>
      <c r="E1064" s="7" t="str">
        <f t="shared" si="49"/>
        <v>2014URY</v>
      </c>
      <c r="F1064" s="5">
        <v>3400.4389999999999</v>
      </c>
      <c r="G1064">
        <v>2014</v>
      </c>
      <c r="H1064" s="5">
        <v>77.2</v>
      </c>
      <c r="I1064" s="6">
        <v>6.5614438056945801</v>
      </c>
      <c r="J1064" s="6" t="s">
        <v>333</v>
      </c>
      <c r="K1064" s="12" t="s">
        <v>333</v>
      </c>
      <c r="L1064">
        <f t="shared" si="50"/>
        <v>1.63</v>
      </c>
      <c r="M1064" s="20">
        <v>20582.168953045624</v>
      </c>
    </row>
    <row r="1065" spans="1:13">
      <c r="A1065" t="str">
        <f t="shared" si="48"/>
        <v/>
      </c>
      <c r="B1065" t="s">
        <v>11</v>
      </c>
      <c r="C1065" t="str">
        <f>VLOOKUP(B1065,'country codes'!$A$3:$B$287,2,0)</f>
        <v>VUT</v>
      </c>
      <c r="D1065">
        <v>8</v>
      </c>
      <c r="E1065" s="7" t="str">
        <f t="shared" si="49"/>
        <v>2014VUT</v>
      </c>
      <c r="F1065" s="5">
        <v>263.88799999999998</v>
      </c>
      <c r="G1065">
        <v>2014</v>
      </c>
      <c r="H1065" s="5">
        <v>69.7</v>
      </c>
      <c r="I1065" s="6">
        <v>6.5509367194994104</v>
      </c>
      <c r="J1065" s="6" t="s">
        <v>333</v>
      </c>
      <c r="K1065" s="12" t="s">
        <v>333</v>
      </c>
      <c r="L1065">
        <f t="shared" si="50"/>
        <v>1.63</v>
      </c>
      <c r="M1065" s="20">
        <v>3116.0770247552941</v>
      </c>
    </row>
    <row r="1066" spans="1:13">
      <c r="A1066">
        <f t="shared" si="48"/>
        <v>1</v>
      </c>
      <c r="B1066" t="s">
        <v>4</v>
      </c>
      <c r="C1066" t="str">
        <f>VLOOKUP(B1066,'country codes'!$A$3:$B$287,2,0)</f>
        <v>CRI</v>
      </c>
      <c r="D1066">
        <v>1</v>
      </c>
      <c r="E1066" s="7" t="str">
        <f t="shared" si="49"/>
        <v>2013CRI</v>
      </c>
      <c r="F1066" s="5">
        <v>4742.1109999999999</v>
      </c>
      <c r="G1066">
        <v>2013</v>
      </c>
      <c r="H1066" s="5">
        <v>79.2</v>
      </c>
      <c r="I1066" s="6">
        <v>7.1580004692077637</v>
      </c>
      <c r="J1066" s="6">
        <v>2.49225857663007</v>
      </c>
      <c r="K1066" s="12">
        <v>63.943802769648315</v>
      </c>
      <c r="L1066">
        <f t="shared" si="50"/>
        <v>1.64</v>
      </c>
      <c r="M1066" s="20">
        <v>17748.948896437647</v>
      </c>
    </row>
    <row r="1067" spans="1:13">
      <c r="A1067">
        <f t="shared" si="48"/>
        <v>2</v>
      </c>
      <c r="B1067" t="s">
        <v>5</v>
      </c>
      <c r="C1067" t="str">
        <f>VLOOKUP(B1067,'country codes'!$A$3:$B$287,2,0)</f>
        <v>COL</v>
      </c>
      <c r="D1067">
        <v>1</v>
      </c>
      <c r="E1067" s="7" t="str">
        <f t="shared" si="49"/>
        <v>2013COL</v>
      </c>
      <c r="F1067" s="5">
        <v>46495.491999999998</v>
      </c>
      <c r="G1067">
        <v>2013</v>
      </c>
      <c r="H1067" s="5">
        <v>76.099999999999994</v>
      </c>
      <c r="I1067" s="6">
        <v>6.6065506935119629</v>
      </c>
      <c r="J1067" s="6">
        <v>1.9233353847216299</v>
      </c>
      <c r="K1067" s="12">
        <v>61.424392518456067</v>
      </c>
      <c r="L1067">
        <f t="shared" si="50"/>
        <v>1.64</v>
      </c>
      <c r="M1067" s="20">
        <v>13436.041030385048</v>
      </c>
    </row>
    <row r="1068" spans="1:13">
      <c r="A1068">
        <f t="shared" si="48"/>
        <v>3</v>
      </c>
      <c r="B1068" t="s">
        <v>27</v>
      </c>
      <c r="C1068" t="str">
        <f>VLOOKUP(B1068,'country codes'!$A$3:$B$287,2,0)</f>
        <v>MEX</v>
      </c>
      <c r="D1068">
        <v>1</v>
      </c>
      <c r="E1068" s="7" t="str">
        <f t="shared" si="49"/>
        <v>2013MEX</v>
      </c>
      <c r="F1068" s="5">
        <v>118827.158</v>
      </c>
      <c r="G1068">
        <v>2013</v>
      </c>
      <c r="H1068" s="5">
        <v>74.900000000000006</v>
      </c>
      <c r="I1068" s="6">
        <v>7.4425463676452637</v>
      </c>
      <c r="J1068" s="6">
        <v>2.6049627906550601</v>
      </c>
      <c r="K1068" s="12">
        <v>61.225007785643925</v>
      </c>
      <c r="L1068">
        <f t="shared" si="50"/>
        <v>1.64</v>
      </c>
      <c r="M1068" s="20">
        <v>18661.340295950802</v>
      </c>
    </row>
    <row r="1069" spans="1:13">
      <c r="A1069">
        <f t="shared" si="48"/>
        <v>4</v>
      </c>
      <c r="B1069" t="s">
        <v>12</v>
      </c>
      <c r="C1069" t="str">
        <f>VLOOKUP(B1069,'country codes'!$A$3:$B$287,2,0)</f>
        <v>PAN</v>
      </c>
      <c r="D1069">
        <v>1</v>
      </c>
      <c r="E1069" s="7" t="str">
        <f t="shared" si="49"/>
        <v>2013PAN</v>
      </c>
      <c r="F1069" s="5">
        <v>3835.4470000000001</v>
      </c>
      <c r="G1069">
        <v>2013</v>
      </c>
      <c r="H1069" s="5">
        <v>77.400000000000006</v>
      </c>
      <c r="I1069" s="6">
        <v>6.8664803504943848</v>
      </c>
      <c r="J1069" s="6">
        <v>2.4452008475629299</v>
      </c>
      <c r="K1069" s="12">
        <v>60.676101779356067</v>
      </c>
      <c r="L1069">
        <f t="shared" si="50"/>
        <v>1.64</v>
      </c>
      <c r="M1069" s="20">
        <v>26485.565805946779</v>
      </c>
    </row>
    <row r="1070" spans="1:13">
      <c r="A1070">
        <f t="shared" si="48"/>
        <v>5</v>
      </c>
      <c r="B1070" t="s">
        <v>6</v>
      </c>
      <c r="C1070" t="str">
        <f>VLOOKUP(B1070,'country codes'!$A$3:$B$287,2,0)</f>
        <v>ECU</v>
      </c>
      <c r="D1070">
        <v>1</v>
      </c>
      <c r="E1070" s="7" t="str">
        <f t="shared" si="49"/>
        <v>2013ECU</v>
      </c>
      <c r="F1070" s="5">
        <v>15707.473</v>
      </c>
      <c r="G1070">
        <v>2013</v>
      </c>
      <c r="H1070" s="5">
        <v>75.7</v>
      </c>
      <c r="I1070" s="6">
        <v>6.0192060470581055</v>
      </c>
      <c r="J1070" s="6">
        <v>1.95329655556875</v>
      </c>
      <c r="K1070" s="12">
        <v>56.671694507770795</v>
      </c>
      <c r="L1070">
        <f t="shared" si="50"/>
        <v>1.64</v>
      </c>
      <c r="M1070" s="20">
        <v>11818.586081690644</v>
      </c>
    </row>
    <row r="1071" spans="1:13">
      <c r="A1071">
        <f t="shared" si="48"/>
        <v>6</v>
      </c>
      <c r="B1071" t="s">
        <v>26</v>
      </c>
      <c r="C1071" t="str">
        <f>VLOOKUP(B1071,'country codes'!$A$3:$B$287,2,0)</f>
        <v>BRA</v>
      </c>
      <c r="D1071">
        <v>1</v>
      </c>
      <c r="E1071" s="7" t="str">
        <f t="shared" si="49"/>
        <v>2013BRA</v>
      </c>
      <c r="F1071" s="5">
        <v>201035.90400000001</v>
      </c>
      <c r="G1071">
        <v>2013</v>
      </c>
      <c r="H1071" s="5">
        <v>74.5</v>
      </c>
      <c r="I1071" s="6">
        <v>7.1402826309204102</v>
      </c>
      <c r="J1071" s="6">
        <v>2.9678350403612601</v>
      </c>
      <c r="K1071" s="12">
        <v>56.618126678151938</v>
      </c>
      <c r="L1071">
        <f t="shared" si="50"/>
        <v>1.64</v>
      </c>
      <c r="M1071" s="20">
        <v>15800.038965120326</v>
      </c>
    </row>
    <row r="1072" spans="1:13">
      <c r="A1072">
        <f t="shared" si="48"/>
        <v>7</v>
      </c>
      <c r="B1072" t="s">
        <v>17</v>
      </c>
      <c r="C1072" t="str">
        <f>VLOOKUP(B1072,'country codes'!$A$3:$B$287,2,0)</f>
        <v>SLV</v>
      </c>
      <c r="D1072">
        <v>1</v>
      </c>
      <c r="E1072" s="7" t="str">
        <f t="shared" si="49"/>
        <v>2013SLV</v>
      </c>
      <c r="F1072" s="5">
        <v>6266.076</v>
      </c>
      <c r="G1072">
        <v>2013</v>
      </c>
      <c r="H1072" s="5">
        <v>71.900000000000006</v>
      </c>
      <c r="I1072" s="6">
        <v>6.3250632286071777</v>
      </c>
      <c r="J1072" s="6">
        <v>1.8415281358345199</v>
      </c>
      <c r="K1072" s="12">
        <v>56.302219844598199</v>
      </c>
      <c r="L1072">
        <f t="shared" si="50"/>
        <v>1.64</v>
      </c>
      <c r="M1072" s="20">
        <v>7892.4418577027918</v>
      </c>
    </row>
    <row r="1073" spans="1:13">
      <c r="A1073">
        <f t="shared" si="48"/>
        <v>8</v>
      </c>
      <c r="B1073" t="s">
        <v>20</v>
      </c>
      <c r="C1073" t="str">
        <f>VLOOKUP(B1073,'country codes'!$A$3:$B$287,2,0)</f>
        <v>NIC</v>
      </c>
      <c r="D1073">
        <v>1</v>
      </c>
      <c r="E1073" s="7" t="str">
        <f t="shared" si="49"/>
        <v>2013NIC</v>
      </c>
      <c r="F1073" s="5">
        <v>6062.4620000000004</v>
      </c>
      <c r="G1073">
        <v>2013</v>
      </c>
      <c r="H1073" s="5">
        <v>73.2</v>
      </c>
      <c r="I1073" s="6">
        <v>5.7722749710083008</v>
      </c>
      <c r="J1073" s="6">
        <v>1.45026827295924</v>
      </c>
      <c r="K1073" s="12">
        <v>56.271090522428366</v>
      </c>
      <c r="L1073">
        <f t="shared" si="50"/>
        <v>1.64</v>
      </c>
      <c r="M1073" s="20">
        <v>5263.4860908669598</v>
      </c>
    </row>
    <row r="1074" spans="1:13">
      <c r="A1074">
        <f t="shared" si="48"/>
        <v>9</v>
      </c>
      <c r="B1074" t="s">
        <v>30</v>
      </c>
      <c r="C1074" t="str">
        <f>VLOOKUP(B1074,'country codes'!$A$3:$B$287,2,0)</f>
        <v>PSE</v>
      </c>
      <c r="D1074">
        <v>4</v>
      </c>
      <c r="E1074" s="7" t="str">
        <f t="shared" si="49"/>
        <v>2013PSE</v>
      </c>
      <c r="F1074" s="5">
        <v>4333.5209999999997</v>
      </c>
      <c r="G1074">
        <v>2013</v>
      </c>
      <c r="H1074" s="5">
        <v>73.2</v>
      </c>
      <c r="I1074" s="6">
        <v>4.8440279960632324</v>
      </c>
      <c r="J1074" s="6">
        <v>0.58929721725495499</v>
      </c>
      <c r="K1074" s="12">
        <v>55.589882026279305</v>
      </c>
      <c r="L1074">
        <f t="shared" si="50"/>
        <v>1.64</v>
      </c>
      <c r="M1074" s="20">
        <v>6118.2571813564837</v>
      </c>
    </row>
    <row r="1075" spans="1:13">
      <c r="A1075">
        <f t="shared" si="48"/>
        <v>10</v>
      </c>
      <c r="B1075" t="s">
        <v>8</v>
      </c>
      <c r="C1075" t="str">
        <f>VLOOKUP(B1075,'country codes'!$A$3:$B$287,2,0)</f>
        <v>GTM</v>
      </c>
      <c r="D1075">
        <v>1</v>
      </c>
      <c r="E1075" s="7" t="str">
        <f t="shared" si="49"/>
        <v>2013GTM</v>
      </c>
      <c r="F1075" s="5">
        <v>15595.821</v>
      </c>
      <c r="G1075">
        <v>2013</v>
      </c>
      <c r="H1075" s="5">
        <v>72.599999999999994</v>
      </c>
      <c r="I1075" s="6">
        <v>5.9846014976501465</v>
      </c>
      <c r="J1075" s="6">
        <v>1.7409261940102101</v>
      </c>
      <c r="K1075" s="12">
        <v>55.241287179779881</v>
      </c>
      <c r="L1075">
        <f t="shared" si="50"/>
        <v>1.64</v>
      </c>
      <c r="M1075" s="20">
        <v>7733.8410399094628</v>
      </c>
    </row>
    <row r="1076" spans="1:13">
      <c r="A1076">
        <f t="shared" si="48"/>
        <v>11</v>
      </c>
      <c r="B1076" t="s">
        <v>15</v>
      </c>
      <c r="C1076" t="str">
        <f>VLOOKUP(B1076,'country codes'!$A$3:$B$287,2,0)</f>
        <v>CHE</v>
      </c>
      <c r="D1076">
        <v>3</v>
      </c>
      <c r="E1076" s="7" t="str">
        <f t="shared" si="49"/>
        <v>2013CHE</v>
      </c>
      <c r="F1076" s="5">
        <v>8108.8760000000002</v>
      </c>
      <c r="G1076">
        <v>2013</v>
      </c>
      <c r="H1076" s="5">
        <v>82.8</v>
      </c>
      <c r="I1076" s="6">
        <v>7.6345062255859375</v>
      </c>
      <c r="J1076" s="6">
        <v>5.0924611440200698</v>
      </c>
      <c r="K1076" s="12">
        <v>54.624411705443265</v>
      </c>
      <c r="L1076">
        <f t="shared" si="50"/>
        <v>1.64</v>
      </c>
      <c r="M1076" s="20">
        <v>65029.163829468489</v>
      </c>
    </row>
    <row r="1077" spans="1:13">
      <c r="A1077">
        <f t="shared" si="48"/>
        <v>12</v>
      </c>
      <c r="B1077" t="s">
        <v>9</v>
      </c>
      <c r="C1077" t="str">
        <f>VLOOKUP(B1077,'country codes'!$A$3:$B$287,2,0)</f>
        <v>JAM</v>
      </c>
      <c r="D1077">
        <v>1</v>
      </c>
      <c r="E1077" s="7" t="str">
        <f t="shared" si="49"/>
        <v>2013JAM</v>
      </c>
      <c r="F1077" s="5">
        <v>2858.71</v>
      </c>
      <c r="G1077">
        <v>2013</v>
      </c>
      <c r="H1077" s="5">
        <v>74</v>
      </c>
      <c r="I1077" s="6">
        <v>5.7088866233825684</v>
      </c>
      <c r="J1077" s="6">
        <v>1.79313633724837</v>
      </c>
      <c r="K1077" s="12">
        <v>54.128785684023697</v>
      </c>
      <c r="L1077">
        <f t="shared" si="50"/>
        <v>1.64</v>
      </c>
      <c r="M1077" s="20">
        <v>9425.1079743976479</v>
      </c>
    </row>
    <row r="1078" spans="1:13">
      <c r="A1078">
        <f t="shared" si="48"/>
        <v>13</v>
      </c>
      <c r="B1078" t="s">
        <v>32</v>
      </c>
      <c r="C1078" t="str">
        <f>VLOOKUP(B1078,'country codes'!$A$3:$B$287,2,0)</f>
        <v>THA</v>
      </c>
      <c r="D1078">
        <v>8</v>
      </c>
      <c r="E1078" s="7" t="str">
        <f t="shared" si="49"/>
        <v>2013THA</v>
      </c>
      <c r="F1078" s="5">
        <v>68144.519</v>
      </c>
      <c r="G1078">
        <v>2013</v>
      </c>
      <c r="H1078" s="5">
        <v>75.400000000000006</v>
      </c>
      <c r="I1078" s="6">
        <v>6.2310247421264648</v>
      </c>
      <c r="J1078" s="6">
        <v>2.5947274139282399</v>
      </c>
      <c r="K1078" s="12">
        <v>53.782693411310085</v>
      </c>
      <c r="L1078">
        <f t="shared" si="50"/>
        <v>1.64</v>
      </c>
      <c r="M1078" s="20">
        <v>15783.030732774941</v>
      </c>
    </row>
    <row r="1079" spans="1:13">
      <c r="A1079">
        <f t="shared" si="48"/>
        <v>14</v>
      </c>
      <c r="B1079" t="s">
        <v>63</v>
      </c>
      <c r="C1079" t="str">
        <f>VLOOKUP(B1079,'country codes'!$A$3:$B$287,2,0)</f>
        <v>DZA</v>
      </c>
      <c r="D1079">
        <v>4</v>
      </c>
      <c r="E1079" s="7" t="str">
        <f t="shared" si="49"/>
        <v>2013DZA</v>
      </c>
      <c r="F1079" s="5">
        <v>38140.135000000002</v>
      </c>
      <c r="G1079">
        <v>2013</v>
      </c>
      <c r="H1079" s="5">
        <v>75.7</v>
      </c>
      <c r="I1079" s="6">
        <v>5.9797470569610596</v>
      </c>
      <c r="J1079" s="6">
        <v>2.3953188581782601</v>
      </c>
      <c r="K1079" s="12">
        <v>53.552757350357254</v>
      </c>
      <c r="L1079">
        <f t="shared" si="50"/>
        <v>1.64</v>
      </c>
      <c r="M1079" s="20">
        <v>11319.097949101542</v>
      </c>
    </row>
    <row r="1080" spans="1:13">
      <c r="A1080">
        <f t="shared" si="48"/>
        <v>15</v>
      </c>
      <c r="B1080" t="s">
        <v>25</v>
      </c>
      <c r="C1080" t="str">
        <f>VLOOKUP(B1080,'country codes'!$A$3:$B$287,2,0)</f>
        <v>NZL</v>
      </c>
      <c r="D1080">
        <v>2</v>
      </c>
      <c r="E1080" s="7" t="str">
        <f t="shared" si="49"/>
        <v>2013NZL</v>
      </c>
      <c r="F1080" s="5">
        <v>4518.5190000000002</v>
      </c>
      <c r="G1080">
        <v>2013</v>
      </c>
      <c r="H1080" s="5">
        <v>81.400000000000006</v>
      </c>
      <c r="I1080" s="6">
        <v>7.2801518440246582</v>
      </c>
      <c r="J1080" s="6">
        <v>4.8854076970562401</v>
      </c>
      <c r="K1080" s="12">
        <v>52.597971389389073</v>
      </c>
      <c r="L1080">
        <f t="shared" si="50"/>
        <v>1.64</v>
      </c>
      <c r="M1080" s="20">
        <v>39724.878021486889</v>
      </c>
    </row>
    <row r="1081" spans="1:13">
      <c r="A1081">
        <f t="shared" si="48"/>
        <v>16</v>
      </c>
      <c r="B1081" t="s">
        <v>19</v>
      </c>
      <c r="C1081" t="str">
        <f>VLOOKUP(B1081,'country codes'!$A$3:$B$287,2,0)</f>
        <v>PER</v>
      </c>
      <c r="D1081">
        <v>1</v>
      </c>
      <c r="E1081" s="7" t="str">
        <f t="shared" si="49"/>
        <v>2013PER</v>
      </c>
      <c r="F1081" s="5">
        <v>29773.986000000001</v>
      </c>
      <c r="G1081">
        <v>2013</v>
      </c>
      <c r="H1081" s="5">
        <v>75.3</v>
      </c>
      <c r="I1081" s="6">
        <v>5.782557487487793</v>
      </c>
      <c r="J1081" s="6">
        <v>2.2998637658032601</v>
      </c>
      <c r="K1081" s="12">
        <v>52.48202250780016</v>
      </c>
      <c r="L1081">
        <f t="shared" si="50"/>
        <v>1.64</v>
      </c>
      <c r="M1081" s="20">
        <v>11724.00320462355</v>
      </c>
    </row>
    <row r="1082" spans="1:13">
      <c r="A1082">
        <f t="shared" si="48"/>
        <v>17</v>
      </c>
      <c r="B1082" t="s">
        <v>36</v>
      </c>
      <c r="C1082" t="str">
        <f>VLOOKUP(B1082,'country codes'!$A$3:$B$287,2,0)</f>
        <v>MDA</v>
      </c>
      <c r="D1082">
        <v>7</v>
      </c>
      <c r="E1082" s="7" t="str">
        <f t="shared" si="49"/>
        <v>2013MDA</v>
      </c>
      <c r="F1082" s="5">
        <v>4074.585</v>
      </c>
      <c r="G1082">
        <v>2013</v>
      </c>
      <c r="H1082" s="5">
        <v>71</v>
      </c>
      <c r="I1082" s="6">
        <v>5.7560591697692871</v>
      </c>
      <c r="J1082" s="6">
        <v>1.7520871709349299</v>
      </c>
      <c r="K1082" s="12">
        <v>52.233963554173677</v>
      </c>
      <c r="L1082">
        <f t="shared" si="50"/>
        <v>1.64</v>
      </c>
      <c r="M1082" s="20">
        <v>9817.2962967111216</v>
      </c>
    </row>
    <row r="1083" spans="1:13">
      <c r="A1083">
        <f t="shared" si="48"/>
        <v>18</v>
      </c>
      <c r="B1083" t="s">
        <v>33</v>
      </c>
      <c r="C1083" t="str">
        <f>VLOOKUP(B1083,'country codes'!$A$3:$B$287,2,0)</f>
        <v>MAR</v>
      </c>
      <c r="D1083">
        <v>4</v>
      </c>
      <c r="E1083" s="7" t="str">
        <f t="shared" si="49"/>
        <v>2013MAR</v>
      </c>
      <c r="F1083" s="5">
        <v>33715.705000000002</v>
      </c>
      <c r="G1083">
        <v>2013</v>
      </c>
      <c r="H1083" s="5">
        <v>75.2</v>
      </c>
      <c r="I1083" s="6">
        <v>5.1421604156494141</v>
      </c>
      <c r="J1083" s="6">
        <v>1.6985963757637801</v>
      </c>
      <c r="K1083" s="12">
        <v>51.637142450188392</v>
      </c>
      <c r="L1083">
        <f t="shared" si="50"/>
        <v>1.64</v>
      </c>
      <c r="M1083" s="20">
        <v>6831.1148066259702</v>
      </c>
    </row>
    <row r="1084" spans="1:13">
      <c r="A1084">
        <f t="shared" si="48"/>
        <v>19</v>
      </c>
      <c r="B1084" t="s">
        <v>42</v>
      </c>
      <c r="C1084" t="str">
        <f>VLOOKUP(B1084,'country codes'!$A$3:$B$287,2,0)</f>
        <v>ESP</v>
      </c>
      <c r="D1084">
        <v>3</v>
      </c>
      <c r="E1084" s="7" t="str">
        <f t="shared" si="49"/>
        <v>2013ESP</v>
      </c>
      <c r="F1084" s="5">
        <v>46930.553999999996</v>
      </c>
      <c r="G1084">
        <v>2013</v>
      </c>
      <c r="H1084" s="5">
        <v>82.6</v>
      </c>
      <c r="I1084" s="6">
        <v>6.1500272750854492</v>
      </c>
      <c r="J1084" s="6">
        <v>3.9143145661494998</v>
      </c>
      <c r="K1084" s="12">
        <v>51.391502880900831</v>
      </c>
      <c r="L1084">
        <f t="shared" si="50"/>
        <v>1.64</v>
      </c>
      <c r="M1084" s="20">
        <v>35484.689805641137</v>
      </c>
    </row>
    <row r="1085" spans="1:13">
      <c r="A1085">
        <f t="shared" si="48"/>
        <v>20</v>
      </c>
      <c r="B1085" t="s">
        <v>86</v>
      </c>
      <c r="C1085" t="str">
        <f>VLOOKUP(B1085,'country codes'!$A$3:$B$287,2,0)</f>
        <v>CHL</v>
      </c>
      <c r="D1085">
        <v>1</v>
      </c>
      <c r="E1085" s="7" t="str">
        <f t="shared" si="49"/>
        <v>2013CHL</v>
      </c>
      <c r="F1085" s="5">
        <v>17571.510999999999</v>
      </c>
      <c r="G1085">
        <v>2013</v>
      </c>
      <c r="H1085" s="5">
        <v>79.3</v>
      </c>
      <c r="I1085" s="6">
        <v>6.7401537895202637</v>
      </c>
      <c r="J1085" s="6">
        <v>4.1996985127523301</v>
      </c>
      <c r="K1085" s="12">
        <v>51.253803501224205</v>
      </c>
      <c r="L1085">
        <f t="shared" si="50"/>
        <v>1.64</v>
      </c>
      <c r="M1085" s="20">
        <v>24081.879609374995</v>
      </c>
    </row>
    <row r="1086" spans="1:13">
      <c r="A1086">
        <f t="shared" si="48"/>
        <v>21</v>
      </c>
      <c r="B1086" t="s">
        <v>13</v>
      </c>
      <c r="C1086" t="str">
        <f>VLOOKUP(B1086,'country codes'!$A$3:$B$287,2,0)</f>
        <v>TJK</v>
      </c>
      <c r="D1086">
        <v>7</v>
      </c>
      <c r="E1086" s="7" t="str">
        <f t="shared" si="49"/>
        <v>2013TJK</v>
      </c>
      <c r="F1086" s="5">
        <v>8059.7820000000002</v>
      </c>
      <c r="G1086">
        <v>2013</v>
      </c>
      <c r="H1086" s="5">
        <v>69.599999999999994</v>
      </c>
      <c r="I1086" s="6">
        <v>4.9665212631225586</v>
      </c>
      <c r="J1086" s="6">
        <v>0.89373289974818704</v>
      </c>
      <c r="K1086" s="12">
        <v>51.176558300006469</v>
      </c>
      <c r="L1086">
        <f t="shared" si="50"/>
        <v>1.64</v>
      </c>
      <c r="M1086" s="20">
        <v>2616.4754855423553</v>
      </c>
    </row>
    <row r="1087" spans="1:13">
      <c r="A1087">
        <f t="shared" si="48"/>
        <v>22</v>
      </c>
      <c r="B1087" t="s">
        <v>45</v>
      </c>
      <c r="C1087" t="str">
        <f>VLOOKUP(B1087,'country codes'!$A$3:$B$287,2,0)</f>
        <v>ARG</v>
      </c>
      <c r="D1087">
        <v>1</v>
      </c>
      <c r="E1087" s="7" t="str">
        <f t="shared" si="49"/>
        <v>2013ARG</v>
      </c>
      <c r="F1087" s="5">
        <v>42196.034</v>
      </c>
      <c r="G1087">
        <v>2013</v>
      </c>
      <c r="H1087" s="5">
        <v>75.8</v>
      </c>
      <c r="I1087" s="6">
        <v>6.5822601318359375</v>
      </c>
      <c r="J1087" s="6">
        <v>3.5457262777020802</v>
      </c>
      <c r="K1087" s="12">
        <v>51.020188965053158</v>
      </c>
      <c r="L1087">
        <f t="shared" si="50"/>
        <v>1.64</v>
      </c>
      <c r="M1087" s="20">
        <v>24424.136447787139</v>
      </c>
    </row>
    <row r="1088" spans="1:13">
      <c r="A1088">
        <f t="shared" si="48"/>
        <v>23</v>
      </c>
      <c r="B1088" t="s">
        <v>14</v>
      </c>
      <c r="C1088" t="str">
        <f>VLOOKUP(B1088,'country codes'!$A$3:$B$287,2,0)</f>
        <v>BGD</v>
      </c>
      <c r="D1088">
        <v>6</v>
      </c>
      <c r="E1088" s="7" t="str">
        <f t="shared" si="49"/>
        <v>2013BGD</v>
      </c>
      <c r="F1088" s="5">
        <v>152761.413</v>
      </c>
      <c r="G1088">
        <v>2013</v>
      </c>
      <c r="H1088" s="5">
        <v>70.900000000000006</v>
      </c>
      <c r="I1088" s="6">
        <v>4.660161018371582</v>
      </c>
      <c r="J1088" s="6">
        <v>0.74786383223848196</v>
      </c>
      <c r="K1088" s="12">
        <v>50.964124021445279</v>
      </c>
      <c r="L1088">
        <f t="shared" si="50"/>
        <v>1.64</v>
      </c>
      <c r="M1088" s="20">
        <v>3348.9534737619852</v>
      </c>
    </row>
    <row r="1089" spans="1:13">
      <c r="A1089">
        <f t="shared" si="48"/>
        <v>24</v>
      </c>
      <c r="B1089" t="s">
        <v>10</v>
      </c>
      <c r="C1089" t="str">
        <f>VLOOKUP(B1089,'country codes'!$A$3:$B$287,2,0)</f>
        <v>PHL</v>
      </c>
      <c r="D1089">
        <v>8</v>
      </c>
      <c r="E1089" s="7" t="str">
        <f t="shared" si="49"/>
        <v>2013PHL</v>
      </c>
      <c r="F1089" s="5">
        <v>98871.558000000005</v>
      </c>
      <c r="G1089">
        <v>2013</v>
      </c>
      <c r="H1089" s="5">
        <v>70.3</v>
      </c>
      <c r="I1089" s="6">
        <v>4.9769253730773926</v>
      </c>
      <c r="J1089" s="6">
        <v>1.0255299004251199</v>
      </c>
      <c r="K1089" s="12">
        <v>50.92686001333437</v>
      </c>
      <c r="L1089">
        <f t="shared" si="50"/>
        <v>1.64</v>
      </c>
      <c r="M1089" s="20">
        <v>6666.2509168535198</v>
      </c>
    </row>
    <row r="1090" spans="1:13">
      <c r="A1090">
        <f t="shared" ref="A1090:A1153" si="51">IF(ISNUMBER(K1090),COUNTIFS($G$2:$G$2281,G1090,$K$2:$K$2281,"&gt;"&amp;K1090)+1,"")</f>
        <v>25</v>
      </c>
      <c r="B1090" t="s">
        <v>24</v>
      </c>
      <c r="C1090" t="str">
        <f>VLOOKUP(B1090,'country codes'!$A$3:$B$287,2,0)</f>
        <v>UZB</v>
      </c>
      <c r="D1090">
        <v>7</v>
      </c>
      <c r="E1090" s="7" t="str">
        <f t="shared" ref="E1090:E1153" si="52">G1090&amp;C1090</f>
        <v>2013UZB</v>
      </c>
      <c r="F1090" s="5">
        <v>29932.63</v>
      </c>
      <c r="G1090">
        <v>2013</v>
      </c>
      <c r="H1090" s="5">
        <v>70.400000000000006</v>
      </c>
      <c r="I1090" s="6">
        <v>5.9399862289428711</v>
      </c>
      <c r="J1090" s="6">
        <v>2.0990844947559801</v>
      </c>
      <c r="K1090" s="12">
        <v>50.812414769581814</v>
      </c>
      <c r="L1090">
        <f t="shared" ref="L1090:L1153" si="53">VLOOKUP(G1090,$G$2285:$J$2299,4,0)</f>
        <v>1.64</v>
      </c>
      <c r="M1090" s="20">
        <v>5469.8559525247265</v>
      </c>
    </row>
    <row r="1091" spans="1:13">
      <c r="A1091">
        <f t="shared" si="51"/>
        <v>26</v>
      </c>
      <c r="B1091" t="s">
        <v>29</v>
      </c>
      <c r="C1091" t="str">
        <f>VLOOKUP(B1091,'country codes'!$A$3:$B$287,2,0)</f>
        <v>GBR</v>
      </c>
      <c r="D1091">
        <v>3</v>
      </c>
      <c r="E1091" s="7" t="str">
        <f t="shared" si="52"/>
        <v>2013GBR</v>
      </c>
      <c r="F1091" s="5">
        <v>64984.014999999999</v>
      </c>
      <c r="G1091">
        <v>2013</v>
      </c>
      <c r="H1091" s="5">
        <v>80.900000000000006</v>
      </c>
      <c r="I1091" s="6">
        <v>6.9180550575256348</v>
      </c>
      <c r="J1091" s="6">
        <v>4.81558690792333</v>
      </c>
      <c r="K1091" s="12">
        <v>50.521906916619557</v>
      </c>
      <c r="L1091">
        <f t="shared" si="53"/>
        <v>1.64</v>
      </c>
      <c r="M1091" s="20">
        <v>43404.536624310887</v>
      </c>
    </row>
    <row r="1092" spans="1:13">
      <c r="A1092">
        <f t="shared" si="51"/>
        <v>27</v>
      </c>
      <c r="B1092" t="s">
        <v>74</v>
      </c>
      <c r="C1092" t="str">
        <f>VLOOKUP(B1092,'country codes'!$A$3:$B$287,2,0)</f>
        <v>ISR</v>
      </c>
      <c r="D1092">
        <v>4</v>
      </c>
      <c r="E1092" s="7" t="str">
        <f t="shared" si="52"/>
        <v>2013ISR</v>
      </c>
      <c r="F1092" s="5">
        <v>7734.8339999999998</v>
      </c>
      <c r="G1092">
        <v>2013</v>
      </c>
      <c r="H1092" s="5">
        <v>82</v>
      </c>
      <c r="I1092" s="6">
        <v>7.3205633163452148</v>
      </c>
      <c r="J1092" s="6">
        <v>5.5635340036616503</v>
      </c>
      <c r="K1092" s="12">
        <v>50.231172776125582</v>
      </c>
      <c r="L1092">
        <f t="shared" si="53"/>
        <v>1.64</v>
      </c>
      <c r="M1092" s="20">
        <v>36922.005564726744</v>
      </c>
    </row>
    <row r="1093" spans="1:13">
      <c r="A1093">
        <f t="shared" si="51"/>
        <v>28</v>
      </c>
      <c r="B1093" t="s">
        <v>51</v>
      </c>
      <c r="C1093" t="str">
        <f>VLOOKUP(B1093,'country codes'!$A$3:$B$287,2,0)</f>
        <v>PAK</v>
      </c>
      <c r="D1093">
        <v>6</v>
      </c>
      <c r="E1093" s="7" t="str">
        <f t="shared" si="52"/>
        <v>2013PAK</v>
      </c>
      <c r="F1093" s="5">
        <v>191260.799</v>
      </c>
      <c r="G1093">
        <v>2013</v>
      </c>
      <c r="H1093" s="5">
        <v>66.099999999999994</v>
      </c>
      <c r="I1093" s="6">
        <v>5.1380825042724609</v>
      </c>
      <c r="J1093" s="6">
        <v>0.77741562886621296</v>
      </c>
      <c r="K1093" s="12">
        <v>50.230607672349677</v>
      </c>
      <c r="L1093">
        <f t="shared" si="53"/>
        <v>1.64</v>
      </c>
      <c r="M1093" s="20">
        <v>4069.2223930845807</v>
      </c>
    </row>
    <row r="1094" spans="1:13">
      <c r="A1094">
        <f t="shared" si="51"/>
        <v>29</v>
      </c>
      <c r="B1094" t="s">
        <v>50</v>
      </c>
      <c r="C1094" t="str">
        <f>VLOOKUP(B1094,'country codes'!$A$3:$B$287,2,0)</f>
        <v>VNM</v>
      </c>
      <c r="D1094">
        <v>8</v>
      </c>
      <c r="E1094" s="7" t="str">
        <f t="shared" si="52"/>
        <v>2013VNM</v>
      </c>
      <c r="F1094" s="5">
        <v>90752.592999999993</v>
      </c>
      <c r="G1094">
        <v>2013</v>
      </c>
      <c r="H1094" s="5">
        <v>75</v>
      </c>
      <c r="I1094" s="6">
        <v>5.0226988792419434</v>
      </c>
      <c r="J1094" s="6">
        <v>1.7651744575922399</v>
      </c>
      <c r="K1094" s="12">
        <v>50.199946068086142</v>
      </c>
      <c r="L1094">
        <f t="shared" si="53"/>
        <v>1.64</v>
      </c>
      <c r="M1094" s="20">
        <v>5815.1189201402631</v>
      </c>
    </row>
    <row r="1095" spans="1:13">
      <c r="A1095">
        <f t="shared" si="51"/>
        <v>30</v>
      </c>
      <c r="B1095" t="s">
        <v>70</v>
      </c>
      <c r="C1095" t="str">
        <f>VLOOKUP(B1095,'country codes'!$A$3:$B$287,2,0)</f>
        <v>JOR</v>
      </c>
      <c r="D1095">
        <v>4</v>
      </c>
      <c r="E1095" s="7" t="str">
        <f t="shared" si="52"/>
        <v>2013JOR</v>
      </c>
      <c r="F1095" s="5">
        <v>8518.9920000000002</v>
      </c>
      <c r="G1095">
        <v>2013</v>
      </c>
      <c r="H1095" s="5">
        <v>73.900000000000006</v>
      </c>
      <c r="I1095" s="6">
        <v>5.1719527244567871</v>
      </c>
      <c r="J1095" s="6">
        <v>1.8059432338463099</v>
      </c>
      <c r="K1095" s="12">
        <v>50.169402689690386</v>
      </c>
      <c r="L1095">
        <f t="shared" si="53"/>
        <v>1.64</v>
      </c>
      <c r="M1095" s="20">
        <v>10413.175761679075</v>
      </c>
    </row>
    <row r="1096" spans="1:13">
      <c r="A1096">
        <f t="shared" si="51"/>
        <v>31</v>
      </c>
      <c r="B1096" t="s">
        <v>72</v>
      </c>
      <c r="C1096" t="str">
        <f>VLOOKUP(B1096,'country codes'!$A$3:$B$287,2,0)</f>
        <v>TUN</v>
      </c>
      <c r="D1096">
        <v>4</v>
      </c>
      <c r="E1096" s="7" t="str">
        <f t="shared" si="52"/>
        <v>2013TUN</v>
      </c>
      <c r="F1096" s="5">
        <v>10952.949000000001</v>
      </c>
      <c r="G1096">
        <v>2013</v>
      </c>
      <c r="H1096" s="5">
        <v>75.599999999999994</v>
      </c>
      <c r="I1096" s="6">
        <v>5.2456049919128418</v>
      </c>
      <c r="J1096" s="6">
        <v>2.1343622496696901</v>
      </c>
      <c r="K1096" s="12">
        <v>50.011154981851895</v>
      </c>
      <c r="L1096">
        <f t="shared" si="53"/>
        <v>1.64</v>
      </c>
      <c r="M1096" s="20">
        <v>10304.809317166386</v>
      </c>
    </row>
    <row r="1097" spans="1:13">
      <c r="A1097">
        <f t="shared" si="51"/>
        <v>32</v>
      </c>
      <c r="B1097" t="s">
        <v>44</v>
      </c>
      <c r="C1097" t="str">
        <f>VLOOKUP(B1097,'country codes'!$A$3:$B$287,2,0)</f>
        <v>FRA</v>
      </c>
      <c r="D1097">
        <v>3</v>
      </c>
      <c r="E1097" s="7" t="str">
        <f t="shared" si="52"/>
        <v>2013FRA</v>
      </c>
      <c r="F1097" s="5">
        <v>63893.521000000001</v>
      </c>
      <c r="G1097">
        <v>2013</v>
      </c>
      <c r="H1097" s="5">
        <v>82</v>
      </c>
      <c r="I1097" s="6">
        <v>6.667121410369873</v>
      </c>
      <c r="J1097" s="6">
        <v>4.8013727078335604</v>
      </c>
      <c r="K1097" s="12">
        <v>49.903319920756481</v>
      </c>
      <c r="L1097">
        <f t="shared" si="53"/>
        <v>1.64</v>
      </c>
      <c r="M1097" s="20">
        <v>42953.031126467024</v>
      </c>
    </row>
    <row r="1098" spans="1:13">
      <c r="A1098">
        <f t="shared" si="51"/>
        <v>33</v>
      </c>
      <c r="B1098" t="s">
        <v>21</v>
      </c>
      <c r="C1098" t="str">
        <f>VLOOKUP(B1098,'country codes'!$A$3:$B$287,2,0)</f>
        <v>DOM</v>
      </c>
      <c r="D1098">
        <v>1</v>
      </c>
      <c r="E1098" s="7" t="str">
        <f t="shared" si="52"/>
        <v>2013DOM</v>
      </c>
      <c r="F1098" s="5">
        <v>10048.226000000001</v>
      </c>
      <c r="G1098">
        <v>2013</v>
      </c>
      <c r="H1098" s="5">
        <v>72.8</v>
      </c>
      <c r="I1098" s="6">
        <v>5.0155153274536133</v>
      </c>
      <c r="J1098" s="6">
        <v>1.54352774525281</v>
      </c>
      <c r="K1098" s="12">
        <v>49.826454929970943</v>
      </c>
      <c r="L1098">
        <f t="shared" si="53"/>
        <v>1.64</v>
      </c>
      <c r="M1098" s="20">
        <v>13702.323933207099</v>
      </c>
    </row>
    <row r="1099" spans="1:13">
      <c r="A1099">
        <f t="shared" si="51"/>
        <v>34</v>
      </c>
      <c r="B1099" t="s">
        <v>37</v>
      </c>
      <c r="C1099" t="str">
        <f>VLOOKUP(B1099,'country codes'!$A$3:$B$287,2,0)</f>
        <v>IDN</v>
      </c>
      <c r="D1099">
        <v>8</v>
      </c>
      <c r="E1099" s="7" t="str">
        <f t="shared" si="52"/>
        <v>2013IDN</v>
      </c>
      <c r="F1099" s="5">
        <v>251805.31400000001</v>
      </c>
      <c r="G1099">
        <v>2013</v>
      </c>
      <c r="H1099" s="5">
        <v>70.2</v>
      </c>
      <c r="I1099" s="6">
        <v>5.2922377586364746</v>
      </c>
      <c r="J1099" s="6">
        <v>1.52848294853199</v>
      </c>
      <c r="K1099" s="12">
        <v>49.802171566467557</v>
      </c>
      <c r="L1099">
        <f t="shared" si="53"/>
        <v>1.64</v>
      </c>
      <c r="M1099" s="20">
        <v>9456.9776792786906</v>
      </c>
    </row>
    <row r="1100" spans="1:13">
      <c r="A1100">
        <f t="shared" si="51"/>
        <v>35</v>
      </c>
      <c r="B1100" t="s">
        <v>39</v>
      </c>
      <c r="C1100" t="str">
        <f>VLOOKUP(B1100,'country codes'!$A$3:$B$287,2,0)</f>
        <v>VEN</v>
      </c>
      <c r="D1100">
        <v>1</v>
      </c>
      <c r="E1100" s="7" t="str">
        <f t="shared" si="52"/>
        <v>2013VEN</v>
      </c>
      <c r="F1100" s="5">
        <v>29781.045999999998</v>
      </c>
      <c r="G1100">
        <v>2013</v>
      </c>
      <c r="H1100" s="5">
        <v>72.900000000000006</v>
      </c>
      <c r="I1100" s="6">
        <v>6.5527963638305664</v>
      </c>
      <c r="J1100" s="6">
        <v>3.3678543794917499</v>
      </c>
      <c r="K1100" s="12">
        <v>49.566536323351791</v>
      </c>
      <c r="L1100">
        <f t="shared" si="53"/>
        <v>1.64</v>
      </c>
      <c r="M1100" s="20" t="s">
        <v>334</v>
      </c>
    </row>
    <row r="1101" spans="1:13">
      <c r="A1101">
        <f t="shared" si="51"/>
        <v>36</v>
      </c>
      <c r="B1101" t="s">
        <v>34</v>
      </c>
      <c r="C1101" t="str">
        <f>VLOOKUP(B1101,'country codes'!$A$3:$B$287,2,0)</f>
        <v>NLD</v>
      </c>
      <c r="D1101">
        <v>3</v>
      </c>
      <c r="E1101" s="7" t="str">
        <f t="shared" si="52"/>
        <v>2013NLD</v>
      </c>
      <c r="F1101" s="5">
        <v>16843.511999999999</v>
      </c>
      <c r="G1101">
        <v>2013</v>
      </c>
      <c r="H1101" s="5">
        <v>81.400000000000006</v>
      </c>
      <c r="I1101" s="6">
        <v>7.406550407409668</v>
      </c>
      <c r="J1101" s="6">
        <v>5.78112014689217</v>
      </c>
      <c r="K1101" s="12">
        <v>49.38796452800679</v>
      </c>
      <c r="L1101">
        <f t="shared" si="53"/>
        <v>1.64</v>
      </c>
      <c r="M1101" s="20">
        <v>51804.999589737941</v>
      </c>
    </row>
    <row r="1102" spans="1:13">
      <c r="A1102">
        <f t="shared" si="51"/>
        <v>37</v>
      </c>
      <c r="B1102" t="s">
        <v>40</v>
      </c>
      <c r="C1102" t="str">
        <f>VLOOKUP(B1102,'country codes'!$A$3:$B$287,2,0)</f>
        <v>DEU</v>
      </c>
      <c r="D1102">
        <v>3</v>
      </c>
      <c r="E1102" s="7" t="str">
        <f t="shared" si="52"/>
        <v>2013DEU</v>
      </c>
      <c r="F1102" s="5">
        <v>81174.373000000007</v>
      </c>
      <c r="G1102">
        <v>2013</v>
      </c>
      <c r="H1102" s="5">
        <v>80.5</v>
      </c>
      <c r="I1102" s="6">
        <v>6.9651250839233398</v>
      </c>
      <c r="J1102" s="6">
        <v>5.0706804224772402</v>
      </c>
      <c r="K1102" s="12">
        <v>49.387058721407634</v>
      </c>
      <c r="L1102">
        <f t="shared" si="53"/>
        <v>1.64</v>
      </c>
      <c r="M1102" s="20">
        <v>50039.874340678114</v>
      </c>
    </row>
    <row r="1103" spans="1:13">
      <c r="A1103">
        <f t="shared" si="51"/>
        <v>38</v>
      </c>
      <c r="B1103" t="s">
        <v>22</v>
      </c>
      <c r="C1103" t="str">
        <f>VLOOKUP(B1103,'country codes'!$A$3:$B$287,2,0)</f>
        <v>KGZ</v>
      </c>
      <c r="D1103">
        <v>7</v>
      </c>
      <c r="E1103" s="7" t="str">
        <f t="shared" si="52"/>
        <v>2013KGZ</v>
      </c>
      <c r="F1103" s="5">
        <v>5731.3119999999999</v>
      </c>
      <c r="G1103">
        <v>2013</v>
      </c>
      <c r="H1103" s="5">
        <v>70.3</v>
      </c>
      <c r="I1103" s="6">
        <v>5.4024267196655273</v>
      </c>
      <c r="J1103" s="6">
        <v>1.7776273741893001</v>
      </c>
      <c r="K1103" s="12">
        <v>49.10395033185241</v>
      </c>
      <c r="L1103">
        <f t="shared" si="53"/>
        <v>1.64</v>
      </c>
      <c r="M1103" s="20">
        <v>4631.4032667059109</v>
      </c>
    </row>
    <row r="1104" spans="1:13">
      <c r="A1104">
        <f t="shared" si="51"/>
        <v>39</v>
      </c>
      <c r="B1104" t="s">
        <v>54</v>
      </c>
      <c r="C1104" t="str">
        <f>VLOOKUP(B1104,'country codes'!$A$3:$B$287,2,0)</f>
        <v>IRL</v>
      </c>
      <c r="D1104">
        <v>3</v>
      </c>
      <c r="E1104" s="7" t="str">
        <f t="shared" si="52"/>
        <v>2013IRL</v>
      </c>
      <c r="F1104" s="5">
        <v>4615.4260000000004</v>
      </c>
      <c r="G1104">
        <v>2013</v>
      </c>
      <c r="H1104" s="5">
        <v>80.8</v>
      </c>
      <c r="I1104" s="6">
        <v>6.7600851058959961</v>
      </c>
      <c r="J1104" s="6">
        <v>4.9535984575380496</v>
      </c>
      <c r="K1104" s="12">
        <v>48.957824902920443</v>
      </c>
      <c r="L1104">
        <f t="shared" si="53"/>
        <v>1.64</v>
      </c>
      <c r="M1104" s="20">
        <v>53267.902821002339</v>
      </c>
    </row>
    <row r="1105" spans="1:13">
      <c r="A1105">
        <f t="shared" si="51"/>
        <v>40</v>
      </c>
      <c r="B1105" t="s">
        <v>59</v>
      </c>
      <c r="C1105" t="str">
        <f>VLOOKUP(B1105,'country codes'!$A$3:$B$287,2,0)</f>
        <v>NOR</v>
      </c>
      <c r="D1105">
        <v>3</v>
      </c>
      <c r="E1105" s="7" t="str">
        <f t="shared" si="52"/>
        <v>2013NOR</v>
      </c>
      <c r="F1105" s="5">
        <v>5079.46</v>
      </c>
      <c r="G1105">
        <v>2013</v>
      </c>
      <c r="H1105" s="5">
        <v>81.7</v>
      </c>
      <c r="I1105" s="6">
        <v>7.5613739490509033</v>
      </c>
      <c r="J1105" s="6">
        <v>6.1420082133689204</v>
      </c>
      <c r="K1105" s="12">
        <v>48.94937498497606</v>
      </c>
      <c r="L1105">
        <f t="shared" si="53"/>
        <v>1.64</v>
      </c>
      <c r="M1105" s="20">
        <v>62076.586037839057</v>
      </c>
    </row>
    <row r="1106" spans="1:13">
      <c r="A1106">
        <f t="shared" si="51"/>
        <v>41</v>
      </c>
      <c r="B1106" t="s">
        <v>62</v>
      </c>
      <c r="C1106" t="str">
        <f>VLOOKUP(B1106,'country codes'!$A$3:$B$287,2,0)</f>
        <v>SWE</v>
      </c>
      <c r="D1106">
        <v>3</v>
      </c>
      <c r="E1106" s="7" t="str">
        <f t="shared" si="52"/>
        <v>2013SWE</v>
      </c>
      <c r="F1106" s="5">
        <v>9618.0159999999996</v>
      </c>
      <c r="G1106">
        <v>2013</v>
      </c>
      <c r="H1106" s="5">
        <v>82</v>
      </c>
      <c r="I1106" s="6">
        <v>7.4340105056762695</v>
      </c>
      <c r="J1106" s="6">
        <v>6.026325095821</v>
      </c>
      <c r="K1106" s="12">
        <v>48.945125616471728</v>
      </c>
      <c r="L1106">
        <f t="shared" si="53"/>
        <v>1.64</v>
      </c>
      <c r="M1106" s="20">
        <v>48616.90926065002</v>
      </c>
    </row>
    <row r="1107" spans="1:13">
      <c r="A1107">
        <f t="shared" si="51"/>
        <v>42</v>
      </c>
      <c r="B1107" t="s">
        <v>7</v>
      </c>
      <c r="C1107" t="str">
        <f>VLOOKUP(B1107,'country codes'!$A$3:$B$287,2,0)</f>
        <v>HND</v>
      </c>
      <c r="D1107">
        <v>1</v>
      </c>
      <c r="E1107" s="7" t="str">
        <f t="shared" si="52"/>
        <v>2013HND</v>
      </c>
      <c r="F1107" s="5">
        <v>8798.5239999999994</v>
      </c>
      <c r="G1107">
        <v>2013</v>
      </c>
      <c r="H1107" s="5">
        <v>74.099999999999994</v>
      </c>
      <c r="I1107" s="6">
        <v>4.7133584022521973</v>
      </c>
      <c r="J1107" s="6">
        <v>1.51504888654053</v>
      </c>
      <c r="K1107" s="12">
        <v>48.809467502219846</v>
      </c>
      <c r="L1107">
        <f t="shared" si="53"/>
        <v>1.64</v>
      </c>
      <c r="M1107" s="20">
        <v>5113.4608940368353</v>
      </c>
    </row>
    <row r="1108" spans="1:13">
      <c r="A1108">
        <f t="shared" si="51"/>
        <v>43</v>
      </c>
      <c r="B1108" t="s">
        <v>49</v>
      </c>
      <c r="C1108" t="str">
        <f>VLOOKUP(B1108,'country codes'!$A$3:$B$287,2,0)</f>
        <v>LKA</v>
      </c>
      <c r="D1108">
        <v>6</v>
      </c>
      <c r="E1108" s="7" t="str">
        <f t="shared" si="52"/>
        <v>2013LKA</v>
      </c>
      <c r="F1108" s="5">
        <v>20663.053</v>
      </c>
      <c r="G1108">
        <v>2013</v>
      </c>
      <c r="H1108" s="5">
        <v>76</v>
      </c>
      <c r="I1108" s="6">
        <v>4.3646941184997559</v>
      </c>
      <c r="J1108" s="6">
        <v>1.32593145337434</v>
      </c>
      <c r="K1108" s="12">
        <v>48.788353719718899</v>
      </c>
      <c r="L1108">
        <f t="shared" si="53"/>
        <v>1.64</v>
      </c>
      <c r="M1108" s="20">
        <v>10990.07027049745</v>
      </c>
    </row>
    <row r="1109" spans="1:13">
      <c r="A1109">
        <f t="shared" si="51"/>
        <v>44</v>
      </c>
      <c r="B1109" t="s">
        <v>88</v>
      </c>
      <c r="C1109" t="str">
        <f>VLOOKUP(B1109,'country codes'!$A$3:$B$287,2,0)</f>
        <v>AUT</v>
      </c>
      <c r="D1109">
        <v>3</v>
      </c>
      <c r="E1109" s="7" t="str">
        <f t="shared" si="52"/>
        <v>2013AUT</v>
      </c>
      <c r="F1109" s="5">
        <v>8556.1910000000007</v>
      </c>
      <c r="G1109">
        <v>2013</v>
      </c>
      <c r="H1109" s="5">
        <v>81</v>
      </c>
      <c r="I1109" s="6">
        <v>7.498802661895752</v>
      </c>
      <c r="J1109" s="6">
        <v>6.0661073346086001</v>
      </c>
      <c r="K1109" s="12">
        <v>48.467806308798181</v>
      </c>
      <c r="L1109">
        <f t="shared" si="53"/>
        <v>1.64</v>
      </c>
      <c r="M1109" s="20">
        <v>53090.815192745496</v>
      </c>
    </row>
    <row r="1110" spans="1:13">
      <c r="A1110">
        <f t="shared" si="51"/>
        <v>45</v>
      </c>
      <c r="B1110" t="s">
        <v>58</v>
      </c>
      <c r="C1110" t="str">
        <f>VLOOKUP(B1110,'country codes'!$A$3:$B$287,2,0)</f>
        <v>CYP</v>
      </c>
      <c r="D1110">
        <v>3</v>
      </c>
      <c r="E1110" s="7" t="str">
        <f t="shared" si="52"/>
        <v>2013CYP</v>
      </c>
      <c r="F1110" s="5">
        <v>1143.866</v>
      </c>
      <c r="G1110">
        <v>2013</v>
      </c>
      <c r="H1110" s="5">
        <v>80</v>
      </c>
      <c r="I1110" s="6">
        <v>5.4389524459838867</v>
      </c>
      <c r="J1110" s="6">
        <v>3.2379888806925501</v>
      </c>
      <c r="K1110" s="12">
        <v>48.456987913964454</v>
      </c>
      <c r="L1110">
        <f t="shared" si="53"/>
        <v>1.64</v>
      </c>
      <c r="M1110" s="20">
        <v>33323.706536691498</v>
      </c>
    </row>
    <row r="1111" spans="1:13">
      <c r="A1111">
        <f t="shared" si="51"/>
        <v>46</v>
      </c>
      <c r="B1111" t="s">
        <v>52</v>
      </c>
      <c r="C1111" t="str">
        <f>VLOOKUP(B1111,'country codes'!$A$3:$B$287,2,0)</f>
        <v>ITA</v>
      </c>
      <c r="D1111">
        <v>3</v>
      </c>
      <c r="E1111" s="7" t="str">
        <f t="shared" si="52"/>
        <v>2013ITA</v>
      </c>
      <c r="F1111" s="5">
        <v>60166.828000000001</v>
      </c>
      <c r="G1111">
        <v>2013</v>
      </c>
      <c r="H1111" s="5">
        <v>82.5</v>
      </c>
      <c r="I1111" s="6">
        <v>6.009373664855957</v>
      </c>
      <c r="J1111" s="6">
        <v>4.3431621699015697</v>
      </c>
      <c r="K1111" s="12">
        <v>48.424451616327019</v>
      </c>
      <c r="L1111">
        <f t="shared" si="53"/>
        <v>1.64</v>
      </c>
      <c r="M1111" s="20">
        <v>40396.699243067822</v>
      </c>
    </row>
    <row r="1112" spans="1:13">
      <c r="A1112">
        <f t="shared" si="51"/>
        <v>47</v>
      </c>
      <c r="B1112" t="s">
        <v>46</v>
      </c>
      <c r="C1112" t="str">
        <f>VLOOKUP(B1112,'country codes'!$A$3:$B$287,2,0)</f>
        <v>AZE</v>
      </c>
      <c r="D1112">
        <v>7</v>
      </c>
      <c r="E1112" s="7" t="str">
        <f t="shared" si="52"/>
        <v>2013AZE</v>
      </c>
      <c r="F1112" s="5">
        <v>9385.4670000000006</v>
      </c>
      <c r="G1112">
        <v>2013</v>
      </c>
      <c r="H1112" s="5">
        <v>71.8</v>
      </c>
      <c r="I1112" s="6">
        <v>5.4811782836914063</v>
      </c>
      <c r="J1112" s="6">
        <v>2.2615179354750801</v>
      </c>
      <c r="K1112" s="12">
        <v>47.998287715715918</v>
      </c>
      <c r="L1112">
        <f t="shared" si="53"/>
        <v>1.64</v>
      </c>
      <c r="M1112" s="20">
        <v>14652.704245717894</v>
      </c>
    </row>
    <row r="1113" spans="1:13">
      <c r="A1113">
        <f t="shared" si="51"/>
        <v>48</v>
      </c>
      <c r="B1113" t="s">
        <v>23</v>
      </c>
      <c r="C1113" t="str">
        <f>VLOOKUP(B1113,'country codes'!$A$3:$B$287,2,0)</f>
        <v>NPL</v>
      </c>
      <c r="D1113">
        <v>6</v>
      </c>
      <c r="E1113" s="7" t="str">
        <f t="shared" si="52"/>
        <v>2013NPL</v>
      </c>
      <c r="F1113" s="5">
        <v>26916.794999999998</v>
      </c>
      <c r="G1113">
        <v>2013</v>
      </c>
      <c r="H1113" s="5">
        <v>68.8</v>
      </c>
      <c r="I1113" s="6">
        <v>4.604576587677002</v>
      </c>
      <c r="J1113" s="6">
        <v>0.93652776140084204</v>
      </c>
      <c r="K1113" s="12">
        <v>47.540477440409674</v>
      </c>
      <c r="L1113">
        <f t="shared" si="53"/>
        <v>1.64</v>
      </c>
      <c r="M1113" s="20">
        <v>2668.2766507310539</v>
      </c>
    </row>
    <row r="1114" spans="1:13">
      <c r="A1114">
        <f t="shared" si="51"/>
        <v>49</v>
      </c>
      <c r="B1114" t="s">
        <v>113</v>
      </c>
      <c r="C1114" t="str">
        <f>VLOOKUP(B1114,'country codes'!$A$3:$B$287,2,0)</f>
        <v>MLT</v>
      </c>
      <c r="D1114">
        <v>3</v>
      </c>
      <c r="E1114" s="7" t="str">
        <f t="shared" si="52"/>
        <v>2013MLT</v>
      </c>
      <c r="F1114" s="5">
        <v>426.14400000000001</v>
      </c>
      <c r="G1114">
        <v>2013</v>
      </c>
      <c r="H1114" s="5">
        <v>81.5</v>
      </c>
      <c r="I1114" s="6">
        <v>6.3799247741699219</v>
      </c>
      <c r="J1114" s="6">
        <v>4.9080913259777397</v>
      </c>
      <c r="K1114" s="12">
        <v>47.476925049454508</v>
      </c>
      <c r="L1114">
        <f t="shared" si="53"/>
        <v>1.64</v>
      </c>
      <c r="M1114" s="20">
        <v>35302.889447633628</v>
      </c>
    </row>
    <row r="1115" spans="1:13">
      <c r="A1115">
        <f t="shared" si="51"/>
        <v>50</v>
      </c>
      <c r="B1115" t="s">
        <v>57</v>
      </c>
      <c r="C1115" t="str">
        <f>VLOOKUP(B1115,'country codes'!$A$3:$B$287,2,0)</f>
        <v>FIN</v>
      </c>
      <c r="D1115">
        <v>3</v>
      </c>
      <c r="E1115" s="7" t="str">
        <f t="shared" si="52"/>
        <v>2013FIN</v>
      </c>
      <c r="F1115" s="5">
        <v>5438.9840000000004</v>
      </c>
      <c r="G1115">
        <v>2013</v>
      </c>
      <c r="H1115" s="5">
        <v>80.8</v>
      </c>
      <c r="I1115" s="6">
        <v>7.4446358680725098</v>
      </c>
      <c r="J1115" s="6">
        <v>6.2641877426493604</v>
      </c>
      <c r="K1115" s="12">
        <v>47.309062718513864</v>
      </c>
      <c r="L1115">
        <f t="shared" si="53"/>
        <v>1.64</v>
      </c>
      <c r="M1115" s="20">
        <v>45365.183446903669</v>
      </c>
    </row>
    <row r="1116" spans="1:13">
      <c r="A1116">
        <f t="shared" si="51"/>
        <v>51</v>
      </c>
      <c r="B1116" t="s">
        <v>75</v>
      </c>
      <c r="C1116" t="str">
        <f>VLOOKUP(B1116,'country codes'!$A$3:$B$287,2,0)</f>
        <v>JPN</v>
      </c>
      <c r="D1116">
        <v>8</v>
      </c>
      <c r="E1116" s="7" t="str">
        <f t="shared" si="52"/>
        <v>2013JPN</v>
      </c>
      <c r="F1116" s="5">
        <v>128314.189</v>
      </c>
      <c r="G1116">
        <v>2013</v>
      </c>
      <c r="H1116" s="5">
        <v>83.5</v>
      </c>
      <c r="I1116" s="6">
        <v>5.9593615531921387</v>
      </c>
      <c r="J1116" s="6">
        <v>4.7781980718149004</v>
      </c>
      <c r="K1116" s="12">
        <v>46.870774545200412</v>
      </c>
      <c r="L1116">
        <f t="shared" si="53"/>
        <v>1.64</v>
      </c>
      <c r="M1116" s="20">
        <v>39177.861229546892</v>
      </c>
    </row>
    <row r="1117" spans="1:13">
      <c r="A1117">
        <f t="shared" si="51"/>
        <v>52</v>
      </c>
      <c r="B1117" t="s">
        <v>69</v>
      </c>
      <c r="C1117" t="str">
        <f>VLOOKUP(B1117,'country codes'!$A$3:$B$287,2,0)</f>
        <v>HRV</v>
      </c>
      <c r="D1117">
        <v>7</v>
      </c>
      <c r="E1117" s="7" t="str">
        <f t="shared" si="52"/>
        <v>2013HRV</v>
      </c>
      <c r="F1117" s="5">
        <v>4276.5929999999998</v>
      </c>
      <c r="G1117">
        <v>2013</v>
      </c>
      <c r="H1117" s="5">
        <v>77.5</v>
      </c>
      <c r="I1117" s="6">
        <v>5.885462760925293</v>
      </c>
      <c r="J1117" s="6">
        <v>3.80457144946085</v>
      </c>
      <c r="K1117" s="12">
        <v>46.816256333440911</v>
      </c>
      <c r="L1117">
        <f t="shared" si="53"/>
        <v>1.64</v>
      </c>
      <c r="M1117" s="20">
        <v>23842.834419338662</v>
      </c>
    </row>
    <row r="1118" spans="1:13">
      <c r="A1118">
        <f t="shared" si="51"/>
        <v>53</v>
      </c>
      <c r="B1118" t="s">
        <v>35</v>
      </c>
      <c r="C1118" t="str">
        <f>VLOOKUP(B1118,'country codes'!$A$3:$B$287,2,0)</f>
        <v>ALB</v>
      </c>
      <c r="D1118">
        <v>7</v>
      </c>
      <c r="E1118" s="7" t="str">
        <f t="shared" si="52"/>
        <v>2013ALB</v>
      </c>
      <c r="F1118" s="5">
        <v>2903.788</v>
      </c>
      <c r="G1118">
        <v>2013</v>
      </c>
      <c r="H1118" s="5">
        <v>77.599999999999994</v>
      </c>
      <c r="I1118" s="6">
        <v>4.5506477355957031</v>
      </c>
      <c r="J1118" s="6">
        <v>2.1201005487864699</v>
      </c>
      <c r="K1118" s="12">
        <v>46.634139783316776</v>
      </c>
      <c r="L1118">
        <f t="shared" si="53"/>
        <v>1.64</v>
      </c>
      <c r="M1118" s="20">
        <v>11397.576225604071</v>
      </c>
    </row>
    <row r="1119" spans="1:13">
      <c r="A1119">
        <f t="shared" si="51"/>
        <v>54</v>
      </c>
      <c r="B1119" t="s">
        <v>67</v>
      </c>
      <c r="C1119" t="str">
        <f>VLOOKUP(B1119,'country codes'!$A$3:$B$287,2,0)</f>
        <v>SVN</v>
      </c>
      <c r="D1119">
        <v>7</v>
      </c>
      <c r="E1119" s="7" t="str">
        <f t="shared" si="52"/>
        <v>2013SVN</v>
      </c>
      <c r="F1119" s="5">
        <v>2063.12</v>
      </c>
      <c r="G1119">
        <v>2013</v>
      </c>
      <c r="H1119" s="5">
        <v>80.3</v>
      </c>
      <c r="I1119" s="6">
        <v>5.974888801574707</v>
      </c>
      <c r="J1119" s="6">
        <v>4.5742509142716896</v>
      </c>
      <c r="K1119" s="12">
        <v>45.802574058790277</v>
      </c>
      <c r="L1119">
        <f t="shared" si="53"/>
        <v>1.64</v>
      </c>
      <c r="M1119" s="20">
        <v>32341.984606412494</v>
      </c>
    </row>
    <row r="1120" spans="1:13">
      <c r="A1120">
        <f t="shared" si="51"/>
        <v>55</v>
      </c>
      <c r="B1120" t="s">
        <v>61</v>
      </c>
      <c r="C1120" t="str">
        <f>VLOOKUP(B1120,'country codes'!$A$3:$B$287,2,0)</f>
        <v>PRY</v>
      </c>
      <c r="D1120">
        <v>1</v>
      </c>
      <c r="E1120" s="7" t="str">
        <f t="shared" si="52"/>
        <v>2013PRY</v>
      </c>
      <c r="F1120" s="5">
        <v>6510.2730000000001</v>
      </c>
      <c r="G1120">
        <v>2013</v>
      </c>
      <c r="H1120" s="5">
        <v>73.3</v>
      </c>
      <c r="I1120" s="6">
        <v>5.9362406730651855</v>
      </c>
      <c r="J1120" s="6">
        <v>3.4742835255170101</v>
      </c>
      <c r="K1120" s="12">
        <v>45.743859307919628</v>
      </c>
      <c r="L1120">
        <f t="shared" si="53"/>
        <v>1.64</v>
      </c>
      <c r="M1120" s="20">
        <v>11225.90628353377</v>
      </c>
    </row>
    <row r="1121" spans="1:13">
      <c r="A1121">
        <f t="shared" si="51"/>
        <v>56</v>
      </c>
      <c r="B1121" t="s">
        <v>77</v>
      </c>
      <c r="C1121" t="str">
        <f>VLOOKUP(B1121,'country codes'!$A$3:$B$287,2,0)</f>
        <v>ROU</v>
      </c>
      <c r="D1121">
        <v>7</v>
      </c>
      <c r="E1121" s="7" t="str">
        <f t="shared" si="52"/>
        <v>2013ROU</v>
      </c>
      <c r="F1121" s="5">
        <v>20132.78</v>
      </c>
      <c r="G1121">
        <v>2013</v>
      </c>
      <c r="H1121" s="5">
        <v>75</v>
      </c>
      <c r="I1121" s="6">
        <v>5.0815844535827637</v>
      </c>
      <c r="J1121" s="6">
        <v>2.6951219542402298</v>
      </c>
      <c r="K1121" s="12">
        <v>45.440097520050273</v>
      </c>
      <c r="L1121">
        <f t="shared" si="53"/>
        <v>1.64</v>
      </c>
      <c r="M1121" s="20">
        <v>22267.880296923136</v>
      </c>
    </row>
    <row r="1122" spans="1:13">
      <c r="A1122">
        <f t="shared" si="51"/>
        <v>57</v>
      </c>
      <c r="B1122" t="s">
        <v>84</v>
      </c>
      <c r="C1122" t="str">
        <f>VLOOKUP(B1122,'country codes'!$A$3:$B$287,2,0)</f>
        <v>PRT</v>
      </c>
      <c r="D1122">
        <v>3</v>
      </c>
      <c r="E1122" s="7" t="str">
        <f t="shared" si="52"/>
        <v>2013PRT</v>
      </c>
      <c r="F1122" s="5">
        <v>10473.025</v>
      </c>
      <c r="G1122">
        <v>2013</v>
      </c>
      <c r="H1122" s="5">
        <v>80.8</v>
      </c>
      <c r="I1122" s="6">
        <v>5.1576881408691406</v>
      </c>
      <c r="J1122" s="6">
        <v>3.60087386069885</v>
      </c>
      <c r="K1122" s="12">
        <v>45.438785985565943</v>
      </c>
      <c r="L1122">
        <f t="shared" si="53"/>
        <v>1.64</v>
      </c>
      <c r="M1122" s="20">
        <v>30138.800959032105</v>
      </c>
    </row>
    <row r="1123" spans="1:13">
      <c r="A1123">
        <f t="shared" si="51"/>
        <v>58</v>
      </c>
      <c r="B1123" t="s">
        <v>38</v>
      </c>
      <c r="C1123" t="str">
        <f>VLOOKUP(B1123,'country codes'!$A$3:$B$287,2,0)</f>
        <v>MUS</v>
      </c>
      <c r="D1123">
        <v>5</v>
      </c>
      <c r="E1123" s="7" t="str">
        <f t="shared" si="52"/>
        <v>2013MUS</v>
      </c>
      <c r="F1123" s="5">
        <v>1255.4580000000001</v>
      </c>
      <c r="G1123">
        <v>2013</v>
      </c>
      <c r="H1123" s="5">
        <v>74.2</v>
      </c>
      <c r="I1123" s="6">
        <v>5.5908776919047041</v>
      </c>
      <c r="J1123" s="6">
        <v>3.2759141897985602</v>
      </c>
      <c r="K1123" s="12">
        <v>45.252249075943567</v>
      </c>
      <c r="L1123">
        <f t="shared" si="53"/>
        <v>1.64</v>
      </c>
      <c r="M1123" s="20">
        <v>18579.374155189565</v>
      </c>
    </row>
    <row r="1124" spans="1:13">
      <c r="A1124">
        <f t="shared" si="51"/>
        <v>59</v>
      </c>
      <c r="B1124" t="s">
        <v>101</v>
      </c>
      <c r="C1124" t="str">
        <f>VLOOKUP(B1124,'country codes'!$A$3:$B$287,2,0)</f>
        <v>DNK</v>
      </c>
      <c r="D1124">
        <v>3</v>
      </c>
      <c r="E1124" s="7" t="str">
        <f t="shared" si="52"/>
        <v>2013DNK</v>
      </c>
      <c r="F1124" s="5">
        <v>5638.152</v>
      </c>
      <c r="G1124">
        <v>2013</v>
      </c>
      <c r="H1124" s="5">
        <v>80.2</v>
      </c>
      <c r="I1124" s="6">
        <v>7.5886068344116211</v>
      </c>
      <c r="J1124" s="6">
        <v>6.9522744998477304</v>
      </c>
      <c r="K1124" s="12">
        <v>45.181315416260794</v>
      </c>
      <c r="L1124">
        <f t="shared" si="53"/>
        <v>1.64</v>
      </c>
      <c r="M1124" s="20">
        <v>51643.651546125235</v>
      </c>
    </row>
    <row r="1125" spans="1:13">
      <c r="A1125">
        <f t="shared" si="51"/>
        <v>60</v>
      </c>
      <c r="B1125" t="s">
        <v>83</v>
      </c>
      <c r="C1125" t="str">
        <f>VLOOKUP(B1125,'country codes'!$A$3:$B$287,2,0)</f>
        <v>CZE</v>
      </c>
      <c r="D1125">
        <v>7</v>
      </c>
      <c r="E1125" s="7" t="str">
        <f t="shared" si="52"/>
        <v>2013CZE</v>
      </c>
      <c r="F1125" s="5">
        <v>10586.529</v>
      </c>
      <c r="G1125">
        <v>2013</v>
      </c>
      <c r="H1125" s="5">
        <v>78.3</v>
      </c>
      <c r="I1125" s="6">
        <v>6.6976556777954102</v>
      </c>
      <c r="J1125" s="6">
        <v>5.4868372966531203</v>
      </c>
      <c r="K1125" s="12">
        <v>44.841059188194556</v>
      </c>
      <c r="L1125">
        <f t="shared" si="53"/>
        <v>1.64</v>
      </c>
      <c r="M1125" s="20">
        <v>33768.955734899639</v>
      </c>
    </row>
    <row r="1126" spans="1:13">
      <c r="A1126">
        <f t="shared" si="51"/>
        <v>61</v>
      </c>
      <c r="B1126" t="s">
        <v>87</v>
      </c>
      <c r="C1126" t="str">
        <f>VLOOKUP(B1126,'country codes'!$A$3:$B$287,2,0)</f>
        <v>MKD</v>
      </c>
      <c r="D1126">
        <v>7</v>
      </c>
      <c r="E1126" s="7" t="str">
        <f t="shared" si="52"/>
        <v>2013MKD</v>
      </c>
      <c r="F1126" s="5">
        <v>2076.0650000000001</v>
      </c>
      <c r="G1126">
        <v>2013</v>
      </c>
      <c r="H1126" s="5">
        <v>75.2</v>
      </c>
      <c r="I1126" s="6">
        <v>5.1861906051635742</v>
      </c>
      <c r="J1126" s="6">
        <v>2.9988841507899</v>
      </c>
      <c r="K1126" s="12">
        <v>44.759092203663812</v>
      </c>
      <c r="L1126">
        <f t="shared" si="53"/>
        <v>1.64</v>
      </c>
      <c r="M1126" s="20">
        <v>14071.90296789173</v>
      </c>
    </row>
    <row r="1127" spans="1:13">
      <c r="A1127">
        <f t="shared" si="51"/>
        <v>62</v>
      </c>
      <c r="B1127" t="s">
        <v>124</v>
      </c>
      <c r="C1127" t="str">
        <f>VLOOKUP(B1127,'country codes'!$A$3:$B$287,2,0)</f>
        <v>IND</v>
      </c>
      <c r="D1127">
        <v>6</v>
      </c>
      <c r="E1127" s="7" t="str">
        <f t="shared" si="52"/>
        <v>2013IND</v>
      </c>
      <c r="F1127" s="5">
        <v>1280842.1189999999</v>
      </c>
      <c r="G1127">
        <v>2013</v>
      </c>
      <c r="H1127" s="5">
        <v>67.900000000000006</v>
      </c>
      <c r="I1127" s="6">
        <v>4.4277887344360352</v>
      </c>
      <c r="J1127" s="6">
        <v>1.09607691360516</v>
      </c>
      <c r="K1127" s="12">
        <v>44.562121563305858</v>
      </c>
      <c r="L1127">
        <f t="shared" si="53"/>
        <v>1.64</v>
      </c>
      <c r="M1127" s="20">
        <v>4809.6481151420267</v>
      </c>
    </row>
    <row r="1128" spans="1:13">
      <c r="A1128">
        <f t="shared" si="51"/>
        <v>63</v>
      </c>
      <c r="B1128" t="s">
        <v>119</v>
      </c>
      <c r="C1128" t="str">
        <f>VLOOKUP(B1128,'country codes'!$A$3:$B$287,2,0)</f>
        <v>AUS</v>
      </c>
      <c r="D1128">
        <v>2</v>
      </c>
      <c r="E1128" s="7" t="str">
        <f t="shared" si="52"/>
        <v>2013AUS</v>
      </c>
      <c r="F1128" s="5">
        <v>23254.912</v>
      </c>
      <c r="G1128">
        <v>2013</v>
      </c>
      <c r="H1128" s="5">
        <v>82.5</v>
      </c>
      <c r="I1128" s="6">
        <v>7.3641691207885742</v>
      </c>
      <c r="J1128" s="6">
        <v>7.2740483651386203</v>
      </c>
      <c r="K1128" s="12">
        <v>44.4409124172224</v>
      </c>
      <c r="L1128">
        <f t="shared" si="53"/>
        <v>1.64</v>
      </c>
      <c r="M1128" s="20">
        <v>46960.05024041899</v>
      </c>
    </row>
    <row r="1129" spans="1:13">
      <c r="A1129">
        <f t="shared" si="51"/>
        <v>64</v>
      </c>
      <c r="B1129" t="s">
        <v>78</v>
      </c>
      <c r="C1129" t="str">
        <f>VLOOKUP(B1129,'country codes'!$A$3:$B$287,2,0)</f>
        <v>BOL</v>
      </c>
      <c r="D1129">
        <v>1</v>
      </c>
      <c r="E1129" s="7" t="str">
        <f t="shared" si="52"/>
        <v>2013BOL</v>
      </c>
      <c r="F1129" s="5">
        <v>10542.375</v>
      </c>
      <c r="G1129">
        <v>2013</v>
      </c>
      <c r="H1129" s="5">
        <v>69.5</v>
      </c>
      <c r="I1129" s="6">
        <v>5.7674288749694824</v>
      </c>
      <c r="J1129" s="6">
        <v>3.0516750795463699</v>
      </c>
      <c r="K1129" s="12">
        <v>44.027442988706873</v>
      </c>
      <c r="L1129">
        <f t="shared" si="53"/>
        <v>1.64</v>
      </c>
      <c r="M1129" s="20">
        <v>7444.4900906241501</v>
      </c>
    </row>
    <row r="1130" spans="1:13">
      <c r="A1130">
        <f t="shared" si="51"/>
        <v>65</v>
      </c>
      <c r="B1130" t="s">
        <v>76</v>
      </c>
      <c r="C1130" t="str">
        <f>VLOOKUP(B1130,'country codes'!$A$3:$B$287,2,0)</f>
        <v>SVK</v>
      </c>
      <c r="D1130">
        <v>7</v>
      </c>
      <c r="E1130" s="7" t="str">
        <f t="shared" si="52"/>
        <v>2013SVK</v>
      </c>
      <c r="F1130" s="5">
        <v>5421.7209999999995</v>
      </c>
      <c r="G1130">
        <v>2013</v>
      </c>
      <c r="H1130" s="5">
        <v>76.3</v>
      </c>
      <c r="I1130" s="6">
        <v>5.9365272521972656</v>
      </c>
      <c r="J1130" s="6">
        <v>4.3471721399486496</v>
      </c>
      <c r="K1130" s="12">
        <v>43.963105446978645</v>
      </c>
      <c r="L1130">
        <f t="shared" si="53"/>
        <v>1.64</v>
      </c>
      <c r="M1130" s="20">
        <v>26791.15703475925</v>
      </c>
    </row>
    <row r="1131" spans="1:13">
      <c r="A1131">
        <f t="shared" si="51"/>
        <v>66</v>
      </c>
      <c r="B1131" t="s">
        <v>126</v>
      </c>
      <c r="C1131" t="str">
        <f>VLOOKUP(B1131,'country codes'!$A$3:$B$287,2,0)</f>
        <v>ZMB</v>
      </c>
      <c r="D1131">
        <v>5</v>
      </c>
      <c r="E1131" s="7" t="str">
        <f t="shared" si="52"/>
        <v>2013ZMB</v>
      </c>
      <c r="F1131" s="5">
        <v>14926.550999999999</v>
      </c>
      <c r="G1131">
        <v>2013</v>
      </c>
      <c r="H1131" s="5">
        <v>59.7</v>
      </c>
      <c r="I1131" s="6">
        <v>5.2439956665039063</v>
      </c>
      <c r="J1131" s="6">
        <v>0.99744521215106796</v>
      </c>
      <c r="K1131" s="12">
        <v>43.936539746050876</v>
      </c>
      <c r="L1131">
        <f t="shared" si="53"/>
        <v>1.64</v>
      </c>
      <c r="M1131" s="20">
        <v>3399.7129992239288</v>
      </c>
    </row>
    <row r="1132" spans="1:13">
      <c r="A1132">
        <f t="shared" si="51"/>
        <v>67</v>
      </c>
      <c r="B1132" t="s">
        <v>94</v>
      </c>
      <c r="C1132" t="str">
        <f>VLOOKUP(B1132,'country codes'!$A$3:$B$287,2,0)</f>
        <v>POL</v>
      </c>
      <c r="D1132">
        <v>7</v>
      </c>
      <c r="E1132" s="7" t="str">
        <f t="shared" si="52"/>
        <v>2013POL</v>
      </c>
      <c r="F1132" s="5">
        <v>38158.042999999998</v>
      </c>
      <c r="G1132">
        <v>2013</v>
      </c>
      <c r="H1132" s="5">
        <v>77.3</v>
      </c>
      <c r="I1132" s="6">
        <v>5.7461318969726563</v>
      </c>
      <c r="J1132" s="6">
        <v>4.2516067338727401</v>
      </c>
      <c r="K1132" s="12">
        <v>43.926576133758147</v>
      </c>
      <c r="L1132">
        <f t="shared" si="53"/>
        <v>1.64</v>
      </c>
      <c r="M1132" s="20">
        <v>25841.584256584643</v>
      </c>
    </row>
    <row r="1133" spans="1:13">
      <c r="A1133">
        <f t="shared" si="51"/>
        <v>68</v>
      </c>
      <c r="B1133" t="s">
        <v>31</v>
      </c>
      <c r="C1133" t="str">
        <f>VLOOKUP(B1133,'country codes'!$A$3:$B$287,2,0)</f>
        <v>SRB</v>
      </c>
      <c r="D1133">
        <v>7</v>
      </c>
      <c r="E1133" s="7" t="str">
        <f t="shared" si="52"/>
        <v>2013SRB</v>
      </c>
      <c r="F1133" s="5">
        <v>8918.8919999999998</v>
      </c>
      <c r="G1133">
        <v>2013</v>
      </c>
      <c r="H1133" s="5">
        <v>74.900000000000006</v>
      </c>
      <c r="I1133" s="6">
        <v>5.1018404960632324</v>
      </c>
      <c r="J1133" s="6">
        <v>3.0215490681075101</v>
      </c>
      <c r="K1133" s="12">
        <v>43.923107800419388</v>
      </c>
      <c r="L1133">
        <f t="shared" si="53"/>
        <v>1.64</v>
      </c>
      <c r="M1133" s="20">
        <v>15448.958941731442</v>
      </c>
    </row>
    <row r="1134" spans="1:13">
      <c r="A1134">
        <f t="shared" si="51"/>
        <v>69</v>
      </c>
      <c r="B1134" t="s">
        <v>123</v>
      </c>
      <c r="C1134" t="str">
        <f>VLOOKUP(B1134,'country codes'!$A$3:$B$287,2,0)</f>
        <v>LBN</v>
      </c>
      <c r="D1134">
        <v>4</v>
      </c>
      <c r="E1134" s="7" t="str">
        <f t="shared" si="52"/>
        <v>2013LBN</v>
      </c>
      <c r="F1134" s="5">
        <v>5913.0159999999996</v>
      </c>
      <c r="G1134">
        <v>2013</v>
      </c>
      <c r="H1134" s="5">
        <v>78.7</v>
      </c>
      <c r="I1134" s="6">
        <v>4.9832887649536133</v>
      </c>
      <c r="J1134" s="6">
        <v>3.4159804522435002</v>
      </c>
      <c r="K1134" s="12">
        <v>43.844861318027256</v>
      </c>
      <c r="L1134">
        <f t="shared" si="53"/>
        <v>1.64</v>
      </c>
      <c r="M1134" s="20">
        <v>17532.863717112043</v>
      </c>
    </row>
    <row r="1135" spans="1:13">
      <c r="A1135">
        <f t="shared" si="51"/>
        <v>70</v>
      </c>
      <c r="B1135" t="s">
        <v>66</v>
      </c>
      <c r="C1135" t="str">
        <f>VLOOKUP(B1135,'country codes'!$A$3:$B$287,2,0)</f>
        <v>BIH</v>
      </c>
      <c r="D1135">
        <v>7</v>
      </c>
      <c r="E1135" s="7" t="str">
        <f t="shared" si="52"/>
        <v>2013BIH</v>
      </c>
      <c r="F1135" s="5">
        <v>3542.598</v>
      </c>
      <c r="G1135">
        <v>2013</v>
      </c>
      <c r="H1135" s="5">
        <v>76.599999999999994</v>
      </c>
      <c r="I1135" s="6">
        <v>5.123664379119873</v>
      </c>
      <c r="J1135" s="6">
        <v>3.32498097777568</v>
      </c>
      <c r="K1135" s="12">
        <v>43.784767633870388</v>
      </c>
      <c r="L1135">
        <f t="shared" si="53"/>
        <v>1.64</v>
      </c>
      <c r="M1135" s="20">
        <v>11762.677735904377</v>
      </c>
    </row>
    <row r="1136" spans="1:13">
      <c r="A1136">
        <f t="shared" si="51"/>
        <v>71</v>
      </c>
      <c r="B1136" t="s">
        <v>79</v>
      </c>
      <c r="C1136" t="str">
        <f>VLOOKUP(B1136,'country codes'!$A$3:$B$287,2,0)</f>
        <v>GEO</v>
      </c>
      <c r="D1136">
        <v>7</v>
      </c>
      <c r="E1136" s="7" t="str">
        <f t="shared" si="52"/>
        <v>2013GEO</v>
      </c>
      <c r="F1136" s="5">
        <v>4048.701</v>
      </c>
      <c r="G1136">
        <v>2013</v>
      </c>
      <c r="H1136" s="5">
        <v>72.400000000000006</v>
      </c>
      <c r="I1136" s="6">
        <v>4.3489208221435547</v>
      </c>
      <c r="J1136" s="6">
        <v>1.73054594358988</v>
      </c>
      <c r="K1136" s="12">
        <v>43.716891208916586</v>
      </c>
      <c r="L1136">
        <f t="shared" si="53"/>
        <v>1.64</v>
      </c>
      <c r="M1136" s="20">
        <v>11740.089116333696</v>
      </c>
    </row>
    <row r="1137" spans="1:13">
      <c r="A1137">
        <f t="shared" si="51"/>
        <v>72</v>
      </c>
      <c r="B1137" t="s">
        <v>98</v>
      </c>
      <c r="C1137" t="str">
        <f>VLOOKUP(B1137,'country codes'!$A$3:$B$287,2,0)</f>
        <v>HTI</v>
      </c>
      <c r="D1137">
        <v>1</v>
      </c>
      <c r="E1137" s="7" t="str">
        <f t="shared" si="52"/>
        <v>2013HTI</v>
      </c>
      <c r="F1137" s="5">
        <v>10400.672</v>
      </c>
      <c r="G1137">
        <v>2013</v>
      </c>
      <c r="H1137" s="5">
        <v>61.7</v>
      </c>
      <c r="I1137" s="6">
        <v>4.6219620704650879</v>
      </c>
      <c r="J1137" s="6">
        <v>0.64914118790945596</v>
      </c>
      <c r="K1137" s="12">
        <v>43.657374813866895</v>
      </c>
      <c r="L1137">
        <f t="shared" si="53"/>
        <v>1.64</v>
      </c>
      <c r="M1137" s="20">
        <v>2879.1399909160186</v>
      </c>
    </row>
    <row r="1138" spans="1:13">
      <c r="A1138">
        <f t="shared" si="51"/>
        <v>73</v>
      </c>
      <c r="B1138" t="s">
        <v>112</v>
      </c>
      <c r="C1138" t="str">
        <f>VLOOKUP(B1138,'country codes'!$A$3:$B$287,2,0)</f>
        <v>MYS</v>
      </c>
      <c r="D1138">
        <v>8</v>
      </c>
      <c r="E1138" s="7" t="str">
        <f t="shared" si="52"/>
        <v>2013MYS</v>
      </c>
      <c r="F1138" s="5">
        <v>29468.922999999999</v>
      </c>
      <c r="G1138">
        <v>2013</v>
      </c>
      <c r="H1138" s="5">
        <v>75.099999999999994</v>
      </c>
      <c r="I1138" s="6">
        <v>5.7701997756958008</v>
      </c>
      <c r="J1138" s="6">
        <v>4.0853761207383803</v>
      </c>
      <c r="K1138" s="12">
        <v>43.333744791759827</v>
      </c>
      <c r="L1138">
        <f t="shared" si="53"/>
        <v>1.64</v>
      </c>
      <c r="M1138" s="20">
        <v>22855.989250344293</v>
      </c>
    </row>
    <row r="1139" spans="1:13">
      <c r="A1139">
        <f t="shared" si="51"/>
        <v>74</v>
      </c>
      <c r="B1139" t="s">
        <v>92</v>
      </c>
      <c r="C1139" t="str">
        <f>VLOOKUP(B1139,'country codes'!$A$3:$B$287,2,0)</f>
        <v>IRN</v>
      </c>
      <c r="D1139">
        <v>4</v>
      </c>
      <c r="E1139" s="7" t="str">
        <f t="shared" si="52"/>
        <v>2013IRN</v>
      </c>
      <c r="F1139" s="5">
        <v>76481.963000000003</v>
      </c>
      <c r="G1139">
        <v>2013</v>
      </c>
      <c r="H1139" s="5">
        <v>75.2</v>
      </c>
      <c r="I1139" s="6">
        <v>5.1395792961120605</v>
      </c>
      <c r="J1139" s="6">
        <v>3.25762938898764</v>
      </c>
      <c r="K1139" s="12">
        <v>43.273619980309718</v>
      </c>
      <c r="L1139">
        <f t="shared" si="53"/>
        <v>1.64</v>
      </c>
      <c r="M1139" s="20">
        <v>12625.090793688263</v>
      </c>
    </row>
    <row r="1140" spans="1:13">
      <c r="A1140">
        <f t="shared" si="51"/>
        <v>75</v>
      </c>
      <c r="B1140" t="s">
        <v>120</v>
      </c>
      <c r="C1140" t="str">
        <f>VLOOKUP(B1140,'country codes'!$A$3:$B$287,2,0)</f>
        <v>BEL</v>
      </c>
      <c r="D1140">
        <v>3</v>
      </c>
      <c r="E1140" s="7" t="str">
        <f t="shared" si="52"/>
        <v>2013BEL</v>
      </c>
      <c r="F1140" s="5">
        <v>11154.008</v>
      </c>
      <c r="G1140">
        <v>2013</v>
      </c>
      <c r="H1140" s="5">
        <v>80.599999999999994</v>
      </c>
      <c r="I1140" s="6">
        <v>7.103661060333252</v>
      </c>
      <c r="J1140" s="6">
        <v>6.9689947557840002</v>
      </c>
      <c r="K1140" s="12">
        <v>43.079684023019006</v>
      </c>
      <c r="L1140">
        <f t="shared" si="53"/>
        <v>1.64</v>
      </c>
      <c r="M1140" s="20">
        <v>48357.579170658857</v>
      </c>
    </row>
    <row r="1141" spans="1:13">
      <c r="A1141">
        <f t="shared" si="51"/>
        <v>76</v>
      </c>
      <c r="B1141" t="s">
        <v>18</v>
      </c>
      <c r="C1141" t="str">
        <f>VLOOKUP(B1141,'country codes'!$A$3:$B$287,2,0)</f>
        <v>ARM</v>
      </c>
      <c r="D1141">
        <v>7</v>
      </c>
      <c r="E1141" s="7" t="str">
        <f t="shared" si="52"/>
        <v>2013ARM</v>
      </c>
      <c r="F1141" s="5">
        <v>2897.5929999999998</v>
      </c>
      <c r="G1141">
        <v>2013</v>
      </c>
      <c r="H1141" s="5">
        <v>74.099999999999994</v>
      </c>
      <c r="I1141" s="6">
        <v>4.277191162109375</v>
      </c>
      <c r="J1141" s="6">
        <v>2.0129372540257902</v>
      </c>
      <c r="K1141" s="12">
        <v>42.903285613369476</v>
      </c>
      <c r="L1141">
        <f t="shared" si="53"/>
        <v>1.64</v>
      </c>
      <c r="M1141" s="20">
        <v>10691.309954961913</v>
      </c>
    </row>
    <row r="1142" spans="1:13">
      <c r="A1142">
        <f t="shared" si="51"/>
        <v>77</v>
      </c>
      <c r="B1142" t="s">
        <v>116</v>
      </c>
      <c r="C1142" t="str">
        <f>VLOOKUP(B1142,'country codes'!$A$3:$B$287,2,0)</f>
        <v>MNE</v>
      </c>
      <c r="D1142">
        <v>7</v>
      </c>
      <c r="E1142" s="7" t="str">
        <f t="shared" si="52"/>
        <v>2013MNE</v>
      </c>
      <c r="F1142" s="5">
        <v>626.34199999999998</v>
      </c>
      <c r="G1142">
        <v>2013</v>
      </c>
      <c r="H1142" s="5">
        <v>76.099999999999994</v>
      </c>
      <c r="I1142" s="6">
        <v>5.0743417739868164</v>
      </c>
      <c r="J1142" s="6">
        <v>3.39058025663264</v>
      </c>
      <c r="K1142" s="12">
        <v>42.868370940856195</v>
      </c>
      <c r="L1142">
        <f t="shared" si="53"/>
        <v>1.64</v>
      </c>
      <c r="M1142" s="20">
        <v>17437.211816440769</v>
      </c>
    </row>
    <row r="1143" spans="1:13">
      <c r="A1143">
        <f t="shared" si="51"/>
        <v>78</v>
      </c>
      <c r="B1143" t="s">
        <v>65</v>
      </c>
      <c r="C1143" t="str">
        <f>VLOOKUP(B1143,'country codes'!$A$3:$B$287,2,0)</f>
        <v>IRQ</v>
      </c>
      <c r="D1143">
        <v>4</v>
      </c>
      <c r="E1143" s="7" t="str">
        <f t="shared" si="52"/>
        <v>2013IRQ</v>
      </c>
      <c r="F1143" s="5">
        <v>33157.061000000002</v>
      </c>
      <c r="G1143">
        <v>2013</v>
      </c>
      <c r="H1143" s="5">
        <v>69.400000000000006</v>
      </c>
      <c r="I1143" s="6">
        <v>4.7250170707702637</v>
      </c>
      <c r="J1143" s="6">
        <v>1.9737873990627499</v>
      </c>
      <c r="K1143" s="12">
        <v>42.847463333930044</v>
      </c>
      <c r="L1143">
        <f t="shared" si="53"/>
        <v>1.64</v>
      </c>
      <c r="M1143" s="20">
        <v>10719.245192183209</v>
      </c>
    </row>
    <row r="1144" spans="1:13">
      <c r="A1144">
        <f t="shared" si="51"/>
        <v>79</v>
      </c>
      <c r="B1144" t="s">
        <v>95</v>
      </c>
      <c r="C1144" t="str">
        <f>VLOOKUP(B1144,'country codes'!$A$3:$B$287,2,0)</f>
        <v>SGP</v>
      </c>
      <c r="D1144">
        <v>8</v>
      </c>
      <c r="E1144" s="7" t="str">
        <f t="shared" si="52"/>
        <v>2013SGP</v>
      </c>
      <c r="F1144" s="5">
        <v>5453.732</v>
      </c>
      <c r="G1144">
        <v>2013</v>
      </c>
      <c r="H1144" s="5">
        <v>82.5</v>
      </c>
      <c r="I1144" s="6">
        <v>6.5332069396972656</v>
      </c>
      <c r="J1144" s="6">
        <v>6.6600871461290696</v>
      </c>
      <c r="K1144" s="12">
        <v>42.418142901453166</v>
      </c>
      <c r="L1144">
        <f t="shared" si="53"/>
        <v>1.64</v>
      </c>
      <c r="M1144" s="20">
        <v>85585.866538485294</v>
      </c>
    </row>
    <row r="1145" spans="1:13">
      <c r="A1145">
        <f t="shared" si="51"/>
        <v>80</v>
      </c>
      <c r="B1145" t="s">
        <v>111</v>
      </c>
      <c r="C1145" t="str">
        <f>VLOOKUP(B1145,'country codes'!$A$3:$B$287,2,0)</f>
        <v>TUR</v>
      </c>
      <c r="D1145">
        <v>4</v>
      </c>
      <c r="E1145" s="7" t="str">
        <f t="shared" si="52"/>
        <v>2013TUR</v>
      </c>
      <c r="F1145" s="5">
        <v>75925.453999999998</v>
      </c>
      <c r="G1145">
        <v>2013</v>
      </c>
      <c r="H1145" s="5">
        <v>75.8</v>
      </c>
      <c r="I1145" s="6">
        <v>4.8881773948669434</v>
      </c>
      <c r="J1145" s="6">
        <v>3.21559887535531</v>
      </c>
      <c r="K1145" s="12">
        <v>42.303406329602062</v>
      </c>
      <c r="L1145">
        <f t="shared" si="53"/>
        <v>1.64</v>
      </c>
      <c r="M1145" s="20">
        <v>24193.675445300141</v>
      </c>
    </row>
    <row r="1146" spans="1:13">
      <c r="A1146">
        <f t="shared" si="51"/>
        <v>81</v>
      </c>
      <c r="B1146" t="s">
        <v>108</v>
      </c>
      <c r="C1146" t="str">
        <f>VLOOKUP(B1146,'country codes'!$A$3:$B$287,2,0)</f>
        <v>CHN</v>
      </c>
      <c r="D1146">
        <v>8</v>
      </c>
      <c r="E1146" s="7" t="str">
        <f t="shared" si="52"/>
        <v>2013CHN</v>
      </c>
      <c r="F1146" s="5">
        <v>1391883.335</v>
      </c>
      <c r="G1146">
        <v>2013</v>
      </c>
      <c r="H1146" s="5">
        <v>75.3</v>
      </c>
      <c r="I1146" s="6">
        <v>5.2410902976989746</v>
      </c>
      <c r="J1146" s="6">
        <v>3.6541052038543498</v>
      </c>
      <c r="K1146" s="12">
        <v>42.223712273473268</v>
      </c>
      <c r="L1146">
        <f t="shared" si="53"/>
        <v>1.64</v>
      </c>
      <c r="M1146" s="20">
        <v>11149.867558777172</v>
      </c>
    </row>
    <row r="1147" spans="1:13">
      <c r="A1147">
        <f t="shared" si="51"/>
        <v>82</v>
      </c>
      <c r="B1147" t="s">
        <v>85</v>
      </c>
      <c r="C1147" t="str">
        <f>VLOOKUP(B1147,'country codes'!$A$3:$B$287,2,0)</f>
        <v>HUN</v>
      </c>
      <c r="D1147">
        <v>7</v>
      </c>
      <c r="E1147" s="7" t="str">
        <f t="shared" si="52"/>
        <v>2013HUN</v>
      </c>
      <c r="F1147" s="5">
        <v>9833.9230000000007</v>
      </c>
      <c r="G1147">
        <v>2013</v>
      </c>
      <c r="H1147" s="5">
        <v>75.400000000000006</v>
      </c>
      <c r="I1147" s="6">
        <v>4.9144668579101563</v>
      </c>
      <c r="J1147" s="6">
        <v>3.2148816028107201</v>
      </c>
      <c r="K1147" s="12">
        <v>42.213560370997421</v>
      </c>
      <c r="L1147">
        <f t="shared" si="53"/>
        <v>1.64</v>
      </c>
      <c r="M1147" s="20">
        <v>25365.10826626774</v>
      </c>
    </row>
    <row r="1148" spans="1:13">
      <c r="A1148">
        <f t="shared" si="51"/>
        <v>83</v>
      </c>
      <c r="B1148" t="s">
        <v>73</v>
      </c>
      <c r="C1148" t="str">
        <f>VLOOKUP(B1148,'country codes'!$A$3:$B$287,2,0)</f>
        <v>ETH</v>
      </c>
      <c r="D1148">
        <v>5</v>
      </c>
      <c r="E1148" s="7" t="str">
        <f t="shared" si="52"/>
        <v>2013ETH</v>
      </c>
      <c r="F1148" s="5">
        <v>95385.793000000005</v>
      </c>
      <c r="G1148">
        <v>2013</v>
      </c>
      <c r="H1148" s="5">
        <v>64</v>
      </c>
      <c r="I1148" s="6">
        <v>4.4448270797729492</v>
      </c>
      <c r="J1148" s="6">
        <v>1.0187506656711101</v>
      </c>
      <c r="K1148" s="12">
        <v>42.113372213770873</v>
      </c>
      <c r="L1148">
        <f t="shared" si="53"/>
        <v>1.64</v>
      </c>
      <c r="M1148" s="20">
        <v>1545.1780856012956</v>
      </c>
    </row>
    <row r="1149" spans="1:13">
      <c r="A1149">
        <f t="shared" si="51"/>
        <v>84</v>
      </c>
      <c r="B1149" t="s">
        <v>48</v>
      </c>
      <c r="C1149" t="str">
        <f>VLOOKUP(B1149,'country codes'!$A$3:$B$287,2,0)</f>
        <v>YEM</v>
      </c>
      <c r="D1149">
        <v>4</v>
      </c>
      <c r="E1149" s="7" t="str">
        <f t="shared" si="52"/>
        <v>2013YEM</v>
      </c>
      <c r="F1149" s="5">
        <v>25147.112000000001</v>
      </c>
      <c r="G1149">
        <v>2013</v>
      </c>
      <c r="H1149" s="5">
        <v>66</v>
      </c>
      <c r="I1149" s="6">
        <v>4.2176785469055176</v>
      </c>
      <c r="J1149" s="6">
        <v>1.02744654486152</v>
      </c>
      <c r="K1149" s="12">
        <v>42.036004394819933</v>
      </c>
      <c r="L1149">
        <f t="shared" si="53"/>
        <v>1.64</v>
      </c>
      <c r="M1149" s="20" t="s">
        <v>334</v>
      </c>
    </row>
    <row r="1150" spans="1:13">
      <c r="A1150">
        <f t="shared" si="51"/>
        <v>85</v>
      </c>
      <c r="B1150" s="9" t="s">
        <v>127</v>
      </c>
      <c r="C1150" t="str">
        <f>VLOOKUP(B1150,'country codes'!$A$3:$B$287,2,0)</f>
        <v>KOR</v>
      </c>
      <c r="D1150">
        <v>8</v>
      </c>
      <c r="E1150" s="7" t="str">
        <f t="shared" si="52"/>
        <v>2013KOR</v>
      </c>
      <c r="F1150" s="5">
        <v>50345.72</v>
      </c>
      <c r="G1150">
        <v>2013</v>
      </c>
      <c r="H1150" s="5">
        <v>81.5</v>
      </c>
      <c r="I1150" s="6">
        <v>5.9588098526000977</v>
      </c>
      <c r="J1150" s="6">
        <v>5.7524472157032802</v>
      </c>
      <c r="K1150" s="12">
        <v>41.960729711195192</v>
      </c>
      <c r="L1150">
        <f t="shared" si="53"/>
        <v>1.64</v>
      </c>
      <c r="M1150" s="20">
        <v>37159.634786389695</v>
      </c>
    </row>
    <row r="1151" spans="1:13">
      <c r="A1151">
        <f t="shared" si="51"/>
        <v>86</v>
      </c>
      <c r="B1151" t="s">
        <v>149</v>
      </c>
      <c r="C1151" t="str">
        <f>VLOOKUP(B1151,'country codes'!$A$3:$B$287,2,0)</f>
        <v>BHR</v>
      </c>
      <c r="D1151">
        <v>4</v>
      </c>
      <c r="E1151" s="7" t="str">
        <f t="shared" si="52"/>
        <v>2013BHR</v>
      </c>
      <c r="F1151" s="5">
        <v>1315.029</v>
      </c>
      <c r="G1151">
        <v>2013</v>
      </c>
      <c r="H1151" s="5">
        <v>76.5</v>
      </c>
      <c r="I1151" s="6">
        <v>6.6897110939025879</v>
      </c>
      <c r="J1151" s="6">
        <v>6.1155135872193798</v>
      </c>
      <c r="K1151" s="12">
        <v>41.464014466020586</v>
      </c>
      <c r="L1151">
        <f t="shared" si="53"/>
        <v>1.64</v>
      </c>
      <c r="M1151" s="20">
        <v>46930.830728237343</v>
      </c>
    </row>
    <row r="1152" spans="1:13">
      <c r="A1152">
        <f t="shared" si="51"/>
        <v>87</v>
      </c>
      <c r="B1152" t="s">
        <v>64</v>
      </c>
      <c r="C1152" t="str">
        <f>VLOOKUP(B1152,'country codes'!$A$3:$B$287,2,0)</f>
        <v>GRC</v>
      </c>
      <c r="D1152">
        <v>3</v>
      </c>
      <c r="E1152" s="7" t="str">
        <f t="shared" si="52"/>
        <v>2013GRC</v>
      </c>
      <c r="F1152" s="5">
        <v>10740.501</v>
      </c>
      <c r="G1152">
        <v>2013</v>
      </c>
      <c r="H1152" s="5">
        <v>81.2</v>
      </c>
      <c r="I1152" s="6">
        <v>4.7202510833740234</v>
      </c>
      <c r="J1152" s="6">
        <v>3.97839031347345</v>
      </c>
      <c r="K1152" s="12">
        <v>41.344559592582605</v>
      </c>
      <c r="L1152">
        <f t="shared" si="53"/>
        <v>1.64</v>
      </c>
      <c r="M1152" s="20">
        <v>28217.113604405127</v>
      </c>
    </row>
    <row r="1153" spans="1:13">
      <c r="A1153">
        <f t="shared" si="51"/>
        <v>88</v>
      </c>
      <c r="B1153" t="s">
        <v>130</v>
      </c>
      <c r="C1153" t="str">
        <f>VLOOKUP(B1153,'country codes'!$A$3:$B$287,2,0)</f>
        <v>CAN</v>
      </c>
      <c r="D1153">
        <v>2</v>
      </c>
      <c r="E1153" s="7" t="str">
        <f t="shared" si="52"/>
        <v>2013CAN</v>
      </c>
      <c r="F1153" s="5">
        <v>35296.535000000003</v>
      </c>
      <c r="G1153">
        <v>2013</v>
      </c>
      <c r="H1153" s="5">
        <v>81.8</v>
      </c>
      <c r="I1153" s="6">
        <v>7.5937938690185547</v>
      </c>
      <c r="J1153" s="6">
        <v>8.7944658003328406</v>
      </c>
      <c r="K1153" s="12">
        <v>40.587444397269124</v>
      </c>
      <c r="L1153">
        <f t="shared" si="53"/>
        <v>1.64</v>
      </c>
      <c r="M1153" s="20">
        <v>46810.286839871202</v>
      </c>
    </row>
    <row r="1154" spans="1:13">
      <c r="A1154">
        <f t="shared" ref="A1154:A1217" si="54">IF(ISNUMBER(K1154),COUNTIFS($G$2:$G$2281,G1154,$K$2:$K$2281,"&gt;"&amp;K1154)+1,"")</f>
        <v>89</v>
      </c>
      <c r="B1154" t="s">
        <v>121</v>
      </c>
      <c r="C1154" t="str">
        <f>VLOOKUP(B1154,'country codes'!$A$3:$B$287,2,0)</f>
        <v>SAU</v>
      </c>
      <c r="D1154">
        <v>4</v>
      </c>
      <c r="E1154" s="7" t="str">
        <f t="shared" ref="E1154:E1217" si="55">G1154&amp;C1154</f>
        <v>2013SAU</v>
      </c>
      <c r="F1154" s="5">
        <v>30052.058000000001</v>
      </c>
      <c r="G1154">
        <v>2013</v>
      </c>
      <c r="H1154" s="5">
        <v>74.400000000000006</v>
      </c>
      <c r="I1154" s="6">
        <v>6.4951329231262207</v>
      </c>
      <c r="J1154" s="6">
        <v>5.7643356405669897</v>
      </c>
      <c r="K1154" s="12">
        <v>40.429391009777923</v>
      </c>
      <c r="L1154">
        <f t="shared" ref="L1154:L1217" si="56">VLOOKUP(G1154,$G$2285:$J$2299,4,0)</f>
        <v>1.64</v>
      </c>
      <c r="M1154" s="20">
        <v>47847.644071841336</v>
      </c>
    </row>
    <row r="1155" spans="1:13">
      <c r="A1155">
        <f t="shared" si="54"/>
        <v>90</v>
      </c>
      <c r="B1155" t="s">
        <v>103</v>
      </c>
      <c r="C1155" t="str">
        <f>VLOOKUP(B1155,'country codes'!$A$3:$B$287,2,0)</f>
        <v>BLR</v>
      </c>
      <c r="D1155">
        <v>7</v>
      </c>
      <c r="E1155" s="7" t="str">
        <f t="shared" si="55"/>
        <v>2013BLR</v>
      </c>
      <c r="F1155" s="5">
        <v>9423.5020000000004</v>
      </c>
      <c r="G1155">
        <v>2013</v>
      </c>
      <c r="H1155" s="5">
        <v>72.7</v>
      </c>
      <c r="I1155" s="6">
        <v>5.8764662742614746</v>
      </c>
      <c r="J1155" s="6">
        <v>4.5952043123554898</v>
      </c>
      <c r="K1155" s="12">
        <v>40.385925860048381</v>
      </c>
      <c r="L1155">
        <f t="shared" si="56"/>
        <v>1.64</v>
      </c>
      <c r="M1155" s="20">
        <v>18760.16352401995</v>
      </c>
    </row>
    <row r="1156" spans="1:13">
      <c r="A1156">
        <f t="shared" si="54"/>
        <v>91</v>
      </c>
      <c r="B1156" t="s">
        <v>97</v>
      </c>
      <c r="C1156" t="str">
        <f>VLOOKUP(B1156,'country codes'!$A$3:$B$287,2,0)</f>
        <v>LBY</v>
      </c>
      <c r="D1156">
        <v>4</v>
      </c>
      <c r="E1156" s="7" t="str">
        <f t="shared" si="55"/>
        <v>2013LBY</v>
      </c>
      <c r="F1156" s="5">
        <v>6320.35</v>
      </c>
      <c r="G1156">
        <v>2013</v>
      </c>
      <c r="H1156" s="5">
        <v>71.900000000000006</v>
      </c>
      <c r="I1156" s="6">
        <v>5.7080642382303877</v>
      </c>
      <c r="J1156" s="6">
        <v>4.2281399530489097</v>
      </c>
      <c r="K1156" s="12">
        <v>40.370410552853727</v>
      </c>
      <c r="L1156">
        <f t="shared" si="56"/>
        <v>1.64</v>
      </c>
      <c r="M1156" s="20">
        <v>16160.087227038855</v>
      </c>
    </row>
    <row r="1157" spans="1:13">
      <c r="A1157">
        <f t="shared" si="54"/>
        <v>92</v>
      </c>
      <c r="B1157" t="s">
        <v>99</v>
      </c>
      <c r="C1157" t="str">
        <f>VLOOKUP(B1157,'country codes'!$A$3:$B$287,2,0)</f>
        <v>SDN</v>
      </c>
      <c r="D1157">
        <v>5</v>
      </c>
      <c r="E1157" s="7" t="str">
        <f t="shared" si="55"/>
        <v>2013SDN</v>
      </c>
      <c r="F1157" s="5">
        <v>37072.555</v>
      </c>
      <c r="G1157">
        <v>2013</v>
      </c>
      <c r="H1157" s="5">
        <v>63.9</v>
      </c>
      <c r="I1157" s="6">
        <v>4.3445861339569092</v>
      </c>
      <c r="J1157" s="6">
        <v>1.35048730180647</v>
      </c>
      <c r="K1157" s="12">
        <v>39.584862815307879</v>
      </c>
      <c r="L1157">
        <f t="shared" si="56"/>
        <v>1.64</v>
      </c>
      <c r="M1157" s="20">
        <v>4083.6557788902301</v>
      </c>
    </row>
    <row r="1158" spans="1:13">
      <c r="A1158">
        <f t="shared" si="54"/>
        <v>93</v>
      </c>
      <c r="B1158" t="s">
        <v>47</v>
      </c>
      <c r="C1158" t="str">
        <f>VLOOKUP(B1158,'country codes'!$A$3:$B$287,2,0)</f>
        <v>LBR</v>
      </c>
      <c r="D1158">
        <v>5</v>
      </c>
      <c r="E1158" s="7" t="str">
        <f t="shared" si="55"/>
        <v>2013LBR</v>
      </c>
      <c r="F1158" s="5">
        <v>4248.3370000000004</v>
      </c>
      <c r="G1158">
        <v>2013</v>
      </c>
      <c r="H1158" s="5">
        <v>61.2</v>
      </c>
      <c r="I1158" s="6">
        <v>4.477580189704895</v>
      </c>
      <c r="J1158" s="6">
        <v>1.2057088818767201</v>
      </c>
      <c r="K1158" s="12">
        <v>39.15669893501159</v>
      </c>
      <c r="L1158">
        <f t="shared" si="56"/>
        <v>1.64</v>
      </c>
      <c r="M1158" s="20">
        <v>1652.1891603678923</v>
      </c>
    </row>
    <row r="1159" spans="1:13">
      <c r="A1159">
        <f t="shared" si="54"/>
        <v>94</v>
      </c>
      <c r="B1159" t="s">
        <v>110</v>
      </c>
      <c r="C1159" t="str">
        <f>VLOOKUP(B1159,'country codes'!$A$3:$B$287,2,0)</f>
        <v>GHA</v>
      </c>
      <c r="D1159">
        <v>5</v>
      </c>
      <c r="E1159" s="7" t="str">
        <f t="shared" si="55"/>
        <v>2013GHA</v>
      </c>
      <c r="F1159" s="5">
        <v>26607.641</v>
      </c>
      <c r="G1159">
        <v>2013</v>
      </c>
      <c r="H1159" s="5">
        <v>62.1</v>
      </c>
      <c r="I1159" s="6">
        <v>4.9650530815124512</v>
      </c>
      <c r="J1159" s="6">
        <v>1.9669191522409899</v>
      </c>
      <c r="K1159" s="12">
        <v>39.049763363103409</v>
      </c>
      <c r="L1159">
        <f t="shared" si="56"/>
        <v>1.64</v>
      </c>
      <c r="M1159" s="20">
        <v>4649.4393848246418</v>
      </c>
    </row>
    <row r="1160" spans="1:13">
      <c r="A1160">
        <f t="shared" si="54"/>
        <v>95</v>
      </c>
      <c r="B1160" t="s">
        <v>136</v>
      </c>
      <c r="C1160" t="str">
        <f>VLOOKUP(B1160,'country codes'!$A$3:$B$287,2,0)</f>
        <v>USA</v>
      </c>
      <c r="D1160">
        <v>2</v>
      </c>
      <c r="E1160" s="7" t="str">
        <f t="shared" si="55"/>
        <v>2013USA</v>
      </c>
      <c r="F1160" s="5">
        <v>316400.53899999999</v>
      </c>
      <c r="G1160">
        <v>2013</v>
      </c>
      <c r="H1160" s="5">
        <v>78.900000000000006</v>
      </c>
      <c r="I1160" s="6">
        <v>7.2492852210998535</v>
      </c>
      <c r="J1160" s="6">
        <v>8.2680114496936792</v>
      </c>
      <c r="K1160" s="12">
        <v>38.96445961204374</v>
      </c>
      <c r="L1160">
        <f t="shared" si="56"/>
        <v>1.64</v>
      </c>
      <c r="M1160" s="20">
        <v>56269.956426826917</v>
      </c>
    </row>
    <row r="1161" spans="1:13">
      <c r="A1161">
        <f t="shared" si="54"/>
        <v>96</v>
      </c>
      <c r="B1161" t="s">
        <v>82</v>
      </c>
      <c r="C1161" t="str">
        <f>VLOOKUP(B1161,'country codes'!$A$3:$B$287,2,0)</f>
        <v>COD</v>
      </c>
      <c r="D1161">
        <v>5</v>
      </c>
      <c r="E1161" s="7" t="str">
        <f t="shared" si="55"/>
        <v>2013COD</v>
      </c>
      <c r="F1161" s="5">
        <v>71358.804000000004</v>
      </c>
      <c r="G1161">
        <v>2013</v>
      </c>
      <c r="H1161" s="5">
        <v>58.4</v>
      </c>
      <c r="I1161" s="6">
        <v>4.4974770545959473</v>
      </c>
      <c r="J1161" s="6">
        <v>0.86174067882497596</v>
      </c>
      <c r="K1161" s="12">
        <v>38.903384096807102</v>
      </c>
      <c r="L1161">
        <f t="shared" si="56"/>
        <v>1.64</v>
      </c>
      <c r="M1161" s="20">
        <v>972.45589344605685</v>
      </c>
    </row>
    <row r="1162" spans="1:13">
      <c r="A1162">
        <f t="shared" si="54"/>
        <v>97</v>
      </c>
      <c r="B1162" t="s">
        <v>102</v>
      </c>
      <c r="C1162" t="str">
        <f>VLOOKUP(B1162,'country codes'!$A$3:$B$287,2,0)</f>
        <v>MMR</v>
      </c>
      <c r="D1162">
        <v>8</v>
      </c>
      <c r="E1162" s="7" t="str">
        <f t="shared" si="55"/>
        <v>2013MMR</v>
      </c>
      <c r="F1162" s="5">
        <v>51852.464</v>
      </c>
      <c r="G1162">
        <v>2013</v>
      </c>
      <c r="H1162" s="5">
        <v>64.900000000000006</v>
      </c>
      <c r="I1162" s="6">
        <v>4.1756706237792969</v>
      </c>
      <c r="J1162" s="6">
        <v>1.4232138663239</v>
      </c>
      <c r="K1162" s="12">
        <v>38.845328538983367</v>
      </c>
      <c r="L1162">
        <f t="shared" si="56"/>
        <v>1.64</v>
      </c>
      <c r="M1162" s="20">
        <v>3753.3223051810123</v>
      </c>
    </row>
    <row r="1163" spans="1:13">
      <c r="A1163">
        <f t="shared" si="54"/>
        <v>98</v>
      </c>
      <c r="B1163" t="s">
        <v>135</v>
      </c>
      <c r="C1163" t="str">
        <f>VLOOKUP(B1163,'country codes'!$A$3:$B$287,2,0)</f>
        <v>LTU</v>
      </c>
      <c r="D1163">
        <v>7</v>
      </c>
      <c r="E1163" s="7" t="str">
        <f t="shared" si="55"/>
        <v>2013LTU</v>
      </c>
      <c r="F1163" s="5">
        <v>3008.9380000000001</v>
      </c>
      <c r="G1163">
        <v>2013</v>
      </c>
      <c r="H1163" s="5">
        <v>74.099999999999994</v>
      </c>
      <c r="I1163" s="6">
        <v>5.5956892967224121</v>
      </c>
      <c r="J1163" s="6">
        <v>4.8652104880333402</v>
      </c>
      <c r="K1163" s="12">
        <v>38.825797751297557</v>
      </c>
      <c r="L1163">
        <f t="shared" si="56"/>
        <v>1.64</v>
      </c>
      <c r="M1163" s="20">
        <v>28680.369542922759</v>
      </c>
    </row>
    <row r="1164" spans="1:13">
      <c r="A1164">
        <f t="shared" si="54"/>
        <v>99</v>
      </c>
      <c r="B1164" t="s">
        <v>60</v>
      </c>
      <c r="C1164" t="str">
        <f>VLOOKUP(B1164,'country codes'!$A$3:$B$287,2,0)</f>
        <v>MDG</v>
      </c>
      <c r="D1164">
        <v>5</v>
      </c>
      <c r="E1164" s="7" t="str">
        <f t="shared" si="55"/>
        <v>2013MDG</v>
      </c>
      <c r="F1164" s="5">
        <v>22961.258999999998</v>
      </c>
      <c r="G1164">
        <v>2013</v>
      </c>
      <c r="H1164" s="5">
        <v>64.7</v>
      </c>
      <c r="I1164" s="6">
        <v>3.8156070709228516</v>
      </c>
      <c r="J1164" s="6">
        <v>0.95576491041598399</v>
      </c>
      <c r="K1164" s="12">
        <v>38.682926958381763</v>
      </c>
      <c r="L1164">
        <f t="shared" si="56"/>
        <v>1.64</v>
      </c>
      <c r="M1164" s="20">
        <v>1531.7788675091763</v>
      </c>
    </row>
    <row r="1165" spans="1:13">
      <c r="A1165">
        <f t="shared" si="54"/>
        <v>100</v>
      </c>
      <c r="B1165" t="s">
        <v>93</v>
      </c>
      <c r="C1165" t="str">
        <f>VLOOKUP(B1165,'country codes'!$A$3:$B$287,2,0)</f>
        <v>RWA</v>
      </c>
      <c r="D1165">
        <v>5</v>
      </c>
      <c r="E1165" s="7" t="str">
        <f t="shared" si="55"/>
        <v>2013RWA</v>
      </c>
      <c r="F1165" s="5">
        <v>10811.538</v>
      </c>
      <c r="G1165">
        <v>2013</v>
      </c>
      <c r="H1165" s="5">
        <v>66.2</v>
      </c>
      <c r="I1165" s="6">
        <v>3.4663877487182617</v>
      </c>
      <c r="J1165" s="6">
        <v>0.73367496899690399</v>
      </c>
      <c r="K1165" s="12">
        <v>38.458132898285506</v>
      </c>
      <c r="L1165">
        <f t="shared" si="56"/>
        <v>1.64</v>
      </c>
      <c r="M1165" s="20">
        <v>1718.9349658335695</v>
      </c>
    </row>
    <row r="1166" spans="1:13">
      <c r="A1166">
        <f t="shared" si="54"/>
        <v>101</v>
      </c>
      <c r="B1166" t="s">
        <v>107</v>
      </c>
      <c r="C1166" t="str">
        <f>VLOOKUP(B1166,'country codes'!$A$3:$B$287,2,0)</f>
        <v>UKR</v>
      </c>
      <c r="D1166">
        <v>7</v>
      </c>
      <c r="E1166" s="7" t="str">
        <f t="shared" si="55"/>
        <v>2013UKR</v>
      </c>
      <c r="F1166" s="5">
        <v>45286.987999999998</v>
      </c>
      <c r="G1166">
        <v>2013</v>
      </c>
      <c r="H1166" s="5">
        <v>70.900000000000006</v>
      </c>
      <c r="I1166" s="6">
        <v>4.7108025550842285</v>
      </c>
      <c r="J1166" s="6">
        <v>3.1634608892863301</v>
      </c>
      <c r="K1166" s="12">
        <v>38.367003199490497</v>
      </c>
      <c r="L1166">
        <f t="shared" si="56"/>
        <v>1.64</v>
      </c>
      <c r="M1166" s="20">
        <v>12552.6697613585</v>
      </c>
    </row>
    <row r="1167" spans="1:13">
      <c r="A1167">
        <f t="shared" si="54"/>
        <v>102</v>
      </c>
      <c r="B1167" t="s">
        <v>41</v>
      </c>
      <c r="C1167" t="str">
        <f>VLOOKUP(B1167,'country codes'!$A$3:$B$287,2,0)</f>
        <v>KHM</v>
      </c>
      <c r="D1167">
        <v>8</v>
      </c>
      <c r="E1167" s="7" t="str">
        <f t="shared" si="55"/>
        <v>2013KHM</v>
      </c>
      <c r="F1167" s="5">
        <v>15026.33</v>
      </c>
      <c r="G1167">
        <v>2013</v>
      </c>
      <c r="H1167" s="5">
        <v>67.900000000000006</v>
      </c>
      <c r="I1167" s="6">
        <v>3.6744668483734131</v>
      </c>
      <c r="J1167" s="6">
        <v>1.26158990274405</v>
      </c>
      <c r="K1167" s="12">
        <v>38.361095174316567</v>
      </c>
      <c r="L1167">
        <f t="shared" si="56"/>
        <v>1.64</v>
      </c>
      <c r="M1167" s="20">
        <v>3191.8613197065392</v>
      </c>
    </row>
    <row r="1168" spans="1:13">
      <c r="A1168">
        <f t="shared" si="54"/>
        <v>103</v>
      </c>
      <c r="B1168" t="s">
        <v>55</v>
      </c>
      <c r="C1168" t="str">
        <f>VLOOKUP(B1168,'country codes'!$A$3:$B$287,2,0)</f>
        <v>MOZ</v>
      </c>
      <c r="D1168">
        <v>5</v>
      </c>
      <c r="E1168" s="7" t="str">
        <f t="shared" si="55"/>
        <v>2013MOZ</v>
      </c>
      <c r="F1168" s="5">
        <v>25560.752</v>
      </c>
      <c r="G1168">
        <v>2013</v>
      </c>
      <c r="H1168" s="5">
        <v>54.9</v>
      </c>
      <c r="I1168" s="6">
        <v>4.7604396343231201</v>
      </c>
      <c r="J1168" s="6">
        <v>0.84945892618323704</v>
      </c>
      <c r="K1168" s="12">
        <v>37.722888292225939</v>
      </c>
      <c r="L1168">
        <f t="shared" si="56"/>
        <v>1.64</v>
      </c>
      <c r="M1168" s="20">
        <v>1165.4094365046269</v>
      </c>
    </row>
    <row r="1169" spans="1:13">
      <c r="A1169">
        <f t="shared" si="54"/>
        <v>104</v>
      </c>
      <c r="B1169" t="s">
        <v>28</v>
      </c>
      <c r="C1169" t="str">
        <f>VLOOKUP(B1169,'country codes'!$A$3:$B$287,2,0)</f>
        <v>SEN</v>
      </c>
      <c r="D1169">
        <v>5</v>
      </c>
      <c r="E1169" s="7" t="str">
        <f t="shared" si="55"/>
        <v>2013SEN</v>
      </c>
      <c r="F1169" s="5">
        <v>13782.429</v>
      </c>
      <c r="G1169">
        <v>2013</v>
      </c>
      <c r="H1169" s="5">
        <v>65.900000000000006</v>
      </c>
      <c r="I1169" s="6">
        <v>3.647367000579834</v>
      </c>
      <c r="J1169" s="6">
        <v>1.0885249726641599</v>
      </c>
      <c r="K1169" s="12">
        <v>37.681008006890835</v>
      </c>
      <c r="L1169">
        <f t="shared" si="56"/>
        <v>1.64</v>
      </c>
      <c r="M1169" s="20">
        <v>2766.969657949644</v>
      </c>
    </row>
    <row r="1170" spans="1:13">
      <c r="A1170">
        <f t="shared" si="54"/>
        <v>105</v>
      </c>
      <c r="B1170" t="s">
        <v>146</v>
      </c>
      <c r="C1170" t="str">
        <f>VLOOKUP(B1170,'country codes'!$A$3:$B$287,2,0)</f>
        <v>ZWE</v>
      </c>
      <c r="D1170">
        <v>5</v>
      </c>
      <c r="E1170" s="7" t="str">
        <f t="shared" si="55"/>
        <v>2013ZWE</v>
      </c>
      <c r="F1170" s="5">
        <v>13350.378000000001</v>
      </c>
      <c r="G1170">
        <v>2013</v>
      </c>
      <c r="H1170" s="5">
        <v>56.9</v>
      </c>
      <c r="I1170" s="6">
        <v>4.690187931060791</v>
      </c>
      <c r="J1170" s="6">
        <v>1.1151482589122701</v>
      </c>
      <c r="K1170" s="12">
        <v>37.572567171546609</v>
      </c>
      <c r="L1170">
        <f t="shared" si="56"/>
        <v>1.64</v>
      </c>
      <c r="M1170" s="20">
        <v>2937.7256244578921</v>
      </c>
    </row>
    <row r="1171" spans="1:13">
      <c r="A1171">
        <f t="shared" si="54"/>
        <v>106</v>
      </c>
      <c r="B1171" t="s">
        <v>53</v>
      </c>
      <c r="C1171" t="str">
        <f>VLOOKUP(B1171,'country codes'!$A$3:$B$287,2,0)</f>
        <v>KEN</v>
      </c>
      <c r="D1171">
        <v>5</v>
      </c>
      <c r="E1171" s="7" t="str">
        <f t="shared" si="55"/>
        <v>2013KEN</v>
      </c>
      <c r="F1171" s="5">
        <v>45519.985999999997</v>
      </c>
      <c r="G1171">
        <v>2013</v>
      </c>
      <c r="H1171" s="5">
        <v>63.4</v>
      </c>
      <c r="I1171" s="6">
        <v>3.7953832149505615</v>
      </c>
      <c r="J1171" s="6">
        <v>1.0165325505325999</v>
      </c>
      <c r="K1171" s="12">
        <v>37.303844924752717</v>
      </c>
      <c r="L1171">
        <f t="shared" si="56"/>
        <v>1.64</v>
      </c>
      <c r="M1171" s="20">
        <v>3611.8279568075877</v>
      </c>
    </row>
    <row r="1172" spans="1:13">
      <c r="A1172">
        <f t="shared" si="54"/>
        <v>107</v>
      </c>
      <c r="B1172" t="s">
        <v>134</v>
      </c>
      <c r="C1172" t="str">
        <f>VLOOKUP(B1172,'country codes'!$A$3:$B$287,2,0)</f>
        <v>BTN</v>
      </c>
      <c r="D1172">
        <v>6</v>
      </c>
      <c r="E1172" s="7" t="str">
        <f t="shared" si="55"/>
        <v>2013BTN</v>
      </c>
      <c r="F1172" s="5">
        <v>710.23500000000001</v>
      </c>
      <c r="G1172">
        <v>2013</v>
      </c>
      <c r="H1172" s="5">
        <v>69.7</v>
      </c>
      <c r="I1172" s="6">
        <v>5.569091796875</v>
      </c>
      <c r="J1172" s="6">
        <v>4.5612193753041899</v>
      </c>
      <c r="K1172" s="12">
        <v>37.09200847169145</v>
      </c>
      <c r="L1172">
        <f t="shared" si="56"/>
        <v>1.64</v>
      </c>
      <c r="M1172" s="20">
        <v>9163.5248448113853</v>
      </c>
    </row>
    <row r="1173" spans="1:13">
      <c r="A1173">
        <f t="shared" si="54"/>
        <v>108</v>
      </c>
      <c r="B1173" t="s">
        <v>100</v>
      </c>
      <c r="C1173" t="str">
        <f>VLOOKUP(B1173,'country codes'!$A$3:$B$287,2,0)</f>
        <v>MWI</v>
      </c>
      <c r="D1173">
        <v>5</v>
      </c>
      <c r="E1173" s="7" t="str">
        <f t="shared" si="55"/>
        <v>2013MWI</v>
      </c>
      <c r="F1173" s="5">
        <v>15839.287</v>
      </c>
      <c r="G1173">
        <v>2013</v>
      </c>
      <c r="H1173" s="5">
        <v>59.9</v>
      </c>
      <c r="I1173" s="6">
        <v>4.0350842475891113</v>
      </c>
      <c r="J1173" s="6">
        <v>0.90201445964924798</v>
      </c>
      <c r="K1173" s="12">
        <v>36.907999501129112</v>
      </c>
      <c r="L1173">
        <f t="shared" si="56"/>
        <v>1.64</v>
      </c>
      <c r="M1173" s="20">
        <v>999.44132224378632</v>
      </c>
    </row>
    <row r="1174" spans="1:13">
      <c r="A1174">
        <f t="shared" si="54"/>
        <v>109</v>
      </c>
      <c r="B1174" t="s">
        <v>138</v>
      </c>
      <c r="C1174" t="str">
        <f>VLOOKUP(B1174,'country codes'!$A$3:$B$287,2,0)</f>
        <v>AFG</v>
      </c>
      <c r="D1174">
        <v>6</v>
      </c>
      <c r="E1174" s="7" t="str">
        <f t="shared" si="55"/>
        <v>2013AFG</v>
      </c>
      <c r="F1174" s="5">
        <v>32269.592000000001</v>
      </c>
      <c r="G1174">
        <v>2013</v>
      </c>
      <c r="H1174" s="5">
        <v>62.5</v>
      </c>
      <c r="I1174" s="6">
        <v>3.5721004009246826</v>
      </c>
      <c r="J1174" s="6">
        <v>0.74001508514797598</v>
      </c>
      <c r="K1174" s="12">
        <v>36.55420164921852</v>
      </c>
      <c r="L1174">
        <f t="shared" si="56"/>
        <v>1.64</v>
      </c>
      <c r="M1174" s="20">
        <v>2116.4654544419586</v>
      </c>
    </row>
    <row r="1175" spans="1:13">
      <c r="A1175">
        <f t="shared" si="54"/>
        <v>110</v>
      </c>
      <c r="B1175" t="s">
        <v>43</v>
      </c>
      <c r="C1175" t="str">
        <f>VLOOKUP(B1175,'country codes'!$A$3:$B$287,2,0)</f>
        <v>COG</v>
      </c>
      <c r="D1175">
        <v>5</v>
      </c>
      <c r="E1175" s="7" t="str">
        <f t="shared" si="55"/>
        <v>2013COG</v>
      </c>
      <c r="F1175" s="5">
        <v>4622.7569999999996</v>
      </c>
      <c r="G1175">
        <v>2013</v>
      </c>
      <c r="H1175" s="5">
        <v>62</v>
      </c>
      <c r="I1175" s="6">
        <v>3.9549505710601807</v>
      </c>
      <c r="J1175" s="6">
        <v>1.2097384460101901</v>
      </c>
      <c r="K1175" s="12">
        <v>36.40587038420054</v>
      </c>
      <c r="L1175">
        <f t="shared" si="56"/>
        <v>1.64</v>
      </c>
      <c r="M1175" s="20">
        <v>5381.2571891308917</v>
      </c>
    </row>
    <row r="1176" spans="1:13">
      <c r="A1176">
        <f t="shared" si="54"/>
        <v>111</v>
      </c>
      <c r="B1176" t="s">
        <v>71</v>
      </c>
      <c r="C1176" t="str">
        <f>VLOOKUP(B1176,'country codes'!$A$3:$B$287,2,0)</f>
        <v>EGY</v>
      </c>
      <c r="D1176">
        <v>4</v>
      </c>
      <c r="E1176" s="7" t="str">
        <f t="shared" si="55"/>
        <v>2013EGY</v>
      </c>
      <c r="F1176" s="5">
        <v>88404.652000000002</v>
      </c>
      <c r="G1176">
        <v>2013</v>
      </c>
      <c r="H1176" s="5">
        <v>70.900000000000006</v>
      </c>
      <c r="I1176" s="6">
        <v>3.5585203170776367</v>
      </c>
      <c r="J1176" s="6">
        <v>1.92163168711705</v>
      </c>
      <c r="K1176" s="12">
        <v>36.402687536680766</v>
      </c>
      <c r="L1176">
        <f t="shared" si="56"/>
        <v>1.64</v>
      </c>
      <c r="M1176" s="20">
        <v>10290.193019173099</v>
      </c>
    </row>
    <row r="1177" spans="1:13">
      <c r="A1177">
        <f t="shared" si="54"/>
        <v>112</v>
      </c>
      <c r="B1177" t="s">
        <v>122</v>
      </c>
      <c r="C1177" t="str">
        <f>VLOOKUP(B1177,'country codes'!$A$3:$B$287,2,0)</f>
        <v>BGR</v>
      </c>
      <c r="D1177">
        <v>7</v>
      </c>
      <c r="E1177" s="7" t="str">
        <f t="shared" si="55"/>
        <v>2013BGR</v>
      </c>
      <c r="F1177" s="5">
        <v>7290.0919999999996</v>
      </c>
      <c r="G1177">
        <v>2013</v>
      </c>
      <c r="H1177" s="5">
        <v>74.3</v>
      </c>
      <c r="I1177" s="6">
        <v>3.9930205345153809</v>
      </c>
      <c r="J1177" s="6">
        <v>3.18114134732595</v>
      </c>
      <c r="K1177" s="12">
        <v>36.054527856670319</v>
      </c>
      <c r="L1177">
        <f t="shared" si="56"/>
        <v>1.64</v>
      </c>
      <c r="M1177" s="20">
        <v>18354.564903525687</v>
      </c>
    </row>
    <row r="1178" spans="1:13">
      <c r="A1178">
        <f t="shared" si="54"/>
        <v>113</v>
      </c>
      <c r="B1178" t="s">
        <v>141</v>
      </c>
      <c r="C1178" t="str">
        <f>VLOOKUP(B1178,'country codes'!$A$3:$B$287,2,0)</f>
        <v>EST</v>
      </c>
      <c r="D1178">
        <v>7</v>
      </c>
      <c r="E1178" s="7" t="str">
        <f t="shared" si="55"/>
        <v>2013EST</v>
      </c>
      <c r="F1178" s="5">
        <v>1319.068</v>
      </c>
      <c r="G1178">
        <v>2013</v>
      </c>
      <c r="H1178" s="5">
        <v>77</v>
      </c>
      <c r="I1178" s="6">
        <v>5.3674459457397461</v>
      </c>
      <c r="J1178" s="6">
        <v>6.0977034568777198</v>
      </c>
      <c r="K1178" s="12">
        <v>35.438991571287708</v>
      </c>
      <c r="L1178">
        <f t="shared" si="56"/>
        <v>1.64</v>
      </c>
      <c r="M1178" s="20">
        <v>29731.745078695345</v>
      </c>
    </row>
    <row r="1179" spans="1:13">
      <c r="A1179">
        <f t="shared" si="54"/>
        <v>114</v>
      </c>
      <c r="B1179" t="s">
        <v>142</v>
      </c>
      <c r="C1179" t="str">
        <f>VLOOKUP(B1179,'country codes'!$A$3:$B$287,2,0)</f>
        <v>LVA</v>
      </c>
      <c r="D1179">
        <v>7</v>
      </c>
      <c r="E1179" s="7" t="str">
        <f t="shared" si="55"/>
        <v>2013LVA</v>
      </c>
      <c r="F1179" s="5">
        <v>2044.95</v>
      </c>
      <c r="G1179">
        <v>2013</v>
      </c>
      <c r="H1179" s="5">
        <v>74.2</v>
      </c>
      <c r="I1179" s="6">
        <v>5.069770336151123</v>
      </c>
      <c r="J1179" s="6">
        <v>5.3592637876656202</v>
      </c>
      <c r="K1179" s="12">
        <v>34.648123489247183</v>
      </c>
      <c r="L1179">
        <f t="shared" si="56"/>
        <v>1.64</v>
      </c>
      <c r="M1179" s="20">
        <v>24961.346247027788</v>
      </c>
    </row>
    <row r="1180" spans="1:13">
      <c r="A1180">
        <f t="shared" si="54"/>
        <v>115</v>
      </c>
      <c r="B1180" t="s">
        <v>117</v>
      </c>
      <c r="C1180" t="str">
        <f>VLOOKUP(B1180,'country codes'!$A$3:$B$287,2,0)</f>
        <v>TZA</v>
      </c>
      <c r="D1180">
        <v>5</v>
      </c>
      <c r="E1180" s="7" t="str">
        <f t="shared" si="55"/>
        <v>2013TZA</v>
      </c>
      <c r="F1180" s="5">
        <v>48483.131999999998</v>
      </c>
      <c r="G1180">
        <v>2013</v>
      </c>
      <c r="H1180" s="5">
        <v>61.4</v>
      </c>
      <c r="I1180" s="6">
        <v>3.8523948192596436</v>
      </c>
      <c r="J1180" s="6">
        <v>1.37463246789155</v>
      </c>
      <c r="K1180" s="12">
        <v>34.581018724197143</v>
      </c>
      <c r="L1180">
        <f t="shared" si="56"/>
        <v>1.64</v>
      </c>
      <c r="M1180" s="20">
        <v>2205.99087157043</v>
      </c>
    </row>
    <row r="1181" spans="1:13">
      <c r="A1181">
        <f t="shared" si="54"/>
        <v>116</v>
      </c>
      <c r="B1181" t="s">
        <v>129</v>
      </c>
      <c r="C1181" t="str">
        <f>VLOOKUP(B1181,'country codes'!$A$3:$B$287,2,0)</f>
        <v>NGA</v>
      </c>
      <c r="D1181">
        <v>5</v>
      </c>
      <c r="E1181" s="7" t="str">
        <f t="shared" si="55"/>
        <v>2013NGA</v>
      </c>
      <c r="F1181" s="5">
        <v>171765.81899999999</v>
      </c>
      <c r="G1181">
        <v>2013</v>
      </c>
      <c r="H1181" s="5">
        <v>52.2</v>
      </c>
      <c r="I1181" s="6">
        <v>4.817868709564209</v>
      </c>
      <c r="J1181" s="6">
        <v>1.1362129790027</v>
      </c>
      <c r="K1181" s="12">
        <v>34.438899229139878</v>
      </c>
      <c r="L1181">
        <f t="shared" si="56"/>
        <v>1.64</v>
      </c>
      <c r="M1181" s="20">
        <v>5329.1230678739885</v>
      </c>
    </row>
    <row r="1182" spans="1:13">
      <c r="A1182">
        <f t="shared" si="54"/>
        <v>117</v>
      </c>
      <c r="B1182" t="s">
        <v>96</v>
      </c>
      <c r="C1182" t="str">
        <f>VLOOKUP(B1182,'country codes'!$A$3:$B$287,2,0)</f>
        <v>CMR</v>
      </c>
      <c r="D1182">
        <v>5</v>
      </c>
      <c r="E1182" s="7" t="str">
        <f t="shared" si="55"/>
        <v>2013CMR</v>
      </c>
      <c r="F1182" s="5">
        <v>22077.3</v>
      </c>
      <c r="G1182">
        <v>2013</v>
      </c>
      <c r="H1182" s="5">
        <v>56.6</v>
      </c>
      <c r="I1182" s="6">
        <v>4.2710380554199219</v>
      </c>
      <c r="J1182" s="6">
        <v>1.2754278648919</v>
      </c>
      <c r="K1182" s="12">
        <v>34.1289056579337</v>
      </c>
      <c r="L1182">
        <f t="shared" si="56"/>
        <v>1.64</v>
      </c>
      <c r="M1182" s="20">
        <v>3262.7635945137918</v>
      </c>
    </row>
    <row r="1183" spans="1:13">
      <c r="A1183">
        <f t="shared" si="54"/>
        <v>118</v>
      </c>
      <c r="B1183" t="s">
        <v>133</v>
      </c>
      <c r="C1183" t="str">
        <f>VLOOKUP(B1183,'country codes'!$A$3:$B$287,2,0)</f>
        <v>MRT</v>
      </c>
      <c r="D1183">
        <v>5</v>
      </c>
      <c r="E1183" s="7" t="str">
        <f t="shared" si="55"/>
        <v>2013MRT</v>
      </c>
      <c r="F1183" s="5">
        <v>3817.4969999999998</v>
      </c>
      <c r="G1183">
        <v>2013</v>
      </c>
      <c r="H1183" s="5">
        <v>63.4</v>
      </c>
      <c r="I1183" s="6">
        <v>4.1990151405334473</v>
      </c>
      <c r="J1183" s="6">
        <v>2.2950968502625599</v>
      </c>
      <c r="K1183" s="12">
        <v>34.117723498000792</v>
      </c>
      <c r="L1183">
        <f t="shared" si="56"/>
        <v>1.64</v>
      </c>
      <c r="M1183" s="20">
        <v>4946.0386864835082</v>
      </c>
    </row>
    <row r="1184" spans="1:13">
      <c r="A1184">
        <f t="shared" si="54"/>
        <v>119</v>
      </c>
      <c r="B1184" t="s">
        <v>137</v>
      </c>
      <c r="C1184" t="str">
        <f>VLOOKUP(B1184,'country codes'!$A$3:$B$287,2,0)</f>
        <v>RUS</v>
      </c>
      <c r="D1184">
        <v>7</v>
      </c>
      <c r="E1184" s="7" t="str">
        <f t="shared" si="55"/>
        <v>2013RUS</v>
      </c>
      <c r="F1184" s="5">
        <v>144325.45600000001</v>
      </c>
      <c r="G1184">
        <v>2013</v>
      </c>
      <c r="H1184" s="5">
        <v>70.5</v>
      </c>
      <c r="I1184" s="6">
        <v>5.537177562713623</v>
      </c>
      <c r="J1184" s="6">
        <v>5.6273982319229603</v>
      </c>
      <c r="K1184" s="12">
        <v>34.096062924741098</v>
      </c>
      <c r="L1184">
        <f t="shared" si="56"/>
        <v>1.64</v>
      </c>
      <c r="M1184" s="20">
        <v>26413.178281508001</v>
      </c>
    </row>
    <row r="1185" spans="1:13">
      <c r="A1185">
        <f t="shared" si="54"/>
        <v>120</v>
      </c>
      <c r="B1185" t="s">
        <v>145</v>
      </c>
      <c r="C1185" t="str">
        <f>VLOOKUP(B1185,'country codes'!$A$3:$B$287,2,0)</f>
        <v>ARE</v>
      </c>
      <c r="D1185">
        <v>4</v>
      </c>
      <c r="E1185" s="7" t="str">
        <f t="shared" si="55"/>
        <v>2013ARE</v>
      </c>
      <c r="F1185" s="5">
        <v>9197.9079999999994</v>
      </c>
      <c r="G1185">
        <v>2013</v>
      </c>
      <c r="H1185" s="5">
        <v>76.900000000000006</v>
      </c>
      <c r="I1185" s="6">
        <v>6.6209511756896973</v>
      </c>
      <c r="J1185" s="6">
        <v>8.9098047846884807</v>
      </c>
      <c r="K1185" s="12">
        <v>33.815369746539929</v>
      </c>
      <c r="L1185">
        <f t="shared" si="56"/>
        <v>1.64</v>
      </c>
      <c r="M1185" s="20">
        <v>59921.734803307139</v>
      </c>
    </row>
    <row r="1186" spans="1:13">
      <c r="A1186">
        <f t="shared" si="54"/>
        <v>121</v>
      </c>
      <c r="B1186" t="s">
        <v>151</v>
      </c>
      <c r="C1186" t="str">
        <f>VLOOKUP(B1186,'country codes'!$A$3:$B$287,2,0)</f>
        <v>TTO</v>
      </c>
      <c r="D1186">
        <v>1</v>
      </c>
      <c r="E1186" s="7" t="str">
        <f t="shared" si="55"/>
        <v>2013TTO</v>
      </c>
      <c r="F1186" s="5">
        <v>1353.7080000000001</v>
      </c>
      <c r="G1186">
        <v>2013</v>
      </c>
      <c r="H1186" s="5">
        <v>72.599999999999994</v>
      </c>
      <c r="I1186" s="6">
        <v>6.1677069664001465</v>
      </c>
      <c r="J1186" s="6">
        <v>7.2229870445198197</v>
      </c>
      <c r="K1186" s="12">
        <v>33.753666723239078</v>
      </c>
      <c r="L1186">
        <f t="shared" si="56"/>
        <v>1.64</v>
      </c>
      <c r="M1186" s="20">
        <v>29279.273610395037</v>
      </c>
    </row>
    <row r="1187" spans="1:13">
      <c r="A1187">
        <f t="shared" si="54"/>
        <v>122</v>
      </c>
      <c r="B1187" t="s">
        <v>56</v>
      </c>
      <c r="C1187" t="str">
        <f>VLOOKUP(B1187,'country codes'!$A$3:$B$287,2,0)</f>
        <v>UGA</v>
      </c>
      <c r="D1187">
        <v>5</v>
      </c>
      <c r="E1187" s="7" t="str">
        <f t="shared" si="55"/>
        <v>2013UGA</v>
      </c>
      <c r="F1187" s="5">
        <v>35694.519</v>
      </c>
      <c r="G1187">
        <v>2013</v>
      </c>
      <c r="H1187" s="5">
        <v>59.9</v>
      </c>
      <c r="I1187" s="6">
        <v>3.7095787525177002</v>
      </c>
      <c r="J1187" s="6">
        <v>1.1484331709873099</v>
      </c>
      <c r="K1187" s="12">
        <v>33.674832204362751</v>
      </c>
      <c r="L1187">
        <f t="shared" si="56"/>
        <v>1.64</v>
      </c>
      <c r="M1187" s="20">
        <v>1989.6072693155202</v>
      </c>
    </row>
    <row r="1188" spans="1:13">
      <c r="A1188">
        <f t="shared" si="54"/>
        <v>123</v>
      </c>
      <c r="B1188" t="s">
        <v>148</v>
      </c>
      <c r="C1188" t="str">
        <f>VLOOKUP(B1188,'country codes'!$A$3:$B$287,2,0)</f>
        <v>KWT</v>
      </c>
      <c r="D1188">
        <v>4</v>
      </c>
      <c r="E1188" s="7" t="str">
        <f t="shared" si="55"/>
        <v>2013KWT</v>
      </c>
      <c r="F1188" s="5">
        <v>3526.3820000000001</v>
      </c>
      <c r="G1188">
        <v>2013</v>
      </c>
      <c r="H1188" s="5">
        <v>74.900000000000006</v>
      </c>
      <c r="I1188" s="6">
        <v>6.4800310134887695</v>
      </c>
      <c r="J1188" s="6">
        <v>8.2898612162630201</v>
      </c>
      <c r="K1188" s="12">
        <v>33.662851144222643</v>
      </c>
      <c r="L1188">
        <f t="shared" si="56"/>
        <v>1.64</v>
      </c>
      <c r="M1188" s="20">
        <v>58995.365272179901</v>
      </c>
    </row>
    <row r="1189" spans="1:13">
      <c r="A1189">
        <f t="shared" si="54"/>
        <v>124</v>
      </c>
      <c r="B1189" t="s">
        <v>131</v>
      </c>
      <c r="C1189" t="str">
        <f>VLOOKUP(B1189,'country codes'!$A$3:$B$287,2,0)</f>
        <v>KAZ</v>
      </c>
      <c r="D1189">
        <v>7</v>
      </c>
      <c r="E1189" s="7" t="str">
        <f t="shared" si="55"/>
        <v>2013KAZ</v>
      </c>
      <c r="F1189" s="5">
        <v>17026.117999999999</v>
      </c>
      <c r="G1189">
        <v>2013</v>
      </c>
      <c r="H1189" s="5">
        <v>69.599999999999994</v>
      </c>
      <c r="I1189" s="6">
        <v>5.8354830741882324</v>
      </c>
      <c r="J1189" s="6">
        <v>6.3484215386196299</v>
      </c>
      <c r="K1189" s="12">
        <v>32.97416718309367</v>
      </c>
      <c r="L1189">
        <f t="shared" si="56"/>
        <v>1.64</v>
      </c>
      <c r="M1189" s="20">
        <v>23720.816071603393</v>
      </c>
    </row>
    <row r="1190" spans="1:13">
      <c r="A1190">
        <f t="shared" si="54"/>
        <v>125</v>
      </c>
      <c r="B1190" t="s">
        <v>139</v>
      </c>
      <c r="C1190" t="str">
        <f>VLOOKUP(B1190,'country codes'!$A$3:$B$287,2,0)</f>
        <v>BWA</v>
      </c>
      <c r="D1190">
        <v>5</v>
      </c>
      <c r="E1190" s="7" t="str">
        <f t="shared" si="55"/>
        <v>2013BWA</v>
      </c>
      <c r="F1190" s="5">
        <v>2062.5509999999999</v>
      </c>
      <c r="G1190">
        <v>2013</v>
      </c>
      <c r="H1190" s="5">
        <v>65</v>
      </c>
      <c r="I1190" s="6">
        <v>4.1282987594604492</v>
      </c>
      <c r="J1190" s="6">
        <v>2.8044699419680899</v>
      </c>
      <c r="K1190" s="12">
        <v>32.80539664609848</v>
      </c>
      <c r="L1190">
        <f t="shared" si="56"/>
        <v>1.64</v>
      </c>
      <c r="M1190" s="20">
        <v>16786.218543331684</v>
      </c>
    </row>
    <row r="1191" spans="1:13">
      <c r="A1191">
        <f t="shared" si="54"/>
        <v>126</v>
      </c>
      <c r="B1191" t="s">
        <v>143</v>
      </c>
      <c r="C1191" t="str">
        <f>VLOOKUP(B1191,'country codes'!$A$3:$B$287,2,0)</f>
        <v>SLE</v>
      </c>
      <c r="D1191">
        <v>5</v>
      </c>
      <c r="E1191" s="7" t="str">
        <f t="shared" si="55"/>
        <v>2013SLE</v>
      </c>
      <c r="F1191" s="5">
        <v>6863.9750000000004</v>
      </c>
      <c r="G1191">
        <v>2013</v>
      </c>
      <c r="H1191" s="5">
        <v>51.7</v>
      </c>
      <c r="I1191" s="6">
        <v>4.5142912864685059</v>
      </c>
      <c r="J1191" s="6">
        <v>1.1000423697413999</v>
      </c>
      <c r="K1191" s="12">
        <v>32.559264958526548</v>
      </c>
      <c r="L1191">
        <f t="shared" si="56"/>
        <v>1.64</v>
      </c>
      <c r="M1191" s="20">
        <v>1953.0869413983785</v>
      </c>
    </row>
    <row r="1192" spans="1:13">
      <c r="A1192">
        <f t="shared" si="54"/>
        <v>127</v>
      </c>
      <c r="B1192" t="s">
        <v>144</v>
      </c>
      <c r="C1192" t="str">
        <f>VLOOKUP(B1192,'country codes'!$A$3:$B$287,2,0)</f>
        <v>TKM</v>
      </c>
      <c r="D1192">
        <v>7</v>
      </c>
      <c r="E1192" s="7" t="str">
        <f t="shared" si="55"/>
        <v>2013TKM</v>
      </c>
      <c r="F1192" s="5">
        <v>5366.3760000000002</v>
      </c>
      <c r="G1192">
        <v>2013</v>
      </c>
      <c r="H1192" s="5">
        <v>67.400000000000006</v>
      </c>
      <c r="I1192" s="6">
        <v>5.3917627334594727</v>
      </c>
      <c r="J1192" s="6">
        <v>5.3470489033428299</v>
      </c>
      <c r="K1192" s="12">
        <v>32.507552455209449</v>
      </c>
      <c r="L1192">
        <f t="shared" si="56"/>
        <v>1.64</v>
      </c>
      <c r="M1192" s="20">
        <v>11471.186220399255</v>
      </c>
    </row>
    <row r="1193" spans="1:13">
      <c r="A1193">
        <f t="shared" si="54"/>
        <v>128</v>
      </c>
      <c r="B1193" t="s">
        <v>118</v>
      </c>
      <c r="C1193" t="str">
        <f>VLOOKUP(B1193,'country codes'!$A$3:$B$287,2,0)</f>
        <v>GIN</v>
      </c>
      <c r="D1193">
        <v>5</v>
      </c>
      <c r="E1193" s="7" t="str">
        <f t="shared" si="55"/>
        <v>2013GIN</v>
      </c>
      <c r="F1193" s="5">
        <v>10892.821</v>
      </c>
      <c r="G1193">
        <v>2013</v>
      </c>
      <c r="H1193" s="5">
        <v>58.4</v>
      </c>
      <c r="I1193" s="6">
        <v>3.9017930030822754</v>
      </c>
      <c r="J1193" s="6">
        <v>1.5537673480294301</v>
      </c>
      <c r="K1193" s="12">
        <v>32.082238715404898</v>
      </c>
      <c r="L1193">
        <f t="shared" si="56"/>
        <v>1.64</v>
      </c>
      <c r="M1193" s="20">
        <v>2035.1730531417541</v>
      </c>
    </row>
    <row r="1194" spans="1:13">
      <c r="A1194">
        <f t="shared" si="54"/>
        <v>129</v>
      </c>
      <c r="B1194" t="s">
        <v>91</v>
      </c>
      <c r="C1194" t="str">
        <f>VLOOKUP(B1194,'country codes'!$A$3:$B$287,2,0)</f>
        <v>NER</v>
      </c>
      <c r="D1194">
        <v>5</v>
      </c>
      <c r="E1194" s="7" t="str">
        <f t="shared" si="55"/>
        <v>2013NER</v>
      </c>
      <c r="F1194" s="5">
        <v>18504.287</v>
      </c>
      <c r="G1194">
        <v>2013</v>
      </c>
      <c r="H1194" s="5">
        <v>59.5</v>
      </c>
      <c r="I1194" s="6">
        <v>3.71632981300354</v>
      </c>
      <c r="J1194" s="6">
        <v>1.5447414027429101</v>
      </c>
      <c r="K1194" s="12">
        <v>31.770010598751998</v>
      </c>
      <c r="L1194">
        <f t="shared" si="56"/>
        <v>1.64</v>
      </c>
      <c r="M1194" s="20">
        <v>1099.4341473814263</v>
      </c>
    </row>
    <row r="1195" spans="1:13">
      <c r="A1195">
        <f t="shared" si="54"/>
        <v>130</v>
      </c>
      <c r="B1195" t="s">
        <v>106</v>
      </c>
      <c r="C1195" t="str">
        <f>VLOOKUP(B1195,'country codes'!$A$3:$B$287,2,0)</f>
        <v>BDI</v>
      </c>
      <c r="D1195">
        <v>5</v>
      </c>
      <c r="E1195" s="7" t="str">
        <f t="shared" si="55"/>
        <v>2013BDI</v>
      </c>
      <c r="F1195" s="5">
        <v>9540.3019999999997</v>
      </c>
      <c r="G1195">
        <v>2013</v>
      </c>
      <c r="H1195" s="5">
        <v>59.1</v>
      </c>
      <c r="I1195" s="6">
        <v>3.17165478070577</v>
      </c>
      <c r="J1195" s="6">
        <v>0.68920725101029301</v>
      </c>
      <c r="K1195" s="12">
        <v>31.755743625299758</v>
      </c>
      <c r="L1195">
        <f t="shared" si="56"/>
        <v>1.64</v>
      </c>
      <c r="M1195" s="20">
        <v>877.27416026108131</v>
      </c>
    </row>
    <row r="1196" spans="1:13">
      <c r="A1196">
        <f t="shared" si="54"/>
        <v>131</v>
      </c>
      <c r="B1196" t="s">
        <v>109</v>
      </c>
      <c r="C1196" t="str">
        <f>VLOOKUP(B1196,'country codes'!$A$3:$B$287,2,0)</f>
        <v>GAB</v>
      </c>
      <c r="D1196">
        <v>5</v>
      </c>
      <c r="E1196" s="7" t="str">
        <f t="shared" si="55"/>
        <v>2013GAB</v>
      </c>
      <c r="F1196" s="5">
        <v>1817.07</v>
      </c>
      <c r="G1196">
        <v>2013</v>
      </c>
      <c r="H1196" s="5">
        <v>63.6</v>
      </c>
      <c r="I1196" s="6">
        <v>3.8002870082855225</v>
      </c>
      <c r="J1196" s="6">
        <v>2.4274650049603599</v>
      </c>
      <c r="K1196" s="12">
        <v>31.479031822694211</v>
      </c>
      <c r="L1196">
        <f t="shared" si="56"/>
        <v>1.64</v>
      </c>
      <c r="M1196" s="20">
        <v>15342.172866190251</v>
      </c>
    </row>
    <row r="1197" spans="1:13">
      <c r="A1197">
        <f t="shared" si="54"/>
        <v>132</v>
      </c>
      <c r="B1197" t="s">
        <v>89</v>
      </c>
      <c r="C1197" t="str">
        <f>VLOOKUP(B1197,'country codes'!$A$3:$B$287,2,0)</f>
        <v>BEN</v>
      </c>
      <c r="D1197">
        <v>5</v>
      </c>
      <c r="E1197" s="7" t="str">
        <f t="shared" si="55"/>
        <v>2013BEN</v>
      </c>
      <c r="F1197" s="5">
        <v>10004.593999999999</v>
      </c>
      <c r="G1197">
        <v>2013</v>
      </c>
      <c r="H1197" s="5">
        <v>60.1</v>
      </c>
      <c r="I1197" s="6">
        <v>3.4794127941131592</v>
      </c>
      <c r="J1197" s="6">
        <v>1.3823496744641699</v>
      </c>
      <c r="K1197" s="12">
        <v>31.400302205090494</v>
      </c>
      <c r="L1197">
        <f t="shared" si="56"/>
        <v>1.64</v>
      </c>
      <c r="M1197" s="20">
        <v>2876.9056341833466</v>
      </c>
    </row>
    <row r="1198" spans="1:13">
      <c r="A1198">
        <f t="shared" si="54"/>
        <v>133</v>
      </c>
      <c r="B1198" t="s">
        <v>80</v>
      </c>
      <c r="C1198" t="str">
        <f>VLOOKUP(B1198,'country codes'!$A$3:$B$287,2,0)</f>
        <v>BFA</v>
      </c>
      <c r="D1198">
        <v>5</v>
      </c>
      <c r="E1198" s="7" t="str">
        <f t="shared" si="55"/>
        <v>2013BFA</v>
      </c>
      <c r="F1198" s="5">
        <v>17072.791000000001</v>
      </c>
      <c r="G1198">
        <v>2013</v>
      </c>
      <c r="H1198" s="5">
        <v>58.9</v>
      </c>
      <c r="I1198" s="6">
        <v>3.3259496688842773</v>
      </c>
      <c r="J1198" s="6">
        <v>1.21521267259736</v>
      </c>
      <c r="K1198" s="12">
        <v>30.368892219341166</v>
      </c>
      <c r="L1198">
        <f t="shared" si="56"/>
        <v>1.64</v>
      </c>
      <c r="M1198" s="20">
        <v>1883.798305122782</v>
      </c>
    </row>
    <row r="1199" spans="1:13">
      <c r="A1199">
        <f t="shared" si="54"/>
        <v>134</v>
      </c>
      <c r="B1199" t="s">
        <v>105</v>
      </c>
      <c r="C1199" t="str">
        <f>VLOOKUP(B1199,'country codes'!$A$3:$B$287,2,0)</f>
        <v>MLI</v>
      </c>
      <c r="D1199">
        <v>5</v>
      </c>
      <c r="E1199" s="7" t="str">
        <f t="shared" si="55"/>
        <v>2013MLI</v>
      </c>
      <c r="F1199" s="5">
        <v>16449.853999999999</v>
      </c>
      <c r="G1199">
        <v>2013</v>
      </c>
      <c r="H1199" s="5">
        <v>56.6</v>
      </c>
      <c r="I1199" s="6">
        <v>3.6762771606445313</v>
      </c>
      <c r="J1199" s="6">
        <v>1.4210645750633799</v>
      </c>
      <c r="K1199" s="12">
        <v>30.116313690467987</v>
      </c>
      <c r="L1199">
        <f t="shared" si="56"/>
        <v>1.64</v>
      </c>
      <c r="M1199" s="20">
        <v>1995.1580387222702</v>
      </c>
    </row>
    <row r="1200" spans="1:13">
      <c r="A1200">
        <f t="shared" si="54"/>
        <v>135</v>
      </c>
      <c r="B1200" t="s">
        <v>104</v>
      </c>
      <c r="C1200" t="str">
        <f>VLOOKUP(B1200,'country codes'!$A$3:$B$287,2,0)</f>
        <v>CIV</v>
      </c>
      <c r="D1200">
        <v>5</v>
      </c>
      <c r="E1200" s="7" t="str">
        <f t="shared" si="55"/>
        <v>2013CIV</v>
      </c>
      <c r="F1200" s="5">
        <v>22087.506000000001</v>
      </c>
      <c r="G1200">
        <v>2013</v>
      </c>
      <c r="H1200" s="5">
        <v>54.9</v>
      </c>
      <c r="I1200" s="6">
        <v>3.7393655776977539</v>
      </c>
      <c r="J1200" s="6">
        <v>1.2243817398298</v>
      </c>
      <c r="K1200" s="12">
        <v>30.09755241248714</v>
      </c>
      <c r="L1200">
        <f t="shared" si="56"/>
        <v>1.64</v>
      </c>
      <c r="M1200" s="20">
        <v>3922.5410618889209</v>
      </c>
    </row>
    <row r="1201" spans="1:13">
      <c r="A1201">
        <f t="shared" si="54"/>
        <v>136</v>
      </c>
      <c r="B1201" t="s">
        <v>152</v>
      </c>
      <c r="C1201" t="str">
        <f>VLOOKUP(B1201,'country codes'!$A$3:$B$287,2,0)</f>
        <v>LUX</v>
      </c>
      <c r="D1201">
        <v>3</v>
      </c>
      <c r="E1201" s="7" t="str">
        <f t="shared" si="55"/>
        <v>2013LUX</v>
      </c>
      <c r="F1201" s="5">
        <v>542.55399999999997</v>
      </c>
      <c r="G1201">
        <v>2013</v>
      </c>
      <c r="H1201" s="5">
        <v>81.2</v>
      </c>
      <c r="I1201" s="6">
        <v>7.1308093070983887</v>
      </c>
      <c r="J1201" s="6">
        <v>13.4208374422599</v>
      </c>
      <c r="K1201" s="12">
        <v>29.371936210535324</v>
      </c>
      <c r="L1201">
        <f t="shared" si="56"/>
        <v>1.64</v>
      </c>
      <c r="M1201" s="20">
        <v>106767.27500452004</v>
      </c>
    </row>
    <row r="1202" spans="1:13">
      <c r="A1202">
        <f t="shared" si="54"/>
        <v>137</v>
      </c>
      <c r="B1202" t="s">
        <v>155</v>
      </c>
      <c r="C1202" t="str">
        <f>VLOOKUP(B1202,'country codes'!$A$3:$B$287,2,0)</f>
        <v>QAT</v>
      </c>
      <c r="D1202">
        <v>4</v>
      </c>
      <c r="E1202" s="7" t="str">
        <f t="shared" si="55"/>
        <v>2013QAT</v>
      </c>
      <c r="F1202" s="5">
        <v>2336.5790000000002</v>
      </c>
      <c r="G1202">
        <v>2013</v>
      </c>
      <c r="H1202" s="5">
        <v>79.5</v>
      </c>
      <c r="I1202" s="6">
        <v>6.5323754946390791</v>
      </c>
      <c r="J1202" s="6">
        <v>12.5156600642407</v>
      </c>
      <c r="K1202" s="12">
        <v>28.100191188077066</v>
      </c>
      <c r="L1202">
        <f t="shared" si="56"/>
        <v>1.64</v>
      </c>
      <c r="M1202" s="20">
        <v>95500.111971598628</v>
      </c>
    </row>
    <row r="1203" spans="1:13">
      <c r="A1203">
        <f t="shared" si="54"/>
        <v>138</v>
      </c>
      <c r="B1203" t="s">
        <v>154</v>
      </c>
      <c r="C1203" t="str">
        <f>VLOOKUP(B1203,'country codes'!$A$3:$B$287,2,0)</f>
        <v>MNG</v>
      </c>
      <c r="D1203">
        <v>8</v>
      </c>
      <c r="E1203" s="7" t="str">
        <f t="shared" si="55"/>
        <v>2013MNG</v>
      </c>
      <c r="F1203" s="5">
        <v>2881.7829999999999</v>
      </c>
      <c r="G1203">
        <v>2013</v>
      </c>
      <c r="H1203" s="5">
        <v>68.599999999999994</v>
      </c>
      <c r="I1203" s="6">
        <v>4.9129281044006348</v>
      </c>
      <c r="J1203" s="6">
        <v>6.9827523428772897</v>
      </c>
      <c r="K1203" s="12">
        <v>27.190505269475494</v>
      </c>
      <c r="L1203">
        <f t="shared" si="56"/>
        <v>1.64</v>
      </c>
      <c r="M1203" s="20">
        <v>10383.751278782425</v>
      </c>
    </row>
    <row r="1204" spans="1:13">
      <c r="A1204">
        <f t="shared" si="54"/>
        <v>139</v>
      </c>
      <c r="B1204" t="s">
        <v>132</v>
      </c>
      <c r="C1204" t="str">
        <f>VLOOKUP(B1204,'country codes'!$A$3:$B$287,2,0)</f>
        <v>ZAF</v>
      </c>
      <c r="D1204">
        <v>5</v>
      </c>
      <c r="E1204" s="7" t="str">
        <f t="shared" si="55"/>
        <v>2013ZAF</v>
      </c>
      <c r="F1204" s="5">
        <v>53687.125</v>
      </c>
      <c r="G1204">
        <v>2013</v>
      </c>
      <c r="H1204" s="5">
        <v>61.1</v>
      </c>
      <c r="I1204" s="6">
        <v>3.6607272624969482</v>
      </c>
      <c r="J1204" s="6">
        <v>3.3689587065787601</v>
      </c>
      <c r="K1204" s="12">
        <v>26.40835210868509</v>
      </c>
      <c r="L1204">
        <f t="shared" si="56"/>
        <v>1.64</v>
      </c>
      <c r="M1204" s="20">
        <v>12852.782159696138</v>
      </c>
    </row>
    <row r="1205" spans="1:13">
      <c r="A1205">
        <f t="shared" si="54"/>
        <v>140</v>
      </c>
      <c r="B1205" t="s">
        <v>140</v>
      </c>
      <c r="C1205" t="str">
        <f>VLOOKUP(B1205,'country codes'!$A$3:$B$287,2,0)</f>
        <v>TCD</v>
      </c>
      <c r="D1205">
        <v>5</v>
      </c>
      <c r="E1205" s="7" t="str">
        <f t="shared" si="55"/>
        <v>2013TCD</v>
      </c>
      <c r="F1205" s="5">
        <v>13220.433000000001</v>
      </c>
      <c r="G1205">
        <v>2013</v>
      </c>
      <c r="H1205" s="5">
        <v>52.4</v>
      </c>
      <c r="I1205" s="6">
        <v>3.5076630115509033</v>
      </c>
      <c r="J1205" s="6">
        <v>1.5135845749080701</v>
      </c>
      <c r="K1205" s="12">
        <v>26.142680366797311</v>
      </c>
      <c r="L1205">
        <f t="shared" si="56"/>
        <v>1.64</v>
      </c>
      <c r="M1205" s="20">
        <v>1804.3237505043307</v>
      </c>
    </row>
    <row r="1206" spans="1:13">
      <c r="A1206" t="str">
        <f t="shared" si="54"/>
        <v/>
      </c>
      <c r="B1206" t="s">
        <v>153</v>
      </c>
      <c r="C1206" t="str">
        <f>VLOOKUP(B1206,'country codes'!$A$3:$B$287,2,0)</f>
        <v>CAF</v>
      </c>
      <c r="D1206">
        <v>5</v>
      </c>
      <c r="E1206" s="7" t="str">
        <f t="shared" si="55"/>
        <v>2013CAF</v>
      </c>
      <c r="F1206" s="5">
        <v>4447.9449999999997</v>
      </c>
      <c r="G1206">
        <v>2013</v>
      </c>
      <c r="H1206" s="5">
        <v>49.4</v>
      </c>
      <c r="I1206" s="6" t="s">
        <v>333</v>
      </c>
      <c r="J1206" s="6">
        <v>1.17196223251181</v>
      </c>
      <c r="K1206" s="12" t="s">
        <v>333</v>
      </c>
      <c r="L1206">
        <f t="shared" si="56"/>
        <v>1.64</v>
      </c>
      <c r="M1206" s="20">
        <v>824.94383205232805</v>
      </c>
    </row>
    <row r="1207" spans="1:13">
      <c r="A1207" t="str">
        <f t="shared" si="54"/>
        <v/>
      </c>
      <c r="B1207" t="s">
        <v>68</v>
      </c>
      <c r="C1207" t="str">
        <f>VLOOKUP(B1207,'country codes'!$A$3:$B$287,2,0)</f>
        <v>COM</v>
      </c>
      <c r="D1207">
        <v>5</v>
      </c>
      <c r="E1207" s="7" t="str">
        <f t="shared" si="55"/>
        <v>2013COM</v>
      </c>
      <c r="F1207" s="5">
        <v>741.51099999999997</v>
      </c>
      <c r="G1207">
        <v>2013</v>
      </c>
      <c r="H1207" s="5">
        <v>62.9</v>
      </c>
      <c r="I1207" s="6" t="s">
        <v>333</v>
      </c>
      <c r="J1207" s="6">
        <v>1.12034874960779</v>
      </c>
      <c r="K1207" s="12" t="s">
        <v>333</v>
      </c>
      <c r="L1207">
        <f t="shared" si="56"/>
        <v>1.64</v>
      </c>
      <c r="M1207" s="20">
        <v>3005.5351762842452</v>
      </c>
    </row>
    <row r="1208" spans="1:13">
      <c r="A1208" t="str">
        <f t="shared" si="54"/>
        <v/>
      </c>
      <c r="B1208" t="s">
        <v>128</v>
      </c>
      <c r="C1208" t="str">
        <f>VLOOKUP(B1208,'country codes'!$A$3:$B$287,2,0)</f>
        <v>SWZ</v>
      </c>
      <c r="D1208">
        <v>5</v>
      </c>
      <c r="E1208" s="7" t="str">
        <f t="shared" si="55"/>
        <v>2013SWZ</v>
      </c>
      <c r="F1208" s="5">
        <v>1086.8430000000001</v>
      </c>
      <c r="G1208">
        <v>2013</v>
      </c>
      <c r="H1208" s="5">
        <v>51.7</v>
      </c>
      <c r="I1208" s="6" t="s">
        <v>333</v>
      </c>
      <c r="J1208" s="6">
        <v>2.1308783640717799</v>
      </c>
      <c r="K1208" s="12" t="s">
        <v>333</v>
      </c>
      <c r="L1208">
        <f t="shared" si="56"/>
        <v>1.64</v>
      </c>
      <c r="M1208" s="20">
        <v>8179.5158697053994</v>
      </c>
    </row>
    <row r="1209" spans="1:13">
      <c r="A1209" t="str">
        <f t="shared" si="54"/>
        <v/>
      </c>
      <c r="B1209" t="s">
        <v>147</v>
      </c>
      <c r="C1209" t="str">
        <f>VLOOKUP(B1209,'country codes'!$A$3:$B$287,2,0)</f>
        <v>HKG</v>
      </c>
      <c r="D1209">
        <v>8</v>
      </c>
      <c r="E1209" s="7" t="str">
        <f t="shared" si="55"/>
        <v>2013HKG</v>
      </c>
      <c r="F1209" s="5">
        <v>7088.78</v>
      </c>
      <c r="G1209">
        <v>2013</v>
      </c>
      <c r="H1209" s="5">
        <v>83.6</v>
      </c>
      <c r="I1209" s="6">
        <v>5.4709076881408691</v>
      </c>
      <c r="J1209" s="6" t="s">
        <v>333</v>
      </c>
      <c r="K1209" s="12" t="s">
        <v>333</v>
      </c>
      <c r="L1209">
        <f t="shared" si="56"/>
        <v>1.64</v>
      </c>
      <c r="M1209" s="20">
        <v>55230.846079012663</v>
      </c>
    </row>
    <row r="1210" spans="1:13">
      <c r="A1210" t="str">
        <f t="shared" si="54"/>
        <v/>
      </c>
      <c r="B1210" t="s">
        <v>81</v>
      </c>
      <c r="C1210" t="str">
        <f>VLOOKUP(B1210,'country codes'!$A$3:$B$287,2,0)</f>
        <v>ISL</v>
      </c>
      <c r="D1210">
        <v>3</v>
      </c>
      <c r="E1210" s="7" t="str">
        <f t="shared" si="55"/>
        <v>2013ISL</v>
      </c>
      <c r="F1210" s="5">
        <v>327.19400000000002</v>
      </c>
      <c r="G1210">
        <v>2013</v>
      </c>
      <c r="H1210" s="5">
        <v>82.2</v>
      </c>
      <c r="I1210" s="6">
        <v>7.5013942718505859</v>
      </c>
      <c r="J1210" s="6" t="s">
        <v>333</v>
      </c>
      <c r="K1210" s="12" t="s">
        <v>333</v>
      </c>
      <c r="L1210">
        <f t="shared" si="56"/>
        <v>1.64</v>
      </c>
      <c r="M1210" s="20">
        <v>49183.313021823313</v>
      </c>
    </row>
    <row r="1211" spans="1:13">
      <c r="A1211" t="str">
        <f t="shared" si="54"/>
        <v/>
      </c>
      <c r="B1211" t="s">
        <v>90</v>
      </c>
      <c r="C1211" t="str">
        <f>VLOOKUP(B1211,'country codes'!$A$3:$B$287,2,0)</f>
        <v>LAO</v>
      </c>
      <c r="D1211">
        <v>8</v>
      </c>
      <c r="E1211" s="7" t="str">
        <f t="shared" si="55"/>
        <v>2013LAO</v>
      </c>
      <c r="F1211" s="5">
        <v>6541.3019999999997</v>
      </c>
      <c r="G1211">
        <v>2013</v>
      </c>
      <c r="H1211" s="5">
        <v>65.7</v>
      </c>
      <c r="I1211" s="6" t="s">
        <v>333</v>
      </c>
      <c r="J1211" s="6">
        <v>1.5525700471122199</v>
      </c>
      <c r="K1211" s="12" t="s">
        <v>333</v>
      </c>
      <c r="L1211">
        <f t="shared" si="56"/>
        <v>1.64</v>
      </c>
      <c r="M1211" s="20">
        <v>5841.8800416898248</v>
      </c>
    </row>
    <row r="1212" spans="1:13">
      <c r="A1212" t="str">
        <f t="shared" si="54"/>
        <v/>
      </c>
      <c r="B1212" t="s">
        <v>150</v>
      </c>
      <c r="C1212" t="str">
        <f>VLOOKUP(B1212,'country codes'!$A$3:$B$287,2,0)</f>
        <v>LSO</v>
      </c>
      <c r="D1212">
        <v>5</v>
      </c>
      <c r="E1212" s="7" t="str">
        <f t="shared" si="55"/>
        <v>2013LSO</v>
      </c>
      <c r="F1212" s="5">
        <v>2028.528</v>
      </c>
      <c r="G1212">
        <v>2013</v>
      </c>
      <c r="H1212" s="5">
        <v>48.7</v>
      </c>
      <c r="I1212" s="6" t="s">
        <v>333</v>
      </c>
      <c r="J1212" s="6">
        <v>1.41242843579072</v>
      </c>
      <c r="K1212" s="12" t="s">
        <v>333</v>
      </c>
      <c r="L1212">
        <f t="shared" si="56"/>
        <v>1.64</v>
      </c>
      <c r="M1212" s="20">
        <v>2621.070949435446</v>
      </c>
    </row>
    <row r="1213" spans="1:13">
      <c r="A1213" t="str">
        <f t="shared" si="54"/>
        <v/>
      </c>
      <c r="B1213" t="s">
        <v>125</v>
      </c>
      <c r="C1213" t="str">
        <f>VLOOKUP(B1213,'country codes'!$A$3:$B$287,2,0)</f>
        <v>NAM</v>
      </c>
      <c r="D1213">
        <v>5</v>
      </c>
      <c r="E1213" s="7" t="str">
        <f t="shared" si="55"/>
        <v>2013NAM</v>
      </c>
      <c r="F1213" s="5">
        <v>2233.5059999999999</v>
      </c>
      <c r="G1213">
        <v>2013</v>
      </c>
      <c r="H1213" s="5">
        <v>60.5</v>
      </c>
      <c r="I1213" s="6" t="s">
        <v>333</v>
      </c>
      <c r="J1213" s="6">
        <v>2.1054436441917499</v>
      </c>
      <c r="K1213" s="12" t="s">
        <v>333</v>
      </c>
      <c r="L1213">
        <f t="shared" si="56"/>
        <v>1.64</v>
      </c>
      <c r="M1213" s="20">
        <v>9832.7995261844881</v>
      </c>
    </row>
    <row r="1214" spans="1:13">
      <c r="A1214" t="str">
        <f t="shared" si="54"/>
        <v/>
      </c>
      <c r="B1214" t="s">
        <v>114</v>
      </c>
      <c r="C1214" t="str">
        <f>VLOOKUP(B1214,'country codes'!$A$3:$B$287,2,0)</f>
        <v>TWN</v>
      </c>
      <c r="D1214">
        <v>8</v>
      </c>
      <c r="E1214" s="7" t="str">
        <f t="shared" si="55"/>
        <v>2013TWN</v>
      </c>
      <c r="F1214" s="5">
        <v>23421.581999999999</v>
      </c>
      <c r="G1214">
        <v>2013</v>
      </c>
      <c r="H1214" s="11">
        <v>79.359300000000005</v>
      </c>
      <c r="I1214" s="6">
        <v>6.3403444290161133</v>
      </c>
      <c r="J1214" s="6" t="s">
        <v>333</v>
      </c>
      <c r="K1214" s="12" t="s">
        <v>333</v>
      </c>
      <c r="L1214">
        <f t="shared" si="56"/>
        <v>1.64</v>
      </c>
      <c r="M1214" s="20" t="e">
        <v>#N/A</v>
      </c>
    </row>
    <row r="1215" spans="1:13">
      <c r="A1215" t="str">
        <f t="shared" si="54"/>
        <v/>
      </c>
      <c r="B1215" t="s">
        <v>115</v>
      </c>
      <c r="C1215" t="str">
        <f>VLOOKUP(B1215,'country codes'!$A$3:$B$287,2,0)</f>
        <v>TGO</v>
      </c>
      <c r="D1215">
        <v>5</v>
      </c>
      <c r="E1215" s="7" t="str">
        <f t="shared" si="55"/>
        <v>2013TGO</v>
      </c>
      <c r="F1215" s="5">
        <v>6954.7209999999995</v>
      </c>
      <c r="G1215">
        <v>2013</v>
      </c>
      <c r="H1215" s="5">
        <v>59.2</v>
      </c>
      <c r="I1215" s="6" t="s">
        <v>333</v>
      </c>
      <c r="J1215" s="6">
        <v>1.0505856439810199</v>
      </c>
      <c r="K1215" s="12" t="s">
        <v>333</v>
      </c>
      <c r="L1215">
        <f t="shared" si="56"/>
        <v>1.64</v>
      </c>
      <c r="M1215" s="20">
        <v>1360.5812782801395</v>
      </c>
    </row>
    <row r="1216" spans="1:13">
      <c r="A1216" t="str">
        <f t="shared" si="54"/>
        <v/>
      </c>
      <c r="B1216" t="s">
        <v>16</v>
      </c>
      <c r="C1216" t="str">
        <f>VLOOKUP(B1216,'country codes'!$A$3:$B$287,2,0)</f>
        <v>URY</v>
      </c>
      <c r="D1216">
        <v>1</v>
      </c>
      <c r="E1216" s="7" t="str">
        <f t="shared" si="55"/>
        <v>2013URY</v>
      </c>
      <c r="F1216" s="5">
        <v>3389.4360000000001</v>
      </c>
      <c r="G1216">
        <v>2013</v>
      </c>
      <c r="H1216" s="5">
        <v>77.099999999999994</v>
      </c>
      <c r="I1216" s="6">
        <v>6.4444646835327148</v>
      </c>
      <c r="J1216" s="6" t="s">
        <v>333</v>
      </c>
      <c r="K1216" s="12" t="s">
        <v>333</v>
      </c>
      <c r="L1216">
        <f t="shared" si="56"/>
        <v>1.64</v>
      </c>
      <c r="M1216" s="20">
        <v>20001.140267216393</v>
      </c>
    </row>
    <row r="1217" spans="1:13">
      <c r="A1217" t="str">
        <f t="shared" si="54"/>
        <v/>
      </c>
      <c r="B1217" t="s">
        <v>11</v>
      </c>
      <c r="C1217" t="str">
        <f>VLOOKUP(B1217,'country codes'!$A$3:$B$287,2,0)</f>
        <v>VUT</v>
      </c>
      <c r="D1217">
        <v>8</v>
      </c>
      <c r="E1217" s="7" t="str">
        <f t="shared" si="55"/>
        <v>2013VUT</v>
      </c>
      <c r="F1217" s="5">
        <v>256.637</v>
      </c>
      <c r="G1217">
        <v>2013</v>
      </c>
      <c r="H1217" s="5">
        <v>69.599999999999994</v>
      </c>
      <c r="I1217" s="6">
        <v>6.47</v>
      </c>
      <c r="J1217" s="6" t="s">
        <v>333</v>
      </c>
      <c r="K1217" s="12" t="s">
        <v>333</v>
      </c>
      <c r="L1217">
        <f t="shared" si="56"/>
        <v>1.64</v>
      </c>
      <c r="M1217" s="20">
        <v>3131.9718676231159</v>
      </c>
    </row>
    <row r="1218" spans="1:13">
      <c r="A1218">
        <f t="shared" ref="A1218:A1281" si="57">IF(ISNUMBER(K1218),COUNTIFS($G$2:$G$2281,G1218,$K$2:$K$2281,"&gt;"&amp;K1218)+1,"")</f>
        <v>1</v>
      </c>
      <c r="B1218" t="s">
        <v>4</v>
      </c>
      <c r="C1218" t="str">
        <f>VLOOKUP(B1218,'country codes'!$A$3:$B$287,2,0)</f>
        <v>CRI</v>
      </c>
      <c r="D1218">
        <v>1</v>
      </c>
      <c r="E1218" s="7" t="str">
        <f t="shared" ref="E1218:E1281" si="58">G1218&amp;C1218</f>
        <v>2012CRI</v>
      </c>
      <c r="F1218" s="5">
        <v>4688.0029999999997</v>
      </c>
      <c r="G1218">
        <v>2012</v>
      </c>
      <c r="H1218" s="5">
        <v>79.099999999999994</v>
      </c>
      <c r="I1218" s="6">
        <v>7.2722501754760742</v>
      </c>
      <c r="J1218" s="6">
        <v>2.48547494109294</v>
      </c>
      <c r="K1218" s="12">
        <v>64.62071067375723</v>
      </c>
      <c r="L1218">
        <f t="shared" ref="L1218:L1281" si="59">VLOOKUP(G1218,$G$2285:$J$2299,4,0)</f>
        <v>1.63</v>
      </c>
      <c r="M1218" s="20">
        <v>17555.461846692149</v>
      </c>
    </row>
    <row r="1219" spans="1:13">
      <c r="A1219">
        <f t="shared" si="57"/>
        <v>2</v>
      </c>
      <c r="B1219" t="s">
        <v>12</v>
      </c>
      <c r="C1219" t="str">
        <f>VLOOKUP(B1219,'country codes'!$A$3:$B$287,2,0)</f>
        <v>PAN</v>
      </c>
      <c r="D1219">
        <v>1</v>
      </c>
      <c r="E1219" s="7" t="str">
        <f t="shared" si="58"/>
        <v>2012PAN</v>
      </c>
      <c r="F1219" s="5">
        <v>3770.6350000000002</v>
      </c>
      <c r="G1219">
        <v>2012</v>
      </c>
      <c r="H1219" s="5">
        <v>77.2</v>
      </c>
      <c r="I1219" s="6">
        <v>6.8598356246948242</v>
      </c>
      <c r="J1219" s="6">
        <v>2.4661553977864399</v>
      </c>
      <c r="K1219" s="12">
        <v>60.238866043909653</v>
      </c>
      <c r="L1219">
        <f t="shared" si="59"/>
        <v>1.63</v>
      </c>
      <c r="M1219" s="20">
        <v>25201.122240908404</v>
      </c>
    </row>
    <row r="1220" spans="1:13">
      <c r="A1220">
        <f t="shared" si="57"/>
        <v>3</v>
      </c>
      <c r="B1220" t="s">
        <v>5</v>
      </c>
      <c r="C1220" t="str">
        <f>VLOOKUP(B1220,'country codes'!$A$3:$B$287,2,0)</f>
        <v>COL</v>
      </c>
      <c r="D1220">
        <v>1</v>
      </c>
      <c r="E1220" s="7" t="str">
        <f t="shared" si="58"/>
        <v>2012COL</v>
      </c>
      <c r="F1220" s="5">
        <v>46075.720999999998</v>
      </c>
      <c r="G1220">
        <v>2012</v>
      </c>
      <c r="H1220" s="5">
        <v>75.900000000000006</v>
      </c>
      <c r="I1220" s="6">
        <v>6.3748798370361328</v>
      </c>
      <c r="J1220" s="6">
        <v>1.8875398266298899</v>
      </c>
      <c r="K1220" s="12">
        <v>59.771325903437955</v>
      </c>
      <c r="L1220">
        <f t="shared" si="59"/>
        <v>1.63</v>
      </c>
      <c r="M1220" s="20">
        <v>12896.351681290247</v>
      </c>
    </row>
    <row r="1221" spans="1:13">
      <c r="A1221">
        <f t="shared" si="57"/>
        <v>4</v>
      </c>
      <c r="B1221" t="s">
        <v>27</v>
      </c>
      <c r="C1221" t="str">
        <f>VLOOKUP(B1221,'country codes'!$A$3:$B$287,2,0)</f>
        <v>MEX</v>
      </c>
      <c r="D1221">
        <v>1</v>
      </c>
      <c r="E1221" s="7" t="str">
        <f t="shared" si="58"/>
        <v>2012MEX</v>
      </c>
      <c r="F1221" s="5">
        <v>117274.156</v>
      </c>
      <c r="G1221">
        <v>2012</v>
      </c>
      <c r="H1221" s="5">
        <v>75</v>
      </c>
      <c r="I1221" s="6">
        <v>7.3201851844787598</v>
      </c>
      <c r="J1221" s="6">
        <v>2.8746521063205601</v>
      </c>
      <c r="K1221" s="12">
        <v>58.680562838185828</v>
      </c>
      <c r="L1221">
        <f t="shared" si="59"/>
        <v>1.63</v>
      </c>
      <c r="M1221" s="20">
        <v>18655.846258047975</v>
      </c>
    </row>
    <row r="1222" spans="1:13">
      <c r="A1222">
        <f t="shared" si="57"/>
        <v>5</v>
      </c>
      <c r="B1222" t="s">
        <v>6</v>
      </c>
      <c r="C1222" t="str">
        <f>VLOOKUP(B1222,'country codes'!$A$3:$B$287,2,0)</f>
        <v>ECU</v>
      </c>
      <c r="D1222">
        <v>1</v>
      </c>
      <c r="E1222" s="7" t="str">
        <f t="shared" si="58"/>
        <v>2012ECU</v>
      </c>
      <c r="F1222" s="5">
        <v>15474.099</v>
      </c>
      <c r="G1222">
        <v>2012</v>
      </c>
      <c r="H1222" s="5">
        <v>75.5</v>
      </c>
      <c r="I1222" s="6">
        <v>5.9607162475585938</v>
      </c>
      <c r="J1222" s="6">
        <v>1.95433148314835</v>
      </c>
      <c r="K1222" s="12">
        <v>56.012440429711255</v>
      </c>
      <c r="L1222">
        <f t="shared" si="59"/>
        <v>1.63</v>
      </c>
      <c r="M1222" s="20">
        <v>11431.373403135236</v>
      </c>
    </row>
    <row r="1223" spans="1:13">
      <c r="A1223">
        <f t="shared" si="57"/>
        <v>6</v>
      </c>
      <c r="B1223" t="s">
        <v>15</v>
      </c>
      <c r="C1223" t="str">
        <f>VLOOKUP(B1223,'country codes'!$A$3:$B$287,2,0)</f>
        <v>CHE</v>
      </c>
      <c r="D1223">
        <v>3</v>
      </c>
      <c r="E1223" s="7" t="str">
        <f t="shared" si="58"/>
        <v>2012CHE</v>
      </c>
      <c r="F1223" s="5">
        <v>8008.0060000000003</v>
      </c>
      <c r="G1223">
        <v>2012</v>
      </c>
      <c r="H1223" s="5">
        <v>82.6</v>
      </c>
      <c r="I1223" s="6">
        <v>7.7762088775634766</v>
      </c>
      <c r="J1223" s="6">
        <v>5.0646074056307402</v>
      </c>
      <c r="K1223" s="12">
        <v>55.344236001554833</v>
      </c>
      <c r="L1223">
        <f t="shared" si="59"/>
        <v>1.63</v>
      </c>
      <c r="M1223" s="20">
        <v>64585.095025961302</v>
      </c>
    </row>
    <row r="1224" spans="1:13">
      <c r="A1224">
        <f t="shared" si="57"/>
        <v>7</v>
      </c>
      <c r="B1224" t="s">
        <v>50</v>
      </c>
      <c r="C1224" t="str">
        <f>VLOOKUP(B1224,'country codes'!$A$3:$B$287,2,0)</f>
        <v>VNM</v>
      </c>
      <c r="D1224">
        <v>8</v>
      </c>
      <c r="E1224" s="7" t="str">
        <f t="shared" si="58"/>
        <v>2012VNM</v>
      </c>
      <c r="F1224" s="5">
        <v>89801.926000000007</v>
      </c>
      <c r="G1224">
        <v>2012</v>
      </c>
      <c r="H1224" s="5">
        <v>75</v>
      </c>
      <c r="I1224" s="6">
        <v>5.5345697402954102</v>
      </c>
      <c r="J1224" s="6">
        <v>1.6654892319429999</v>
      </c>
      <c r="K1224" s="12">
        <v>54.486593237350611</v>
      </c>
      <c r="L1224">
        <f t="shared" si="59"/>
        <v>1.63</v>
      </c>
      <c r="M1224" s="20">
        <v>5574.4588804119658</v>
      </c>
    </row>
    <row r="1225" spans="1:13">
      <c r="A1225">
        <f t="shared" si="57"/>
        <v>8</v>
      </c>
      <c r="B1225" t="s">
        <v>36</v>
      </c>
      <c r="C1225" t="str">
        <f>VLOOKUP(B1225,'country codes'!$A$3:$B$287,2,0)</f>
        <v>MDA</v>
      </c>
      <c r="D1225">
        <v>7</v>
      </c>
      <c r="E1225" s="7" t="str">
        <f t="shared" si="58"/>
        <v>2012MDA</v>
      </c>
      <c r="F1225" s="5">
        <v>4075.8040000000001</v>
      </c>
      <c r="G1225">
        <v>2012</v>
      </c>
      <c r="H1225" s="5">
        <v>70.599999999999994</v>
      </c>
      <c r="I1225" s="6">
        <v>5.9957127571105957</v>
      </c>
      <c r="J1225" s="6">
        <v>1.6437531398505201</v>
      </c>
      <c r="K1225" s="12">
        <v>54.182473361792454</v>
      </c>
      <c r="L1225">
        <f t="shared" si="59"/>
        <v>1.63</v>
      </c>
      <c r="M1225" s="20">
        <v>9000.6589248727578</v>
      </c>
    </row>
    <row r="1226" spans="1:13">
      <c r="A1226">
        <f t="shared" si="57"/>
        <v>9</v>
      </c>
      <c r="B1226" t="s">
        <v>8</v>
      </c>
      <c r="C1226" t="str">
        <f>VLOOKUP(B1226,'country codes'!$A$3:$B$287,2,0)</f>
        <v>GTM</v>
      </c>
      <c r="D1226">
        <v>1</v>
      </c>
      <c r="E1226" s="7" t="str">
        <f t="shared" si="58"/>
        <v>2012GTM</v>
      </c>
      <c r="F1226" s="5">
        <v>15270.773999999999</v>
      </c>
      <c r="G1226">
        <v>2012</v>
      </c>
      <c r="H1226" s="5">
        <v>72.2</v>
      </c>
      <c r="I1226" s="6">
        <v>5.8557171821594238</v>
      </c>
      <c r="J1226" s="6">
        <v>1.74667129703946</v>
      </c>
      <c r="K1226" s="12">
        <v>53.896345470682185</v>
      </c>
      <c r="L1226">
        <f t="shared" si="59"/>
        <v>1.63</v>
      </c>
      <c r="M1226" s="20">
        <v>7590.2813959746927</v>
      </c>
    </row>
    <row r="1227" spans="1:13">
      <c r="A1227">
        <f t="shared" si="57"/>
        <v>10</v>
      </c>
      <c r="B1227" t="s">
        <v>20</v>
      </c>
      <c r="C1227" t="str">
        <f>VLOOKUP(B1227,'country codes'!$A$3:$B$287,2,0)</f>
        <v>NIC</v>
      </c>
      <c r="D1227">
        <v>1</v>
      </c>
      <c r="E1227" s="7" t="str">
        <f t="shared" si="58"/>
        <v>2012NIC</v>
      </c>
      <c r="F1227" s="5">
        <v>5982.53</v>
      </c>
      <c r="G1227">
        <v>2012</v>
      </c>
      <c r="H1227" s="5">
        <v>73</v>
      </c>
      <c r="I1227" s="6">
        <v>5.4480061531066895</v>
      </c>
      <c r="J1227" s="6">
        <v>1.4425509206502301</v>
      </c>
      <c r="K1227" s="12">
        <v>53.718314678604074</v>
      </c>
      <c r="L1227">
        <f t="shared" si="59"/>
        <v>1.63</v>
      </c>
      <c r="M1227" s="20">
        <v>5083.3937201649524</v>
      </c>
    </row>
    <row r="1228" spans="1:13">
      <c r="A1228">
        <f t="shared" si="57"/>
        <v>11</v>
      </c>
      <c r="B1228" t="s">
        <v>30</v>
      </c>
      <c r="C1228" t="str">
        <f>VLOOKUP(B1228,'country codes'!$A$3:$B$287,2,0)</f>
        <v>PSE</v>
      </c>
      <c r="D1228">
        <v>4</v>
      </c>
      <c r="E1228" s="7" t="str">
        <f t="shared" si="58"/>
        <v>2012PSE</v>
      </c>
      <c r="F1228" s="5">
        <v>4241.5720000000001</v>
      </c>
      <c r="G1228">
        <v>2012</v>
      </c>
      <c r="H1228" s="5">
        <v>73</v>
      </c>
      <c r="I1228" s="6">
        <v>4.6466083526611328</v>
      </c>
      <c r="J1228" s="6">
        <v>0.59894096493821103</v>
      </c>
      <c r="K1228" s="12">
        <v>53.656798647412536</v>
      </c>
      <c r="L1228">
        <f t="shared" si="59"/>
        <v>1.63</v>
      </c>
      <c r="M1228" s="20">
        <v>5985.6832472668775</v>
      </c>
    </row>
    <row r="1229" spans="1:13">
      <c r="A1229">
        <f t="shared" si="57"/>
        <v>12</v>
      </c>
      <c r="B1229" t="s">
        <v>9</v>
      </c>
      <c r="C1229" t="str">
        <f>VLOOKUP(B1229,'country codes'!$A$3:$B$287,2,0)</f>
        <v>JAM</v>
      </c>
      <c r="D1229">
        <v>1</v>
      </c>
      <c r="E1229" s="7" t="str">
        <f t="shared" si="58"/>
        <v>2012JAM</v>
      </c>
      <c r="F1229" s="5">
        <v>2842.1280000000002</v>
      </c>
      <c r="G1229">
        <v>2012</v>
      </c>
      <c r="H1229" s="5">
        <v>74</v>
      </c>
      <c r="I1229" s="6">
        <v>5.5416665077209473</v>
      </c>
      <c r="J1229" s="6">
        <v>1.6749641313760899</v>
      </c>
      <c r="K1229" s="12">
        <v>53.653485009392341</v>
      </c>
      <c r="L1229">
        <f t="shared" si="59"/>
        <v>1.63</v>
      </c>
      <c r="M1229" s="20">
        <v>9432.7697408908953</v>
      </c>
    </row>
    <row r="1230" spans="1:13">
      <c r="A1230">
        <f t="shared" si="57"/>
        <v>13</v>
      </c>
      <c r="B1230" t="s">
        <v>26</v>
      </c>
      <c r="C1230" t="str">
        <f>VLOOKUP(B1230,'country codes'!$A$3:$B$287,2,0)</f>
        <v>BRA</v>
      </c>
      <c r="D1230">
        <v>1</v>
      </c>
      <c r="E1230" s="7" t="str">
        <f t="shared" si="58"/>
        <v>2012BRA</v>
      </c>
      <c r="F1230" s="5">
        <v>199287.29199999999</v>
      </c>
      <c r="G1230">
        <v>2012</v>
      </c>
      <c r="H1230" s="5">
        <v>74.2</v>
      </c>
      <c r="I1230" s="6">
        <v>6.660003662109375</v>
      </c>
      <c r="J1230" s="6">
        <v>2.9437793507780898</v>
      </c>
      <c r="K1230" s="12">
        <v>53.453630350225779</v>
      </c>
      <c r="L1230">
        <f t="shared" si="59"/>
        <v>1.63</v>
      </c>
      <c r="M1230" s="20">
        <v>15473.712021045631</v>
      </c>
    </row>
    <row r="1231" spans="1:13">
      <c r="A1231">
        <f t="shared" si="57"/>
        <v>14</v>
      </c>
      <c r="B1231" t="s">
        <v>32</v>
      </c>
      <c r="C1231" t="str">
        <f>VLOOKUP(B1231,'country codes'!$A$3:$B$287,2,0)</f>
        <v>THA</v>
      </c>
      <c r="D1231">
        <v>8</v>
      </c>
      <c r="E1231" s="7" t="str">
        <f t="shared" si="58"/>
        <v>2012THA</v>
      </c>
      <c r="F1231" s="5">
        <v>67835.968999999997</v>
      </c>
      <c r="G1231">
        <v>2012</v>
      </c>
      <c r="H1231" s="5">
        <v>75</v>
      </c>
      <c r="I1231" s="6">
        <v>6.3002352714538574</v>
      </c>
      <c r="J1231" s="6">
        <v>2.6717777941298202</v>
      </c>
      <c r="K1231" s="12">
        <v>53.390921499820735</v>
      </c>
      <c r="L1231">
        <f t="shared" si="59"/>
        <v>1.63</v>
      </c>
      <c r="M1231" s="20">
        <v>15439.872142747889</v>
      </c>
    </row>
    <row r="1232" spans="1:13">
      <c r="A1232">
        <f t="shared" si="57"/>
        <v>15</v>
      </c>
      <c r="B1232" t="s">
        <v>19</v>
      </c>
      <c r="C1232" t="str">
        <f>VLOOKUP(B1232,'country codes'!$A$3:$B$287,2,0)</f>
        <v>PER</v>
      </c>
      <c r="D1232">
        <v>1</v>
      </c>
      <c r="E1232" s="7" t="str">
        <f t="shared" si="58"/>
        <v>2012PER</v>
      </c>
      <c r="F1232" s="5">
        <v>29506.79</v>
      </c>
      <c r="G1232">
        <v>2012</v>
      </c>
      <c r="H1232" s="5">
        <v>75</v>
      </c>
      <c r="I1232" s="6">
        <v>5.8245573043823242</v>
      </c>
      <c r="J1232" s="6">
        <v>2.1894256835799299</v>
      </c>
      <c r="K1232" s="12">
        <v>53.140872252178475</v>
      </c>
      <c r="L1232">
        <f t="shared" si="59"/>
        <v>1.63</v>
      </c>
      <c r="M1232" s="20">
        <v>11176.087472793433</v>
      </c>
    </row>
    <row r="1233" spans="1:13">
      <c r="A1233">
        <f t="shared" si="57"/>
        <v>16</v>
      </c>
      <c r="B1233" t="s">
        <v>35</v>
      </c>
      <c r="C1233" t="str">
        <f>VLOOKUP(B1233,'country codes'!$A$3:$B$287,2,0)</f>
        <v>ALB</v>
      </c>
      <c r="D1233">
        <v>7</v>
      </c>
      <c r="E1233" s="7" t="str">
        <f t="shared" si="58"/>
        <v>2012ALB</v>
      </c>
      <c r="F1233" s="5">
        <v>2914.0909999999999</v>
      </c>
      <c r="G1233">
        <v>2012</v>
      </c>
      <c r="H1233" s="5">
        <v>77.3</v>
      </c>
      <c r="I1233" s="6">
        <v>5.5101242065429688</v>
      </c>
      <c r="J1233" s="6">
        <v>2.1490954851956299</v>
      </c>
      <c r="K1233" s="12">
        <v>53.007518249504251</v>
      </c>
      <c r="L1233">
        <f t="shared" si="59"/>
        <v>1.63</v>
      </c>
      <c r="M1233" s="20">
        <v>11263.851342436363</v>
      </c>
    </row>
    <row r="1234" spans="1:13">
      <c r="A1234">
        <f t="shared" si="57"/>
        <v>17</v>
      </c>
      <c r="B1234" t="s">
        <v>42</v>
      </c>
      <c r="C1234" t="str">
        <f>VLOOKUP(B1234,'country codes'!$A$3:$B$287,2,0)</f>
        <v>ESP</v>
      </c>
      <c r="D1234">
        <v>3</v>
      </c>
      <c r="E1234" s="7" t="str">
        <f t="shared" si="58"/>
        <v>2012ESP</v>
      </c>
      <c r="F1234" s="5">
        <v>47063.059000000001</v>
      </c>
      <c r="G1234">
        <v>2012</v>
      </c>
      <c r="H1234" s="5">
        <v>82.4</v>
      </c>
      <c r="I1234" s="6">
        <v>6.2906904220581055</v>
      </c>
      <c r="J1234" s="6">
        <v>3.7463821195581599</v>
      </c>
      <c r="K1234" s="12">
        <v>52.932680709138658</v>
      </c>
      <c r="L1234">
        <f t="shared" si="59"/>
        <v>1.63</v>
      </c>
      <c r="M1234" s="20">
        <v>35883.680032876779</v>
      </c>
    </row>
    <row r="1235" spans="1:13">
      <c r="A1235">
        <f t="shared" si="57"/>
        <v>18</v>
      </c>
      <c r="B1235" t="s">
        <v>17</v>
      </c>
      <c r="C1235" t="str">
        <f>VLOOKUP(B1235,'country codes'!$A$3:$B$287,2,0)</f>
        <v>SLV</v>
      </c>
      <c r="D1235">
        <v>1</v>
      </c>
      <c r="E1235" s="7" t="str">
        <f t="shared" si="58"/>
        <v>2012SLV</v>
      </c>
      <c r="F1235" s="5">
        <v>6237.9219999999996</v>
      </c>
      <c r="G1235">
        <v>2012</v>
      </c>
      <c r="H1235" s="5">
        <v>71.7</v>
      </c>
      <c r="I1235" s="6">
        <v>5.9343714714050293</v>
      </c>
      <c r="J1235" s="6">
        <v>1.93704386334144</v>
      </c>
      <c r="K1235" s="12">
        <v>52.781257057420433</v>
      </c>
      <c r="L1235">
        <f t="shared" si="59"/>
        <v>1.63</v>
      </c>
      <c r="M1235" s="20">
        <v>7754.6807276206819</v>
      </c>
    </row>
    <row r="1236" spans="1:13">
      <c r="A1236">
        <f t="shared" si="57"/>
        <v>19</v>
      </c>
      <c r="B1236" t="s">
        <v>45</v>
      </c>
      <c r="C1236" t="str">
        <f>VLOOKUP(B1236,'country codes'!$A$3:$B$287,2,0)</f>
        <v>ARG</v>
      </c>
      <c r="D1236">
        <v>1</v>
      </c>
      <c r="E1236" s="7" t="str">
        <f t="shared" si="58"/>
        <v>2012ARG</v>
      </c>
      <c r="F1236" s="5">
        <v>41755.188000000002</v>
      </c>
      <c r="G1236">
        <v>2012</v>
      </c>
      <c r="H1236" s="5">
        <v>75.599999999999994</v>
      </c>
      <c r="I1236" s="6">
        <v>6.4683871269226074</v>
      </c>
      <c r="J1236" s="6">
        <v>3.2487249707999699</v>
      </c>
      <c r="K1236" s="12">
        <v>51.674476707209863</v>
      </c>
      <c r="L1236">
        <f t="shared" si="59"/>
        <v>1.63</v>
      </c>
      <c r="M1236" s="20">
        <v>24118.867517155191</v>
      </c>
    </row>
    <row r="1237" spans="1:13">
      <c r="A1237">
        <f t="shared" si="57"/>
        <v>20</v>
      </c>
      <c r="B1237" t="s">
        <v>14</v>
      </c>
      <c r="C1237" t="str">
        <f>VLOOKUP(B1237,'country codes'!$A$3:$B$287,2,0)</f>
        <v>BGD</v>
      </c>
      <c r="D1237">
        <v>6</v>
      </c>
      <c r="E1237" s="7" t="str">
        <f t="shared" si="58"/>
        <v>2012BGD</v>
      </c>
      <c r="F1237" s="5">
        <v>151005.73300000001</v>
      </c>
      <c r="G1237">
        <v>2012</v>
      </c>
      <c r="H1237" s="5">
        <v>70.599999999999994</v>
      </c>
      <c r="I1237" s="6">
        <v>4.7244439125061035</v>
      </c>
      <c r="J1237" s="6">
        <v>0.72376097865544997</v>
      </c>
      <c r="K1237" s="12">
        <v>51.322264021799619</v>
      </c>
      <c r="L1237">
        <f t="shared" si="59"/>
        <v>1.63</v>
      </c>
      <c r="M1237" s="20">
        <v>3195.737148173675</v>
      </c>
    </row>
    <row r="1238" spans="1:13">
      <c r="A1238">
        <f t="shared" si="57"/>
        <v>21</v>
      </c>
      <c r="B1238" t="s">
        <v>39</v>
      </c>
      <c r="C1238" t="str">
        <f>VLOOKUP(B1238,'country codes'!$A$3:$B$287,2,0)</f>
        <v>VEN</v>
      </c>
      <c r="D1238">
        <v>1</v>
      </c>
      <c r="E1238" s="7" t="str">
        <f t="shared" si="58"/>
        <v>2012VEN</v>
      </c>
      <c r="F1238" s="5">
        <v>29360.827000000001</v>
      </c>
      <c r="G1238">
        <v>2012</v>
      </c>
      <c r="H1238" s="5">
        <v>73</v>
      </c>
      <c r="I1238" s="6">
        <v>7.0665774345397949</v>
      </c>
      <c r="J1238" s="6">
        <v>3.6101496549041001</v>
      </c>
      <c r="K1238" s="12">
        <v>51.312903882967959</v>
      </c>
      <c r="L1238">
        <f t="shared" si="59"/>
        <v>1.63</v>
      </c>
      <c r="M1238" s="20" t="s">
        <v>334</v>
      </c>
    </row>
    <row r="1239" spans="1:13">
      <c r="A1239">
        <f t="shared" si="57"/>
        <v>22</v>
      </c>
      <c r="B1239" t="s">
        <v>63</v>
      </c>
      <c r="C1239" t="str">
        <f>VLOOKUP(B1239,'country codes'!$A$3:$B$287,2,0)</f>
        <v>DZA</v>
      </c>
      <c r="D1239">
        <v>4</v>
      </c>
      <c r="E1239" s="7" t="str">
        <f t="shared" si="58"/>
        <v>2012DZA</v>
      </c>
      <c r="F1239" s="5">
        <v>37383.898999999998</v>
      </c>
      <c r="G1239">
        <v>2012</v>
      </c>
      <c r="H1239" s="5">
        <v>75.400000000000006</v>
      </c>
      <c r="I1239" s="6">
        <v>5.6045956611633301</v>
      </c>
      <c r="J1239" s="6">
        <v>2.3360056842483798</v>
      </c>
      <c r="K1239" s="12">
        <v>51.074444163424083</v>
      </c>
      <c r="L1239">
        <f t="shared" si="59"/>
        <v>1.63</v>
      </c>
      <c r="M1239" s="20">
        <v>11233.53492619695</v>
      </c>
    </row>
    <row r="1240" spans="1:13">
      <c r="A1240">
        <f t="shared" si="57"/>
        <v>23</v>
      </c>
      <c r="B1240" t="s">
        <v>25</v>
      </c>
      <c r="C1240" t="str">
        <f>VLOOKUP(B1240,'country codes'!$A$3:$B$287,2,0)</f>
        <v>NZL</v>
      </c>
      <c r="D1240">
        <v>2</v>
      </c>
      <c r="E1240" s="7" t="str">
        <f t="shared" si="58"/>
        <v>2012NZL</v>
      </c>
      <c r="F1240" s="5">
        <v>4468.4620000000004</v>
      </c>
      <c r="G1240">
        <v>2012</v>
      </c>
      <c r="H1240" s="5">
        <v>81.2</v>
      </c>
      <c r="I1240" s="6">
        <v>7.2496299743652344</v>
      </c>
      <c r="J1240" s="6">
        <v>5.1465395777943996</v>
      </c>
      <c r="K1240" s="12">
        <v>51.036607435382393</v>
      </c>
      <c r="L1240">
        <f t="shared" si="59"/>
        <v>1.63</v>
      </c>
      <c r="M1240" s="20">
        <v>39005.891835438691</v>
      </c>
    </row>
    <row r="1241" spans="1:13">
      <c r="A1241">
        <f t="shared" si="57"/>
        <v>24</v>
      </c>
      <c r="B1241" t="s">
        <v>54</v>
      </c>
      <c r="C1241" t="str">
        <f>VLOOKUP(B1241,'country codes'!$A$3:$B$287,2,0)</f>
        <v>IRL</v>
      </c>
      <c r="D1241">
        <v>3</v>
      </c>
      <c r="E1241" s="7" t="str">
        <f t="shared" si="58"/>
        <v>2012IRL</v>
      </c>
      <c r="F1241" s="5">
        <v>4608.1989999999996</v>
      </c>
      <c r="G1241">
        <v>2012</v>
      </c>
      <c r="H1241" s="5">
        <v>80.599999999999994</v>
      </c>
      <c r="I1241" s="6">
        <v>6.9646453857421875</v>
      </c>
      <c r="J1241" s="6">
        <v>4.7963438743601996</v>
      </c>
      <c r="K1241" s="12">
        <v>50.602025091594697</v>
      </c>
      <c r="L1241">
        <f t="shared" si="59"/>
        <v>1.63</v>
      </c>
      <c r="M1241" s="20">
        <v>52834.992358817704</v>
      </c>
    </row>
    <row r="1242" spans="1:13">
      <c r="A1242">
        <f t="shared" si="57"/>
        <v>25</v>
      </c>
      <c r="B1242" t="s">
        <v>86</v>
      </c>
      <c r="C1242" t="str">
        <f>VLOOKUP(B1242,'country codes'!$A$3:$B$287,2,0)</f>
        <v>CHL</v>
      </c>
      <c r="D1242">
        <v>1</v>
      </c>
      <c r="E1242" s="7" t="str">
        <f t="shared" si="58"/>
        <v>2012CHL</v>
      </c>
      <c r="F1242" s="5">
        <v>17400.359</v>
      </c>
      <c r="G1242">
        <v>2012</v>
      </c>
      <c r="H1242" s="5">
        <v>79.2</v>
      </c>
      <c r="I1242" s="6">
        <v>6.5991287231445313</v>
      </c>
      <c r="J1242" s="6">
        <v>4.1496181816310198</v>
      </c>
      <c r="K1242" s="12">
        <v>50.532595671823088</v>
      </c>
      <c r="L1242">
        <f t="shared" si="59"/>
        <v>1.63</v>
      </c>
      <c r="M1242" s="20">
        <v>23373.311616277821</v>
      </c>
    </row>
    <row r="1243" spans="1:13">
      <c r="A1243">
        <f t="shared" si="57"/>
        <v>26</v>
      </c>
      <c r="B1243" t="s">
        <v>10</v>
      </c>
      <c r="C1243" t="str">
        <f>VLOOKUP(B1243,'country codes'!$A$3:$B$287,2,0)</f>
        <v>PHL</v>
      </c>
      <c r="D1243">
        <v>8</v>
      </c>
      <c r="E1243" s="7" t="str">
        <f t="shared" si="58"/>
        <v>2012PHL</v>
      </c>
      <c r="F1243" s="5">
        <v>97212.638999999996</v>
      </c>
      <c r="G1243">
        <v>2012</v>
      </c>
      <c r="H1243" s="5">
        <v>70.099999999999994</v>
      </c>
      <c r="I1243" s="6">
        <v>5.0019650459289551</v>
      </c>
      <c r="J1243" s="6">
        <v>1.0938274279367399</v>
      </c>
      <c r="K1243" s="12">
        <v>50.417406512571475</v>
      </c>
      <c r="L1243">
        <f t="shared" si="59"/>
        <v>1.63</v>
      </c>
      <c r="M1243" s="20">
        <v>6351.2650076936061</v>
      </c>
    </row>
    <row r="1244" spans="1:13">
      <c r="A1244">
        <f t="shared" si="57"/>
        <v>27</v>
      </c>
      <c r="B1244" t="s">
        <v>24</v>
      </c>
      <c r="C1244" t="str">
        <f>VLOOKUP(B1244,'country codes'!$A$3:$B$287,2,0)</f>
        <v>UZB</v>
      </c>
      <c r="D1244">
        <v>7</v>
      </c>
      <c r="E1244" s="7" t="str">
        <f t="shared" si="58"/>
        <v>2012UZB</v>
      </c>
      <c r="F1244" s="5">
        <v>29449.415000000001</v>
      </c>
      <c r="G1244">
        <v>2012</v>
      </c>
      <c r="H1244" s="5">
        <v>70.2</v>
      </c>
      <c r="I1244" s="6">
        <v>6.0193319320678711</v>
      </c>
      <c r="J1244" s="6">
        <v>2.2216063656010099</v>
      </c>
      <c r="K1244" s="12">
        <v>50.371809774220438</v>
      </c>
      <c r="L1244">
        <f t="shared" si="59"/>
        <v>1.63</v>
      </c>
      <c r="M1244" s="20">
        <v>5164.2742219771881</v>
      </c>
    </row>
    <row r="1245" spans="1:13">
      <c r="A1245">
        <f t="shared" si="57"/>
        <v>28</v>
      </c>
      <c r="B1245" t="s">
        <v>33</v>
      </c>
      <c r="C1245" t="str">
        <f>VLOOKUP(B1245,'country codes'!$A$3:$B$287,2,0)</f>
        <v>MAR</v>
      </c>
      <c r="D1245">
        <v>4</v>
      </c>
      <c r="E1245" s="7" t="str">
        <f t="shared" si="58"/>
        <v>2012MAR</v>
      </c>
      <c r="F1245" s="5">
        <v>33241.898000000001</v>
      </c>
      <c r="G1245">
        <v>2012</v>
      </c>
      <c r="H1245" s="5">
        <v>75</v>
      </c>
      <c r="I1245" s="6">
        <v>4.9696564674377441</v>
      </c>
      <c r="J1245" s="6">
        <v>1.66606952687675</v>
      </c>
      <c r="K1245" s="12">
        <v>50.368148674062894</v>
      </c>
      <c r="L1245">
        <f t="shared" si="59"/>
        <v>1.63</v>
      </c>
      <c r="M1245" s="20">
        <v>6628.2670499732503</v>
      </c>
    </row>
    <row r="1246" spans="1:13">
      <c r="A1246">
        <f t="shared" si="57"/>
        <v>29</v>
      </c>
      <c r="B1246" t="s">
        <v>29</v>
      </c>
      <c r="C1246" t="str">
        <f>VLOOKUP(B1246,'country codes'!$A$3:$B$287,2,0)</f>
        <v>GBR</v>
      </c>
      <c r="D1246">
        <v>3</v>
      </c>
      <c r="E1246" s="7" t="str">
        <f t="shared" si="58"/>
        <v>2012GBR</v>
      </c>
      <c r="F1246" s="5">
        <v>64525.3</v>
      </c>
      <c r="G1246">
        <v>2012</v>
      </c>
      <c r="H1246" s="5">
        <v>80.7</v>
      </c>
      <c r="I1246" s="6">
        <v>6.8807840347290039</v>
      </c>
      <c r="J1246" s="6">
        <v>4.7891513461881203</v>
      </c>
      <c r="K1246" s="12">
        <v>50.230197680970548</v>
      </c>
      <c r="L1246">
        <f t="shared" si="59"/>
        <v>1.63</v>
      </c>
      <c r="M1246" s="20">
        <v>42780.918398420945</v>
      </c>
    </row>
    <row r="1247" spans="1:13">
      <c r="A1247">
        <f t="shared" si="57"/>
        <v>30</v>
      </c>
      <c r="B1247" t="s">
        <v>37</v>
      </c>
      <c r="C1247" t="str">
        <f>VLOOKUP(B1247,'country codes'!$A$3:$B$287,2,0)</f>
        <v>IDN</v>
      </c>
      <c r="D1247">
        <v>8</v>
      </c>
      <c r="E1247" s="7" t="str">
        <f t="shared" si="58"/>
        <v>2012IDN</v>
      </c>
      <c r="F1247" s="5">
        <v>248451.71400000001</v>
      </c>
      <c r="G1247">
        <v>2012</v>
      </c>
      <c r="H1247" s="5">
        <v>69.900000000000006</v>
      </c>
      <c r="I1247" s="6">
        <v>5.3677740097045898</v>
      </c>
      <c r="J1247" s="6">
        <v>1.5332830894607901</v>
      </c>
      <c r="K1247" s="12">
        <v>49.9880985433674</v>
      </c>
      <c r="L1247">
        <f t="shared" si="59"/>
        <v>1.63</v>
      </c>
      <c r="M1247" s="20">
        <v>9080.040567168433</v>
      </c>
    </row>
    <row r="1248" spans="1:13">
      <c r="A1248">
        <f t="shared" si="57"/>
        <v>31</v>
      </c>
      <c r="B1248" t="s">
        <v>59</v>
      </c>
      <c r="C1248" t="str">
        <f>VLOOKUP(B1248,'country codes'!$A$3:$B$287,2,0)</f>
        <v>NOR</v>
      </c>
      <c r="D1248">
        <v>3</v>
      </c>
      <c r="E1248" s="7" t="str">
        <f t="shared" si="58"/>
        <v>2012NOR</v>
      </c>
      <c r="F1248" s="5">
        <v>5013.7160000000003</v>
      </c>
      <c r="G1248">
        <v>2012</v>
      </c>
      <c r="H1248" s="5">
        <v>81.5</v>
      </c>
      <c r="I1248" s="6">
        <v>7.6782770156860352</v>
      </c>
      <c r="J1248" s="6">
        <v>6.0006891222156096</v>
      </c>
      <c r="K1248" s="12">
        <v>49.91529734129913</v>
      </c>
      <c r="L1248">
        <f t="shared" si="59"/>
        <v>1.63</v>
      </c>
      <c r="M1248" s="20">
        <v>62188.659984845828</v>
      </c>
    </row>
    <row r="1249" spans="1:13">
      <c r="A1249">
        <f t="shared" si="57"/>
        <v>32</v>
      </c>
      <c r="B1249" t="s">
        <v>51</v>
      </c>
      <c r="C1249" t="str">
        <f>VLOOKUP(B1249,'country codes'!$A$3:$B$287,2,0)</f>
        <v>PAK</v>
      </c>
      <c r="D1249">
        <v>6</v>
      </c>
      <c r="E1249" s="7" t="str">
        <f t="shared" si="58"/>
        <v>2012PAK</v>
      </c>
      <c r="F1249" s="5">
        <v>187280.125</v>
      </c>
      <c r="G1249">
        <v>2012</v>
      </c>
      <c r="H1249" s="5">
        <v>65.8</v>
      </c>
      <c r="I1249" s="6">
        <v>5.1315650939941406</v>
      </c>
      <c r="J1249" s="6">
        <v>0.76947450013774599</v>
      </c>
      <c r="K1249" s="12">
        <v>49.912700615837984</v>
      </c>
      <c r="L1249">
        <f t="shared" si="59"/>
        <v>1.63</v>
      </c>
      <c r="M1249" s="20">
        <v>3980.7199547512646</v>
      </c>
    </row>
    <row r="1250" spans="1:13">
      <c r="A1250">
        <f t="shared" si="57"/>
        <v>33</v>
      </c>
      <c r="B1250" t="s">
        <v>58</v>
      </c>
      <c r="C1250" t="str">
        <f>VLOOKUP(B1250,'country codes'!$A$3:$B$287,2,0)</f>
        <v>CYP</v>
      </c>
      <c r="D1250">
        <v>3</v>
      </c>
      <c r="E1250" s="7" t="str">
        <f t="shared" si="58"/>
        <v>2012CYP</v>
      </c>
      <c r="F1250" s="5">
        <v>1135.046</v>
      </c>
      <c r="G1250">
        <v>2012</v>
      </c>
      <c r="H1250" s="5">
        <v>79.8</v>
      </c>
      <c r="I1250" s="6">
        <v>6.1805071830749512</v>
      </c>
      <c r="J1250" s="6">
        <v>3.9867367389708002</v>
      </c>
      <c r="K1250" s="12">
        <v>49.238243396632761</v>
      </c>
      <c r="L1250">
        <f t="shared" si="59"/>
        <v>1.63</v>
      </c>
      <c r="M1250" s="20">
        <v>35577.770908207996</v>
      </c>
    </row>
    <row r="1251" spans="1:13">
      <c r="A1251">
        <f t="shared" si="57"/>
        <v>34</v>
      </c>
      <c r="B1251" t="s">
        <v>44</v>
      </c>
      <c r="C1251" t="str">
        <f>VLOOKUP(B1251,'country codes'!$A$3:$B$287,2,0)</f>
        <v>FRA</v>
      </c>
      <c r="D1251">
        <v>3</v>
      </c>
      <c r="E1251" s="7" t="str">
        <f t="shared" si="58"/>
        <v>2012FRA</v>
      </c>
      <c r="F1251" s="5">
        <v>63564.224000000002</v>
      </c>
      <c r="G1251">
        <v>2012</v>
      </c>
      <c r="H1251" s="5">
        <v>81.900000000000006</v>
      </c>
      <c r="I1251" s="6">
        <v>6.6493654251098633</v>
      </c>
      <c r="J1251" s="6">
        <v>4.9514332429375596</v>
      </c>
      <c r="K1251" s="12">
        <v>49.015048632938445</v>
      </c>
      <c r="L1251">
        <f t="shared" si="59"/>
        <v>1.63</v>
      </c>
      <c r="M1251" s="20">
        <v>42927.315205812432</v>
      </c>
    </row>
    <row r="1252" spans="1:13">
      <c r="A1252">
        <f t="shared" si="57"/>
        <v>35</v>
      </c>
      <c r="B1252" t="s">
        <v>57</v>
      </c>
      <c r="C1252" t="str">
        <f>VLOOKUP(B1252,'country codes'!$A$3:$B$287,2,0)</f>
        <v>FIN</v>
      </c>
      <c r="D1252">
        <v>3</v>
      </c>
      <c r="E1252" s="7" t="str">
        <f t="shared" si="58"/>
        <v>2012FIN</v>
      </c>
      <c r="F1252" s="5">
        <v>5414.7690000000002</v>
      </c>
      <c r="G1252">
        <v>2012</v>
      </c>
      <c r="H1252" s="5">
        <v>80.599999999999994</v>
      </c>
      <c r="I1252" s="6">
        <v>7.4202094078063965</v>
      </c>
      <c r="J1252" s="6">
        <v>5.7725098151665497</v>
      </c>
      <c r="K1252" s="12">
        <v>48.900921865202278</v>
      </c>
      <c r="L1252">
        <f t="shared" si="59"/>
        <v>1.63</v>
      </c>
      <c r="M1252" s="20">
        <v>45989.358195777218</v>
      </c>
    </row>
    <row r="1253" spans="1:13">
      <c r="A1253">
        <f t="shared" si="57"/>
        <v>36</v>
      </c>
      <c r="B1253" t="s">
        <v>62</v>
      </c>
      <c r="C1253" t="str">
        <f>VLOOKUP(B1253,'country codes'!$A$3:$B$287,2,0)</f>
        <v>SWE</v>
      </c>
      <c r="D1253">
        <v>3</v>
      </c>
      <c r="E1253" s="7" t="str">
        <f t="shared" si="58"/>
        <v>2012SWE</v>
      </c>
      <c r="F1253" s="5">
        <v>9542.8169999999991</v>
      </c>
      <c r="G1253">
        <v>2012</v>
      </c>
      <c r="H1253" s="5">
        <v>81.8</v>
      </c>
      <c r="I1253" s="6">
        <v>7.560147762298584</v>
      </c>
      <c r="J1253" s="6">
        <v>6.1587412310458198</v>
      </c>
      <c r="K1253" s="12">
        <v>48.882251721462936</v>
      </c>
      <c r="L1253">
        <f t="shared" si="59"/>
        <v>1.63</v>
      </c>
      <c r="M1253" s="20">
        <v>48455.07663918061</v>
      </c>
    </row>
    <row r="1254" spans="1:13">
      <c r="A1254">
        <f t="shared" si="57"/>
        <v>37</v>
      </c>
      <c r="B1254" t="s">
        <v>70</v>
      </c>
      <c r="C1254" t="str">
        <f>VLOOKUP(B1254,'country codes'!$A$3:$B$287,2,0)</f>
        <v>JOR</v>
      </c>
      <c r="D1254">
        <v>4</v>
      </c>
      <c r="E1254" s="7" t="str">
        <f t="shared" si="58"/>
        <v>2012JOR</v>
      </c>
      <c r="F1254" s="5">
        <v>8089.9629999999997</v>
      </c>
      <c r="G1254">
        <v>2012</v>
      </c>
      <c r="H1254" s="5">
        <v>73.7</v>
      </c>
      <c r="I1254" s="6">
        <v>5.1319961547851563</v>
      </c>
      <c r="J1254" s="6">
        <v>1.95944842021884</v>
      </c>
      <c r="K1254" s="12">
        <v>48.757711614105347</v>
      </c>
      <c r="L1254">
        <f t="shared" si="59"/>
        <v>1.63</v>
      </c>
      <c r="M1254" s="20">
        <v>10687.088513000492</v>
      </c>
    </row>
    <row r="1255" spans="1:13">
      <c r="A1255">
        <f t="shared" si="57"/>
        <v>38</v>
      </c>
      <c r="B1255" t="s">
        <v>88</v>
      </c>
      <c r="C1255" t="str">
        <f>VLOOKUP(B1255,'country codes'!$A$3:$B$287,2,0)</f>
        <v>AUT</v>
      </c>
      <c r="D1255">
        <v>3</v>
      </c>
      <c r="E1255" s="7" t="str">
        <f t="shared" si="58"/>
        <v>2012AUT</v>
      </c>
      <c r="F1255" s="5">
        <v>8502.23</v>
      </c>
      <c r="G1255">
        <v>2012</v>
      </c>
      <c r="H1255" s="5">
        <v>80.900000000000006</v>
      </c>
      <c r="I1255" s="6">
        <v>7.400688648223877</v>
      </c>
      <c r="J1255" s="6">
        <v>5.95289109452799</v>
      </c>
      <c r="K1255" s="12">
        <v>48.282534104591136</v>
      </c>
      <c r="L1255">
        <f t="shared" si="59"/>
        <v>1.63</v>
      </c>
      <c r="M1255" s="20">
        <v>53391.032403354038</v>
      </c>
    </row>
    <row r="1256" spans="1:13">
      <c r="A1256">
        <f t="shared" si="57"/>
        <v>39</v>
      </c>
      <c r="B1256" t="s">
        <v>40</v>
      </c>
      <c r="C1256" t="str">
        <f>VLOOKUP(B1256,'country codes'!$A$3:$B$287,2,0)</f>
        <v>DEU</v>
      </c>
      <c r="D1256">
        <v>3</v>
      </c>
      <c r="E1256" s="7" t="str">
        <f t="shared" si="58"/>
        <v>2012DEU</v>
      </c>
      <c r="F1256" s="5">
        <v>80972.629000000001</v>
      </c>
      <c r="G1256">
        <v>2012</v>
      </c>
      <c r="H1256" s="5">
        <v>80.400000000000006</v>
      </c>
      <c r="I1256" s="6">
        <v>6.702362060546875</v>
      </c>
      <c r="J1256" s="6">
        <v>5.0462852645404599</v>
      </c>
      <c r="K1256" s="12">
        <v>47.918157561319681</v>
      </c>
      <c r="L1256">
        <f t="shared" si="59"/>
        <v>1.63</v>
      </c>
      <c r="M1256" s="20">
        <v>49958.007871925787</v>
      </c>
    </row>
    <row r="1257" spans="1:13">
      <c r="A1257">
        <f t="shared" si="57"/>
        <v>40</v>
      </c>
      <c r="B1257" t="s">
        <v>21</v>
      </c>
      <c r="C1257" t="str">
        <f>VLOOKUP(B1257,'country codes'!$A$3:$B$287,2,0)</f>
        <v>DOM</v>
      </c>
      <c r="D1257">
        <v>1</v>
      </c>
      <c r="E1257" s="7" t="str">
        <f t="shared" si="58"/>
        <v>2012DOM</v>
      </c>
      <c r="F1257" s="5">
        <v>9930.9159999999993</v>
      </c>
      <c r="G1257">
        <v>2012</v>
      </c>
      <c r="H1257" s="5">
        <v>72.5</v>
      </c>
      <c r="I1257" s="6">
        <v>4.7533111572265625</v>
      </c>
      <c r="J1257" s="6">
        <v>1.53673281951651</v>
      </c>
      <c r="K1257" s="12">
        <v>47.695899294091596</v>
      </c>
      <c r="L1257">
        <f t="shared" si="59"/>
        <v>1.63</v>
      </c>
      <c r="M1257" s="20">
        <v>13219.700785278632</v>
      </c>
    </row>
    <row r="1258" spans="1:13">
      <c r="A1258">
        <f t="shared" si="57"/>
        <v>41</v>
      </c>
      <c r="B1258" t="s">
        <v>22</v>
      </c>
      <c r="C1258" t="str">
        <f>VLOOKUP(B1258,'country codes'!$A$3:$B$287,2,0)</f>
        <v>KGZ</v>
      </c>
      <c r="D1258">
        <v>7</v>
      </c>
      <c r="E1258" s="7" t="str">
        <f t="shared" si="58"/>
        <v>2012KGZ</v>
      </c>
      <c r="F1258" s="5">
        <v>5621.5829999999996</v>
      </c>
      <c r="G1258">
        <v>2012</v>
      </c>
      <c r="H1258" s="5">
        <v>69.900000000000006</v>
      </c>
      <c r="I1258" s="6">
        <v>5.2077856063842773</v>
      </c>
      <c r="J1258" s="6">
        <v>1.75081043136793</v>
      </c>
      <c r="K1258" s="12">
        <v>47.577035659199566</v>
      </c>
      <c r="L1258">
        <f t="shared" si="59"/>
        <v>1.63</v>
      </c>
      <c r="M1258" s="20">
        <v>4259.3182029139543</v>
      </c>
    </row>
    <row r="1259" spans="1:13">
      <c r="A1259">
        <f t="shared" si="57"/>
        <v>42</v>
      </c>
      <c r="B1259" t="s">
        <v>7</v>
      </c>
      <c r="C1259" t="str">
        <f>VLOOKUP(B1259,'country codes'!$A$3:$B$287,2,0)</f>
        <v>HND</v>
      </c>
      <c r="D1259">
        <v>1</v>
      </c>
      <c r="E1259" s="7" t="str">
        <f t="shared" si="58"/>
        <v>2012HND</v>
      </c>
      <c r="F1259" s="5">
        <v>8640.6919999999991</v>
      </c>
      <c r="G1259">
        <v>2012</v>
      </c>
      <c r="H1259" s="5">
        <v>73.8</v>
      </c>
      <c r="I1259" s="6">
        <v>4.6022181510925293</v>
      </c>
      <c r="J1259" s="6">
        <v>1.5623331391158399</v>
      </c>
      <c r="K1259" s="12">
        <v>47.42647683454819</v>
      </c>
      <c r="L1259">
        <f t="shared" si="59"/>
        <v>1.63</v>
      </c>
      <c r="M1259" s="20">
        <v>5065.4575852393455</v>
      </c>
    </row>
    <row r="1260" spans="1:13">
      <c r="A1260">
        <f t="shared" si="57"/>
        <v>43</v>
      </c>
      <c r="B1260" t="s">
        <v>13</v>
      </c>
      <c r="C1260" t="str">
        <f>VLOOKUP(B1260,'country codes'!$A$3:$B$287,2,0)</f>
        <v>TJK</v>
      </c>
      <c r="D1260">
        <v>7</v>
      </c>
      <c r="E1260" s="7" t="str">
        <f t="shared" si="58"/>
        <v>2012TJK</v>
      </c>
      <c r="F1260" s="5">
        <v>7874.8379999999997</v>
      </c>
      <c r="G1260">
        <v>2012</v>
      </c>
      <c r="H1260" s="5">
        <v>69.3</v>
      </c>
      <c r="I1260" s="6">
        <v>4.4965715408325195</v>
      </c>
      <c r="J1260" s="6">
        <v>0.90761320801724799</v>
      </c>
      <c r="K1260" s="12">
        <v>47.270313017704197</v>
      </c>
      <c r="L1260">
        <f t="shared" si="59"/>
        <v>1.63</v>
      </c>
      <c r="M1260" s="20">
        <v>2493.4071011153496</v>
      </c>
    </row>
    <row r="1261" spans="1:13">
      <c r="A1261">
        <f t="shared" si="57"/>
        <v>44</v>
      </c>
      <c r="B1261" t="s">
        <v>34</v>
      </c>
      <c r="C1261" t="str">
        <f>VLOOKUP(B1261,'country codes'!$A$3:$B$287,2,0)</f>
        <v>NLD</v>
      </c>
      <c r="D1261">
        <v>3</v>
      </c>
      <c r="E1261" s="7" t="str">
        <f t="shared" si="58"/>
        <v>2012NLD</v>
      </c>
      <c r="F1261" s="5">
        <v>16791.849999999999</v>
      </c>
      <c r="G1261">
        <v>2012</v>
      </c>
      <c r="H1261" s="5">
        <v>81.2</v>
      </c>
      <c r="I1261" s="6">
        <v>7.4707155227661133</v>
      </c>
      <c r="J1261" s="6">
        <v>6.36982332988112</v>
      </c>
      <c r="K1261" s="12">
        <v>47.24276469922318</v>
      </c>
      <c r="L1261">
        <f t="shared" si="59"/>
        <v>1.63</v>
      </c>
      <c r="M1261" s="20">
        <v>52025.681445595306</v>
      </c>
    </row>
    <row r="1262" spans="1:13">
      <c r="A1262">
        <f t="shared" si="57"/>
        <v>45</v>
      </c>
      <c r="B1262" t="s">
        <v>49</v>
      </c>
      <c r="C1262" t="str">
        <f>VLOOKUP(B1262,'country codes'!$A$3:$B$287,2,0)</f>
        <v>LKA</v>
      </c>
      <c r="D1262">
        <v>6</v>
      </c>
      <c r="E1262" s="7" t="str">
        <f t="shared" si="58"/>
        <v>2012LKA</v>
      </c>
      <c r="F1262" s="5">
        <v>20532.598999999998</v>
      </c>
      <c r="G1262">
        <v>2012</v>
      </c>
      <c r="H1262" s="5">
        <v>75.8</v>
      </c>
      <c r="I1262" s="6">
        <v>4.2245931625366211</v>
      </c>
      <c r="J1262" s="6">
        <v>1.3796592356725601</v>
      </c>
      <c r="K1262" s="12">
        <v>47.174428697175863</v>
      </c>
      <c r="L1262">
        <f t="shared" si="59"/>
        <v>1.63</v>
      </c>
      <c r="M1262" s="20">
        <v>10712.397032622763</v>
      </c>
    </row>
    <row r="1263" spans="1:13">
      <c r="A1263">
        <f t="shared" si="57"/>
        <v>46</v>
      </c>
      <c r="B1263" t="s">
        <v>69</v>
      </c>
      <c r="C1263" t="str">
        <f>VLOOKUP(B1263,'country codes'!$A$3:$B$287,2,0)</f>
        <v>HRV</v>
      </c>
      <c r="D1263">
        <v>7</v>
      </c>
      <c r="E1263" s="7" t="str">
        <f t="shared" si="58"/>
        <v>2012HRV</v>
      </c>
      <c r="F1263" s="5">
        <v>4295.8689999999997</v>
      </c>
      <c r="G1263">
        <v>2012</v>
      </c>
      <c r="H1263" s="5">
        <v>77.3</v>
      </c>
      <c r="I1263" s="6">
        <v>6.0276346206665039</v>
      </c>
      <c r="J1263" s="6">
        <v>3.8978578551794101</v>
      </c>
      <c r="K1263" s="12">
        <v>47.035541754077443</v>
      </c>
      <c r="L1263">
        <f t="shared" si="59"/>
        <v>1.63</v>
      </c>
      <c r="M1263" s="20">
        <v>23883.302728171755</v>
      </c>
    </row>
    <row r="1264" spans="1:13">
      <c r="A1264">
        <f t="shared" si="57"/>
        <v>47</v>
      </c>
      <c r="B1264" t="s">
        <v>75</v>
      </c>
      <c r="C1264" t="str">
        <f>VLOOKUP(B1264,'country codes'!$A$3:$B$287,2,0)</f>
        <v>JPN</v>
      </c>
      <c r="D1264">
        <v>8</v>
      </c>
      <c r="E1264" s="7" t="str">
        <f t="shared" si="58"/>
        <v>2012JPN</v>
      </c>
      <c r="F1264" s="5">
        <v>128423.571</v>
      </c>
      <c r="G1264">
        <v>2012</v>
      </c>
      <c r="H1264" s="5">
        <v>83.3</v>
      </c>
      <c r="I1264" s="6">
        <v>5.9682164192199707</v>
      </c>
      <c r="J1264" s="6">
        <v>4.76639611702889</v>
      </c>
      <c r="K1264" s="12">
        <v>46.789135286352668</v>
      </c>
      <c r="L1264">
        <f t="shared" si="59"/>
        <v>1.63</v>
      </c>
      <c r="M1264" s="20">
        <v>38354.192761268387</v>
      </c>
    </row>
    <row r="1265" spans="1:13">
      <c r="A1265">
        <f t="shared" si="57"/>
        <v>48</v>
      </c>
      <c r="B1265" t="s">
        <v>74</v>
      </c>
      <c r="C1265" t="str">
        <f>VLOOKUP(B1265,'country codes'!$A$3:$B$287,2,0)</f>
        <v>ISR</v>
      </c>
      <c r="D1265">
        <v>4</v>
      </c>
      <c r="E1265" s="7" t="str">
        <f t="shared" si="58"/>
        <v>2012ISR</v>
      </c>
      <c r="F1265" s="5">
        <v>7614.9459999999999</v>
      </c>
      <c r="G1265">
        <v>2012</v>
      </c>
      <c r="H1265" s="5">
        <v>81.8</v>
      </c>
      <c r="I1265" s="6">
        <v>7.1108546257019043</v>
      </c>
      <c r="J1265" s="6">
        <v>6.1555889455688</v>
      </c>
      <c r="K1265" s="12">
        <v>46.60305365879357</v>
      </c>
      <c r="L1265">
        <f t="shared" si="59"/>
        <v>1.63</v>
      </c>
      <c r="M1265" s="20">
        <v>36119.213628535406</v>
      </c>
    </row>
    <row r="1266" spans="1:13">
      <c r="A1266">
        <f t="shared" si="57"/>
        <v>49</v>
      </c>
      <c r="B1266" t="s">
        <v>52</v>
      </c>
      <c r="C1266" t="str">
        <f>VLOOKUP(B1266,'country codes'!$A$3:$B$287,2,0)</f>
        <v>ITA</v>
      </c>
      <c r="D1266">
        <v>3</v>
      </c>
      <c r="E1266" s="7" t="str">
        <f t="shared" si="58"/>
        <v>2012ITA</v>
      </c>
      <c r="F1266" s="5">
        <v>59879.468999999997</v>
      </c>
      <c r="G1266">
        <v>2012</v>
      </c>
      <c r="H1266" s="5">
        <v>82.3</v>
      </c>
      <c r="I1266" s="6">
        <v>5.8393139839172363</v>
      </c>
      <c r="J1266" s="6">
        <v>4.5276427435374202</v>
      </c>
      <c r="K1266" s="12">
        <v>46.415853976979072</v>
      </c>
      <c r="L1266">
        <f t="shared" si="59"/>
        <v>1.63</v>
      </c>
      <c r="M1266" s="20">
        <v>41634.236882255733</v>
      </c>
    </row>
    <row r="1267" spans="1:13">
      <c r="A1267">
        <f t="shared" si="57"/>
        <v>50</v>
      </c>
      <c r="B1267" t="s">
        <v>124</v>
      </c>
      <c r="C1267" t="str">
        <f>VLOOKUP(B1267,'country codes'!$A$3:$B$287,2,0)</f>
        <v>IND</v>
      </c>
      <c r="D1267">
        <v>6</v>
      </c>
      <c r="E1267" s="7" t="str">
        <f t="shared" si="58"/>
        <v>2012IND</v>
      </c>
      <c r="F1267" s="5">
        <v>1265780.243</v>
      </c>
      <c r="G1267">
        <v>2012</v>
      </c>
      <c r="H1267" s="5">
        <v>67.5</v>
      </c>
      <c r="I1267" s="6">
        <v>4.720146656036377</v>
      </c>
      <c r="J1267" s="6">
        <v>1.0925682029108399</v>
      </c>
      <c r="K1267" s="12">
        <v>46.28362235236424</v>
      </c>
      <c r="L1267">
        <f t="shared" si="59"/>
        <v>1.63</v>
      </c>
      <c r="M1267" s="20">
        <v>4574.7373248824279</v>
      </c>
    </row>
    <row r="1268" spans="1:13">
      <c r="A1268">
        <f t="shared" si="57"/>
        <v>51</v>
      </c>
      <c r="B1268" t="s">
        <v>61</v>
      </c>
      <c r="C1268" t="str">
        <f>VLOOKUP(B1268,'country codes'!$A$3:$B$287,2,0)</f>
        <v>PRY</v>
      </c>
      <c r="D1268">
        <v>1</v>
      </c>
      <c r="E1268" s="7" t="str">
        <f t="shared" si="58"/>
        <v>2012PRY</v>
      </c>
      <c r="F1268" s="5">
        <v>6421.51</v>
      </c>
      <c r="G1268">
        <v>2012</v>
      </c>
      <c r="H1268" s="5">
        <v>73.099999999999994</v>
      </c>
      <c r="I1268" s="6">
        <v>5.8200583457946777</v>
      </c>
      <c r="J1268" s="6">
        <v>3.2924852996002798</v>
      </c>
      <c r="K1268" s="12">
        <v>45.715764080141362</v>
      </c>
      <c r="L1268">
        <f t="shared" si="59"/>
        <v>1.63</v>
      </c>
      <c r="M1268" s="20">
        <v>10497.457976289659</v>
      </c>
    </row>
    <row r="1269" spans="1:13">
      <c r="A1269">
        <f t="shared" si="57"/>
        <v>52</v>
      </c>
      <c r="B1269" t="s">
        <v>67</v>
      </c>
      <c r="C1269" t="str">
        <f>VLOOKUP(B1269,'country codes'!$A$3:$B$287,2,0)</f>
        <v>SVN</v>
      </c>
      <c r="D1269">
        <v>7</v>
      </c>
      <c r="E1269" s="7" t="str">
        <f t="shared" si="58"/>
        <v>2012SVN</v>
      </c>
      <c r="F1269" s="5">
        <v>2057.826</v>
      </c>
      <c r="G1269">
        <v>2012</v>
      </c>
      <c r="H1269" s="5">
        <v>80</v>
      </c>
      <c r="I1269" s="6">
        <v>6.0628910064697266</v>
      </c>
      <c r="J1269" s="6">
        <v>4.6800706195024997</v>
      </c>
      <c r="K1269" s="12">
        <v>45.617017126351605</v>
      </c>
      <c r="L1269">
        <f t="shared" si="59"/>
        <v>1.63</v>
      </c>
      <c r="M1269" s="20">
        <v>32722.720287994678</v>
      </c>
    </row>
    <row r="1270" spans="1:13">
      <c r="A1270">
        <f t="shared" si="57"/>
        <v>53</v>
      </c>
      <c r="B1270" t="s">
        <v>101</v>
      </c>
      <c r="C1270" t="str">
        <f>VLOOKUP(B1270,'country codes'!$A$3:$B$287,2,0)</f>
        <v>DNK</v>
      </c>
      <c r="D1270">
        <v>3</v>
      </c>
      <c r="E1270" s="7" t="str">
        <f t="shared" si="58"/>
        <v>2012DNK</v>
      </c>
      <c r="F1270" s="5">
        <v>5610.9089999999997</v>
      </c>
      <c r="G1270">
        <v>2012</v>
      </c>
      <c r="H1270" s="5">
        <v>80</v>
      </c>
      <c r="I1270" s="6">
        <v>7.5199093818664551</v>
      </c>
      <c r="J1270" s="6">
        <v>6.7445314531920504</v>
      </c>
      <c r="K1270" s="12">
        <v>45.38651482043467</v>
      </c>
      <c r="L1270">
        <f t="shared" si="59"/>
        <v>1.63</v>
      </c>
      <c r="M1270" s="20">
        <v>51379.854820660796</v>
      </c>
    </row>
    <row r="1271" spans="1:13">
      <c r="A1271">
        <f t="shared" si="57"/>
        <v>54</v>
      </c>
      <c r="B1271" t="s">
        <v>77</v>
      </c>
      <c r="C1271" t="str">
        <f>VLOOKUP(B1271,'country codes'!$A$3:$B$287,2,0)</f>
        <v>ROU</v>
      </c>
      <c r="D1271">
        <v>7</v>
      </c>
      <c r="E1271" s="7" t="str">
        <f t="shared" si="58"/>
        <v>2012ROU</v>
      </c>
      <c r="F1271" s="5">
        <v>20227.467000000001</v>
      </c>
      <c r="G1271">
        <v>2012</v>
      </c>
      <c r="H1271" s="5">
        <v>74.7</v>
      </c>
      <c r="I1271" s="6">
        <v>5.166874885559082</v>
      </c>
      <c r="J1271" s="6">
        <v>2.7794700553098299</v>
      </c>
      <c r="K1271" s="12">
        <v>45.304633548787933</v>
      </c>
      <c r="L1271">
        <f t="shared" si="59"/>
        <v>1.63</v>
      </c>
      <c r="M1271" s="20">
        <v>21379.148226971145</v>
      </c>
    </row>
    <row r="1272" spans="1:13">
      <c r="A1272">
        <f t="shared" si="57"/>
        <v>55</v>
      </c>
      <c r="B1272" t="s">
        <v>112</v>
      </c>
      <c r="C1272" t="str">
        <f>VLOOKUP(B1272,'country codes'!$A$3:$B$287,2,0)</f>
        <v>MYS</v>
      </c>
      <c r="D1272">
        <v>8</v>
      </c>
      <c r="E1272" s="7" t="str">
        <f t="shared" si="58"/>
        <v>2012MYS</v>
      </c>
      <c r="F1272" s="5">
        <v>29068.188999999998</v>
      </c>
      <c r="G1272">
        <v>2012</v>
      </c>
      <c r="H1272" s="5">
        <v>74.900000000000006</v>
      </c>
      <c r="I1272" s="6">
        <v>5.9142837524414063</v>
      </c>
      <c r="J1272" s="6">
        <v>3.8296551803875398</v>
      </c>
      <c r="K1272" s="12">
        <v>45.05617904464966</v>
      </c>
      <c r="L1272">
        <f t="shared" si="59"/>
        <v>1.63</v>
      </c>
      <c r="M1272" s="20">
        <v>22132.239765849161</v>
      </c>
    </row>
    <row r="1273" spans="1:13">
      <c r="A1273">
        <f t="shared" si="57"/>
        <v>56</v>
      </c>
      <c r="B1273" t="s">
        <v>38</v>
      </c>
      <c r="C1273" t="str">
        <f>VLOOKUP(B1273,'country codes'!$A$3:$B$287,2,0)</f>
        <v>MUS</v>
      </c>
      <c r="D1273">
        <v>5</v>
      </c>
      <c r="E1273" s="7" t="str">
        <f t="shared" si="58"/>
        <v>2012MUS</v>
      </c>
      <c r="F1273" s="5">
        <v>1253.489</v>
      </c>
      <c r="G1273">
        <v>2012</v>
      </c>
      <c r="H1273" s="5">
        <v>74</v>
      </c>
      <c r="I1273" s="6">
        <v>5.5339754422505694</v>
      </c>
      <c r="J1273" s="6">
        <v>3.2390404196642901</v>
      </c>
      <c r="K1273" s="12">
        <v>44.888652751771126</v>
      </c>
      <c r="L1273">
        <f t="shared" si="59"/>
        <v>1.63</v>
      </c>
      <c r="M1273" s="20">
        <v>18014.991149093672</v>
      </c>
    </row>
    <row r="1274" spans="1:13">
      <c r="A1274">
        <f t="shared" si="57"/>
        <v>57</v>
      </c>
      <c r="B1274" t="s">
        <v>78</v>
      </c>
      <c r="C1274" t="str">
        <f>VLOOKUP(B1274,'country codes'!$A$3:$B$287,2,0)</f>
        <v>BOL</v>
      </c>
      <c r="D1274">
        <v>1</v>
      </c>
      <c r="E1274" s="7" t="str">
        <f t="shared" si="58"/>
        <v>2012BOL</v>
      </c>
      <c r="F1274" s="5">
        <v>10377.677</v>
      </c>
      <c r="G1274">
        <v>2012</v>
      </c>
      <c r="H1274" s="5">
        <v>69</v>
      </c>
      <c r="I1274" s="6">
        <v>6.0188946723937988</v>
      </c>
      <c r="J1274" s="6">
        <v>3.1075243869908702</v>
      </c>
      <c r="K1274" s="12">
        <v>44.785354410046963</v>
      </c>
      <c r="L1274">
        <f t="shared" si="59"/>
        <v>1.63</v>
      </c>
      <c r="M1274" s="20">
        <v>7081.3868109967379</v>
      </c>
    </row>
    <row r="1275" spans="1:13">
      <c r="A1275">
        <f t="shared" si="57"/>
        <v>58</v>
      </c>
      <c r="B1275" t="s">
        <v>31</v>
      </c>
      <c r="C1275" t="str">
        <f>VLOOKUP(B1275,'country codes'!$A$3:$B$287,2,0)</f>
        <v>SRB</v>
      </c>
      <c r="D1275">
        <v>7</v>
      </c>
      <c r="E1275" s="7" t="str">
        <f t="shared" si="58"/>
        <v>2012SRB</v>
      </c>
      <c r="F1275" s="5">
        <v>8940.116</v>
      </c>
      <c r="G1275">
        <v>2012</v>
      </c>
      <c r="H1275" s="5">
        <v>74.599999999999994</v>
      </c>
      <c r="I1275" s="6">
        <v>5.1545219421386719</v>
      </c>
      <c r="J1275" s="6">
        <v>2.89208162723616</v>
      </c>
      <c r="K1275" s="12">
        <v>44.608951207250556</v>
      </c>
      <c r="L1275">
        <f t="shared" si="59"/>
        <v>1.63</v>
      </c>
      <c r="M1275" s="20">
        <v>14941.75747003612</v>
      </c>
    </row>
    <row r="1276" spans="1:13">
      <c r="A1276">
        <f t="shared" si="57"/>
        <v>59</v>
      </c>
      <c r="B1276" t="s">
        <v>76</v>
      </c>
      <c r="C1276" t="str">
        <f>VLOOKUP(B1276,'country codes'!$A$3:$B$287,2,0)</f>
        <v>SVK</v>
      </c>
      <c r="D1276">
        <v>7</v>
      </c>
      <c r="E1276" s="7" t="str">
        <f t="shared" si="58"/>
        <v>2012SVK</v>
      </c>
      <c r="F1276" s="5">
        <v>5414.8940000000002</v>
      </c>
      <c r="G1276">
        <v>2012</v>
      </c>
      <c r="H1276" s="5">
        <v>76.099999999999994</v>
      </c>
      <c r="I1276" s="6">
        <v>5.9110593795776367</v>
      </c>
      <c r="J1276" s="6">
        <v>4.1445378651178499</v>
      </c>
      <c r="K1276" s="12">
        <v>44.477798145281355</v>
      </c>
      <c r="L1276">
        <f t="shared" si="59"/>
        <v>1.63</v>
      </c>
      <c r="M1276" s="20">
        <v>26642.380947569534</v>
      </c>
    </row>
    <row r="1277" spans="1:13">
      <c r="A1277">
        <f t="shared" si="57"/>
        <v>60</v>
      </c>
      <c r="B1277" t="s">
        <v>23</v>
      </c>
      <c r="C1277" t="str">
        <f>VLOOKUP(B1277,'country codes'!$A$3:$B$287,2,0)</f>
        <v>NPL</v>
      </c>
      <c r="D1277">
        <v>6</v>
      </c>
      <c r="E1277" s="7" t="str">
        <f t="shared" si="58"/>
        <v>2012NPL</v>
      </c>
      <c r="F1277" s="5">
        <v>26989.16</v>
      </c>
      <c r="G1277">
        <v>2012</v>
      </c>
      <c r="H1277" s="5">
        <v>68.400000000000006</v>
      </c>
      <c r="I1277" s="6">
        <v>4.2332448959350586</v>
      </c>
      <c r="J1277" s="6">
        <v>0.95015662315592297</v>
      </c>
      <c r="K1277" s="12">
        <v>44.365006060144388</v>
      </c>
      <c r="L1277">
        <f t="shared" si="59"/>
        <v>1.63</v>
      </c>
      <c r="M1277" s="20">
        <v>2555.6435284276431</v>
      </c>
    </row>
    <row r="1278" spans="1:13">
      <c r="A1278">
        <f t="shared" si="57"/>
        <v>61</v>
      </c>
      <c r="B1278" t="s">
        <v>46</v>
      </c>
      <c r="C1278" t="str">
        <f>VLOOKUP(B1278,'country codes'!$A$3:$B$287,2,0)</f>
        <v>AZE</v>
      </c>
      <c r="D1278">
        <v>7</v>
      </c>
      <c r="E1278" s="7" t="str">
        <f t="shared" si="58"/>
        <v>2012AZE</v>
      </c>
      <c r="F1278" s="5">
        <v>9264.6839999999993</v>
      </c>
      <c r="G1278">
        <v>2012</v>
      </c>
      <c r="H1278" s="5">
        <v>71.5</v>
      </c>
      <c r="I1278" s="6">
        <v>4.9107718467712402</v>
      </c>
      <c r="J1278" s="6">
        <v>2.21043894343109</v>
      </c>
      <c r="K1278" s="12">
        <v>44.284257013691828</v>
      </c>
      <c r="L1278">
        <f t="shared" si="59"/>
        <v>1.63</v>
      </c>
      <c r="M1278" s="20">
        <v>14023.98071765778</v>
      </c>
    </row>
    <row r="1279" spans="1:13">
      <c r="A1279">
        <f t="shared" si="57"/>
        <v>62</v>
      </c>
      <c r="B1279" t="s">
        <v>111</v>
      </c>
      <c r="C1279" t="str">
        <f>VLOOKUP(B1279,'country codes'!$A$3:$B$287,2,0)</f>
        <v>TUR</v>
      </c>
      <c r="D1279">
        <v>4</v>
      </c>
      <c r="E1279" s="7" t="str">
        <f t="shared" si="58"/>
        <v>2012TUR</v>
      </c>
      <c r="F1279" s="5">
        <v>74651.046000000002</v>
      </c>
      <c r="G1279">
        <v>2012</v>
      </c>
      <c r="H1279" s="5">
        <v>75.400000000000006</v>
      </c>
      <c r="I1279" s="6">
        <v>5.3090763092041016</v>
      </c>
      <c r="J1279" s="6">
        <v>3.31281018402542</v>
      </c>
      <c r="K1279" s="12">
        <v>44.134135654922467</v>
      </c>
      <c r="L1279">
        <f t="shared" si="59"/>
        <v>1.63</v>
      </c>
      <c r="M1279" s="20">
        <v>22682.280388766689</v>
      </c>
    </row>
    <row r="1280" spans="1:13">
      <c r="A1280">
        <f t="shared" si="57"/>
        <v>63</v>
      </c>
      <c r="B1280" t="s">
        <v>72</v>
      </c>
      <c r="C1280" t="str">
        <f>VLOOKUP(B1280,'country codes'!$A$3:$B$287,2,0)</f>
        <v>TUN</v>
      </c>
      <c r="D1280">
        <v>4</v>
      </c>
      <c r="E1280" s="7" t="str">
        <f t="shared" si="58"/>
        <v>2012TUN</v>
      </c>
      <c r="F1280" s="5">
        <v>10846.993</v>
      </c>
      <c r="G1280">
        <v>2012</v>
      </c>
      <c r="H1280" s="5">
        <v>75.400000000000006</v>
      </c>
      <c r="I1280" s="6">
        <v>4.4635310173034668</v>
      </c>
      <c r="J1280" s="6">
        <v>2.2119324403195599</v>
      </c>
      <c r="K1280" s="12">
        <v>43.98669670387207</v>
      </c>
      <c r="L1280">
        <f t="shared" si="59"/>
        <v>1.63</v>
      </c>
      <c r="M1280" s="20">
        <v>10114.614260143881</v>
      </c>
    </row>
    <row r="1281" spans="1:13">
      <c r="A1281">
        <f t="shared" si="57"/>
        <v>64</v>
      </c>
      <c r="B1281" t="s">
        <v>84</v>
      </c>
      <c r="C1281" t="str">
        <f>VLOOKUP(B1281,'country codes'!$A$3:$B$287,2,0)</f>
        <v>PRT</v>
      </c>
      <c r="D1281">
        <v>3</v>
      </c>
      <c r="E1281" s="7" t="str">
        <f t="shared" si="58"/>
        <v>2012PRT</v>
      </c>
      <c r="F1281" s="5">
        <v>10526.308000000001</v>
      </c>
      <c r="G1281">
        <v>2012</v>
      </c>
      <c r="H1281" s="5">
        <v>80.5</v>
      </c>
      <c r="I1281" s="6">
        <v>4.993962287902832</v>
      </c>
      <c r="J1281" s="6">
        <v>3.6476161671098302</v>
      </c>
      <c r="K1281" s="12">
        <v>43.95476686947837</v>
      </c>
      <c r="L1281">
        <f t="shared" si="59"/>
        <v>1.63</v>
      </c>
      <c r="M1281" s="20">
        <v>30252.975157483641</v>
      </c>
    </row>
    <row r="1282" spans="1:13">
      <c r="A1282">
        <f t="shared" ref="A1282:A1345" si="60">IF(ISNUMBER(K1282),COUNTIFS($G$2:$G$2281,G1282,$K$2:$K$2281,"&gt;"&amp;K1282)+1,"")</f>
        <v>65</v>
      </c>
      <c r="B1282" t="s">
        <v>94</v>
      </c>
      <c r="C1282" t="str">
        <f>VLOOKUP(B1282,'country codes'!$A$3:$B$287,2,0)</f>
        <v>POL</v>
      </c>
      <c r="D1282">
        <v>7</v>
      </c>
      <c r="E1282" s="7" t="str">
        <f t="shared" ref="E1282:E1345" si="61">G1282&amp;C1282</f>
        <v>2012POL</v>
      </c>
      <c r="F1282" s="5">
        <v>38227.033000000003</v>
      </c>
      <c r="G1282">
        <v>2012</v>
      </c>
      <c r="H1282" s="5">
        <v>77</v>
      </c>
      <c r="I1282" s="6">
        <v>5.8759317398071289</v>
      </c>
      <c r="J1282" s="6">
        <v>4.3975623961476797</v>
      </c>
      <c r="K1282" s="12">
        <v>43.814302973350131</v>
      </c>
      <c r="L1282">
        <f t="shared" ref="L1282:L1345" si="62">VLOOKUP(G1282,$G$2285:$J$2299,4,0)</f>
        <v>1.63</v>
      </c>
      <c r="M1282" s="20">
        <v>25538.48690691427</v>
      </c>
    </row>
    <row r="1283" spans="1:13">
      <c r="A1283">
        <f t="shared" si="60"/>
        <v>66</v>
      </c>
      <c r="B1283" t="s">
        <v>90</v>
      </c>
      <c r="C1283" t="str">
        <f>VLOOKUP(B1283,'country codes'!$A$3:$B$287,2,0)</f>
        <v>LAO</v>
      </c>
      <c r="D1283">
        <v>8</v>
      </c>
      <c r="E1283" s="7" t="str">
        <f t="shared" si="61"/>
        <v>2012LAO</v>
      </c>
      <c r="F1283" s="5">
        <v>6444.527</v>
      </c>
      <c r="G1283">
        <v>2012</v>
      </c>
      <c r="H1283" s="5">
        <v>65.3</v>
      </c>
      <c r="I1283" s="6">
        <v>4.8760848045349121</v>
      </c>
      <c r="J1283" s="6">
        <v>1.40004981477885</v>
      </c>
      <c r="K1283" s="12">
        <v>43.790744296031882</v>
      </c>
      <c r="L1283">
        <f t="shared" si="62"/>
        <v>1.63</v>
      </c>
      <c r="M1283" s="20">
        <v>5489.0377276574209</v>
      </c>
    </row>
    <row r="1284" spans="1:13">
      <c r="A1284">
        <f t="shared" si="60"/>
        <v>67</v>
      </c>
      <c r="B1284" t="s">
        <v>83</v>
      </c>
      <c r="C1284" t="str">
        <f>VLOOKUP(B1284,'country codes'!$A$3:$B$287,2,0)</f>
        <v>CZE</v>
      </c>
      <c r="D1284">
        <v>7</v>
      </c>
      <c r="E1284" s="7" t="str">
        <f t="shared" si="61"/>
        <v>2012CZE</v>
      </c>
      <c r="F1284" s="5">
        <v>10581.302</v>
      </c>
      <c r="G1284">
        <v>2012</v>
      </c>
      <c r="H1284" s="5">
        <v>78.099999999999994</v>
      </c>
      <c r="I1284" s="6">
        <v>6.3341493606567383</v>
      </c>
      <c r="J1284" s="6">
        <v>5.3193304101178001</v>
      </c>
      <c r="K1284" s="12">
        <v>43.401036163564278</v>
      </c>
      <c r="L1284">
        <f t="shared" si="62"/>
        <v>1.63</v>
      </c>
      <c r="M1284" s="20">
        <v>33795.672192248516</v>
      </c>
    </row>
    <row r="1285" spans="1:13">
      <c r="A1285">
        <f t="shared" si="60"/>
        <v>68</v>
      </c>
      <c r="B1285" t="s">
        <v>113</v>
      </c>
      <c r="C1285" t="str">
        <f>VLOOKUP(B1285,'country codes'!$A$3:$B$287,2,0)</f>
        <v>MLT</v>
      </c>
      <c r="D1285">
        <v>3</v>
      </c>
      <c r="E1285" s="7" t="str">
        <f t="shared" si="61"/>
        <v>2012MLT</v>
      </c>
      <c r="F1285" s="5">
        <v>421.80900000000003</v>
      </c>
      <c r="G1285">
        <v>2012</v>
      </c>
      <c r="H1285" s="5">
        <v>81.3</v>
      </c>
      <c r="I1285" s="6">
        <v>5.9628720283508301</v>
      </c>
      <c r="J1285" s="6">
        <v>5.31001187042075</v>
      </c>
      <c r="K1285" s="12">
        <v>43.397112461536764</v>
      </c>
      <c r="L1285">
        <f t="shared" si="62"/>
        <v>1.63</v>
      </c>
      <c r="M1285" s="20">
        <v>33944.17057012752</v>
      </c>
    </row>
    <row r="1286" spans="1:13">
      <c r="A1286">
        <f t="shared" si="60"/>
        <v>69</v>
      </c>
      <c r="B1286" t="s">
        <v>65</v>
      </c>
      <c r="C1286" t="str">
        <f>VLOOKUP(B1286,'country codes'!$A$3:$B$287,2,0)</f>
        <v>IRQ</v>
      </c>
      <c r="D1286">
        <v>4</v>
      </c>
      <c r="E1286" s="7" t="str">
        <f t="shared" si="61"/>
        <v>2012IRQ</v>
      </c>
      <c r="F1286" s="5">
        <v>31890.011999999999</v>
      </c>
      <c r="G1286">
        <v>2012</v>
      </c>
      <c r="H1286" s="5">
        <v>69.099999999999994</v>
      </c>
      <c r="I1286" s="6">
        <v>4.6595087051391602</v>
      </c>
      <c r="J1286" s="6">
        <v>1.8534176004339</v>
      </c>
      <c r="K1286" s="12">
        <v>42.772023089520097</v>
      </c>
      <c r="L1286">
        <f t="shared" si="62"/>
        <v>1.63</v>
      </c>
      <c r="M1286" s="20">
        <v>10357.934226825506</v>
      </c>
    </row>
    <row r="1287" spans="1:13">
      <c r="A1287">
        <f t="shared" si="60"/>
        <v>70</v>
      </c>
      <c r="B1287" t="s">
        <v>79</v>
      </c>
      <c r="C1287" t="str">
        <f>VLOOKUP(B1287,'country codes'!$A$3:$B$287,2,0)</f>
        <v>GEO</v>
      </c>
      <c r="D1287">
        <v>7</v>
      </c>
      <c r="E1287" s="7" t="str">
        <f t="shared" si="61"/>
        <v>2012GEO</v>
      </c>
      <c r="F1287" s="5">
        <v>4064.0970000000002</v>
      </c>
      <c r="G1287">
        <v>2012</v>
      </c>
      <c r="H1287" s="5">
        <v>72.099999999999994</v>
      </c>
      <c r="I1287" s="6">
        <v>4.2544455528259277</v>
      </c>
      <c r="J1287" s="6">
        <v>1.75792170151463</v>
      </c>
      <c r="K1287" s="12">
        <v>42.652272292423113</v>
      </c>
      <c r="L1287">
        <f t="shared" si="62"/>
        <v>1.63</v>
      </c>
      <c r="M1287" s="20">
        <v>11295.75409130532</v>
      </c>
    </row>
    <row r="1288" spans="1:13">
      <c r="A1288">
        <f t="shared" si="60"/>
        <v>71</v>
      </c>
      <c r="B1288" t="s">
        <v>73</v>
      </c>
      <c r="C1288" t="str">
        <f>VLOOKUP(B1288,'country codes'!$A$3:$B$287,2,0)</f>
        <v>ETH</v>
      </c>
      <c r="D1288">
        <v>5</v>
      </c>
      <c r="E1288" s="7" t="str">
        <f t="shared" si="61"/>
        <v>2012ETH</v>
      </c>
      <c r="F1288" s="5">
        <v>92726.982000000004</v>
      </c>
      <c r="G1288">
        <v>2012</v>
      </c>
      <c r="H1288" s="5">
        <v>63.3</v>
      </c>
      <c r="I1288" s="6">
        <v>4.5611686706542969</v>
      </c>
      <c r="J1288" s="6">
        <v>0.99709000829296002</v>
      </c>
      <c r="K1288" s="12">
        <v>42.41836249297365</v>
      </c>
      <c r="L1288">
        <f t="shared" si="62"/>
        <v>1.63</v>
      </c>
      <c r="M1288" s="20">
        <v>1437.3767771944458</v>
      </c>
    </row>
    <row r="1289" spans="1:13">
      <c r="A1289">
        <f t="shared" si="60"/>
        <v>72</v>
      </c>
      <c r="B1289" t="s">
        <v>18</v>
      </c>
      <c r="C1289" t="str">
        <f>VLOOKUP(B1289,'country codes'!$A$3:$B$287,2,0)</f>
        <v>ARM</v>
      </c>
      <c r="D1289">
        <v>7</v>
      </c>
      <c r="E1289" s="7" t="str">
        <f t="shared" si="61"/>
        <v>2012ARM</v>
      </c>
      <c r="F1289" s="5">
        <v>2884.239</v>
      </c>
      <c r="G1289">
        <v>2012</v>
      </c>
      <c r="H1289" s="5">
        <v>73.8</v>
      </c>
      <c r="I1289" s="6">
        <v>4.3197116851806641</v>
      </c>
      <c r="J1289" s="6">
        <v>2.1216605872232601</v>
      </c>
      <c r="K1289" s="12">
        <v>42.392249411842755</v>
      </c>
      <c r="L1289">
        <f t="shared" si="62"/>
        <v>1.63</v>
      </c>
      <c r="M1289" s="20">
        <v>10397.690706685569</v>
      </c>
    </row>
    <row r="1290" spans="1:13">
      <c r="A1290">
        <f t="shared" si="60"/>
        <v>73</v>
      </c>
      <c r="B1290" t="s">
        <v>116</v>
      </c>
      <c r="C1290" t="str">
        <f>VLOOKUP(B1290,'country codes'!$A$3:$B$287,2,0)</f>
        <v>MNE</v>
      </c>
      <c r="D1290">
        <v>7</v>
      </c>
      <c r="E1290" s="7" t="str">
        <f t="shared" si="61"/>
        <v>2012MNE</v>
      </c>
      <c r="F1290" s="5">
        <v>625.93100000000004</v>
      </c>
      <c r="G1290">
        <v>2012</v>
      </c>
      <c r="H1290" s="5">
        <v>75.8</v>
      </c>
      <c r="I1290" s="6">
        <v>5.218724250793457</v>
      </c>
      <c r="J1290" s="6">
        <v>3.6807083709124502</v>
      </c>
      <c r="K1290" s="12">
        <v>42.244886117212481</v>
      </c>
      <c r="L1290">
        <f t="shared" si="62"/>
        <v>1.63</v>
      </c>
      <c r="M1290" s="20">
        <v>16856.021842543392</v>
      </c>
    </row>
    <row r="1291" spans="1:13">
      <c r="A1291">
        <f t="shared" si="60"/>
        <v>74</v>
      </c>
      <c r="B1291" t="s">
        <v>98</v>
      </c>
      <c r="C1291" t="str">
        <f>VLOOKUP(B1291,'country codes'!$A$3:$B$287,2,0)</f>
        <v>HTI</v>
      </c>
      <c r="D1291">
        <v>1</v>
      </c>
      <c r="E1291" s="7" t="str">
        <f t="shared" si="61"/>
        <v>2012HTI</v>
      </c>
      <c r="F1291" s="5">
        <v>10250.922</v>
      </c>
      <c r="G1291">
        <v>2012</v>
      </c>
      <c r="H1291" s="5">
        <v>61.3</v>
      </c>
      <c r="I1291" s="6">
        <v>4.4134750366210938</v>
      </c>
      <c r="J1291" s="6">
        <v>0.59799165982475699</v>
      </c>
      <c r="K1291" s="12">
        <v>42.153674908876717</v>
      </c>
      <c r="L1291">
        <f t="shared" si="62"/>
        <v>1.63</v>
      </c>
      <c r="M1291" s="20">
        <v>2833.7755225752189</v>
      </c>
    </row>
    <row r="1292" spans="1:13">
      <c r="A1292">
        <f t="shared" si="60"/>
        <v>75</v>
      </c>
      <c r="B1292" t="s">
        <v>64</v>
      </c>
      <c r="C1292" t="str">
        <f>VLOOKUP(B1292,'country codes'!$A$3:$B$287,2,0)</f>
        <v>GRC</v>
      </c>
      <c r="D1292">
        <v>3</v>
      </c>
      <c r="E1292" s="7" t="str">
        <f t="shared" si="61"/>
        <v>2012GRC</v>
      </c>
      <c r="F1292" s="5">
        <v>10781.119000000001</v>
      </c>
      <c r="G1292">
        <v>2012</v>
      </c>
      <c r="H1292" s="5">
        <v>81</v>
      </c>
      <c r="I1292" s="6">
        <v>5.0963540077209473</v>
      </c>
      <c r="J1292" s="6">
        <v>4.3048155611577199</v>
      </c>
      <c r="K1292" s="12">
        <v>42.148770152973498</v>
      </c>
      <c r="L1292">
        <f t="shared" si="62"/>
        <v>1.63</v>
      </c>
      <c r="M1292" s="20">
        <v>28951.692811859546</v>
      </c>
    </row>
    <row r="1293" spans="1:13">
      <c r="A1293">
        <f t="shared" si="60"/>
        <v>76</v>
      </c>
      <c r="B1293" t="s">
        <v>120</v>
      </c>
      <c r="C1293" t="str">
        <f>VLOOKUP(B1293,'country codes'!$A$3:$B$287,2,0)</f>
        <v>BEL</v>
      </c>
      <c r="D1293">
        <v>3</v>
      </c>
      <c r="E1293" s="7" t="str">
        <f t="shared" si="61"/>
        <v>2012BEL</v>
      </c>
      <c r="F1293" s="5">
        <v>11085.355</v>
      </c>
      <c r="G1293">
        <v>2012</v>
      </c>
      <c r="H1293" s="5">
        <v>80.400000000000006</v>
      </c>
      <c r="I1293" s="6">
        <v>6.935122013092041</v>
      </c>
      <c r="J1293" s="6">
        <v>7.0525306435784598</v>
      </c>
      <c r="K1293" s="12">
        <v>41.853439311691389</v>
      </c>
      <c r="L1293">
        <f t="shared" si="62"/>
        <v>1.63</v>
      </c>
      <c r="M1293" s="20">
        <v>48363.938247991144</v>
      </c>
    </row>
    <row r="1294" spans="1:13">
      <c r="A1294">
        <f t="shared" si="60"/>
        <v>77</v>
      </c>
      <c r="B1294" t="s">
        <v>85</v>
      </c>
      <c r="C1294" t="str">
        <f>VLOOKUP(B1294,'country codes'!$A$3:$B$287,2,0)</f>
        <v>HUN</v>
      </c>
      <c r="D1294">
        <v>7</v>
      </c>
      <c r="E1294" s="7" t="str">
        <f t="shared" si="61"/>
        <v>2012HUN</v>
      </c>
      <c r="F1294" s="5">
        <v>9864.3629999999994</v>
      </c>
      <c r="G1294">
        <v>2012</v>
      </c>
      <c r="H1294" s="5">
        <v>75.099999999999994</v>
      </c>
      <c r="I1294" s="6">
        <v>4.6833581924438477</v>
      </c>
      <c r="J1294" s="6">
        <v>2.9262678038972698</v>
      </c>
      <c r="K1294" s="12">
        <v>41.812884822712121</v>
      </c>
      <c r="L1294">
        <f t="shared" si="62"/>
        <v>1.63</v>
      </c>
      <c r="M1294" s="20">
        <v>24833.271265436091</v>
      </c>
    </row>
    <row r="1295" spans="1:13">
      <c r="A1295">
        <f t="shared" si="60"/>
        <v>78</v>
      </c>
      <c r="B1295" s="9" t="s">
        <v>127</v>
      </c>
      <c r="C1295" t="str">
        <f>VLOOKUP(B1295,'country codes'!$A$3:$B$287,2,0)</f>
        <v>KOR</v>
      </c>
      <c r="D1295">
        <v>8</v>
      </c>
      <c r="E1295" s="7" t="str">
        <f t="shared" si="61"/>
        <v>2012KOR</v>
      </c>
      <c r="F1295" s="5">
        <v>50060.639000000003</v>
      </c>
      <c r="G1295">
        <v>2012</v>
      </c>
      <c r="H1295" s="5">
        <v>81.099999999999994</v>
      </c>
      <c r="I1295" s="6">
        <v>6.0032868385314941</v>
      </c>
      <c r="J1295" s="6">
        <v>5.7816693313234797</v>
      </c>
      <c r="K1295" s="12">
        <v>41.81140803900918</v>
      </c>
      <c r="L1295">
        <f t="shared" si="62"/>
        <v>1.63</v>
      </c>
      <c r="M1295" s="20">
        <v>36184.057959871076</v>
      </c>
    </row>
    <row r="1296" spans="1:13">
      <c r="A1296">
        <f t="shared" si="60"/>
        <v>79</v>
      </c>
      <c r="B1296" t="s">
        <v>97</v>
      </c>
      <c r="C1296" t="str">
        <f>VLOOKUP(B1296,'country codes'!$A$3:$B$287,2,0)</f>
        <v>LBY</v>
      </c>
      <c r="D1296">
        <v>4</v>
      </c>
      <c r="E1296" s="7" t="str">
        <f t="shared" si="61"/>
        <v>2012LBY</v>
      </c>
      <c r="F1296" s="5">
        <v>6285.7510000000002</v>
      </c>
      <c r="G1296">
        <v>2012</v>
      </c>
      <c r="H1296" s="5">
        <v>71.900000000000006</v>
      </c>
      <c r="I1296" s="6">
        <v>5.7543940544128418</v>
      </c>
      <c r="J1296" s="6">
        <v>3.9467888111268401</v>
      </c>
      <c r="K1296" s="12">
        <v>41.670061637552699</v>
      </c>
      <c r="L1296">
        <f t="shared" si="62"/>
        <v>1.63</v>
      </c>
      <c r="M1296" s="20">
        <v>18806.786793555762</v>
      </c>
    </row>
    <row r="1297" spans="1:13">
      <c r="A1297">
        <f t="shared" si="60"/>
        <v>80</v>
      </c>
      <c r="B1297" t="s">
        <v>53</v>
      </c>
      <c r="C1297" t="str">
        <f>VLOOKUP(B1297,'country codes'!$A$3:$B$287,2,0)</f>
        <v>KEN</v>
      </c>
      <c r="D1297">
        <v>5</v>
      </c>
      <c r="E1297" s="7" t="str">
        <f t="shared" si="61"/>
        <v>2012KEN</v>
      </c>
      <c r="F1297" s="5">
        <v>44343.468999999997</v>
      </c>
      <c r="G1297">
        <v>2012</v>
      </c>
      <c r="H1297" s="5">
        <v>62.7</v>
      </c>
      <c r="I1297" s="6">
        <v>4.547335147857666</v>
      </c>
      <c r="J1297" s="6">
        <v>1.0318506992564001</v>
      </c>
      <c r="K1297" s="12">
        <v>41.655063457263999</v>
      </c>
      <c r="L1297">
        <f t="shared" si="62"/>
        <v>1.63</v>
      </c>
      <c r="M1297" s="20">
        <v>3501.794383360183</v>
      </c>
    </row>
    <row r="1298" spans="1:13">
      <c r="A1298">
        <f t="shared" si="60"/>
        <v>81</v>
      </c>
      <c r="B1298" t="s">
        <v>119</v>
      </c>
      <c r="C1298" t="str">
        <f>VLOOKUP(B1298,'country codes'!$A$3:$B$287,2,0)</f>
        <v>AUS</v>
      </c>
      <c r="D1298">
        <v>2</v>
      </c>
      <c r="E1298" s="7" t="str">
        <f t="shared" si="61"/>
        <v>2012AUS</v>
      </c>
      <c r="F1298" s="5">
        <v>22903.951000000001</v>
      </c>
      <c r="G1298">
        <v>2012</v>
      </c>
      <c r="H1298" s="5">
        <v>82.3</v>
      </c>
      <c r="I1298" s="6">
        <v>7.1955857276916504</v>
      </c>
      <c r="J1298" s="6">
        <v>7.8828342421647397</v>
      </c>
      <c r="K1298" s="12">
        <v>41.618780762141228</v>
      </c>
      <c r="L1298">
        <f t="shared" si="62"/>
        <v>1.63</v>
      </c>
      <c r="M1298" s="20">
        <v>46571.474557966052</v>
      </c>
    </row>
    <row r="1299" spans="1:13">
      <c r="A1299">
        <f t="shared" si="60"/>
        <v>82</v>
      </c>
      <c r="B1299" t="s">
        <v>66</v>
      </c>
      <c r="C1299" t="str">
        <f>VLOOKUP(B1299,'country codes'!$A$3:$B$287,2,0)</f>
        <v>BIH</v>
      </c>
      <c r="D1299">
        <v>7</v>
      </c>
      <c r="E1299" s="7" t="str">
        <f t="shared" si="61"/>
        <v>2012BIH</v>
      </c>
      <c r="F1299" s="5">
        <v>3604.9720000000002</v>
      </c>
      <c r="G1299">
        <v>2012</v>
      </c>
      <c r="H1299" s="5">
        <v>76.400000000000006</v>
      </c>
      <c r="I1299" s="6">
        <v>4.7731447219848633</v>
      </c>
      <c r="J1299" s="6">
        <v>3.3066013777227798</v>
      </c>
      <c r="K1299" s="12">
        <v>41.522892991420676</v>
      </c>
      <c r="L1299">
        <f t="shared" si="62"/>
        <v>1.63</v>
      </c>
      <c r="M1299" s="20">
        <v>11293.792268906447</v>
      </c>
    </row>
    <row r="1300" spans="1:13">
      <c r="A1300">
        <f t="shared" si="60"/>
        <v>83</v>
      </c>
      <c r="B1300" t="s">
        <v>108</v>
      </c>
      <c r="C1300" t="str">
        <f>VLOOKUP(B1300,'country codes'!$A$3:$B$287,2,0)</f>
        <v>CHN</v>
      </c>
      <c r="D1300">
        <v>8</v>
      </c>
      <c r="E1300" s="7" t="str">
        <f t="shared" si="61"/>
        <v>2012CHN</v>
      </c>
      <c r="F1300" s="5">
        <v>1384206.4080000001</v>
      </c>
      <c r="G1300">
        <v>2012</v>
      </c>
      <c r="H1300" s="5">
        <v>75</v>
      </c>
      <c r="I1300" s="6">
        <v>5.0949172973632813</v>
      </c>
      <c r="J1300" s="6">
        <v>3.5606504863708199</v>
      </c>
      <c r="K1300" s="12">
        <v>41.513016963769573</v>
      </c>
      <c r="L1300">
        <f t="shared" si="62"/>
        <v>1.63</v>
      </c>
      <c r="M1300" s="20">
        <v>10397.561415492277</v>
      </c>
    </row>
    <row r="1301" spans="1:13">
      <c r="A1301">
        <f t="shared" si="60"/>
        <v>84</v>
      </c>
      <c r="B1301" t="s">
        <v>126</v>
      </c>
      <c r="C1301" t="str">
        <f>VLOOKUP(B1301,'country codes'!$A$3:$B$287,2,0)</f>
        <v>ZMB</v>
      </c>
      <c r="D1301">
        <v>5</v>
      </c>
      <c r="E1301" s="7" t="str">
        <f t="shared" si="61"/>
        <v>2012ZMB</v>
      </c>
      <c r="F1301" s="5">
        <v>14465.147999999999</v>
      </c>
      <c r="G1301">
        <v>2012</v>
      </c>
      <c r="H1301" s="5">
        <v>58.5</v>
      </c>
      <c r="I1301" s="6">
        <v>5.0133748054504395</v>
      </c>
      <c r="J1301" s="6">
        <v>0.98267006955269698</v>
      </c>
      <c r="K1301" s="12">
        <v>41.49864284474608</v>
      </c>
      <c r="L1301">
        <f t="shared" si="62"/>
        <v>1.63</v>
      </c>
      <c r="M1301" s="20">
        <v>3339.2761351949721</v>
      </c>
    </row>
    <row r="1302" spans="1:13">
      <c r="A1302">
        <f t="shared" si="60"/>
        <v>85</v>
      </c>
      <c r="B1302" t="s">
        <v>107</v>
      </c>
      <c r="C1302" t="str">
        <f>VLOOKUP(B1302,'country codes'!$A$3:$B$287,2,0)</f>
        <v>UKR</v>
      </c>
      <c r="D1302">
        <v>7</v>
      </c>
      <c r="E1302" s="7" t="str">
        <f t="shared" si="61"/>
        <v>2012UKR</v>
      </c>
      <c r="F1302" s="5">
        <v>45453.805</v>
      </c>
      <c r="G1302">
        <v>2012</v>
      </c>
      <c r="H1302" s="5">
        <v>70.5</v>
      </c>
      <c r="I1302" s="6">
        <v>5.0303421020507813</v>
      </c>
      <c r="J1302" s="6">
        <v>2.8286316563014999</v>
      </c>
      <c r="K1302" s="12">
        <v>41.364296632315231</v>
      </c>
      <c r="L1302">
        <f t="shared" si="62"/>
        <v>1.63</v>
      </c>
      <c r="M1302" s="20">
        <v>12527.465501021001</v>
      </c>
    </row>
    <row r="1303" spans="1:13">
      <c r="A1303">
        <f t="shared" si="60"/>
        <v>86</v>
      </c>
      <c r="B1303" t="s">
        <v>48</v>
      </c>
      <c r="C1303" t="str">
        <f>VLOOKUP(B1303,'country codes'!$A$3:$B$287,2,0)</f>
        <v>YEM</v>
      </c>
      <c r="D1303">
        <v>4</v>
      </c>
      <c r="E1303" s="7" t="str">
        <f t="shared" si="61"/>
        <v>2012YEM</v>
      </c>
      <c r="F1303" s="5">
        <v>24473.175999999999</v>
      </c>
      <c r="G1303">
        <v>2012</v>
      </c>
      <c r="H1303" s="5">
        <v>65.900000000000006</v>
      </c>
      <c r="I1303" s="6">
        <v>4.060600757598877</v>
      </c>
      <c r="J1303" s="6">
        <v>0.96619027862347795</v>
      </c>
      <c r="K1303" s="12">
        <v>41.156572457979671</v>
      </c>
      <c r="L1303">
        <f t="shared" si="62"/>
        <v>1.63</v>
      </c>
      <c r="M1303" s="20" t="s">
        <v>334</v>
      </c>
    </row>
    <row r="1304" spans="1:13">
      <c r="A1304">
        <f t="shared" si="60"/>
        <v>87</v>
      </c>
      <c r="B1304" t="s">
        <v>99</v>
      </c>
      <c r="C1304" t="str">
        <f>VLOOKUP(B1304,'country codes'!$A$3:$B$287,2,0)</f>
        <v>SDN</v>
      </c>
      <c r="D1304">
        <v>5</v>
      </c>
      <c r="E1304" s="7" t="str">
        <f t="shared" si="61"/>
        <v>2012SDN</v>
      </c>
      <c r="F1304" s="5">
        <v>36193.781000000003</v>
      </c>
      <c r="G1304">
        <v>2012</v>
      </c>
      <c r="H1304" s="5">
        <v>63.5</v>
      </c>
      <c r="I1304" s="6">
        <v>4.550499439239502</v>
      </c>
      <c r="J1304" s="6">
        <v>1.2473492246062701</v>
      </c>
      <c r="K1304" s="12">
        <v>41.111548398414399</v>
      </c>
      <c r="L1304">
        <f t="shared" si="62"/>
        <v>1.63</v>
      </c>
      <c r="M1304" s="20">
        <v>4006.7216740838599</v>
      </c>
    </row>
    <row r="1305" spans="1:13">
      <c r="A1305">
        <f t="shared" si="60"/>
        <v>88</v>
      </c>
      <c r="B1305" t="s">
        <v>130</v>
      </c>
      <c r="C1305" t="str">
        <f>VLOOKUP(B1305,'country codes'!$A$3:$B$287,2,0)</f>
        <v>CAN</v>
      </c>
      <c r="D1305">
        <v>2</v>
      </c>
      <c r="E1305" s="7" t="str">
        <f t="shared" si="61"/>
        <v>2012CAN</v>
      </c>
      <c r="F1305" s="5">
        <v>34922.031000000003</v>
      </c>
      <c r="G1305">
        <v>2012</v>
      </c>
      <c r="H1305" s="5">
        <v>81.7</v>
      </c>
      <c r="I1305" s="6">
        <v>7.4151444435119629</v>
      </c>
      <c r="J1305" s="6">
        <v>8.3264750079957892</v>
      </c>
      <c r="K1305" s="12">
        <v>40.994674896212395</v>
      </c>
      <c r="L1305">
        <f t="shared" si="62"/>
        <v>1.63</v>
      </c>
      <c r="M1305" s="20">
        <v>46230.731997559975</v>
      </c>
    </row>
    <row r="1306" spans="1:13">
      <c r="A1306">
        <f t="shared" si="60"/>
        <v>89</v>
      </c>
      <c r="B1306" t="s">
        <v>71</v>
      </c>
      <c r="C1306" t="str">
        <f>VLOOKUP(B1306,'country codes'!$A$3:$B$287,2,0)</f>
        <v>EGY</v>
      </c>
      <c r="D1306">
        <v>4</v>
      </c>
      <c r="E1306" s="7" t="str">
        <f t="shared" si="61"/>
        <v>2012EGY</v>
      </c>
      <c r="F1306" s="5">
        <v>86422.24</v>
      </c>
      <c r="G1306">
        <v>2012</v>
      </c>
      <c r="H1306" s="5">
        <v>70.7</v>
      </c>
      <c r="I1306" s="6">
        <v>4.2041568756103516</v>
      </c>
      <c r="J1306" s="6">
        <v>1.921706748719</v>
      </c>
      <c r="K1306" s="12">
        <v>40.531524762739757</v>
      </c>
      <c r="L1306">
        <f t="shared" si="62"/>
        <v>1.63</v>
      </c>
      <c r="M1306" s="20">
        <v>10301.107807863891</v>
      </c>
    </row>
    <row r="1307" spans="1:13">
      <c r="A1307">
        <f t="shared" si="60"/>
        <v>90</v>
      </c>
      <c r="B1307" t="s">
        <v>123</v>
      </c>
      <c r="C1307" t="str">
        <f>VLOOKUP(B1307,'country codes'!$A$3:$B$287,2,0)</f>
        <v>LBN</v>
      </c>
      <c r="D1307">
        <v>4</v>
      </c>
      <c r="E1307" s="7" t="str">
        <f t="shared" si="61"/>
        <v>2012LBN</v>
      </c>
      <c r="F1307" s="5">
        <v>5537.62</v>
      </c>
      <c r="G1307">
        <v>2012</v>
      </c>
      <c r="H1307" s="5">
        <v>78.599999999999994</v>
      </c>
      <c r="I1307" s="6">
        <v>4.5725669860839844</v>
      </c>
      <c r="J1307" s="6">
        <v>3.5687142664610301</v>
      </c>
      <c r="K1307" s="12">
        <v>40.520438329071503</v>
      </c>
      <c r="L1307">
        <f t="shared" si="62"/>
        <v>1.63</v>
      </c>
      <c r="M1307" s="20">
        <v>18035.726405869631</v>
      </c>
    </row>
    <row r="1308" spans="1:13">
      <c r="A1308">
        <f t="shared" si="60"/>
        <v>91</v>
      </c>
      <c r="B1308" t="s">
        <v>102</v>
      </c>
      <c r="C1308" t="str">
        <f>VLOOKUP(B1308,'country codes'!$A$3:$B$287,2,0)</f>
        <v>MMR</v>
      </c>
      <c r="D1308">
        <v>8</v>
      </c>
      <c r="E1308" s="7" t="str">
        <f t="shared" si="61"/>
        <v>2012MMR</v>
      </c>
      <c r="F1308" s="5">
        <v>51413.703000000001</v>
      </c>
      <c r="G1308">
        <v>2012</v>
      </c>
      <c r="H1308" s="5">
        <v>64.5</v>
      </c>
      <c r="I1308" s="6">
        <v>4.4389395713806152</v>
      </c>
      <c r="J1308" s="6">
        <v>1.3679524568739501</v>
      </c>
      <c r="K1308" s="12">
        <v>40.499706552820363</v>
      </c>
      <c r="L1308">
        <f t="shared" si="62"/>
        <v>1.63</v>
      </c>
      <c r="M1308" s="20">
        <v>3491.1850317443755</v>
      </c>
    </row>
    <row r="1309" spans="1:13">
      <c r="A1309">
        <f t="shared" si="60"/>
        <v>92</v>
      </c>
      <c r="B1309" t="s">
        <v>95</v>
      </c>
      <c r="C1309" t="str">
        <f>VLOOKUP(B1309,'country codes'!$A$3:$B$287,2,0)</f>
        <v>SGP</v>
      </c>
      <c r="D1309">
        <v>8</v>
      </c>
      <c r="E1309" s="7" t="str">
        <f t="shared" si="61"/>
        <v>2012SGP</v>
      </c>
      <c r="F1309" s="5">
        <v>5369.4690000000001</v>
      </c>
      <c r="G1309">
        <v>2012</v>
      </c>
      <c r="H1309" s="5">
        <v>82.3</v>
      </c>
      <c r="I1309" s="6">
        <v>6.5471243858337402</v>
      </c>
      <c r="J1309" s="6">
        <v>7.3591738654935099</v>
      </c>
      <c r="K1309" s="12">
        <v>40.168214685077025</v>
      </c>
      <c r="L1309">
        <f t="shared" si="62"/>
        <v>1.63</v>
      </c>
      <c r="M1309" s="20">
        <v>82969.561720816477</v>
      </c>
    </row>
    <row r="1310" spans="1:13">
      <c r="A1310">
        <f t="shared" si="60"/>
        <v>93</v>
      </c>
      <c r="B1310" t="s">
        <v>92</v>
      </c>
      <c r="C1310" t="str">
        <f>VLOOKUP(B1310,'country codes'!$A$3:$B$287,2,0)</f>
        <v>IRN</v>
      </c>
      <c r="D1310">
        <v>4</v>
      </c>
      <c r="E1310" s="7" t="str">
        <f t="shared" si="61"/>
        <v>2012IRN</v>
      </c>
      <c r="F1310" s="5">
        <v>75539.880999999994</v>
      </c>
      <c r="G1310">
        <v>2012</v>
      </c>
      <c r="H1310" s="5">
        <v>74.8</v>
      </c>
      <c r="I1310" s="6">
        <v>4.6089277267456055</v>
      </c>
      <c r="J1310" s="6">
        <v>3.2411888245468101</v>
      </c>
      <c r="K1310" s="12">
        <v>39.807691424090898</v>
      </c>
      <c r="L1310">
        <f t="shared" si="62"/>
        <v>1.63</v>
      </c>
      <c r="M1310" s="20">
        <v>12807.397970465816</v>
      </c>
    </row>
    <row r="1311" spans="1:13">
      <c r="A1311">
        <f t="shared" si="60"/>
        <v>94</v>
      </c>
      <c r="B1311" t="s">
        <v>87</v>
      </c>
      <c r="C1311" t="str">
        <f>VLOOKUP(B1311,'country codes'!$A$3:$B$287,2,0)</f>
        <v>MKD</v>
      </c>
      <c r="D1311">
        <v>7</v>
      </c>
      <c r="E1311" s="7" t="str">
        <f t="shared" si="61"/>
        <v>2012MKD</v>
      </c>
      <c r="F1311" s="5">
        <v>2074.2750000000001</v>
      </c>
      <c r="G1311">
        <v>2012</v>
      </c>
      <c r="H1311" s="5">
        <v>75</v>
      </c>
      <c r="I1311" s="6">
        <v>4.6396474838256836</v>
      </c>
      <c r="J1311" s="6">
        <v>3.3499185153187701</v>
      </c>
      <c r="K1311" s="12">
        <v>39.669098061858804</v>
      </c>
      <c r="L1311">
        <f t="shared" si="62"/>
        <v>1.63</v>
      </c>
      <c r="M1311" s="20">
        <v>13683.754468389323</v>
      </c>
    </row>
    <row r="1312" spans="1:13">
      <c r="A1312">
        <f t="shared" si="60"/>
        <v>95</v>
      </c>
      <c r="B1312" t="s">
        <v>41</v>
      </c>
      <c r="C1312" t="str">
        <f>VLOOKUP(B1312,'country codes'!$A$3:$B$287,2,0)</f>
        <v>KHM</v>
      </c>
      <c r="D1312">
        <v>8</v>
      </c>
      <c r="E1312" s="7" t="str">
        <f t="shared" si="61"/>
        <v>2012KHM</v>
      </c>
      <c r="F1312" s="5">
        <v>14780.454</v>
      </c>
      <c r="G1312">
        <v>2012</v>
      </c>
      <c r="H1312" s="5">
        <v>67.5</v>
      </c>
      <c r="I1312" s="6">
        <v>3.8987069129943848</v>
      </c>
      <c r="J1312" s="6">
        <v>1.27708208607395</v>
      </c>
      <c r="K1312" s="12">
        <v>39.511265203852709</v>
      </c>
      <c r="L1312">
        <f t="shared" si="62"/>
        <v>1.63</v>
      </c>
      <c r="M1312" s="20">
        <v>3022.5967245867382</v>
      </c>
    </row>
    <row r="1313" spans="1:13">
      <c r="A1313">
        <f t="shared" si="60"/>
        <v>96</v>
      </c>
      <c r="B1313" t="s">
        <v>82</v>
      </c>
      <c r="C1313" t="str">
        <f>VLOOKUP(B1313,'country codes'!$A$3:$B$287,2,0)</f>
        <v>COD</v>
      </c>
      <c r="D1313">
        <v>5</v>
      </c>
      <c r="E1313" s="7" t="str">
        <f t="shared" si="61"/>
        <v>2012COD</v>
      </c>
      <c r="F1313" s="5">
        <v>69020.748999999996</v>
      </c>
      <c r="G1313">
        <v>2012</v>
      </c>
      <c r="H1313" s="5">
        <v>57.9</v>
      </c>
      <c r="I1313" s="6">
        <v>4.6392273902893066</v>
      </c>
      <c r="J1313" s="6">
        <v>0.85708860278323296</v>
      </c>
      <c r="K1313" s="12">
        <v>39.36560609815357</v>
      </c>
      <c r="L1313">
        <f t="shared" si="62"/>
        <v>1.63</v>
      </c>
      <c r="M1313" s="20">
        <v>926.78784302725091</v>
      </c>
    </row>
    <row r="1314" spans="1:13">
      <c r="A1314">
        <f t="shared" si="60"/>
        <v>97</v>
      </c>
      <c r="B1314" t="s">
        <v>121</v>
      </c>
      <c r="C1314" t="str">
        <f>VLOOKUP(B1314,'country codes'!$A$3:$B$287,2,0)</f>
        <v>SAU</v>
      </c>
      <c r="D1314">
        <v>4</v>
      </c>
      <c r="E1314" s="7" t="str">
        <f t="shared" si="61"/>
        <v>2012SAU</v>
      </c>
      <c r="F1314" s="5">
        <v>29154.905999999999</v>
      </c>
      <c r="G1314">
        <v>2012</v>
      </c>
      <c r="H1314" s="5">
        <v>74.3</v>
      </c>
      <c r="I1314" s="6">
        <v>6.3963594436645508</v>
      </c>
      <c r="J1314" s="6">
        <v>5.9327578753946497</v>
      </c>
      <c r="K1314" s="12">
        <v>39.301354335897727</v>
      </c>
      <c r="L1314">
        <f t="shared" si="62"/>
        <v>1.63</v>
      </c>
      <c r="M1314" s="20">
        <v>48023.99680519203</v>
      </c>
    </row>
    <row r="1315" spans="1:13">
      <c r="A1315">
        <f t="shared" si="60"/>
        <v>98</v>
      </c>
      <c r="B1315" t="s">
        <v>110</v>
      </c>
      <c r="C1315" t="str">
        <f>VLOOKUP(B1315,'country codes'!$A$3:$B$287,2,0)</f>
        <v>GHA</v>
      </c>
      <c r="D1315">
        <v>5</v>
      </c>
      <c r="E1315" s="7" t="str">
        <f t="shared" si="61"/>
        <v>2012GHA</v>
      </c>
      <c r="F1315" s="5">
        <v>25996.454000000002</v>
      </c>
      <c r="G1315">
        <v>2012</v>
      </c>
      <c r="H1315" s="5">
        <v>61.7</v>
      </c>
      <c r="I1315" s="6">
        <v>5.0572619438171387</v>
      </c>
      <c r="J1315" s="6">
        <v>1.9793680128812099</v>
      </c>
      <c r="K1315" s="12">
        <v>39.180108176006655</v>
      </c>
      <c r="L1315">
        <f t="shared" si="62"/>
        <v>1.63</v>
      </c>
      <c r="M1315" s="20">
        <v>4434.4783170331457</v>
      </c>
    </row>
    <row r="1316" spans="1:13">
      <c r="A1316">
        <f t="shared" si="60"/>
        <v>99</v>
      </c>
      <c r="B1316" t="s">
        <v>103</v>
      </c>
      <c r="C1316" t="str">
        <f>VLOOKUP(B1316,'country codes'!$A$3:$B$287,2,0)</f>
        <v>BLR</v>
      </c>
      <c r="D1316">
        <v>7</v>
      </c>
      <c r="E1316" s="7" t="str">
        <f t="shared" si="61"/>
        <v>2012BLR</v>
      </c>
      <c r="F1316" s="5">
        <v>9417.0450000000001</v>
      </c>
      <c r="G1316">
        <v>2012</v>
      </c>
      <c r="H1316" s="5">
        <v>72.099999999999994</v>
      </c>
      <c r="I1316" s="6">
        <v>5.7490434646606445</v>
      </c>
      <c r="J1316" s="6">
        <v>4.6843760905303098</v>
      </c>
      <c r="K1316" s="12">
        <v>38.98901893152722</v>
      </c>
      <c r="L1316">
        <f t="shared" si="62"/>
        <v>1.63</v>
      </c>
      <c r="M1316" s="20">
        <v>18576.728676082628</v>
      </c>
    </row>
    <row r="1317" spans="1:13">
      <c r="A1317">
        <f t="shared" si="60"/>
        <v>100</v>
      </c>
      <c r="B1317" t="s">
        <v>135</v>
      </c>
      <c r="C1317" t="str">
        <f>VLOOKUP(B1317,'country codes'!$A$3:$B$287,2,0)</f>
        <v>LTU</v>
      </c>
      <c r="D1317">
        <v>7</v>
      </c>
      <c r="E1317" s="7" t="str">
        <f t="shared" si="61"/>
        <v>2012LTU</v>
      </c>
      <c r="F1317" s="5">
        <v>3045.5610000000001</v>
      </c>
      <c r="G1317">
        <v>2012</v>
      </c>
      <c r="H1317" s="5">
        <v>73.7</v>
      </c>
      <c r="I1317" s="6">
        <v>5.7710371017456055</v>
      </c>
      <c r="J1317" s="6">
        <v>5.1013137869977099</v>
      </c>
      <c r="K1317" s="12">
        <v>38.62829304042593</v>
      </c>
      <c r="L1317">
        <f t="shared" si="62"/>
        <v>1.63</v>
      </c>
      <c r="M1317" s="20">
        <v>27418.219062041069</v>
      </c>
    </row>
    <row r="1318" spans="1:13">
      <c r="A1318">
        <f t="shared" si="60"/>
        <v>101</v>
      </c>
      <c r="B1318" t="s">
        <v>136</v>
      </c>
      <c r="C1318" t="str">
        <f>VLOOKUP(B1318,'country codes'!$A$3:$B$287,2,0)</f>
        <v>USA</v>
      </c>
      <c r="D1318">
        <v>2</v>
      </c>
      <c r="E1318" s="7" t="str">
        <f t="shared" si="61"/>
        <v>2012USA</v>
      </c>
      <c r="F1318" s="5">
        <v>314043.88500000001</v>
      </c>
      <c r="G1318">
        <v>2012</v>
      </c>
      <c r="H1318" s="5">
        <v>78.900000000000006</v>
      </c>
      <c r="I1318" s="6">
        <v>7.0262269973754883</v>
      </c>
      <c r="J1318" s="6">
        <v>8.0449959758107497</v>
      </c>
      <c r="K1318" s="12">
        <v>38.563666506404303</v>
      </c>
      <c r="L1318">
        <f t="shared" si="62"/>
        <v>1.63</v>
      </c>
      <c r="M1318" s="20">
        <v>55632.929764315202</v>
      </c>
    </row>
    <row r="1319" spans="1:13">
      <c r="A1319">
        <f t="shared" si="60"/>
        <v>102</v>
      </c>
      <c r="B1319" t="s">
        <v>47</v>
      </c>
      <c r="C1319" t="str">
        <f>VLOOKUP(B1319,'country codes'!$A$3:$B$287,2,0)</f>
        <v>LBR</v>
      </c>
      <c r="D1319">
        <v>5</v>
      </c>
      <c r="E1319" s="7" t="str">
        <f t="shared" si="61"/>
        <v>2012LBR</v>
      </c>
      <c r="F1319" s="5">
        <v>4135.6620000000003</v>
      </c>
      <c r="G1319">
        <v>2012</v>
      </c>
      <c r="H1319" s="5">
        <v>60.7</v>
      </c>
      <c r="I1319" s="6">
        <v>4.3837411403656006</v>
      </c>
      <c r="J1319" s="6">
        <v>1.1297263045077801</v>
      </c>
      <c r="K1319" s="12">
        <v>38.5258852526064</v>
      </c>
      <c r="L1319">
        <f t="shared" si="62"/>
        <v>1.63</v>
      </c>
      <c r="M1319" s="20">
        <v>1561.3061199041645</v>
      </c>
    </row>
    <row r="1320" spans="1:13">
      <c r="A1320">
        <f t="shared" si="60"/>
        <v>103</v>
      </c>
      <c r="B1320" t="s">
        <v>68</v>
      </c>
      <c r="C1320" t="str">
        <f>VLOOKUP(B1320,'country codes'!$A$3:$B$287,2,0)</f>
        <v>COM</v>
      </c>
      <c r="D1320">
        <v>5</v>
      </c>
      <c r="E1320" s="7" t="str">
        <f t="shared" si="61"/>
        <v>2012COM</v>
      </c>
      <c r="F1320" s="5">
        <v>723.86500000000001</v>
      </c>
      <c r="G1320">
        <v>2012</v>
      </c>
      <c r="H1320" s="5">
        <v>62.6</v>
      </c>
      <c r="I1320" s="6">
        <v>3.9556403160095215</v>
      </c>
      <c r="J1320" s="6">
        <v>1.00015108609194</v>
      </c>
      <c r="K1320" s="12">
        <v>37.833433491251157</v>
      </c>
      <c r="L1320">
        <f t="shared" si="62"/>
        <v>1.63</v>
      </c>
      <c r="M1320" s="20">
        <v>2946.1778039864998</v>
      </c>
    </row>
    <row r="1321" spans="1:13">
      <c r="A1321">
        <f t="shared" si="60"/>
        <v>104</v>
      </c>
      <c r="B1321" t="s">
        <v>129</v>
      </c>
      <c r="C1321" t="str">
        <f>VLOOKUP(B1321,'country codes'!$A$3:$B$287,2,0)</f>
        <v>NGA</v>
      </c>
      <c r="D1321">
        <v>5</v>
      </c>
      <c r="E1321" s="7" t="str">
        <f t="shared" si="61"/>
        <v>2012NGA</v>
      </c>
      <c r="F1321" s="5">
        <v>167228.80300000001</v>
      </c>
      <c r="G1321">
        <v>2012</v>
      </c>
      <c r="H1321" s="5">
        <v>51.8</v>
      </c>
      <c r="I1321" s="6">
        <v>5.4929542541503906</v>
      </c>
      <c r="J1321" s="6">
        <v>1.1468929722902901</v>
      </c>
      <c r="K1321" s="12">
        <v>37.65601320390261</v>
      </c>
      <c r="L1321">
        <f t="shared" si="62"/>
        <v>1.63</v>
      </c>
      <c r="M1321" s="20">
        <v>5131.3737498743385</v>
      </c>
    </row>
    <row r="1322" spans="1:13">
      <c r="A1322">
        <f t="shared" si="60"/>
        <v>105</v>
      </c>
      <c r="B1322" t="s">
        <v>100</v>
      </c>
      <c r="C1322" t="str">
        <f>VLOOKUP(B1322,'country codes'!$A$3:$B$287,2,0)</f>
        <v>MWI</v>
      </c>
      <c r="D1322">
        <v>5</v>
      </c>
      <c r="E1322" s="7" t="str">
        <f t="shared" si="61"/>
        <v>2012MWI</v>
      </c>
      <c r="F1322" s="5">
        <v>15396.01</v>
      </c>
      <c r="G1322">
        <v>2012</v>
      </c>
      <c r="H1322" s="5">
        <v>58.6</v>
      </c>
      <c r="I1322" s="6">
        <v>4.2792696952819824</v>
      </c>
      <c r="J1322" s="6">
        <v>0.86772482244863003</v>
      </c>
      <c r="K1322" s="12">
        <v>37.604310467748206</v>
      </c>
      <c r="L1322">
        <f t="shared" si="62"/>
        <v>1.63</v>
      </c>
      <c r="M1322" s="20">
        <v>977.39171375694741</v>
      </c>
    </row>
    <row r="1323" spans="1:13">
      <c r="A1323">
        <f t="shared" si="60"/>
        <v>106</v>
      </c>
      <c r="B1323" t="s">
        <v>138</v>
      </c>
      <c r="C1323" t="str">
        <f>VLOOKUP(B1323,'country codes'!$A$3:$B$287,2,0)</f>
        <v>AFG</v>
      </c>
      <c r="D1323">
        <v>6</v>
      </c>
      <c r="E1323" s="7" t="str">
        <f t="shared" si="61"/>
        <v>2012AFG</v>
      </c>
      <c r="F1323" s="5">
        <v>31161.378000000001</v>
      </c>
      <c r="G1323">
        <v>2012</v>
      </c>
      <c r="H1323" s="5">
        <v>62.1</v>
      </c>
      <c r="I1323" s="6">
        <v>3.7829375267028809</v>
      </c>
      <c r="J1323" s="6">
        <v>0.76351266136478702</v>
      </c>
      <c r="K1323" s="12">
        <v>37.536713931446513</v>
      </c>
      <c r="L1323">
        <f t="shared" si="62"/>
        <v>1.63</v>
      </c>
      <c r="M1323" s="20">
        <v>2075.4917474680065</v>
      </c>
    </row>
    <row r="1324" spans="1:13">
      <c r="A1324">
        <f t="shared" si="60"/>
        <v>107</v>
      </c>
      <c r="B1324" t="s">
        <v>146</v>
      </c>
      <c r="C1324" t="str">
        <f>VLOOKUP(B1324,'country codes'!$A$3:$B$287,2,0)</f>
        <v>ZWE</v>
      </c>
      <c r="D1324">
        <v>5</v>
      </c>
      <c r="E1324" s="7" t="str">
        <f t="shared" si="61"/>
        <v>2012ZWE</v>
      </c>
      <c r="F1324" s="5">
        <v>13115.148999999999</v>
      </c>
      <c r="G1324">
        <v>2012</v>
      </c>
      <c r="H1324" s="5">
        <v>55</v>
      </c>
      <c r="I1324" s="6">
        <v>4.9551005363464355</v>
      </c>
      <c r="J1324" s="6">
        <v>1.1533884174118301</v>
      </c>
      <c r="K1324" s="12">
        <v>37.347187106911647</v>
      </c>
      <c r="L1324">
        <f t="shared" si="62"/>
        <v>1.63</v>
      </c>
      <c r="M1324" s="20">
        <v>2932.0813356717472</v>
      </c>
    </row>
    <row r="1325" spans="1:13">
      <c r="A1325">
        <f t="shared" si="60"/>
        <v>108</v>
      </c>
      <c r="B1325" t="s">
        <v>55</v>
      </c>
      <c r="C1325" t="str">
        <f>VLOOKUP(B1325,'country codes'!$A$3:$B$287,2,0)</f>
        <v>MOZ</v>
      </c>
      <c r="D1325">
        <v>5</v>
      </c>
      <c r="E1325" s="7" t="str">
        <f t="shared" si="61"/>
        <v>2012MOZ</v>
      </c>
      <c r="F1325" s="5">
        <v>24862.672999999999</v>
      </c>
      <c r="G1325">
        <v>2012</v>
      </c>
      <c r="H1325" s="5">
        <v>53.9</v>
      </c>
      <c r="I1325" s="6">
        <v>4.8657757043838501</v>
      </c>
      <c r="J1325" s="6">
        <v>0.91638826964560904</v>
      </c>
      <c r="K1325" s="12">
        <v>37.116258018975294</v>
      </c>
      <c r="L1325">
        <f t="shared" si="62"/>
        <v>1.63</v>
      </c>
      <c r="M1325" s="20">
        <v>1120.1296072488415</v>
      </c>
    </row>
    <row r="1326" spans="1:13">
      <c r="A1326">
        <f t="shared" si="60"/>
        <v>109</v>
      </c>
      <c r="B1326" t="s">
        <v>28</v>
      </c>
      <c r="C1326" t="str">
        <f>VLOOKUP(B1326,'country codes'!$A$3:$B$287,2,0)</f>
        <v>SEN</v>
      </c>
      <c r="D1326">
        <v>5</v>
      </c>
      <c r="E1326" s="7" t="str">
        <f t="shared" si="61"/>
        <v>2012SEN</v>
      </c>
      <c r="F1326" s="5">
        <v>13401.99</v>
      </c>
      <c r="G1326">
        <v>2012</v>
      </c>
      <c r="H1326" s="5">
        <v>65.400000000000006</v>
      </c>
      <c r="I1326" s="6">
        <v>3.6687369346618652</v>
      </c>
      <c r="J1326" s="6">
        <v>1.1532874975793299</v>
      </c>
      <c r="K1326" s="12">
        <v>37.115239107504834</v>
      </c>
      <c r="L1326">
        <f t="shared" si="62"/>
        <v>1.63</v>
      </c>
      <c r="M1326" s="20">
        <v>2767.4135419749209</v>
      </c>
    </row>
    <row r="1327" spans="1:13">
      <c r="A1327">
        <f t="shared" si="60"/>
        <v>110</v>
      </c>
      <c r="B1327" t="s">
        <v>93</v>
      </c>
      <c r="C1327" t="str">
        <f>VLOOKUP(B1327,'country codes'!$A$3:$B$287,2,0)</f>
        <v>RWA</v>
      </c>
      <c r="D1327">
        <v>5</v>
      </c>
      <c r="E1327" s="7" t="str">
        <f t="shared" si="61"/>
        <v>2012RWA</v>
      </c>
      <c r="F1327" s="5">
        <v>10549.668</v>
      </c>
      <c r="G1327">
        <v>2012</v>
      </c>
      <c r="H1327" s="5">
        <v>65.400000000000006</v>
      </c>
      <c r="I1327" s="6">
        <v>3.3330478668212891</v>
      </c>
      <c r="J1327" s="6">
        <v>0.75779878877501405</v>
      </c>
      <c r="K1327" s="12">
        <v>36.766857290628415</v>
      </c>
      <c r="L1327">
        <f t="shared" si="62"/>
        <v>1.63</v>
      </c>
      <c r="M1327" s="20">
        <v>1682.2048966145733</v>
      </c>
    </row>
    <row r="1328" spans="1:13">
      <c r="A1328">
        <f t="shared" si="60"/>
        <v>111</v>
      </c>
      <c r="B1328" t="s">
        <v>56</v>
      </c>
      <c r="C1328" t="str">
        <f>VLOOKUP(B1328,'country codes'!$A$3:$B$287,2,0)</f>
        <v>UGA</v>
      </c>
      <c r="D1328">
        <v>5</v>
      </c>
      <c r="E1328" s="7" t="str">
        <f t="shared" si="61"/>
        <v>2012UGA</v>
      </c>
      <c r="F1328" s="5">
        <v>34558.699999999997</v>
      </c>
      <c r="G1328">
        <v>2012</v>
      </c>
      <c r="H1328" s="5">
        <v>59</v>
      </c>
      <c r="I1328" s="6">
        <v>4.3092379570007324</v>
      </c>
      <c r="J1328" s="6">
        <v>1.1795419600408801</v>
      </c>
      <c r="K1328" s="12">
        <v>36.534797199790972</v>
      </c>
      <c r="L1328">
        <f t="shared" si="62"/>
        <v>1.63</v>
      </c>
      <c r="M1328" s="20">
        <v>1983.8535051879674</v>
      </c>
    </row>
    <row r="1329" spans="1:13">
      <c r="A1329">
        <f t="shared" si="60"/>
        <v>112</v>
      </c>
      <c r="B1329" t="s">
        <v>122</v>
      </c>
      <c r="C1329" t="str">
        <f>VLOOKUP(B1329,'country codes'!$A$3:$B$287,2,0)</f>
        <v>BGR</v>
      </c>
      <c r="D1329">
        <v>7</v>
      </c>
      <c r="E1329" s="7" t="str">
        <f t="shared" si="61"/>
        <v>2012BGR</v>
      </c>
      <c r="F1329" s="5">
        <v>7334.0069999999996</v>
      </c>
      <c r="G1329">
        <v>2012</v>
      </c>
      <c r="H1329" s="5">
        <v>74.099999999999994</v>
      </c>
      <c r="I1329" s="6">
        <v>4.222297191619873</v>
      </c>
      <c r="J1329" s="6">
        <v>3.3835581975734499</v>
      </c>
      <c r="K1329" s="12">
        <v>36.512727828950439</v>
      </c>
      <c r="L1329">
        <f t="shared" si="62"/>
        <v>1.63</v>
      </c>
      <c r="M1329" s="20">
        <v>18192.864202263921</v>
      </c>
    </row>
    <row r="1330" spans="1:13">
      <c r="A1330">
        <f t="shared" si="60"/>
        <v>113</v>
      </c>
      <c r="B1330" t="s">
        <v>60</v>
      </c>
      <c r="C1330" t="str">
        <f>VLOOKUP(B1330,'country codes'!$A$3:$B$287,2,0)</f>
        <v>MDG</v>
      </c>
      <c r="D1330">
        <v>5</v>
      </c>
      <c r="E1330" s="7" t="str">
        <f t="shared" si="61"/>
        <v>2012MDG</v>
      </c>
      <c r="F1330" s="5">
        <v>22346.641</v>
      </c>
      <c r="G1330">
        <v>2012</v>
      </c>
      <c r="H1330" s="5">
        <v>64.3</v>
      </c>
      <c r="I1330" s="6">
        <v>3.5506095886230469</v>
      </c>
      <c r="J1330" s="6">
        <v>0.98772685363113299</v>
      </c>
      <c r="K1330" s="12">
        <v>36.374652739774788</v>
      </c>
      <c r="L1330">
        <f t="shared" si="62"/>
        <v>1.63</v>
      </c>
      <c r="M1330" s="20">
        <v>1538.516396875902</v>
      </c>
    </row>
    <row r="1331" spans="1:13">
      <c r="A1331">
        <f t="shared" si="60"/>
        <v>114</v>
      </c>
      <c r="B1331" t="s">
        <v>133</v>
      </c>
      <c r="C1331" t="str">
        <f>VLOOKUP(B1331,'country codes'!$A$3:$B$287,2,0)</f>
        <v>MRT</v>
      </c>
      <c r="D1331">
        <v>5</v>
      </c>
      <c r="E1331" s="7" t="str">
        <f t="shared" si="61"/>
        <v>2012MRT</v>
      </c>
      <c r="F1331" s="5">
        <v>3706.5549999999998</v>
      </c>
      <c r="G1331">
        <v>2012</v>
      </c>
      <c r="H1331" s="5">
        <v>63.1</v>
      </c>
      <c r="I1331" s="6">
        <v>4.6732039451599121</v>
      </c>
      <c r="J1331" s="6">
        <v>2.3614233509352398</v>
      </c>
      <c r="K1331" s="12">
        <v>36.300725265177064</v>
      </c>
      <c r="L1331">
        <f t="shared" si="62"/>
        <v>1.63</v>
      </c>
      <c r="M1331" s="20">
        <v>4891.0587028613127</v>
      </c>
    </row>
    <row r="1332" spans="1:13">
      <c r="A1332">
        <f t="shared" si="60"/>
        <v>115</v>
      </c>
      <c r="B1332" t="s">
        <v>43</v>
      </c>
      <c r="C1332" t="str">
        <f>VLOOKUP(B1332,'country codes'!$A$3:$B$287,2,0)</f>
        <v>COG</v>
      </c>
      <c r="D1332">
        <v>5</v>
      </c>
      <c r="E1332" s="7" t="str">
        <f t="shared" si="61"/>
        <v>2012COG</v>
      </c>
      <c r="F1332" s="5">
        <v>4510.1970000000001</v>
      </c>
      <c r="G1332">
        <v>2012</v>
      </c>
      <c r="H1332" s="5">
        <v>61.4</v>
      </c>
      <c r="I1332" s="6">
        <v>3.9193418025970459</v>
      </c>
      <c r="J1332" s="6">
        <v>1.12221817464438</v>
      </c>
      <c r="K1332" s="12">
        <v>36.127120047108576</v>
      </c>
      <c r="L1332">
        <f t="shared" si="62"/>
        <v>1.63</v>
      </c>
      <c r="M1332" s="20">
        <v>5555.1363022235273</v>
      </c>
    </row>
    <row r="1333" spans="1:13">
      <c r="A1333">
        <f t="shared" si="60"/>
        <v>116</v>
      </c>
      <c r="B1333" t="s">
        <v>142</v>
      </c>
      <c r="C1333" t="str">
        <f>VLOOKUP(B1333,'country codes'!$A$3:$B$287,2,0)</f>
        <v>LVA</v>
      </c>
      <c r="D1333">
        <v>7</v>
      </c>
      <c r="E1333" s="7" t="str">
        <f t="shared" si="61"/>
        <v>2012LVA</v>
      </c>
      <c r="F1333" s="5">
        <v>2069.018</v>
      </c>
      <c r="G1333">
        <v>2012</v>
      </c>
      <c r="H1333" s="5">
        <v>73.8</v>
      </c>
      <c r="I1333" s="6">
        <v>5.1250252723693848</v>
      </c>
      <c r="J1333" s="6">
        <v>5.0605342714667003</v>
      </c>
      <c r="K1333" s="12">
        <v>35.568339815894561</v>
      </c>
      <c r="L1333">
        <f t="shared" si="62"/>
        <v>1.63</v>
      </c>
      <c r="M1333" s="20">
        <v>24137.802385187322</v>
      </c>
    </row>
    <row r="1334" spans="1:13">
      <c r="A1334">
        <f t="shared" si="60"/>
        <v>117</v>
      </c>
      <c r="B1334" t="s">
        <v>145</v>
      </c>
      <c r="C1334" t="str">
        <f>VLOOKUP(B1334,'country codes'!$A$3:$B$287,2,0)</f>
        <v>ARE</v>
      </c>
      <c r="D1334">
        <v>4</v>
      </c>
      <c r="E1334" s="7" t="str">
        <f t="shared" si="61"/>
        <v>2012ARE</v>
      </c>
      <c r="F1334" s="5">
        <v>9141.598</v>
      </c>
      <c r="G1334">
        <v>2012</v>
      </c>
      <c r="H1334" s="5">
        <v>76.7</v>
      </c>
      <c r="I1334" s="6">
        <v>7.2177667617797852</v>
      </c>
      <c r="J1334" s="6">
        <v>9.1135927808702633</v>
      </c>
      <c r="K1334" s="12">
        <v>35.542355851868095</v>
      </c>
      <c r="L1334">
        <f t="shared" si="62"/>
        <v>1.63</v>
      </c>
      <c r="M1334" s="20">
        <v>57390.713079367692</v>
      </c>
    </row>
    <row r="1335" spans="1:13">
      <c r="A1335">
        <f t="shared" si="60"/>
        <v>118</v>
      </c>
      <c r="B1335" t="s">
        <v>117</v>
      </c>
      <c r="C1335" t="str">
        <f>VLOOKUP(B1335,'country codes'!$A$3:$B$287,2,0)</f>
        <v>TZA</v>
      </c>
      <c r="D1335">
        <v>5</v>
      </c>
      <c r="E1335" s="7" t="str">
        <f t="shared" si="61"/>
        <v>2012TZA</v>
      </c>
      <c r="F1335" s="5">
        <v>47053.033000000003</v>
      </c>
      <c r="G1335">
        <v>2012</v>
      </c>
      <c r="H1335" s="5">
        <v>60.5</v>
      </c>
      <c r="I1335" s="6">
        <v>4.0068974494934082</v>
      </c>
      <c r="J1335" s="6">
        <v>1.2680083468788099</v>
      </c>
      <c r="K1335" s="12">
        <v>35.351438599079835</v>
      </c>
      <c r="L1335">
        <f t="shared" si="62"/>
        <v>1.63</v>
      </c>
      <c r="M1335" s="20">
        <v>2128.55390206129</v>
      </c>
    </row>
    <row r="1336" spans="1:13">
      <c r="A1336">
        <f t="shared" si="60"/>
        <v>119</v>
      </c>
      <c r="B1336" t="s">
        <v>131</v>
      </c>
      <c r="C1336" t="str">
        <f>VLOOKUP(B1336,'country codes'!$A$3:$B$287,2,0)</f>
        <v>KAZ</v>
      </c>
      <c r="D1336">
        <v>7</v>
      </c>
      <c r="E1336" s="7" t="str">
        <f t="shared" si="61"/>
        <v>2012KAZ</v>
      </c>
      <c r="F1336" s="5">
        <v>16751.523000000001</v>
      </c>
      <c r="G1336">
        <v>2012</v>
      </c>
      <c r="H1336" s="5">
        <v>68.8</v>
      </c>
      <c r="I1336" s="6">
        <v>5.7594695091247559</v>
      </c>
      <c r="J1336" s="6">
        <v>5.4300580604276201</v>
      </c>
      <c r="K1336" s="12">
        <v>34.683106607265167</v>
      </c>
      <c r="L1336">
        <f t="shared" si="62"/>
        <v>1.63</v>
      </c>
      <c r="M1336" s="20">
        <v>22702.578840678605</v>
      </c>
    </row>
    <row r="1337" spans="1:13">
      <c r="A1337">
        <f t="shared" si="60"/>
        <v>120</v>
      </c>
      <c r="B1337" t="s">
        <v>139</v>
      </c>
      <c r="C1337" t="str">
        <f>VLOOKUP(B1337,'country codes'!$A$3:$B$287,2,0)</f>
        <v>BWA</v>
      </c>
      <c r="D1337">
        <v>5</v>
      </c>
      <c r="E1337" s="7" t="str">
        <f t="shared" si="61"/>
        <v>2012BWA</v>
      </c>
      <c r="F1337" s="5">
        <v>2039.5509999999999</v>
      </c>
      <c r="G1337">
        <v>2012</v>
      </c>
      <c r="H1337" s="5">
        <v>63.5</v>
      </c>
      <c r="I1337" s="6">
        <v>4.8359389305114746</v>
      </c>
      <c r="J1337" s="6">
        <v>3.1404202994389001</v>
      </c>
      <c r="K1337" s="12">
        <v>34.429868140456861</v>
      </c>
      <c r="L1337">
        <f t="shared" si="62"/>
        <v>1.63</v>
      </c>
      <c r="M1337" s="20">
        <v>15245.98099168561</v>
      </c>
    </row>
    <row r="1338" spans="1:13">
      <c r="A1338">
        <f t="shared" si="60"/>
        <v>121</v>
      </c>
      <c r="B1338" t="s">
        <v>137</v>
      </c>
      <c r="C1338" t="str">
        <f>VLOOKUP(B1338,'country codes'!$A$3:$B$287,2,0)</f>
        <v>RUS</v>
      </c>
      <c r="D1338">
        <v>7</v>
      </c>
      <c r="E1338" s="7" t="str">
        <f t="shared" si="61"/>
        <v>2012RUS</v>
      </c>
      <c r="F1338" s="5">
        <v>143993.88800000001</v>
      </c>
      <c r="G1338">
        <v>2012</v>
      </c>
      <c r="H1338" s="5">
        <v>69.900000000000006</v>
      </c>
      <c r="I1338" s="6">
        <v>5.6207356452941895</v>
      </c>
      <c r="J1338" s="6">
        <v>5.5476671778617801</v>
      </c>
      <c r="K1338" s="12">
        <v>34.331369354579977</v>
      </c>
      <c r="L1338">
        <f t="shared" si="62"/>
        <v>1.63</v>
      </c>
      <c r="M1338" s="20">
        <v>26012.849933174799</v>
      </c>
    </row>
    <row r="1339" spans="1:13">
      <c r="A1339">
        <f t="shared" si="60"/>
        <v>122</v>
      </c>
      <c r="B1339" t="s">
        <v>80</v>
      </c>
      <c r="C1339" t="str">
        <f>VLOOKUP(B1339,'country codes'!$A$3:$B$287,2,0)</f>
        <v>BFA</v>
      </c>
      <c r="D1339">
        <v>5</v>
      </c>
      <c r="E1339" s="7" t="str">
        <f t="shared" si="61"/>
        <v>2012BFA</v>
      </c>
      <c r="F1339" s="5">
        <v>16571.252</v>
      </c>
      <c r="G1339">
        <v>2012</v>
      </c>
      <c r="H1339" s="5">
        <v>58.4</v>
      </c>
      <c r="I1339" s="6">
        <v>3.9550080299377441</v>
      </c>
      <c r="J1339" s="6">
        <v>1.20421769652189</v>
      </c>
      <c r="K1339" s="12">
        <v>33.838034885180207</v>
      </c>
      <c r="L1339">
        <f t="shared" si="62"/>
        <v>1.63</v>
      </c>
      <c r="M1339" s="20">
        <v>1834.5439719904316</v>
      </c>
    </row>
    <row r="1340" spans="1:13">
      <c r="A1340">
        <f t="shared" si="60"/>
        <v>123</v>
      </c>
      <c r="B1340" t="s">
        <v>151</v>
      </c>
      <c r="C1340" t="str">
        <f>VLOOKUP(B1340,'country codes'!$A$3:$B$287,2,0)</f>
        <v>TTO</v>
      </c>
      <c r="D1340">
        <v>1</v>
      </c>
      <c r="E1340" s="7" t="str">
        <f t="shared" si="61"/>
        <v>2012TTO</v>
      </c>
      <c r="F1340" s="5">
        <v>1344.8140000000001</v>
      </c>
      <c r="G1340">
        <v>2012</v>
      </c>
      <c r="H1340" s="5">
        <v>72.400000000000006</v>
      </c>
      <c r="I1340" s="6">
        <v>6.343226432800293</v>
      </c>
      <c r="J1340" s="6">
        <v>7.4651984453029998</v>
      </c>
      <c r="K1340" s="12">
        <v>33.736924482908591</v>
      </c>
      <c r="L1340">
        <f t="shared" si="62"/>
        <v>1.63</v>
      </c>
      <c r="M1340" s="20">
        <v>28830.03079142722</v>
      </c>
    </row>
    <row r="1341" spans="1:13">
      <c r="A1341">
        <f t="shared" si="60"/>
        <v>124</v>
      </c>
      <c r="B1341" t="s">
        <v>96</v>
      </c>
      <c r="C1341" t="str">
        <f>VLOOKUP(B1341,'country codes'!$A$3:$B$287,2,0)</f>
        <v>CMR</v>
      </c>
      <c r="D1341">
        <v>5</v>
      </c>
      <c r="E1341" s="7" t="str">
        <f t="shared" si="61"/>
        <v>2012CMR</v>
      </c>
      <c r="F1341" s="5">
        <v>21485.267</v>
      </c>
      <c r="G1341">
        <v>2012</v>
      </c>
      <c r="H1341" s="5">
        <v>56.1</v>
      </c>
      <c r="I1341" s="6">
        <v>4.2446341514587402</v>
      </c>
      <c r="J1341" s="6">
        <v>1.2480527877987599</v>
      </c>
      <c r="K1341" s="12">
        <v>33.688665952922726</v>
      </c>
      <c r="L1341">
        <f t="shared" si="62"/>
        <v>1.63</v>
      </c>
      <c r="M1341" s="20">
        <v>3180.7724832727131</v>
      </c>
    </row>
    <row r="1342" spans="1:13">
      <c r="A1342">
        <f t="shared" si="60"/>
        <v>125</v>
      </c>
      <c r="B1342" t="s">
        <v>106</v>
      </c>
      <c r="C1342" t="str">
        <f>VLOOKUP(B1342,'country codes'!$A$3:$B$287,2,0)</f>
        <v>BDI</v>
      </c>
      <c r="D1342">
        <v>5</v>
      </c>
      <c r="E1342" s="7" t="str">
        <f t="shared" si="61"/>
        <v>2012BDI</v>
      </c>
      <c r="F1342" s="5">
        <v>9245.9920000000002</v>
      </c>
      <c r="G1342">
        <v>2012</v>
      </c>
      <c r="H1342" s="5">
        <v>58.6</v>
      </c>
      <c r="I1342" s="6">
        <v>3.4387745062510171</v>
      </c>
      <c r="J1342" s="6">
        <v>0.63520178296305396</v>
      </c>
      <c r="K1342" s="12">
        <v>33.364294782514222</v>
      </c>
      <c r="L1342">
        <f t="shared" si="62"/>
        <v>1.63</v>
      </c>
      <c r="M1342" s="20">
        <v>862.71608619147037</v>
      </c>
    </row>
    <row r="1343" spans="1:13">
      <c r="A1343">
        <f t="shared" si="60"/>
        <v>126</v>
      </c>
      <c r="B1343" t="s">
        <v>105</v>
      </c>
      <c r="C1343" t="str">
        <f>VLOOKUP(B1343,'country codes'!$A$3:$B$287,2,0)</f>
        <v>MLI</v>
      </c>
      <c r="D1343">
        <v>5</v>
      </c>
      <c r="E1343" s="7" t="str">
        <f t="shared" si="61"/>
        <v>2012MLI</v>
      </c>
      <c r="F1343" s="5">
        <v>15979.492</v>
      </c>
      <c r="G1343">
        <v>2012</v>
      </c>
      <c r="H1343" s="5">
        <v>56.1</v>
      </c>
      <c r="I1343" s="6">
        <v>4.3130168914794922</v>
      </c>
      <c r="J1343" s="6">
        <v>1.4440239708303</v>
      </c>
      <c r="K1343" s="12">
        <v>33.228631856983469</v>
      </c>
      <c r="L1343">
        <f t="shared" si="62"/>
        <v>1.63</v>
      </c>
      <c r="M1343" s="20">
        <v>2007.8060502769515</v>
      </c>
    </row>
    <row r="1344" spans="1:13">
      <c r="A1344">
        <f t="shared" si="60"/>
        <v>127</v>
      </c>
      <c r="B1344" t="s">
        <v>109</v>
      </c>
      <c r="C1344" t="str">
        <f>VLOOKUP(B1344,'country codes'!$A$3:$B$287,2,0)</f>
        <v>GAB</v>
      </c>
      <c r="D1344">
        <v>5</v>
      </c>
      <c r="E1344" s="7" t="str">
        <f t="shared" si="61"/>
        <v>2012GAB</v>
      </c>
      <c r="F1344" s="5">
        <v>1749.6769999999999</v>
      </c>
      <c r="G1344">
        <v>2012</v>
      </c>
      <c r="H1344" s="5">
        <v>62.9</v>
      </c>
      <c r="I1344" s="6">
        <v>3.9720592498779297</v>
      </c>
      <c r="J1344" s="6">
        <v>2.1594735103347702</v>
      </c>
      <c r="K1344" s="12">
        <v>32.98406191999976</v>
      </c>
      <c r="L1344">
        <f t="shared" si="62"/>
        <v>1.63</v>
      </c>
      <c r="M1344" s="20">
        <v>15082.613459738712</v>
      </c>
    </row>
    <row r="1345" spans="1:13">
      <c r="A1345">
        <f t="shared" si="60"/>
        <v>128</v>
      </c>
      <c r="B1345" t="s">
        <v>141</v>
      </c>
      <c r="C1345" t="str">
        <f>VLOOKUP(B1345,'country codes'!$A$3:$B$287,2,0)</f>
        <v>EST</v>
      </c>
      <c r="D1345">
        <v>7</v>
      </c>
      <c r="E1345" s="7" t="str">
        <f t="shared" si="61"/>
        <v>2012EST</v>
      </c>
      <c r="F1345" s="5">
        <v>1323.163</v>
      </c>
      <c r="G1345">
        <v>2012</v>
      </c>
      <c r="H1345" s="5">
        <v>76.400000000000006</v>
      </c>
      <c r="I1345" s="6">
        <v>5.3639278411865234</v>
      </c>
      <c r="J1345" s="6">
        <v>6.9345228762747997</v>
      </c>
      <c r="K1345" s="12">
        <v>32.863661351084751</v>
      </c>
      <c r="L1345">
        <f t="shared" si="62"/>
        <v>1.63</v>
      </c>
      <c r="M1345" s="20">
        <v>29232.59556327837</v>
      </c>
    </row>
    <row r="1346" spans="1:13">
      <c r="A1346">
        <f t="shared" ref="A1346:A1409" si="63">IF(ISNUMBER(K1346),COUNTIFS($G$2:$G$2281,G1346,$K$2:$K$2281,"&gt;"&amp;K1346)+1,"")</f>
        <v>129</v>
      </c>
      <c r="B1346" t="s">
        <v>148</v>
      </c>
      <c r="C1346" t="str">
        <f>VLOOKUP(B1346,'country codes'!$A$3:$B$287,2,0)</f>
        <v>KWT</v>
      </c>
      <c r="D1346">
        <v>4</v>
      </c>
      <c r="E1346" s="7" t="str">
        <f t="shared" ref="E1346:E1409" si="64">G1346&amp;C1346</f>
        <v>2012KWT</v>
      </c>
      <c r="F1346" s="5">
        <v>3348.8519999999999</v>
      </c>
      <c r="G1346">
        <v>2012</v>
      </c>
      <c r="H1346" s="5">
        <v>74.7</v>
      </c>
      <c r="I1346" s="6">
        <v>6.2210946083068848</v>
      </c>
      <c r="J1346" s="6">
        <v>8.1462391597849404</v>
      </c>
      <c r="K1346" s="12">
        <v>32.811232529156335</v>
      </c>
      <c r="L1346">
        <f t="shared" ref="L1346:L1409" si="65">VLOOKUP(G1346,$G$2285:$J$2299,4,0)</f>
        <v>1.63</v>
      </c>
      <c r="M1346" s="20">
        <v>61416.850779309403</v>
      </c>
    </row>
    <row r="1347" spans="1:13">
      <c r="A1347">
        <f t="shared" si="63"/>
        <v>130</v>
      </c>
      <c r="B1347" t="s">
        <v>144</v>
      </c>
      <c r="C1347" t="str">
        <f>VLOOKUP(B1347,'country codes'!$A$3:$B$287,2,0)</f>
        <v>TKM</v>
      </c>
      <c r="D1347">
        <v>7</v>
      </c>
      <c r="E1347" s="7" t="str">
        <f t="shared" si="64"/>
        <v>2012TKM</v>
      </c>
      <c r="F1347" s="5">
        <v>5267.9059999999999</v>
      </c>
      <c r="G1347">
        <v>2012</v>
      </c>
      <c r="H1347" s="5">
        <v>67.2</v>
      </c>
      <c r="I1347" s="6">
        <v>5.4638271331787109</v>
      </c>
      <c r="J1347" s="6">
        <v>5.3079062439935898</v>
      </c>
      <c r="K1347" s="12">
        <v>32.788412279689489</v>
      </c>
      <c r="L1347">
        <f t="shared" si="65"/>
        <v>1.63</v>
      </c>
      <c r="M1347" s="20">
        <v>10604.012491099431</v>
      </c>
    </row>
    <row r="1348" spans="1:13">
      <c r="A1348">
        <f t="shared" si="63"/>
        <v>131</v>
      </c>
      <c r="B1348" t="s">
        <v>132</v>
      </c>
      <c r="C1348" t="str">
        <f>VLOOKUP(B1348,'country codes'!$A$3:$B$287,2,0)</f>
        <v>ZAF</v>
      </c>
      <c r="D1348">
        <v>5</v>
      </c>
      <c r="E1348" s="7" t="str">
        <f t="shared" si="64"/>
        <v>2012ZAF</v>
      </c>
      <c r="F1348" s="5">
        <v>52832.659</v>
      </c>
      <c r="G1348">
        <v>2012</v>
      </c>
      <c r="H1348" s="5">
        <v>60.1</v>
      </c>
      <c r="I1348" s="6">
        <v>5.133887767791748</v>
      </c>
      <c r="J1348" s="6">
        <v>3.5891779201615401</v>
      </c>
      <c r="K1348" s="12">
        <v>32.217883055580586</v>
      </c>
      <c r="L1348">
        <f t="shared" si="65"/>
        <v>1.63</v>
      </c>
      <c r="M1348" s="20">
        <v>12743.93860810461</v>
      </c>
    </row>
    <row r="1349" spans="1:13">
      <c r="A1349">
        <f t="shared" si="63"/>
        <v>132</v>
      </c>
      <c r="B1349" t="s">
        <v>91</v>
      </c>
      <c r="C1349" t="str">
        <f>VLOOKUP(B1349,'country codes'!$A$3:$B$287,2,0)</f>
        <v>NER</v>
      </c>
      <c r="D1349">
        <v>5</v>
      </c>
      <c r="E1349" s="7" t="str">
        <f t="shared" si="64"/>
        <v>2012NER</v>
      </c>
      <c r="F1349" s="5">
        <v>17795.208999999999</v>
      </c>
      <c r="G1349">
        <v>2012</v>
      </c>
      <c r="H1349" s="5">
        <v>58.8</v>
      </c>
      <c r="I1349" s="6">
        <v>3.7980883121490479</v>
      </c>
      <c r="J1349" s="6">
        <v>1.48036089222422</v>
      </c>
      <c r="K1349" s="12">
        <v>32.006307628008464</v>
      </c>
      <c r="L1349">
        <f t="shared" si="65"/>
        <v>1.63</v>
      </c>
      <c r="M1349" s="20">
        <v>1085.5439261305764</v>
      </c>
    </row>
    <row r="1350" spans="1:13">
      <c r="A1350">
        <f t="shared" si="63"/>
        <v>133</v>
      </c>
      <c r="B1350" t="s">
        <v>143</v>
      </c>
      <c r="C1350" t="str">
        <f>VLOOKUP(B1350,'country codes'!$A$3:$B$287,2,0)</f>
        <v>SLE</v>
      </c>
      <c r="D1350">
        <v>5</v>
      </c>
      <c r="E1350" s="7" t="str">
        <f t="shared" si="64"/>
        <v>2012SLE</v>
      </c>
      <c r="F1350" s="5">
        <v>6712.5860000000002</v>
      </c>
      <c r="G1350">
        <v>2012</v>
      </c>
      <c r="H1350" s="5">
        <v>51</v>
      </c>
      <c r="I1350" s="6">
        <v>4.507967472076416</v>
      </c>
      <c r="J1350" s="6">
        <v>1.0868763905452401</v>
      </c>
      <c r="K1350" s="12">
        <v>31.997797466991972</v>
      </c>
      <c r="L1350">
        <f t="shared" si="65"/>
        <v>1.63</v>
      </c>
      <c r="M1350" s="20">
        <v>1654.413417482471</v>
      </c>
    </row>
    <row r="1351" spans="1:13">
      <c r="A1351">
        <f t="shared" si="63"/>
        <v>134</v>
      </c>
      <c r="B1351" t="s">
        <v>104</v>
      </c>
      <c r="C1351" t="str">
        <f>VLOOKUP(B1351,'country codes'!$A$3:$B$287,2,0)</f>
        <v>CIV</v>
      </c>
      <c r="D1351">
        <v>5</v>
      </c>
      <c r="E1351" s="7" t="str">
        <f t="shared" si="64"/>
        <v>2012CIV</v>
      </c>
      <c r="F1351" s="5">
        <v>21547.187999999998</v>
      </c>
      <c r="G1351">
        <v>2012</v>
      </c>
      <c r="H1351" s="5">
        <v>54.3</v>
      </c>
      <c r="I1351" s="6">
        <v>3.8538196086883545</v>
      </c>
      <c r="J1351" s="6">
        <v>1.17308377924467</v>
      </c>
      <c r="K1351" s="12">
        <v>30.493699176035612</v>
      </c>
      <c r="L1351">
        <f t="shared" si="65"/>
        <v>1.63</v>
      </c>
      <c r="M1351" s="20">
        <v>3692.647643249416</v>
      </c>
    </row>
    <row r="1352" spans="1:13">
      <c r="A1352">
        <f t="shared" si="63"/>
        <v>135</v>
      </c>
      <c r="B1352" t="s">
        <v>118</v>
      </c>
      <c r="C1352" t="str">
        <f>VLOOKUP(B1352,'country codes'!$A$3:$B$287,2,0)</f>
        <v>GIN</v>
      </c>
      <c r="D1352">
        <v>5</v>
      </c>
      <c r="E1352" s="7" t="str">
        <f t="shared" si="64"/>
        <v>2012GIN</v>
      </c>
      <c r="F1352" s="5">
        <v>10652.031999999999</v>
      </c>
      <c r="G1352">
        <v>2012</v>
      </c>
      <c r="H1352" s="5">
        <v>57.9</v>
      </c>
      <c r="I1352" s="6">
        <v>3.6515548229217529</v>
      </c>
      <c r="J1352" s="6">
        <v>1.52947520595572</v>
      </c>
      <c r="K1352" s="12">
        <v>30.372384351531686</v>
      </c>
      <c r="L1352">
        <f t="shared" si="65"/>
        <v>1.63</v>
      </c>
      <c r="M1352" s="20">
        <v>2002.3869862026065</v>
      </c>
    </row>
    <row r="1353" spans="1:13">
      <c r="A1353">
        <f t="shared" si="63"/>
        <v>136</v>
      </c>
      <c r="B1353" t="s">
        <v>89</v>
      </c>
      <c r="C1353" t="str">
        <f>VLOOKUP(B1353,'country codes'!$A$3:$B$287,2,0)</f>
        <v>BEN</v>
      </c>
      <c r="D1353">
        <v>5</v>
      </c>
      <c r="E1353" s="7" t="str">
        <f t="shared" si="64"/>
        <v>2012BEN</v>
      </c>
      <c r="F1353" s="5">
        <v>9729.2540000000008</v>
      </c>
      <c r="G1353">
        <v>2012</v>
      </c>
      <c r="H1353" s="5">
        <v>59.8</v>
      </c>
      <c r="I1353" s="6">
        <v>3.1934688091278076</v>
      </c>
      <c r="J1353" s="6">
        <v>1.2845206557111399</v>
      </c>
      <c r="K1353" s="12">
        <v>29.822304960662578</v>
      </c>
      <c r="L1353">
        <f t="shared" si="65"/>
        <v>1.63</v>
      </c>
      <c r="M1353" s="20">
        <v>2759.8499577677949</v>
      </c>
    </row>
    <row r="1354" spans="1:13">
      <c r="A1354">
        <f t="shared" si="63"/>
        <v>137</v>
      </c>
      <c r="B1354" t="s">
        <v>149</v>
      </c>
      <c r="C1354" t="str">
        <f>VLOOKUP(B1354,'country codes'!$A$3:$B$287,2,0)</f>
        <v>BHR</v>
      </c>
      <c r="D1354">
        <v>4</v>
      </c>
      <c r="E1354" s="7" t="str">
        <f t="shared" si="64"/>
        <v>2012BHR</v>
      </c>
      <c r="F1354" s="5">
        <v>1299.942</v>
      </c>
      <c r="G1354">
        <v>2012</v>
      </c>
      <c r="H1354" s="5">
        <v>76.3</v>
      </c>
      <c r="I1354" s="6">
        <v>5.0271868705749512</v>
      </c>
      <c r="J1354" s="6">
        <v>7.7893450821445303</v>
      </c>
      <c r="K1354" s="12">
        <v>29.418861378653766</v>
      </c>
      <c r="L1354">
        <f t="shared" si="65"/>
        <v>1.63</v>
      </c>
      <c r="M1354" s="20">
        <v>45035.943910213755</v>
      </c>
    </row>
    <row r="1355" spans="1:13">
      <c r="A1355">
        <f t="shared" si="63"/>
        <v>138</v>
      </c>
      <c r="B1355" t="s">
        <v>154</v>
      </c>
      <c r="C1355" t="str">
        <f>VLOOKUP(B1355,'country codes'!$A$3:$B$287,2,0)</f>
        <v>MNG</v>
      </c>
      <c r="D1355">
        <v>8</v>
      </c>
      <c r="E1355" s="7" t="str">
        <f t="shared" si="64"/>
        <v>2012MNG</v>
      </c>
      <c r="F1355" s="5">
        <v>2824.6979999999999</v>
      </c>
      <c r="G1355">
        <v>2012</v>
      </c>
      <c r="H1355" s="5">
        <v>68.2</v>
      </c>
      <c r="I1355" s="6">
        <v>4.8851504325866699</v>
      </c>
      <c r="J1355" s="6">
        <v>6.35299072203743</v>
      </c>
      <c r="K1355" s="12">
        <v>28.190541359999976</v>
      </c>
      <c r="L1355">
        <f t="shared" si="65"/>
        <v>1.63</v>
      </c>
      <c r="M1355" s="20">
        <v>9488.3396067323156</v>
      </c>
    </row>
    <row r="1356" spans="1:13">
      <c r="A1356">
        <f t="shared" si="63"/>
        <v>139</v>
      </c>
      <c r="B1356" t="s">
        <v>140</v>
      </c>
      <c r="C1356" t="str">
        <f>VLOOKUP(B1356,'country codes'!$A$3:$B$287,2,0)</f>
        <v>TCD</v>
      </c>
      <c r="D1356">
        <v>5</v>
      </c>
      <c r="E1356" s="7" t="str">
        <f t="shared" si="64"/>
        <v>2012TCD</v>
      </c>
      <c r="F1356" s="5">
        <v>12784.748</v>
      </c>
      <c r="G1356">
        <v>2012</v>
      </c>
      <c r="H1356" s="5">
        <v>51.9</v>
      </c>
      <c r="I1356" s="6">
        <v>4.0329747200012207</v>
      </c>
      <c r="J1356" s="6">
        <v>1.62944517345662</v>
      </c>
      <c r="K1356" s="12">
        <v>28.078984783457859</v>
      </c>
      <c r="L1356">
        <f t="shared" si="65"/>
        <v>1.63</v>
      </c>
      <c r="M1356" s="20">
        <v>1765.1947080601972</v>
      </c>
    </row>
    <row r="1357" spans="1:13">
      <c r="A1357">
        <f t="shared" si="63"/>
        <v>140</v>
      </c>
      <c r="B1357" t="s">
        <v>152</v>
      </c>
      <c r="C1357" t="str">
        <f>VLOOKUP(B1357,'country codes'!$A$3:$B$287,2,0)</f>
        <v>LUX</v>
      </c>
      <c r="D1357">
        <v>3</v>
      </c>
      <c r="E1357" s="7" t="str">
        <f t="shared" si="64"/>
        <v>2012LUX</v>
      </c>
      <c r="F1357" s="5">
        <v>530.85500000000002</v>
      </c>
      <c r="G1357">
        <v>2012</v>
      </c>
      <c r="H1357" s="5">
        <v>81</v>
      </c>
      <c r="I1357" s="6">
        <v>6.9640970230102539</v>
      </c>
      <c r="J1357" s="6">
        <v>13.9677941445588</v>
      </c>
      <c r="K1357" s="12">
        <v>27.951021448080979</v>
      </c>
      <c r="L1357">
        <f t="shared" si="65"/>
        <v>1.63</v>
      </c>
      <c r="M1357" s="20">
        <v>105411.46457092607</v>
      </c>
    </row>
    <row r="1358" spans="1:13">
      <c r="A1358">
        <f t="shared" si="63"/>
        <v>141</v>
      </c>
      <c r="B1358" t="s">
        <v>155</v>
      </c>
      <c r="C1358" t="str">
        <f>VLOOKUP(B1358,'country codes'!$A$3:$B$287,2,0)</f>
        <v>QAT</v>
      </c>
      <c r="D1358">
        <v>4</v>
      </c>
      <c r="E1358" s="7" t="str">
        <f t="shared" si="64"/>
        <v>2012QAT</v>
      </c>
      <c r="F1358" s="5">
        <v>2196.078</v>
      </c>
      <c r="G1358">
        <v>2012</v>
      </c>
      <c r="H1358" s="5">
        <v>79.400000000000006</v>
      </c>
      <c r="I1358" s="6">
        <v>6.6112985610961914</v>
      </c>
      <c r="J1358" s="6">
        <v>13.886428000136799</v>
      </c>
      <c r="K1358" s="12">
        <v>26.372762914100651</v>
      </c>
      <c r="L1358">
        <f t="shared" si="65"/>
        <v>1.63</v>
      </c>
      <c r="M1358" s="20">
        <v>96261.662668307079</v>
      </c>
    </row>
    <row r="1359" spans="1:13">
      <c r="A1359" t="str">
        <f t="shared" si="63"/>
        <v/>
      </c>
      <c r="B1359" t="s">
        <v>134</v>
      </c>
      <c r="C1359" t="str">
        <f>VLOOKUP(B1359,'country codes'!$A$3:$B$287,2,0)</f>
        <v>BTN</v>
      </c>
      <c r="D1359">
        <v>6</v>
      </c>
      <c r="E1359" s="7" t="str">
        <f t="shared" si="64"/>
        <v>2012BTN</v>
      </c>
      <c r="F1359" s="5">
        <v>701.58199999999999</v>
      </c>
      <c r="G1359">
        <v>2012</v>
      </c>
      <c r="H1359" s="5">
        <v>69.3</v>
      </c>
      <c r="I1359" s="6" t="s">
        <v>333</v>
      </c>
      <c r="J1359" s="6">
        <v>4.5626688725067304</v>
      </c>
      <c r="K1359" s="12" t="s">
        <v>333</v>
      </c>
      <c r="L1359">
        <f t="shared" si="65"/>
        <v>1.63</v>
      </c>
      <c r="M1359" s="20">
        <v>9083.9915074689452</v>
      </c>
    </row>
    <row r="1360" spans="1:13">
      <c r="A1360" t="str">
        <f t="shared" si="63"/>
        <v/>
      </c>
      <c r="B1360" t="s">
        <v>153</v>
      </c>
      <c r="C1360" t="str">
        <f>VLOOKUP(B1360,'country codes'!$A$3:$B$287,2,0)</f>
        <v>CAF</v>
      </c>
      <c r="D1360">
        <v>5</v>
      </c>
      <c r="E1360" s="7" t="str">
        <f t="shared" si="64"/>
        <v>2012CAF</v>
      </c>
      <c r="F1360" s="5">
        <v>4436.4110000000001</v>
      </c>
      <c r="G1360">
        <v>2012</v>
      </c>
      <c r="H1360" s="5">
        <v>48.6</v>
      </c>
      <c r="I1360" s="6" t="s">
        <v>333</v>
      </c>
      <c r="J1360" s="6">
        <v>1.19613233704047</v>
      </c>
      <c r="K1360" s="12" t="s">
        <v>333</v>
      </c>
      <c r="L1360">
        <f t="shared" si="65"/>
        <v>1.63</v>
      </c>
      <c r="M1360" s="20">
        <v>1300.2876372969429</v>
      </c>
    </row>
    <row r="1361" spans="1:13">
      <c r="A1361" t="str">
        <f t="shared" si="63"/>
        <v/>
      </c>
      <c r="B1361" t="s">
        <v>128</v>
      </c>
      <c r="C1361" t="str">
        <f>VLOOKUP(B1361,'country codes'!$A$3:$B$287,2,0)</f>
        <v>SWZ</v>
      </c>
      <c r="D1361">
        <v>5</v>
      </c>
      <c r="E1361" s="7" t="str">
        <f t="shared" si="64"/>
        <v>2012SWZ</v>
      </c>
      <c r="F1361" s="5">
        <v>1079.2850000000001</v>
      </c>
      <c r="G1361">
        <v>2012</v>
      </c>
      <c r="H1361" s="5">
        <v>49.9</v>
      </c>
      <c r="I1361" s="6" t="s">
        <v>333</v>
      </c>
      <c r="J1361" s="6">
        <v>2.16553447563459</v>
      </c>
      <c r="K1361" s="12" t="s">
        <v>333</v>
      </c>
      <c r="L1361">
        <f t="shared" si="65"/>
        <v>1.63</v>
      </c>
      <c r="M1361" s="20">
        <v>7930.4466345494084</v>
      </c>
    </row>
    <row r="1362" spans="1:13">
      <c r="A1362" t="str">
        <f t="shared" si="63"/>
        <v/>
      </c>
      <c r="B1362" t="s">
        <v>147</v>
      </c>
      <c r="C1362" t="str">
        <f>VLOOKUP(B1362,'country codes'!$A$3:$B$287,2,0)</f>
        <v>HKG</v>
      </c>
      <c r="D1362">
        <v>8</v>
      </c>
      <c r="E1362" s="7" t="str">
        <f t="shared" si="64"/>
        <v>2012HKG</v>
      </c>
      <c r="F1362" s="5">
        <v>7046.8469999999998</v>
      </c>
      <c r="G1362">
        <v>2012</v>
      </c>
      <c r="H1362" s="5">
        <v>83.3</v>
      </c>
      <c r="I1362" s="6">
        <v>5.4837646484375</v>
      </c>
      <c r="J1362" s="6" t="s">
        <v>333</v>
      </c>
      <c r="K1362" s="12" t="s">
        <v>333</v>
      </c>
      <c r="L1362">
        <f t="shared" si="65"/>
        <v>1.63</v>
      </c>
      <c r="M1362" s="20">
        <v>53785.135981309817</v>
      </c>
    </row>
    <row r="1363" spans="1:13">
      <c r="A1363" t="str">
        <f t="shared" si="63"/>
        <v/>
      </c>
      <c r="B1363" t="s">
        <v>81</v>
      </c>
      <c r="C1363" t="str">
        <f>VLOOKUP(B1363,'country codes'!$A$3:$B$287,2,0)</f>
        <v>ISL</v>
      </c>
      <c r="D1363">
        <v>3</v>
      </c>
      <c r="E1363" s="7" t="str">
        <f t="shared" si="64"/>
        <v>2012ISL</v>
      </c>
      <c r="F1363" s="5">
        <v>325.642</v>
      </c>
      <c r="G1363">
        <v>2012</v>
      </c>
      <c r="H1363" s="5">
        <v>82.1</v>
      </c>
      <c r="I1363" s="6">
        <v>7.5906600952148438</v>
      </c>
      <c r="J1363" s="6" t="s">
        <v>333</v>
      </c>
      <c r="K1363" s="12" t="s">
        <v>333</v>
      </c>
      <c r="L1363">
        <f t="shared" si="65"/>
        <v>1.63</v>
      </c>
      <c r="M1363" s="20">
        <v>47679.729181388546</v>
      </c>
    </row>
    <row r="1364" spans="1:13">
      <c r="A1364" t="str">
        <f t="shared" si="63"/>
        <v/>
      </c>
      <c r="B1364" t="s">
        <v>150</v>
      </c>
      <c r="C1364" t="str">
        <f>VLOOKUP(B1364,'country codes'!$A$3:$B$287,2,0)</f>
        <v>LSO</v>
      </c>
      <c r="D1364">
        <v>5</v>
      </c>
      <c r="E1364" s="7" t="str">
        <f t="shared" si="64"/>
        <v>2012LSO</v>
      </c>
      <c r="F1364" s="5">
        <v>2014.9880000000001</v>
      </c>
      <c r="G1364">
        <v>2012</v>
      </c>
      <c r="H1364" s="5">
        <v>47.4</v>
      </c>
      <c r="I1364" s="6" t="s">
        <v>333</v>
      </c>
      <c r="J1364" s="6">
        <v>1.62581431653033</v>
      </c>
      <c r="K1364" s="12" t="s">
        <v>333</v>
      </c>
      <c r="L1364">
        <f t="shared" si="65"/>
        <v>1.63</v>
      </c>
      <c r="M1364" s="20">
        <v>2532.6302709453475</v>
      </c>
    </row>
    <row r="1365" spans="1:13">
      <c r="A1365" t="str">
        <f t="shared" si="63"/>
        <v/>
      </c>
      <c r="B1365" t="s">
        <v>125</v>
      </c>
      <c r="C1365" t="str">
        <f>VLOOKUP(B1365,'country codes'!$A$3:$B$287,2,0)</f>
        <v>NAM</v>
      </c>
      <c r="D1365">
        <v>5</v>
      </c>
      <c r="E1365" s="7" t="str">
        <f t="shared" si="64"/>
        <v>2012NAM</v>
      </c>
      <c r="F1365" s="5">
        <v>2194.777</v>
      </c>
      <c r="G1365">
        <v>2012</v>
      </c>
      <c r="H1365" s="5">
        <v>59.4</v>
      </c>
      <c r="I1365" s="6" t="s">
        <v>333</v>
      </c>
      <c r="J1365" s="6">
        <v>2.5368200340156801</v>
      </c>
      <c r="K1365" s="12" t="s">
        <v>333</v>
      </c>
      <c r="L1365">
        <f t="shared" si="65"/>
        <v>1.63</v>
      </c>
      <c r="M1365" s="20">
        <v>9474.3374687131709</v>
      </c>
    </row>
    <row r="1366" spans="1:13">
      <c r="A1366" t="str">
        <f t="shared" si="63"/>
        <v/>
      </c>
      <c r="B1366" t="s">
        <v>114</v>
      </c>
      <c r="C1366" t="str">
        <f>VLOOKUP(B1366,'country codes'!$A$3:$B$287,2,0)</f>
        <v>TWN</v>
      </c>
      <c r="D1366">
        <v>8</v>
      </c>
      <c r="E1366" s="7" t="str">
        <f t="shared" si="64"/>
        <v>2012TWN</v>
      </c>
      <c r="F1366" s="5">
        <v>23346.898000000001</v>
      </c>
      <c r="G1366">
        <v>2012</v>
      </c>
      <c r="H1366" s="11">
        <v>79.155799999999999</v>
      </c>
      <c r="I1366" s="6">
        <v>6.1259169578552246</v>
      </c>
      <c r="J1366" s="6" t="s">
        <v>333</v>
      </c>
      <c r="K1366" s="12" t="s">
        <v>333</v>
      </c>
      <c r="L1366">
        <f t="shared" si="65"/>
        <v>1.63</v>
      </c>
      <c r="M1366" s="20" t="e">
        <v>#N/A</v>
      </c>
    </row>
    <row r="1367" spans="1:13">
      <c r="A1367" t="str">
        <f t="shared" si="63"/>
        <v/>
      </c>
      <c r="B1367" t="s">
        <v>115</v>
      </c>
      <c r="C1367" t="str">
        <f>VLOOKUP(B1367,'country codes'!$A$3:$B$287,2,0)</f>
        <v>TGO</v>
      </c>
      <c r="D1367">
        <v>5</v>
      </c>
      <c r="E1367" s="7" t="str">
        <f t="shared" si="64"/>
        <v>2012TGO</v>
      </c>
      <c r="F1367" s="5">
        <v>6773.8069999999998</v>
      </c>
      <c r="G1367">
        <v>2012</v>
      </c>
      <c r="H1367" s="5">
        <v>58.7</v>
      </c>
      <c r="I1367" s="6" t="s">
        <v>333</v>
      </c>
      <c r="J1367" s="6">
        <v>1.0742839892391001</v>
      </c>
      <c r="K1367" s="12" t="s">
        <v>333</v>
      </c>
      <c r="L1367">
        <f t="shared" si="65"/>
        <v>1.63</v>
      </c>
      <c r="M1367" s="20">
        <v>1316.4533685272595</v>
      </c>
    </row>
    <row r="1368" spans="1:13">
      <c r="A1368" t="str">
        <f t="shared" si="63"/>
        <v/>
      </c>
      <c r="B1368" t="s">
        <v>16</v>
      </c>
      <c r="C1368" t="str">
        <f>VLOOKUP(B1368,'country codes'!$A$3:$B$287,2,0)</f>
        <v>URY</v>
      </c>
      <c r="D1368">
        <v>1</v>
      </c>
      <c r="E1368" s="7" t="str">
        <f t="shared" si="64"/>
        <v>2012URY</v>
      </c>
      <c r="F1368" s="5">
        <v>3378.9749999999999</v>
      </c>
      <c r="G1368">
        <v>2012</v>
      </c>
      <c r="H1368" s="5">
        <v>77</v>
      </c>
      <c r="I1368" s="6">
        <v>6.4497284889221191</v>
      </c>
      <c r="J1368" s="6" t="s">
        <v>333</v>
      </c>
      <c r="K1368" s="12" t="s">
        <v>333</v>
      </c>
      <c r="L1368">
        <f t="shared" si="65"/>
        <v>1.63</v>
      </c>
      <c r="M1368" s="20">
        <v>19173.889161426261</v>
      </c>
    </row>
    <row r="1369" spans="1:13">
      <c r="A1369" t="str">
        <f t="shared" si="63"/>
        <v/>
      </c>
      <c r="B1369" t="s">
        <v>11</v>
      </c>
      <c r="C1369" t="str">
        <f>VLOOKUP(B1369,'country codes'!$A$3:$B$287,2,0)</f>
        <v>VUT</v>
      </c>
      <c r="D1369">
        <v>8</v>
      </c>
      <c r="E1369" s="7" t="str">
        <f t="shared" si="64"/>
        <v>2012VUT</v>
      </c>
      <c r="F1369" s="5">
        <v>249.505</v>
      </c>
      <c r="G1369">
        <v>2012</v>
      </c>
      <c r="H1369" s="5">
        <v>69.400000000000006</v>
      </c>
      <c r="I1369" s="6" t="s">
        <v>333</v>
      </c>
      <c r="J1369" s="6" t="s">
        <v>333</v>
      </c>
      <c r="K1369" s="12" t="s">
        <v>333</v>
      </c>
      <c r="L1369">
        <f t="shared" si="65"/>
        <v>1.63</v>
      </c>
      <c r="M1369" s="20">
        <v>3159.3383997030924</v>
      </c>
    </row>
    <row r="1370" spans="1:13">
      <c r="A1370">
        <f t="shared" si="63"/>
        <v>1</v>
      </c>
      <c r="B1370" t="s">
        <v>4</v>
      </c>
      <c r="C1370" t="str">
        <f>VLOOKUP(B1370,'country codes'!$A$3:$B$287,2,0)</f>
        <v>CRI</v>
      </c>
      <c r="D1370">
        <v>1</v>
      </c>
      <c r="E1370" s="7" t="str">
        <f t="shared" si="64"/>
        <v>2011CRI</v>
      </c>
      <c r="F1370" s="5">
        <v>4633.0860000000002</v>
      </c>
      <c r="G1370">
        <v>2011</v>
      </c>
      <c r="H1370" s="5">
        <v>78.900000000000006</v>
      </c>
      <c r="I1370" s="6">
        <v>7.2288885116577148</v>
      </c>
      <c r="J1370" s="6">
        <v>2.4243841378906499</v>
      </c>
      <c r="K1370" s="12">
        <v>64.825936431771041</v>
      </c>
      <c r="L1370">
        <f t="shared" si="65"/>
        <v>1.66</v>
      </c>
      <c r="M1370" s="20">
        <v>16950.440233698031</v>
      </c>
    </row>
    <row r="1371" spans="1:13">
      <c r="A1371">
        <f t="shared" si="63"/>
        <v>2</v>
      </c>
      <c r="B1371" t="s">
        <v>5</v>
      </c>
      <c r="C1371" t="str">
        <f>VLOOKUP(B1371,'country codes'!$A$3:$B$287,2,0)</f>
        <v>COL</v>
      </c>
      <c r="D1371">
        <v>1</v>
      </c>
      <c r="E1371" s="7" t="str">
        <f t="shared" si="64"/>
        <v>2011COL</v>
      </c>
      <c r="F1371" s="5">
        <v>45662.747000000003</v>
      </c>
      <c r="G1371">
        <v>2011</v>
      </c>
      <c r="H1371" s="5">
        <v>75.7</v>
      </c>
      <c r="I1371" s="6">
        <v>6.4639525413513184</v>
      </c>
      <c r="J1371" s="6">
        <v>1.9744100240746301</v>
      </c>
      <c r="K1371" s="12">
        <v>59.830164841583098</v>
      </c>
      <c r="L1371">
        <f t="shared" si="65"/>
        <v>1.66</v>
      </c>
      <c r="M1371" s="20">
        <v>12523.006680201021</v>
      </c>
    </row>
    <row r="1372" spans="1:13">
      <c r="A1372">
        <f t="shared" si="63"/>
        <v>3</v>
      </c>
      <c r="B1372" t="s">
        <v>12</v>
      </c>
      <c r="C1372" t="str">
        <f>VLOOKUP(B1372,'country codes'!$A$3:$B$287,2,0)</f>
        <v>PAN</v>
      </c>
      <c r="D1372">
        <v>1</v>
      </c>
      <c r="E1372" s="7" t="str">
        <f t="shared" si="64"/>
        <v>2011PAN</v>
      </c>
      <c r="F1372" s="5">
        <v>3706.4789999999998</v>
      </c>
      <c r="G1372">
        <v>2011</v>
      </c>
      <c r="H1372" s="5">
        <v>77</v>
      </c>
      <c r="I1372" s="6">
        <v>7.2480807304382324</v>
      </c>
      <c r="J1372" s="6">
        <v>3.0547135782726298</v>
      </c>
      <c r="K1372" s="12">
        <v>59.017688742948231</v>
      </c>
      <c r="L1372">
        <f t="shared" si="65"/>
        <v>1.66</v>
      </c>
      <c r="M1372" s="20">
        <v>23353.512249674433</v>
      </c>
    </row>
    <row r="1373" spans="1:13">
      <c r="A1373">
        <f t="shared" si="63"/>
        <v>4</v>
      </c>
      <c r="B1373" t="s">
        <v>27</v>
      </c>
      <c r="C1373" t="str">
        <f>VLOOKUP(B1373,'country codes'!$A$3:$B$287,2,0)</f>
        <v>MEX</v>
      </c>
      <c r="D1373">
        <v>1</v>
      </c>
      <c r="E1373" s="7" t="str">
        <f t="shared" si="64"/>
        <v>2011MEX</v>
      </c>
      <c r="F1373" s="5">
        <v>115695.46799999999</v>
      </c>
      <c r="G1373">
        <v>2011</v>
      </c>
      <c r="H1373" s="5">
        <v>75</v>
      </c>
      <c r="I1373" s="6">
        <v>6.909515380859375</v>
      </c>
      <c r="J1373" s="6">
        <v>2.67073328418752</v>
      </c>
      <c r="K1373" s="12">
        <v>57.557079832371187</v>
      </c>
      <c r="L1373">
        <f t="shared" si="65"/>
        <v>1.66</v>
      </c>
      <c r="M1373" s="20">
        <v>18245.835848025614</v>
      </c>
    </row>
    <row r="1374" spans="1:13">
      <c r="A1374">
        <f t="shared" si="63"/>
        <v>5</v>
      </c>
      <c r="B1374" t="s">
        <v>32</v>
      </c>
      <c r="C1374" t="str">
        <f>VLOOKUP(B1374,'country codes'!$A$3:$B$287,2,0)</f>
        <v>THA</v>
      </c>
      <c r="D1374">
        <v>8</v>
      </c>
      <c r="E1374" s="7" t="str">
        <f t="shared" si="64"/>
        <v>2011THA</v>
      </c>
      <c r="F1374" s="5">
        <v>67518.379000000001</v>
      </c>
      <c r="G1374">
        <v>2011</v>
      </c>
      <c r="H1374" s="5">
        <v>74.599999999999994</v>
      </c>
      <c r="I1374" s="6">
        <v>6.6636090278625488</v>
      </c>
      <c r="J1374" s="6">
        <v>2.4379191947505898</v>
      </c>
      <c r="K1374" s="12">
        <v>57.094229696250871</v>
      </c>
      <c r="L1374">
        <f t="shared" si="65"/>
        <v>1.66</v>
      </c>
      <c r="M1374" s="20">
        <v>14464.835545513024</v>
      </c>
    </row>
    <row r="1375" spans="1:13">
      <c r="A1375">
        <f t="shared" si="63"/>
        <v>6</v>
      </c>
      <c r="B1375" t="s">
        <v>50</v>
      </c>
      <c r="C1375" t="str">
        <f>VLOOKUP(B1375,'country codes'!$A$3:$B$287,2,0)</f>
        <v>VNM</v>
      </c>
      <c r="D1375">
        <v>8</v>
      </c>
      <c r="E1375" s="7" t="str">
        <f t="shared" si="64"/>
        <v>2011VNM</v>
      </c>
      <c r="F1375" s="5">
        <v>88871.384000000005</v>
      </c>
      <c r="G1375">
        <v>2011</v>
      </c>
      <c r="H1375" s="5">
        <v>74.900000000000006</v>
      </c>
      <c r="I1375" s="6">
        <v>5.7673444747924805</v>
      </c>
      <c r="J1375" s="6">
        <v>1.71403298369796</v>
      </c>
      <c r="K1375" s="12">
        <v>55.970255821382388</v>
      </c>
      <c r="L1375">
        <f t="shared" si="65"/>
        <v>1.66</v>
      </c>
      <c r="M1375" s="20">
        <v>5352.0114217493101</v>
      </c>
    </row>
    <row r="1376" spans="1:13">
      <c r="A1376">
        <f t="shared" si="63"/>
        <v>7</v>
      </c>
      <c r="B1376" t="s">
        <v>26</v>
      </c>
      <c r="C1376" t="str">
        <f>VLOOKUP(B1376,'country codes'!$A$3:$B$287,2,0)</f>
        <v>BRA</v>
      </c>
      <c r="D1376">
        <v>1</v>
      </c>
      <c r="E1376" s="7" t="str">
        <f t="shared" si="64"/>
        <v>2011BRA</v>
      </c>
      <c r="F1376" s="5">
        <v>197514.541</v>
      </c>
      <c r="G1376">
        <v>2011</v>
      </c>
      <c r="H1376" s="5">
        <v>73.900000000000006</v>
      </c>
      <c r="I1376" s="6">
        <v>7.0378165245056152</v>
      </c>
      <c r="J1376" s="6">
        <v>2.9895413766440799</v>
      </c>
      <c r="K1376" s="12">
        <v>55.488623806149072</v>
      </c>
      <c r="L1376">
        <f t="shared" si="65"/>
        <v>1.66</v>
      </c>
      <c r="M1376" s="20">
        <v>15318.306306166614</v>
      </c>
    </row>
    <row r="1377" spans="1:13">
      <c r="A1377">
        <f t="shared" si="63"/>
        <v>8</v>
      </c>
      <c r="B1377" t="s">
        <v>35</v>
      </c>
      <c r="C1377" t="str">
        <f>VLOOKUP(B1377,'country codes'!$A$3:$B$287,2,0)</f>
        <v>ALB</v>
      </c>
      <c r="D1377">
        <v>7</v>
      </c>
      <c r="E1377" s="7" t="str">
        <f t="shared" si="64"/>
        <v>2011ALB</v>
      </c>
      <c r="F1377" s="5">
        <v>2928.6010000000001</v>
      </c>
      <c r="G1377">
        <v>2011</v>
      </c>
      <c r="H1377" s="5">
        <v>76.900000000000006</v>
      </c>
      <c r="I1377" s="6">
        <v>5.8674216270446777</v>
      </c>
      <c r="J1377" s="6">
        <v>2.3238294910802799</v>
      </c>
      <c r="K1377" s="12">
        <v>54.310703235588456</v>
      </c>
      <c r="L1377">
        <f t="shared" si="65"/>
        <v>1.66</v>
      </c>
      <c r="M1377" s="20">
        <v>11088.087800726469</v>
      </c>
    </row>
    <row r="1378" spans="1:13">
      <c r="A1378">
        <f t="shared" si="63"/>
        <v>9</v>
      </c>
      <c r="B1378" t="s">
        <v>6</v>
      </c>
      <c r="C1378" t="str">
        <f>VLOOKUP(B1378,'country codes'!$A$3:$B$287,2,0)</f>
        <v>ECU</v>
      </c>
      <c r="D1378">
        <v>1</v>
      </c>
      <c r="E1378" s="7" t="str">
        <f t="shared" si="64"/>
        <v>2011ECU</v>
      </c>
      <c r="F1378" s="5">
        <v>15243.885</v>
      </c>
      <c r="G1378">
        <v>2011</v>
      </c>
      <c r="H1378" s="5">
        <v>75.3</v>
      </c>
      <c r="I1378" s="6">
        <v>5.7950882911682129</v>
      </c>
      <c r="J1378" s="6">
        <v>2.0971382721464198</v>
      </c>
      <c r="K1378" s="12">
        <v>53.957391934589552</v>
      </c>
      <c r="L1378">
        <f t="shared" si="65"/>
        <v>1.66</v>
      </c>
      <c r="M1378" s="20">
        <v>10984.285208134037</v>
      </c>
    </row>
    <row r="1379" spans="1:13">
      <c r="A1379">
        <f t="shared" si="63"/>
        <v>10</v>
      </c>
      <c r="B1379" t="s">
        <v>30</v>
      </c>
      <c r="C1379" t="str">
        <f>VLOOKUP(B1379,'country codes'!$A$3:$B$287,2,0)</f>
        <v>PSE</v>
      </c>
      <c r="D1379">
        <v>4</v>
      </c>
      <c r="E1379" s="7" t="str">
        <f t="shared" si="64"/>
        <v>2011PSE</v>
      </c>
      <c r="F1379" s="5">
        <v>4149.6540000000005</v>
      </c>
      <c r="G1379">
        <v>2011</v>
      </c>
      <c r="H1379" s="5">
        <v>72.900000000000006</v>
      </c>
      <c r="I1379" s="6">
        <v>4.7512197494506836</v>
      </c>
      <c r="J1379" s="6">
        <v>0.688066489680075</v>
      </c>
      <c r="K1379" s="12">
        <v>53.941275048941499</v>
      </c>
      <c r="L1379">
        <f t="shared" si="65"/>
        <v>1.66</v>
      </c>
      <c r="M1379" s="20">
        <v>5782.6895932589077</v>
      </c>
    </row>
    <row r="1380" spans="1:13">
      <c r="A1380">
        <f t="shared" si="63"/>
        <v>11</v>
      </c>
      <c r="B1380" t="s">
        <v>45</v>
      </c>
      <c r="C1380" t="str">
        <f>VLOOKUP(B1380,'country codes'!$A$3:$B$287,2,0)</f>
        <v>ARG</v>
      </c>
      <c r="D1380">
        <v>1</v>
      </c>
      <c r="E1380" s="7" t="str">
        <f t="shared" si="64"/>
        <v>2011ARG</v>
      </c>
      <c r="F1380" s="5">
        <v>41320.497000000003</v>
      </c>
      <c r="G1380">
        <v>2011</v>
      </c>
      <c r="H1380" s="5">
        <v>75.400000000000006</v>
      </c>
      <c r="I1380" s="6">
        <v>6.7758054733276367</v>
      </c>
      <c r="J1380" s="6">
        <v>3.2930017227912902</v>
      </c>
      <c r="K1380" s="12">
        <v>53.358009534048442</v>
      </c>
      <c r="L1380">
        <f t="shared" si="65"/>
        <v>1.66</v>
      </c>
      <c r="M1380" s="20">
        <v>24647.629275245861</v>
      </c>
    </row>
    <row r="1381" spans="1:13">
      <c r="A1381">
        <f t="shared" si="63"/>
        <v>12</v>
      </c>
      <c r="B1381" t="s">
        <v>14</v>
      </c>
      <c r="C1381" t="str">
        <f>VLOOKUP(B1381,'country codes'!$A$3:$B$287,2,0)</f>
        <v>BGD</v>
      </c>
      <c r="D1381">
        <v>6</v>
      </c>
      <c r="E1381" s="7" t="str">
        <f t="shared" si="64"/>
        <v>2011BGD</v>
      </c>
      <c r="F1381" s="5">
        <v>149273.13399999999</v>
      </c>
      <c r="G1381">
        <v>2011</v>
      </c>
      <c r="H1381" s="5">
        <v>70.3</v>
      </c>
      <c r="I1381" s="6">
        <v>4.9856491088867188</v>
      </c>
      <c r="J1381" s="6">
        <v>0.75019036986743703</v>
      </c>
      <c r="K1381" s="12">
        <v>53.091007826585631</v>
      </c>
      <c r="L1381">
        <f t="shared" si="65"/>
        <v>1.66</v>
      </c>
      <c r="M1381" s="20">
        <v>3034.9379881294421</v>
      </c>
    </row>
    <row r="1382" spans="1:13">
      <c r="A1382">
        <f t="shared" si="63"/>
        <v>13</v>
      </c>
      <c r="B1382" t="s">
        <v>19</v>
      </c>
      <c r="C1382" t="str">
        <f>VLOOKUP(B1382,'country codes'!$A$3:$B$287,2,0)</f>
        <v>PER</v>
      </c>
      <c r="D1382">
        <v>1</v>
      </c>
      <c r="E1382" s="7" t="str">
        <f t="shared" si="64"/>
        <v>2011PER</v>
      </c>
      <c r="F1382" s="5">
        <v>29264.313999999998</v>
      </c>
      <c r="G1382">
        <v>2011</v>
      </c>
      <c r="H1382" s="5">
        <v>74.7</v>
      </c>
      <c r="I1382" s="6">
        <v>5.8924574851989746</v>
      </c>
      <c r="J1382" s="6">
        <v>2.28148527964118</v>
      </c>
      <c r="K1382" s="12">
        <v>52.995009653172957</v>
      </c>
      <c r="L1382">
        <f t="shared" si="65"/>
        <v>1.66</v>
      </c>
      <c r="M1382" s="20">
        <v>10616.842247483508</v>
      </c>
    </row>
    <row r="1383" spans="1:13">
      <c r="A1383">
        <f t="shared" si="63"/>
        <v>14</v>
      </c>
      <c r="B1383" t="s">
        <v>8</v>
      </c>
      <c r="C1383" t="str">
        <f>VLOOKUP(B1383,'country codes'!$A$3:$B$287,2,0)</f>
        <v>GTM</v>
      </c>
      <c r="D1383">
        <v>1</v>
      </c>
      <c r="E1383" s="7" t="str">
        <f t="shared" si="64"/>
        <v>2011GTM</v>
      </c>
      <c r="F1383" s="5">
        <v>14948.791999999999</v>
      </c>
      <c r="G1383">
        <v>2011</v>
      </c>
      <c r="H1383" s="5">
        <v>71.900000000000006</v>
      </c>
      <c r="I1383" s="6">
        <v>5.7433538436889648</v>
      </c>
      <c r="J1383" s="6">
        <v>1.7766552790466199</v>
      </c>
      <c r="K1383" s="12">
        <v>52.86938950123897</v>
      </c>
      <c r="L1383">
        <f t="shared" si="65"/>
        <v>1.66</v>
      </c>
      <c r="M1383" s="20">
        <v>7503.5595173555039</v>
      </c>
    </row>
    <row r="1384" spans="1:13">
      <c r="A1384">
        <f t="shared" si="63"/>
        <v>15</v>
      </c>
      <c r="B1384" t="s">
        <v>70</v>
      </c>
      <c r="C1384" t="str">
        <f>VLOOKUP(B1384,'country codes'!$A$3:$B$287,2,0)</f>
        <v>JOR</v>
      </c>
      <c r="D1384">
        <v>4</v>
      </c>
      <c r="E1384" s="7" t="str">
        <f t="shared" si="64"/>
        <v>2011JOR</v>
      </c>
      <c r="F1384" s="5">
        <v>7662.8580000000002</v>
      </c>
      <c r="G1384">
        <v>2011</v>
      </c>
      <c r="H1384" s="5">
        <v>73.599999999999994</v>
      </c>
      <c r="I1384" s="6">
        <v>5.5393276214599609</v>
      </c>
      <c r="J1384" s="6">
        <v>1.80874430894859</v>
      </c>
      <c r="K1384" s="12">
        <v>52.634502892321905</v>
      </c>
      <c r="L1384">
        <f t="shared" si="65"/>
        <v>1.66</v>
      </c>
      <c r="M1384" s="20">
        <v>11016.002732578085</v>
      </c>
    </row>
    <row r="1385" spans="1:13">
      <c r="A1385">
        <f t="shared" si="63"/>
        <v>16</v>
      </c>
      <c r="B1385" t="s">
        <v>20</v>
      </c>
      <c r="C1385" t="str">
        <f>VLOOKUP(B1385,'country codes'!$A$3:$B$287,2,0)</f>
        <v>NIC</v>
      </c>
      <c r="D1385">
        <v>1</v>
      </c>
      <c r="E1385" s="7" t="str">
        <f t="shared" si="64"/>
        <v>2011NIC</v>
      </c>
      <c r="F1385" s="5">
        <v>5903.0349999999999</v>
      </c>
      <c r="G1385">
        <v>2011</v>
      </c>
      <c r="H1385" s="5">
        <v>72.7</v>
      </c>
      <c r="I1385" s="6">
        <v>5.3857054710388184</v>
      </c>
      <c r="J1385" s="6">
        <v>1.5502255373365199</v>
      </c>
      <c r="K1385" s="12">
        <v>52.491641504245351</v>
      </c>
      <c r="L1385">
        <f t="shared" si="65"/>
        <v>1.66</v>
      </c>
      <c r="M1385" s="20">
        <v>4837.5598024493902</v>
      </c>
    </row>
    <row r="1386" spans="1:13">
      <c r="A1386">
        <f t="shared" si="63"/>
        <v>17</v>
      </c>
      <c r="B1386" t="s">
        <v>42</v>
      </c>
      <c r="C1386" t="str">
        <f>VLOOKUP(B1386,'country codes'!$A$3:$B$287,2,0)</f>
        <v>ESP</v>
      </c>
      <c r="D1386">
        <v>3</v>
      </c>
      <c r="E1386" s="7" t="str">
        <f t="shared" si="64"/>
        <v>2011ESP</v>
      </c>
      <c r="F1386" s="5">
        <v>47084.241999999998</v>
      </c>
      <c r="G1386">
        <v>2011</v>
      </c>
      <c r="H1386" s="5">
        <v>82.1</v>
      </c>
      <c r="I1386" s="6">
        <v>6.5182490348815918</v>
      </c>
      <c r="J1386" s="6">
        <v>4.1862520785793498</v>
      </c>
      <c r="K1386" s="12">
        <v>52.102135593602206</v>
      </c>
      <c r="L1386">
        <f t="shared" si="65"/>
        <v>1.66</v>
      </c>
      <c r="M1386" s="20">
        <v>37002.03904842979</v>
      </c>
    </row>
    <row r="1387" spans="1:13">
      <c r="A1387">
        <f t="shared" si="63"/>
        <v>18</v>
      </c>
      <c r="B1387" t="s">
        <v>36</v>
      </c>
      <c r="C1387" t="str">
        <f>VLOOKUP(B1387,'country codes'!$A$3:$B$287,2,0)</f>
        <v>MDA</v>
      </c>
      <c r="D1387">
        <v>7</v>
      </c>
      <c r="E1387" s="7" t="str">
        <f t="shared" si="64"/>
        <v>2011MDA</v>
      </c>
      <c r="F1387" s="5">
        <v>4079.1669999999999</v>
      </c>
      <c r="G1387">
        <v>2011</v>
      </c>
      <c r="H1387" s="5">
        <v>70.099999999999994</v>
      </c>
      <c r="I1387" s="6">
        <v>5.7922625541687012</v>
      </c>
      <c r="J1387" s="6">
        <v>1.7212216017074999</v>
      </c>
      <c r="K1387" s="12">
        <v>52.053333598461791</v>
      </c>
      <c r="L1387">
        <f t="shared" si="65"/>
        <v>1.66</v>
      </c>
      <c r="M1387" s="20">
        <v>9052.86654300804</v>
      </c>
    </row>
    <row r="1388" spans="1:13">
      <c r="A1388">
        <f t="shared" si="63"/>
        <v>19</v>
      </c>
      <c r="B1388" t="s">
        <v>21</v>
      </c>
      <c r="C1388" t="str">
        <f>VLOOKUP(B1388,'country codes'!$A$3:$B$287,2,0)</f>
        <v>DOM</v>
      </c>
      <c r="D1388">
        <v>1</v>
      </c>
      <c r="E1388" s="7" t="str">
        <f t="shared" si="64"/>
        <v>2011DOM</v>
      </c>
      <c r="F1388" s="5">
        <v>9813.2189999999991</v>
      </c>
      <c r="G1388">
        <v>2011</v>
      </c>
      <c r="H1388" s="5">
        <v>72.3</v>
      </c>
      <c r="I1388" s="6">
        <v>5.3965353965759277</v>
      </c>
      <c r="J1388" s="6">
        <v>1.66941819271062</v>
      </c>
      <c r="K1388" s="12">
        <v>51.467595714093008</v>
      </c>
      <c r="L1388">
        <f t="shared" si="65"/>
        <v>1.66</v>
      </c>
      <c r="M1388" s="20">
        <v>13024.340460776259</v>
      </c>
    </row>
    <row r="1389" spans="1:13">
      <c r="A1389">
        <f t="shared" si="63"/>
        <v>20</v>
      </c>
      <c r="B1389" t="s">
        <v>9</v>
      </c>
      <c r="C1389" t="str">
        <f>VLOOKUP(B1389,'country codes'!$A$3:$B$287,2,0)</f>
        <v>JAM</v>
      </c>
      <c r="D1389">
        <v>1</v>
      </c>
      <c r="E1389" s="7" t="str">
        <f t="shared" si="64"/>
        <v>2011JAM</v>
      </c>
      <c r="F1389" s="5">
        <v>2825.9319999999998</v>
      </c>
      <c r="G1389">
        <v>2011</v>
      </c>
      <c r="H1389" s="5">
        <v>74</v>
      </c>
      <c r="I1389" s="6">
        <v>5.3744463920593262</v>
      </c>
      <c r="J1389" s="6">
        <v>1.9654303421257</v>
      </c>
      <c r="K1389" s="12">
        <v>50.818278373880538</v>
      </c>
      <c r="L1389">
        <f t="shared" si="65"/>
        <v>1.66</v>
      </c>
      <c r="M1389" s="20">
        <v>9545.4285050629478</v>
      </c>
    </row>
    <row r="1390" spans="1:13">
      <c r="A1390">
        <f t="shared" si="63"/>
        <v>21</v>
      </c>
      <c r="B1390" t="s">
        <v>54</v>
      </c>
      <c r="C1390" t="str">
        <f>VLOOKUP(B1390,'country codes'!$A$3:$B$287,2,0)</f>
        <v>IRL</v>
      </c>
      <c r="D1390">
        <v>3</v>
      </c>
      <c r="E1390" s="7" t="str">
        <f t="shared" si="64"/>
        <v>2011IRL</v>
      </c>
      <c r="F1390" s="5">
        <v>4591.1149999999998</v>
      </c>
      <c r="G1390">
        <v>2011</v>
      </c>
      <c r="H1390" s="5">
        <v>80.400000000000006</v>
      </c>
      <c r="I1390" s="6">
        <v>7.006904125213623</v>
      </c>
      <c r="J1390" s="6">
        <v>4.8194543850127598</v>
      </c>
      <c r="K1390" s="12">
        <v>50.786178147261438</v>
      </c>
      <c r="L1390">
        <f t="shared" si="65"/>
        <v>1.66</v>
      </c>
      <c r="M1390" s="20">
        <v>52939.859292624766</v>
      </c>
    </row>
    <row r="1391" spans="1:13">
      <c r="A1391">
        <f t="shared" si="63"/>
        <v>22</v>
      </c>
      <c r="B1391" t="s">
        <v>51</v>
      </c>
      <c r="C1391" t="str">
        <f>VLOOKUP(B1391,'country codes'!$A$3:$B$287,2,0)</f>
        <v>PAK</v>
      </c>
      <c r="D1391">
        <v>6</v>
      </c>
      <c r="E1391" s="7" t="str">
        <f t="shared" si="64"/>
        <v>2011PAK</v>
      </c>
      <c r="F1391" s="5">
        <v>183340.16800000001</v>
      </c>
      <c r="G1391">
        <v>2011</v>
      </c>
      <c r="H1391" s="5">
        <v>65.599999999999994</v>
      </c>
      <c r="I1391" s="6">
        <v>5.267186164855957</v>
      </c>
      <c r="J1391" s="6">
        <v>0.80867143149291898</v>
      </c>
      <c r="K1391" s="12">
        <v>50.62147946249933</v>
      </c>
      <c r="L1391">
        <f t="shared" si="65"/>
        <v>1.66</v>
      </c>
      <c r="M1391" s="20">
        <v>3928.5108421103891</v>
      </c>
    </row>
    <row r="1392" spans="1:13">
      <c r="A1392">
        <f t="shared" si="63"/>
        <v>23</v>
      </c>
      <c r="B1392" t="s">
        <v>33</v>
      </c>
      <c r="C1392" t="str">
        <f>VLOOKUP(B1392,'country codes'!$A$3:$B$287,2,0)</f>
        <v>MAR</v>
      </c>
      <c r="D1392">
        <v>4</v>
      </c>
      <c r="E1392" s="7" t="str">
        <f t="shared" si="64"/>
        <v>2011MAR</v>
      </c>
      <c r="F1392" s="5">
        <v>32781.86</v>
      </c>
      <c r="G1392">
        <v>2011</v>
      </c>
      <c r="H1392" s="5">
        <v>74.7</v>
      </c>
      <c r="I1392" s="6">
        <v>5.0849728584289551</v>
      </c>
      <c r="J1392" s="6">
        <v>1.7775453764183</v>
      </c>
      <c r="K1392" s="12">
        <v>50.466974105205985</v>
      </c>
      <c r="L1392">
        <f t="shared" si="65"/>
        <v>1.66</v>
      </c>
      <c r="M1392" s="20">
        <v>6525.1364613080204</v>
      </c>
    </row>
    <row r="1393" spans="1:13">
      <c r="A1393">
        <f t="shared" si="63"/>
        <v>24</v>
      </c>
      <c r="B1393" t="s">
        <v>44</v>
      </c>
      <c r="C1393" t="str">
        <f>VLOOKUP(B1393,'country codes'!$A$3:$B$287,2,0)</f>
        <v>FRA</v>
      </c>
      <c r="D1393">
        <v>3</v>
      </c>
      <c r="E1393" s="7" t="str">
        <f t="shared" si="64"/>
        <v>2011FRA</v>
      </c>
      <c r="F1393" s="5">
        <v>63222.228999999999</v>
      </c>
      <c r="G1393">
        <v>2011</v>
      </c>
      <c r="H1393" s="5">
        <v>81.7</v>
      </c>
      <c r="I1393" s="6">
        <v>6.9591851234436035</v>
      </c>
      <c r="J1393" s="6">
        <v>5.0464832054780304</v>
      </c>
      <c r="K1393" s="12">
        <v>50.395871049550614</v>
      </c>
      <c r="L1393">
        <f t="shared" si="65"/>
        <v>1.66</v>
      </c>
      <c r="M1393" s="20">
        <v>43000.938349811506</v>
      </c>
    </row>
    <row r="1394" spans="1:13">
      <c r="A1394">
        <f t="shared" si="63"/>
        <v>25</v>
      </c>
      <c r="B1394" t="s">
        <v>10</v>
      </c>
      <c r="C1394" t="str">
        <f>VLOOKUP(B1394,'country codes'!$A$3:$B$287,2,0)</f>
        <v>PHL</v>
      </c>
      <c r="D1394">
        <v>8</v>
      </c>
      <c r="E1394" s="7" t="str">
        <f t="shared" si="64"/>
        <v>2011PHL</v>
      </c>
      <c r="F1394" s="5">
        <v>95570.048999999999</v>
      </c>
      <c r="G1394">
        <v>2011</v>
      </c>
      <c r="H1394" s="5">
        <v>70</v>
      </c>
      <c r="I1394" s="6">
        <v>4.9939565658569336</v>
      </c>
      <c r="J1394" s="6">
        <v>1.1334099773589801</v>
      </c>
      <c r="K1394" s="12">
        <v>50.198511746389357</v>
      </c>
      <c r="L1394">
        <f t="shared" si="65"/>
        <v>1.66</v>
      </c>
      <c r="M1394" s="20">
        <v>6043.6018023072793</v>
      </c>
    </row>
    <row r="1395" spans="1:13">
      <c r="A1395">
        <f t="shared" si="63"/>
        <v>26</v>
      </c>
      <c r="B1395" t="s">
        <v>39</v>
      </c>
      <c r="C1395" t="str">
        <f>VLOOKUP(B1395,'country codes'!$A$3:$B$287,2,0)</f>
        <v>VEN</v>
      </c>
      <c r="D1395">
        <v>1</v>
      </c>
      <c r="E1395" s="7" t="str">
        <f t="shared" si="64"/>
        <v>2011VEN</v>
      </c>
      <c r="F1395" s="5">
        <v>28887.873</v>
      </c>
      <c r="G1395">
        <v>2011</v>
      </c>
      <c r="H1395" s="5">
        <v>73.099999999999994</v>
      </c>
      <c r="I1395" s="6">
        <v>6.5797891616821289</v>
      </c>
      <c r="J1395" s="6">
        <v>3.3520848078416901</v>
      </c>
      <c r="K1395" s="12">
        <v>50.082230748676629</v>
      </c>
      <c r="L1395">
        <f t="shared" si="65"/>
        <v>1.66</v>
      </c>
      <c r="M1395" s="20" t="s">
        <v>334</v>
      </c>
    </row>
    <row r="1396" spans="1:13">
      <c r="A1396">
        <f t="shared" si="63"/>
        <v>27</v>
      </c>
      <c r="B1396" t="s">
        <v>86</v>
      </c>
      <c r="C1396" t="str">
        <f>VLOOKUP(B1396,'country codes'!$A$3:$B$287,2,0)</f>
        <v>CHL</v>
      </c>
      <c r="D1396">
        <v>1</v>
      </c>
      <c r="E1396" s="7" t="str">
        <f t="shared" si="64"/>
        <v>2011CHL</v>
      </c>
      <c r="F1396" s="5">
        <v>17233.583999999999</v>
      </c>
      <c r="G1396">
        <v>2011</v>
      </c>
      <c r="H1396" s="5">
        <v>79</v>
      </c>
      <c r="I1396" s="6">
        <v>6.5263347625732422</v>
      </c>
      <c r="J1396" s="6">
        <v>4.1806806415862603</v>
      </c>
      <c r="K1396" s="12">
        <v>50.004052431015971</v>
      </c>
      <c r="L1396">
        <f t="shared" si="65"/>
        <v>1.66</v>
      </c>
      <c r="M1396" s="20">
        <v>22407.714462506006</v>
      </c>
    </row>
    <row r="1397" spans="1:13">
      <c r="A1397">
        <f t="shared" si="63"/>
        <v>28</v>
      </c>
      <c r="B1397" t="s">
        <v>63</v>
      </c>
      <c r="C1397" t="str">
        <f>VLOOKUP(B1397,'country codes'!$A$3:$B$287,2,0)</f>
        <v>DZA</v>
      </c>
      <c r="D1397">
        <v>4</v>
      </c>
      <c r="E1397" s="7" t="str">
        <f t="shared" si="64"/>
        <v>2011DZA</v>
      </c>
      <c r="F1397" s="5">
        <v>36661.438000000002</v>
      </c>
      <c r="G1397">
        <v>2011</v>
      </c>
      <c r="H1397" s="5">
        <v>75.2</v>
      </c>
      <c r="I1397" s="6">
        <v>5.3171944618225098</v>
      </c>
      <c r="J1397" s="6">
        <v>2.2477412560433998</v>
      </c>
      <c r="K1397" s="12">
        <v>49.669929469593121</v>
      </c>
      <c r="L1397">
        <f t="shared" si="65"/>
        <v>1.66</v>
      </c>
      <c r="M1397" s="20">
        <v>11078.240515725027</v>
      </c>
    </row>
    <row r="1398" spans="1:13">
      <c r="A1398">
        <f t="shared" si="63"/>
        <v>29</v>
      </c>
      <c r="B1398" t="s">
        <v>29</v>
      </c>
      <c r="C1398" t="str">
        <f>VLOOKUP(B1398,'country codes'!$A$3:$B$287,2,0)</f>
        <v>GBR</v>
      </c>
      <c r="D1398">
        <v>3</v>
      </c>
      <c r="E1398" s="7" t="str">
        <f t="shared" si="64"/>
        <v>2011GBR</v>
      </c>
      <c r="F1398" s="5">
        <v>64021.921999999999</v>
      </c>
      <c r="G1398">
        <v>2011</v>
      </c>
      <c r="H1398" s="5">
        <v>80.599999999999994</v>
      </c>
      <c r="I1398" s="6">
        <v>6.8692488670349121</v>
      </c>
      <c r="J1398" s="6">
        <v>4.9280762328397998</v>
      </c>
      <c r="K1398" s="12">
        <v>49.666628125214508</v>
      </c>
      <c r="L1398">
        <f t="shared" si="65"/>
        <v>1.66</v>
      </c>
      <c r="M1398" s="20">
        <v>42451.60655329968</v>
      </c>
    </row>
    <row r="1399" spans="1:13">
      <c r="A1399">
        <f t="shared" si="63"/>
        <v>30</v>
      </c>
      <c r="B1399" t="s">
        <v>58</v>
      </c>
      <c r="C1399" t="str">
        <f>VLOOKUP(B1399,'country codes'!$A$3:$B$287,2,0)</f>
        <v>CYP</v>
      </c>
      <c r="D1399">
        <v>3</v>
      </c>
      <c r="E1399" s="7" t="str">
        <f t="shared" si="64"/>
        <v>2011CYP</v>
      </c>
      <c r="F1399" s="5">
        <v>1124.837</v>
      </c>
      <c r="G1399">
        <v>2011</v>
      </c>
      <c r="H1399" s="5">
        <v>79.599999999999994</v>
      </c>
      <c r="I1399" s="6">
        <v>6.6896085739135742</v>
      </c>
      <c r="J1399" s="6">
        <v>4.5917766313149198</v>
      </c>
      <c r="K1399" s="12">
        <v>49.465933568371597</v>
      </c>
      <c r="L1399">
        <f t="shared" si="65"/>
        <v>1.66</v>
      </c>
      <c r="M1399" s="20">
        <v>37413.590204530003</v>
      </c>
    </row>
    <row r="1400" spans="1:13">
      <c r="A1400">
        <f t="shared" si="63"/>
        <v>31</v>
      </c>
      <c r="B1400" t="s">
        <v>7</v>
      </c>
      <c r="C1400" t="str">
        <f>VLOOKUP(B1400,'country codes'!$A$3:$B$287,2,0)</f>
        <v>HND</v>
      </c>
      <c r="D1400">
        <v>1</v>
      </c>
      <c r="E1400" s="7" t="str">
        <f t="shared" si="64"/>
        <v>2011HND</v>
      </c>
      <c r="F1400" s="5">
        <v>8480.67</v>
      </c>
      <c r="G1400">
        <v>2011</v>
      </c>
      <c r="H1400" s="5">
        <v>73.599999999999994</v>
      </c>
      <c r="I1400" s="6">
        <v>4.961031436920166</v>
      </c>
      <c r="J1400" s="6">
        <v>1.6888902866628099</v>
      </c>
      <c r="K1400" s="12">
        <v>49.278620106502281</v>
      </c>
      <c r="L1400">
        <f t="shared" si="65"/>
        <v>1.66</v>
      </c>
      <c r="M1400" s="20">
        <v>4956.4022673863556</v>
      </c>
    </row>
    <row r="1401" spans="1:13">
      <c r="A1401">
        <f t="shared" si="63"/>
        <v>32</v>
      </c>
      <c r="B1401" t="s">
        <v>74</v>
      </c>
      <c r="C1401" t="str">
        <f>VLOOKUP(B1401,'country codes'!$A$3:$B$287,2,0)</f>
        <v>ISR</v>
      </c>
      <c r="D1401">
        <v>4</v>
      </c>
      <c r="E1401" s="7" t="str">
        <f t="shared" si="64"/>
        <v>2011ISR</v>
      </c>
      <c r="F1401" s="5">
        <v>7487.0950000000003</v>
      </c>
      <c r="G1401">
        <v>2011</v>
      </c>
      <c r="H1401" s="5">
        <v>81.7</v>
      </c>
      <c r="I1401" s="6">
        <v>7.4331479072570801</v>
      </c>
      <c r="J1401" s="6">
        <v>5.9448760966467997</v>
      </c>
      <c r="K1401" s="12">
        <v>49.1890107348326</v>
      </c>
      <c r="L1401">
        <f t="shared" si="65"/>
        <v>1.66</v>
      </c>
      <c r="M1401" s="20">
        <v>35980.066654354174</v>
      </c>
    </row>
    <row r="1402" spans="1:13">
      <c r="A1402">
        <f t="shared" si="63"/>
        <v>33</v>
      </c>
      <c r="B1402" t="s">
        <v>59</v>
      </c>
      <c r="C1402" t="str">
        <f>VLOOKUP(B1402,'country codes'!$A$3:$B$287,2,0)</f>
        <v>NOR</v>
      </c>
      <c r="D1402">
        <v>3</v>
      </c>
      <c r="E1402" s="7" t="str">
        <f t="shared" si="64"/>
        <v>2011NOR</v>
      </c>
      <c r="F1402" s="5">
        <v>4948.335</v>
      </c>
      <c r="G1402">
        <v>2011</v>
      </c>
      <c r="H1402" s="5">
        <v>81.3</v>
      </c>
      <c r="I1402" s="6">
        <v>7.666779637336731</v>
      </c>
      <c r="J1402" s="6">
        <v>6.2231196096380597</v>
      </c>
      <c r="K1402" s="12">
        <v>49.028177412404816</v>
      </c>
      <c r="L1402">
        <f t="shared" si="65"/>
        <v>1.66</v>
      </c>
      <c r="M1402" s="20">
        <v>61352.456845038148</v>
      </c>
    </row>
    <row r="1403" spans="1:13">
      <c r="A1403">
        <f t="shared" si="63"/>
        <v>34</v>
      </c>
      <c r="B1403" t="s">
        <v>37</v>
      </c>
      <c r="C1403" t="str">
        <f>VLOOKUP(B1403,'country codes'!$A$3:$B$287,2,0)</f>
        <v>IDN</v>
      </c>
      <c r="D1403">
        <v>8</v>
      </c>
      <c r="E1403" s="7" t="str">
        <f t="shared" si="64"/>
        <v>2011IDN</v>
      </c>
      <c r="F1403" s="5">
        <v>245115.98800000001</v>
      </c>
      <c r="G1403">
        <v>2011</v>
      </c>
      <c r="H1403" s="5">
        <v>69.5</v>
      </c>
      <c r="I1403" s="6">
        <v>5.1726083755493164</v>
      </c>
      <c r="J1403" s="6">
        <v>1.5046551139900399</v>
      </c>
      <c r="K1403" s="12">
        <v>48.678298602379392</v>
      </c>
      <c r="L1403">
        <f t="shared" si="65"/>
        <v>1.66</v>
      </c>
      <c r="M1403" s="20">
        <v>8680.2056223053241</v>
      </c>
    </row>
    <row r="1404" spans="1:13">
      <c r="A1404">
        <f t="shared" si="63"/>
        <v>35</v>
      </c>
      <c r="B1404" t="s">
        <v>34</v>
      </c>
      <c r="C1404" t="str">
        <f>VLOOKUP(B1404,'country codes'!$A$3:$B$287,2,0)</f>
        <v>NLD</v>
      </c>
      <c r="D1404">
        <v>3</v>
      </c>
      <c r="E1404" s="7" t="str">
        <f t="shared" si="64"/>
        <v>2011NLD</v>
      </c>
      <c r="F1404" s="5">
        <v>16738.190999999999</v>
      </c>
      <c r="G1404">
        <v>2011</v>
      </c>
      <c r="H1404" s="5">
        <v>81</v>
      </c>
      <c r="I1404" s="6">
        <v>7.5637979507446289</v>
      </c>
      <c r="J1404" s="6">
        <v>6.1373559787298202</v>
      </c>
      <c r="K1404" s="12">
        <v>48.642106308998059</v>
      </c>
      <c r="L1404">
        <f t="shared" si="65"/>
        <v>1.66</v>
      </c>
      <c r="M1404" s="20">
        <v>52762.199186015168</v>
      </c>
    </row>
    <row r="1405" spans="1:13">
      <c r="A1405">
        <f t="shared" si="63"/>
        <v>36</v>
      </c>
      <c r="B1405" t="s">
        <v>75</v>
      </c>
      <c r="C1405" t="str">
        <f>VLOOKUP(B1405,'country codes'!$A$3:$B$287,2,0)</f>
        <v>JPN</v>
      </c>
      <c r="D1405">
        <v>8</v>
      </c>
      <c r="E1405" s="7" t="str">
        <f t="shared" si="64"/>
        <v>2011JPN</v>
      </c>
      <c r="F1405" s="5">
        <v>128498.966</v>
      </c>
      <c r="G1405">
        <v>2011</v>
      </c>
      <c r="H1405" s="5">
        <v>83.1</v>
      </c>
      <c r="I1405" s="6">
        <v>6.2627935409545898</v>
      </c>
      <c r="J1405" s="6">
        <v>4.76874274866592</v>
      </c>
      <c r="K1405" s="12">
        <v>48.551756075444615</v>
      </c>
      <c r="L1405">
        <f t="shared" si="65"/>
        <v>1.66</v>
      </c>
      <c r="M1405" s="20">
        <v>37728.904981478678</v>
      </c>
    </row>
    <row r="1406" spans="1:13">
      <c r="A1406">
        <f t="shared" si="63"/>
        <v>37</v>
      </c>
      <c r="B1406" t="s">
        <v>24</v>
      </c>
      <c r="C1406" t="str">
        <f>VLOOKUP(B1406,'country codes'!$A$3:$B$287,2,0)</f>
        <v>UZB</v>
      </c>
      <c r="D1406">
        <v>7</v>
      </c>
      <c r="E1406" s="7" t="str">
        <f t="shared" si="64"/>
        <v>2011UZB</v>
      </c>
      <c r="F1406" s="5">
        <v>28977.006000000001</v>
      </c>
      <c r="G1406">
        <v>2011</v>
      </c>
      <c r="H1406" s="5">
        <v>69.900000000000006</v>
      </c>
      <c r="I1406" s="6">
        <v>5.7387442588806152</v>
      </c>
      <c r="J1406" s="6">
        <v>2.2297410121908801</v>
      </c>
      <c r="K1406" s="12">
        <v>48.481582942458203</v>
      </c>
      <c r="L1406">
        <f t="shared" si="65"/>
        <v>1.66</v>
      </c>
      <c r="M1406" s="20">
        <v>4880.8626289269041</v>
      </c>
    </row>
    <row r="1407" spans="1:13">
      <c r="A1407">
        <f t="shared" si="63"/>
        <v>38</v>
      </c>
      <c r="B1407" t="s">
        <v>25</v>
      </c>
      <c r="C1407" t="str">
        <f>VLOOKUP(B1407,'country codes'!$A$3:$B$287,2,0)</f>
        <v>NZL</v>
      </c>
      <c r="D1407">
        <v>2</v>
      </c>
      <c r="E1407" s="7" t="str">
        <f t="shared" si="64"/>
        <v>2011NZL</v>
      </c>
      <c r="F1407" s="5">
        <v>4418.674</v>
      </c>
      <c r="G1407">
        <v>2011</v>
      </c>
      <c r="H1407" s="5">
        <v>81.099999999999994</v>
      </c>
      <c r="I1407" s="6">
        <v>7.1906380653381348</v>
      </c>
      <c r="J1407" s="6">
        <v>5.8282907719454897</v>
      </c>
      <c r="K1407" s="12">
        <v>47.995554858165981</v>
      </c>
      <c r="L1407">
        <f t="shared" si="65"/>
        <v>1.66</v>
      </c>
      <c r="M1407" s="20">
        <v>38361.194193690491</v>
      </c>
    </row>
    <row r="1408" spans="1:13">
      <c r="A1408">
        <f t="shared" si="63"/>
        <v>39</v>
      </c>
      <c r="B1408" t="s">
        <v>72</v>
      </c>
      <c r="C1408" t="str">
        <f>VLOOKUP(B1408,'country codes'!$A$3:$B$287,2,0)</f>
        <v>TUN</v>
      </c>
      <c r="D1408">
        <v>4</v>
      </c>
      <c r="E1408" s="7" t="str">
        <f t="shared" si="64"/>
        <v>2011TUN</v>
      </c>
      <c r="F1408" s="5">
        <v>10741.871999999999</v>
      </c>
      <c r="G1408">
        <v>2011</v>
      </c>
      <c r="H1408" s="5">
        <v>75.2</v>
      </c>
      <c r="I1408" s="6">
        <v>4.8764820098876953</v>
      </c>
      <c r="J1408" s="6">
        <v>2.0684411149328699</v>
      </c>
      <c r="K1408" s="12">
        <v>47.646535464911331</v>
      </c>
      <c r="L1408">
        <f t="shared" si="65"/>
        <v>1.66</v>
      </c>
      <c r="M1408" s="20">
        <v>9820.9866912968937</v>
      </c>
    </row>
    <row r="1409" spans="1:13">
      <c r="A1409">
        <f t="shared" si="63"/>
        <v>40</v>
      </c>
      <c r="B1409" t="s">
        <v>88</v>
      </c>
      <c r="C1409" t="str">
        <f>VLOOKUP(B1409,'country codes'!$A$3:$B$287,2,0)</f>
        <v>AUT</v>
      </c>
      <c r="D1409">
        <v>3</v>
      </c>
      <c r="E1409" s="7" t="str">
        <f t="shared" si="64"/>
        <v>2011AUT</v>
      </c>
      <c r="F1409" s="5">
        <v>8453.5010000000002</v>
      </c>
      <c r="G1409">
        <v>2011</v>
      </c>
      <c r="H1409" s="5">
        <v>80.8</v>
      </c>
      <c r="I1409" s="6">
        <v>7.470512866973877</v>
      </c>
      <c r="J1409" s="6">
        <v>6.4444494503218701</v>
      </c>
      <c r="K1409" s="12">
        <v>46.888538180682154</v>
      </c>
      <c r="L1409">
        <f t="shared" si="65"/>
        <v>1.66</v>
      </c>
      <c r="M1409" s="20">
        <v>53272.527358892032</v>
      </c>
    </row>
    <row r="1410" spans="1:13">
      <c r="A1410">
        <f t="shared" ref="A1410:A1473" si="66">IF(ISNUMBER(K1410),COUNTIFS($G$2:$G$2281,G1410,$K$2:$K$2281,"&gt;"&amp;K1410)+1,"")</f>
        <v>41</v>
      </c>
      <c r="B1410" t="s">
        <v>40</v>
      </c>
      <c r="C1410" t="str">
        <f>VLOOKUP(B1410,'country codes'!$A$3:$B$287,2,0)</f>
        <v>DEU</v>
      </c>
      <c r="D1410">
        <v>3</v>
      </c>
      <c r="E1410" s="7" t="str">
        <f t="shared" ref="E1410:E1473" si="67">G1410&amp;C1410</f>
        <v>2011DEU</v>
      </c>
      <c r="F1410" s="5">
        <v>80855.629000000001</v>
      </c>
      <c r="G1410">
        <v>2011</v>
      </c>
      <c r="H1410" s="5">
        <v>80.3</v>
      </c>
      <c r="I1410" s="6">
        <v>6.621312141418457</v>
      </c>
      <c r="J1410" s="6">
        <v>5.2373550424360298</v>
      </c>
      <c r="K1410" s="12">
        <v>46.80239789994139</v>
      </c>
      <c r="L1410">
        <f t="shared" ref="L1410:L1473" si="68">VLOOKUP(G1410,$G$2285:$J$2299,4,0)</f>
        <v>1.66</v>
      </c>
      <c r="M1410" s="20">
        <v>49843.288065314366</v>
      </c>
    </row>
    <row r="1411" spans="1:13">
      <c r="A1411">
        <f t="shared" si="66"/>
        <v>42</v>
      </c>
      <c r="B1411" t="s">
        <v>49</v>
      </c>
      <c r="C1411" t="str">
        <f>VLOOKUP(B1411,'country codes'!$A$3:$B$287,2,0)</f>
        <v>LKA</v>
      </c>
      <c r="D1411">
        <v>6</v>
      </c>
      <c r="E1411" s="7" t="str">
        <f t="shared" si="67"/>
        <v>2011LKA</v>
      </c>
      <c r="F1411" s="5">
        <v>20398.495999999999</v>
      </c>
      <c r="G1411">
        <v>2011</v>
      </c>
      <c r="H1411" s="5">
        <v>75.599999999999994</v>
      </c>
      <c r="I1411" s="6">
        <v>4.1805691719055176</v>
      </c>
      <c r="J1411" s="6">
        <v>1.39558745910687</v>
      </c>
      <c r="K1411" s="12">
        <v>46.774257635623471</v>
      </c>
      <c r="L1411">
        <f t="shared" si="68"/>
        <v>1.66</v>
      </c>
      <c r="M1411" s="20">
        <v>9827.5379683604078</v>
      </c>
    </row>
    <row r="1412" spans="1:13">
      <c r="A1412">
        <f t="shared" si="66"/>
        <v>43</v>
      </c>
      <c r="B1412" t="s">
        <v>62</v>
      </c>
      <c r="C1412" t="str">
        <f>VLOOKUP(B1412,'country codes'!$A$3:$B$287,2,0)</f>
        <v>SWE</v>
      </c>
      <c r="D1412">
        <v>3</v>
      </c>
      <c r="E1412" s="7" t="str">
        <f t="shared" si="67"/>
        <v>2011SWE</v>
      </c>
      <c r="F1412" s="5">
        <v>9466.7049999999999</v>
      </c>
      <c r="G1412">
        <v>2011</v>
      </c>
      <c r="H1412" s="5">
        <v>81.7</v>
      </c>
      <c r="I1412" s="6">
        <v>7.3822321891784668</v>
      </c>
      <c r="J1412" s="6">
        <v>6.5248876250958103</v>
      </c>
      <c r="K1412" s="12">
        <v>46.726371799292615</v>
      </c>
      <c r="L1412">
        <f t="shared" si="68"/>
        <v>1.66</v>
      </c>
      <c r="M1412" s="20">
        <v>49103.738161686138</v>
      </c>
    </row>
    <row r="1413" spans="1:13">
      <c r="A1413">
        <f t="shared" si="66"/>
        <v>44</v>
      </c>
      <c r="B1413" t="s">
        <v>57</v>
      </c>
      <c r="C1413" t="str">
        <f>VLOOKUP(B1413,'country codes'!$A$3:$B$287,2,0)</f>
        <v>FIN</v>
      </c>
      <c r="D1413">
        <v>3</v>
      </c>
      <c r="E1413" s="7" t="str">
        <f t="shared" si="67"/>
        <v>2011FIN</v>
      </c>
      <c r="F1413" s="5">
        <v>5390.0360000000001</v>
      </c>
      <c r="G1413">
        <v>2011</v>
      </c>
      <c r="H1413" s="5">
        <v>80.400000000000006</v>
      </c>
      <c r="I1413" s="6">
        <v>7.3542251586914063</v>
      </c>
      <c r="J1413" s="6">
        <v>6.2755788170631801</v>
      </c>
      <c r="K1413" s="12">
        <v>46.676709164638261</v>
      </c>
      <c r="L1413">
        <f t="shared" si="68"/>
        <v>1.66</v>
      </c>
      <c r="M1413" s="20">
        <v>46863.642168049664</v>
      </c>
    </row>
    <row r="1414" spans="1:13">
      <c r="A1414">
        <f t="shared" si="66"/>
        <v>45</v>
      </c>
      <c r="B1414" t="s">
        <v>22</v>
      </c>
      <c r="C1414" t="str">
        <f>VLOOKUP(B1414,'country codes'!$A$3:$B$287,2,0)</f>
        <v>KGZ</v>
      </c>
      <c r="D1414">
        <v>7</v>
      </c>
      <c r="E1414" s="7" t="str">
        <f t="shared" si="67"/>
        <v>2011KGZ</v>
      </c>
      <c r="F1414" s="5">
        <v>5517.9269999999997</v>
      </c>
      <c r="G1414">
        <v>2011</v>
      </c>
      <c r="H1414" s="5">
        <v>69.400000000000006</v>
      </c>
      <c r="I1414" s="6">
        <v>4.9210491180419922</v>
      </c>
      <c r="J1414" s="6">
        <v>1.5558361888265999</v>
      </c>
      <c r="K1414" s="12">
        <v>46.55925388704717</v>
      </c>
      <c r="L1414">
        <f t="shared" si="68"/>
        <v>1.66</v>
      </c>
      <c r="M1414" s="20">
        <v>4334.6607884607383</v>
      </c>
    </row>
    <row r="1415" spans="1:13">
      <c r="A1415">
        <f t="shared" si="66"/>
        <v>46</v>
      </c>
      <c r="B1415" s="9" t="s">
        <v>127</v>
      </c>
      <c r="C1415" t="str">
        <f>VLOOKUP(B1415,'country codes'!$A$3:$B$287,2,0)</f>
        <v>KOR</v>
      </c>
      <c r="D1415">
        <v>8</v>
      </c>
      <c r="E1415" s="7" t="str">
        <f t="shared" si="67"/>
        <v>2011KOR</v>
      </c>
      <c r="F1415" s="5">
        <v>49786.152999999998</v>
      </c>
      <c r="G1415">
        <v>2011</v>
      </c>
      <c r="H1415" s="5">
        <v>80.8</v>
      </c>
      <c r="I1415" s="6">
        <v>6.946599006652832</v>
      </c>
      <c r="J1415" s="6">
        <v>5.8911672608784702</v>
      </c>
      <c r="K1415" s="12">
        <v>46.295253152852531</v>
      </c>
      <c r="L1415">
        <f t="shared" si="68"/>
        <v>1.66</v>
      </c>
      <c r="M1415" s="20">
        <v>35521.371433448578</v>
      </c>
    </row>
    <row r="1416" spans="1:13">
      <c r="A1416">
        <f t="shared" si="66"/>
        <v>47</v>
      </c>
      <c r="B1416" t="s">
        <v>101</v>
      </c>
      <c r="C1416" t="str">
        <f>VLOOKUP(B1416,'country codes'!$A$3:$B$287,2,0)</f>
        <v>DNK</v>
      </c>
      <c r="D1416">
        <v>3</v>
      </c>
      <c r="E1416" s="7" t="str">
        <f t="shared" si="67"/>
        <v>2011DNK</v>
      </c>
      <c r="F1416" s="5">
        <v>5582.98</v>
      </c>
      <c r="G1416">
        <v>2011</v>
      </c>
      <c r="H1416" s="5">
        <v>79.7</v>
      </c>
      <c r="I1416" s="6">
        <v>7.7882318496704102</v>
      </c>
      <c r="J1416" s="6">
        <v>6.9564630720426903</v>
      </c>
      <c r="K1416" s="12">
        <v>45.906565424973245</v>
      </c>
      <c r="L1416">
        <f t="shared" si="68"/>
        <v>1.66</v>
      </c>
      <c r="M1416" s="20">
        <v>51456.997137934814</v>
      </c>
    </row>
    <row r="1417" spans="1:13">
      <c r="A1417">
        <f t="shared" si="66"/>
        <v>48</v>
      </c>
      <c r="B1417" t="s">
        <v>13</v>
      </c>
      <c r="C1417" t="str">
        <f>VLOOKUP(B1417,'country codes'!$A$3:$B$287,2,0)</f>
        <v>TJK</v>
      </c>
      <c r="D1417">
        <v>7</v>
      </c>
      <c r="E1417" s="7" t="str">
        <f t="shared" si="67"/>
        <v>2011TJK</v>
      </c>
      <c r="F1417" s="5">
        <v>7697.5069999999996</v>
      </c>
      <c r="G1417">
        <v>2011</v>
      </c>
      <c r="H1417" s="5">
        <v>69.099999999999994</v>
      </c>
      <c r="I1417" s="6">
        <v>4.2626714706420898</v>
      </c>
      <c r="J1417" s="6">
        <v>0.86910817520227701</v>
      </c>
      <c r="K1417" s="12">
        <v>45.790075089225923</v>
      </c>
      <c r="L1417">
        <f t="shared" si="68"/>
        <v>1.66</v>
      </c>
      <c r="M1417" s="20">
        <v>2373.1860335695956</v>
      </c>
    </row>
    <row r="1418" spans="1:13">
      <c r="A1418">
        <f t="shared" si="66"/>
        <v>49</v>
      </c>
      <c r="B1418" t="s">
        <v>124</v>
      </c>
      <c r="C1418" t="str">
        <f>VLOOKUP(B1418,'country codes'!$A$3:$B$287,2,0)</f>
        <v>IND</v>
      </c>
      <c r="D1418">
        <v>6</v>
      </c>
      <c r="E1418" s="7" t="str">
        <f t="shared" si="67"/>
        <v>2011IND</v>
      </c>
      <c r="F1418" s="5">
        <v>1250287.939</v>
      </c>
      <c r="G1418">
        <v>2011</v>
      </c>
      <c r="H1418" s="5">
        <v>67.099999999999994</v>
      </c>
      <c r="I1418" s="6">
        <v>4.6348714828491211</v>
      </c>
      <c r="J1418" s="6">
        <v>1.0731575274007401</v>
      </c>
      <c r="K1418" s="12">
        <v>45.654123653207677</v>
      </c>
      <c r="L1418">
        <f t="shared" si="68"/>
        <v>1.66</v>
      </c>
      <c r="M1418" s="20">
        <v>4391.7970271510985</v>
      </c>
    </row>
    <row r="1419" spans="1:13">
      <c r="A1419">
        <f t="shared" si="66"/>
        <v>50</v>
      </c>
      <c r="B1419" t="s">
        <v>52</v>
      </c>
      <c r="C1419" t="str">
        <f>VLOOKUP(B1419,'country codes'!$A$3:$B$287,2,0)</f>
        <v>ITA</v>
      </c>
      <c r="D1419">
        <v>3</v>
      </c>
      <c r="E1419" s="7" t="str">
        <f t="shared" si="67"/>
        <v>2011ITA</v>
      </c>
      <c r="F1419" s="5">
        <v>59589.07</v>
      </c>
      <c r="G1419">
        <v>2011</v>
      </c>
      <c r="H1419" s="5">
        <v>82.1</v>
      </c>
      <c r="I1419" s="6">
        <v>6.0570864677429199</v>
      </c>
      <c r="J1419" s="6">
        <v>5.0893127843330603</v>
      </c>
      <c r="K1419" s="12">
        <v>45.412313873734568</v>
      </c>
      <c r="L1419">
        <f t="shared" si="68"/>
        <v>1.66</v>
      </c>
      <c r="M1419" s="20">
        <v>43029.271741285353</v>
      </c>
    </row>
    <row r="1420" spans="1:13">
      <c r="A1420">
        <f t="shared" si="66"/>
        <v>51</v>
      </c>
      <c r="B1420" t="s">
        <v>17</v>
      </c>
      <c r="C1420" t="str">
        <f>VLOOKUP(B1420,'country codes'!$A$3:$B$287,2,0)</f>
        <v>SLV</v>
      </c>
      <c r="D1420">
        <v>1</v>
      </c>
      <c r="E1420" s="7" t="str">
        <f t="shared" si="67"/>
        <v>2011SLV</v>
      </c>
      <c r="F1420" s="5">
        <v>6210.567</v>
      </c>
      <c r="G1420">
        <v>2011</v>
      </c>
      <c r="H1420" s="5">
        <v>71.400000000000006</v>
      </c>
      <c r="I1420" s="6">
        <v>4.7412948608398438</v>
      </c>
      <c r="J1420" s="6">
        <v>1.9149706376539199</v>
      </c>
      <c r="K1420" s="12">
        <v>44.813943457207721</v>
      </c>
      <c r="L1420">
        <f t="shared" si="68"/>
        <v>1.66</v>
      </c>
      <c r="M1420" s="20">
        <v>7575.6291506756997</v>
      </c>
    </row>
    <row r="1421" spans="1:13">
      <c r="A1421">
        <f t="shared" si="66"/>
        <v>52</v>
      </c>
      <c r="B1421" t="s">
        <v>113</v>
      </c>
      <c r="C1421" t="str">
        <f>VLOOKUP(B1421,'country codes'!$A$3:$B$287,2,0)</f>
        <v>MLT</v>
      </c>
      <c r="D1421">
        <v>3</v>
      </c>
      <c r="E1421" s="7" t="str">
        <f t="shared" si="67"/>
        <v>2011MLT</v>
      </c>
      <c r="F1421" s="5">
        <v>417.72</v>
      </c>
      <c r="G1421">
        <v>2011</v>
      </c>
      <c r="H1421" s="5">
        <v>81.099999999999994</v>
      </c>
      <c r="I1421" s="6">
        <v>6.1547183990478516</v>
      </c>
      <c r="J1421" s="6">
        <v>5.2343947753596201</v>
      </c>
      <c r="K1421" s="12">
        <v>44.773895882891217</v>
      </c>
      <c r="L1421">
        <f t="shared" si="68"/>
        <v>1.66</v>
      </c>
      <c r="M1421" s="20">
        <v>32896.206915890987</v>
      </c>
    </row>
    <row r="1422" spans="1:13">
      <c r="A1422">
        <f t="shared" si="66"/>
        <v>53</v>
      </c>
      <c r="B1422" t="s">
        <v>98</v>
      </c>
      <c r="C1422" t="str">
        <f>VLOOKUP(B1422,'country codes'!$A$3:$B$287,2,0)</f>
        <v>HTI</v>
      </c>
      <c r="D1422">
        <v>1</v>
      </c>
      <c r="E1422" s="7" t="str">
        <f t="shared" si="67"/>
        <v>2011HTI</v>
      </c>
      <c r="F1422" s="5">
        <v>10100.32</v>
      </c>
      <c r="G1422">
        <v>2011</v>
      </c>
      <c r="H1422" s="5">
        <v>60.9</v>
      </c>
      <c r="I1422" s="6">
        <v>4.844573974609375</v>
      </c>
      <c r="J1422" s="6">
        <v>0.63003567439069896</v>
      </c>
      <c r="K1422" s="12">
        <v>44.727112957624719</v>
      </c>
      <c r="L1422">
        <f t="shared" si="68"/>
        <v>1.66</v>
      </c>
      <c r="M1422" s="20">
        <v>2860.2093864986741</v>
      </c>
    </row>
    <row r="1423" spans="1:13">
      <c r="A1423">
        <f t="shared" si="66"/>
        <v>54</v>
      </c>
      <c r="B1423" t="s">
        <v>112</v>
      </c>
      <c r="C1423" t="str">
        <f>VLOOKUP(B1423,'country codes'!$A$3:$B$287,2,0)</f>
        <v>MYS</v>
      </c>
      <c r="D1423">
        <v>8</v>
      </c>
      <c r="E1423" s="7" t="str">
        <f t="shared" si="67"/>
        <v>2011MYS</v>
      </c>
      <c r="F1423" s="5">
        <v>28650.962</v>
      </c>
      <c r="G1423">
        <v>2011</v>
      </c>
      <c r="H1423" s="5">
        <v>74.7</v>
      </c>
      <c r="I1423" s="6">
        <v>5.7863674163818359</v>
      </c>
      <c r="J1423" s="6">
        <v>3.7850645467916699</v>
      </c>
      <c r="K1423" s="12">
        <v>44.549366050137138</v>
      </c>
      <c r="L1423">
        <f t="shared" si="68"/>
        <v>1.66</v>
      </c>
      <c r="M1423" s="20">
        <v>21289.26274035704</v>
      </c>
    </row>
    <row r="1424" spans="1:13">
      <c r="A1424">
        <f t="shared" si="66"/>
        <v>55</v>
      </c>
      <c r="B1424" t="s">
        <v>38</v>
      </c>
      <c r="C1424" t="str">
        <f>VLOOKUP(B1424,'country codes'!$A$3:$B$287,2,0)</f>
        <v>MUS</v>
      </c>
      <c r="D1424">
        <v>5</v>
      </c>
      <c r="E1424" s="7" t="str">
        <f t="shared" si="67"/>
        <v>2011MUS</v>
      </c>
      <c r="F1424" s="5">
        <v>1251.0740000000001</v>
      </c>
      <c r="G1424">
        <v>2011</v>
      </c>
      <c r="H1424" s="5">
        <v>73.7</v>
      </c>
      <c r="I1424" s="6">
        <v>5.4770731925964355</v>
      </c>
      <c r="J1424" s="6">
        <v>3.2429418680876299</v>
      </c>
      <c r="K1424" s="12">
        <v>44.489847834371687</v>
      </c>
      <c r="L1424">
        <f t="shared" si="68"/>
        <v>1.66</v>
      </c>
      <c r="M1424" s="20">
        <v>17454.780078180895</v>
      </c>
    </row>
    <row r="1425" spans="1:13">
      <c r="A1425">
        <f t="shared" si="66"/>
        <v>56</v>
      </c>
      <c r="B1425" t="s">
        <v>65</v>
      </c>
      <c r="C1425" t="str">
        <f>VLOOKUP(B1425,'country codes'!$A$3:$B$287,2,0)</f>
        <v>IRQ</v>
      </c>
      <c r="D1425">
        <v>4</v>
      </c>
      <c r="E1425" s="7" t="str">
        <f t="shared" si="67"/>
        <v>2011IRQ</v>
      </c>
      <c r="F1425" s="5">
        <v>30725.305</v>
      </c>
      <c r="G1425">
        <v>2011</v>
      </c>
      <c r="H1425" s="5">
        <v>68.8</v>
      </c>
      <c r="I1425" s="6">
        <v>4.7253661155700684</v>
      </c>
      <c r="J1425" s="6">
        <v>1.6507324656394999</v>
      </c>
      <c r="K1425" s="12">
        <v>44.235291615471411</v>
      </c>
      <c r="L1425">
        <f t="shared" si="68"/>
        <v>1.66</v>
      </c>
      <c r="M1425" s="20">
        <v>9435.5903557796864</v>
      </c>
    </row>
    <row r="1426" spans="1:13">
      <c r="A1426">
        <f t="shared" si="66"/>
        <v>57</v>
      </c>
      <c r="B1426" t="s">
        <v>84</v>
      </c>
      <c r="C1426" t="str">
        <f>VLOOKUP(B1426,'country codes'!$A$3:$B$287,2,0)</f>
        <v>PRT</v>
      </c>
      <c r="D1426">
        <v>3</v>
      </c>
      <c r="E1426" s="7" t="str">
        <f t="shared" si="67"/>
        <v>2011PRT</v>
      </c>
      <c r="F1426" s="5">
        <v>10569.388000000001</v>
      </c>
      <c r="G1426">
        <v>2011</v>
      </c>
      <c r="H1426" s="5">
        <v>80.3</v>
      </c>
      <c r="I1426" s="6">
        <v>5.2199978828430176</v>
      </c>
      <c r="J1426" s="6">
        <v>3.9559722837901901</v>
      </c>
      <c r="K1426" s="12">
        <v>44.061237553657378</v>
      </c>
      <c r="L1426">
        <f t="shared" si="68"/>
        <v>1.66</v>
      </c>
      <c r="M1426" s="20">
        <v>31404.754390779286</v>
      </c>
    </row>
    <row r="1427" spans="1:13">
      <c r="A1427">
        <f t="shared" si="66"/>
        <v>58</v>
      </c>
      <c r="B1427" t="s">
        <v>67</v>
      </c>
      <c r="C1427" t="str">
        <f>VLOOKUP(B1427,'country codes'!$A$3:$B$287,2,0)</f>
        <v>SVN</v>
      </c>
      <c r="D1427">
        <v>7</v>
      </c>
      <c r="E1427" s="7" t="str">
        <f t="shared" si="67"/>
        <v>2011SVN</v>
      </c>
      <c r="F1427" s="5">
        <v>2051.2779999999998</v>
      </c>
      <c r="G1427">
        <v>2011</v>
      </c>
      <c r="H1427" s="5">
        <v>79.7</v>
      </c>
      <c r="I1427" s="6">
        <v>6.0359640121459961</v>
      </c>
      <c r="J1427" s="6">
        <v>5.0835758501635304</v>
      </c>
      <c r="K1427" s="12">
        <v>43.845673537179195</v>
      </c>
      <c r="L1427">
        <f t="shared" si="68"/>
        <v>1.66</v>
      </c>
      <c r="M1427" s="20">
        <v>33680.494192183665</v>
      </c>
    </row>
    <row r="1428" spans="1:13">
      <c r="A1428">
        <f t="shared" si="66"/>
        <v>59</v>
      </c>
      <c r="B1428" t="s">
        <v>123</v>
      </c>
      <c r="C1428" t="str">
        <f>VLOOKUP(B1428,'country codes'!$A$3:$B$287,2,0)</f>
        <v>LBN</v>
      </c>
      <c r="D1428">
        <v>4</v>
      </c>
      <c r="E1428" s="7" t="str">
        <f t="shared" si="67"/>
        <v>2011LBN</v>
      </c>
      <c r="F1428" s="5">
        <v>5202.0219999999999</v>
      </c>
      <c r="G1428">
        <v>2011</v>
      </c>
      <c r="H1428" s="5">
        <v>78.5</v>
      </c>
      <c r="I1428" s="6">
        <v>5.1875715255737305</v>
      </c>
      <c r="J1428" s="6">
        <v>3.7262097134456802</v>
      </c>
      <c r="K1428" s="12">
        <v>43.727710264188268</v>
      </c>
      <c r="L1428">
        <f t="shared" si="68"/>
        <v>1.66</v>
      </c>
      <c r="M1428" s="20">
        <v>18725.857432557765</v>
      </c>
    </row>
    <row r="1429" spans="1:13">
      <c r="A1429">
        <f t="shared" si="66"/>
        <v>60</v>
      </c>
      <c r="B1429" t="s">
        <v>120</v>
      </c>
      <c r="C1429" t="str">
        <f>VLOOKUP(B1429,'country codes'!$A$3:$B$287,2,0)</f>
        <v>BEL</v>
      </c>
      <c r="D1429">
        <v>3</v>
      </c>
      <c r="E1429" s="7" t="str">
        <f t="shared" si="67"/>
        <v>2011BEL</v>
      </c>
      <c r="F1429" s="5">
        <v>11013.86</v>
      </c>
      <c r="G1429">
        <v>2011</v>
      </c>
      <c r="H1429" s="5">
        <v>80.3</v>
      </c>
      <c r="I1429" s="6">
        <v>7.1113638877868652</v>
      </c>
      <c r="J1429" s="6">
        <v>6.7794906100635197</v>
      </c>
      <c r="K1429" s="12">
        <v>43.66628423290976</v>
      </c>
      <c r="L1429">
        <f t="shared" si="68"/>
        <v>1.66</v>
      </c>
      <c r="M1429" s="20">
        <v>48307.706831636198</v>
      </c>
    </row>
    <row r="1430" spans="1:13">
      <c r="A1430">
        <f t="shared" si="66"/>
        <v>61</v>
      </c>
      <c r="B1430" t="s">
        <v>78</v>
      </c>
      <c r="C1430" t="str">
        <f>VLOOKUP(B1430,'country codes'!$A$3:$B$287,2,0)</f>
        <v>BOL</v>
      </c>
      <c r="D1430">
        <v>1</v>
      </c>
      <c r="E1430" s="7" t="str">
        <f t="shared" si="67"/>
        <v>2011BOL</v>
      </c>
      <c r="F1430" s="5">
        <v>10212.950999999999</v>
      </c>
      <c r="G1430">
        <v>2011</v>
      </c>
      <c r="H1430" s="5">
        <v>68.5</v>
      </c>
      <c r="I1430" s="6">
        <v>5.778874397277832</v>
      </c>
      <c r="J1430" s="6">
        <v>3.0272759815030699</v>
      </c>
      <c r="K1430" s="12">
        <v>43.592673763535039</v>
      </c>
      <c r="L1430">
        <f t="shared" si="68"/>
        <v>1.66</v>
      </c>
      <c r="M1430" s="20">
        <v>6844.9817604608879</v>
      </c>
    </row>
    <row r="1431" spans="1:13">
      <c r="A1431">
        <f t="shared" si="66"/>
        <v>62</v>
      </c>
      <c r="B1431" t="s">
        <v>111</v>
      </c>
      <c r="C1431" t="str">
        <f>VLOOKUP(B1431,'country codes'!$A$3:$B$287,2,0)</f>
        <v>TUR</v>
      </c>
      <c r="D1431">
        <v>4</v>
      </c>
      <c r="E1431" s="7" t="str">
        <f t="shared" si="67"/>
        <v>2011TUR</v>
      </c>
      <c r="F1431" s="5">
        <v>73443.254000000001</v>
      </c>
      <c r="G1431">
        <v>2011</v>
      </c>
      <c r="H1431" s="5">
        <v>74.900000000000006</v>
      </c>
      <c r="I1431" s="6">
        <v>5.2719440460205078</v>
      </c>
      <c r="J1431" s="6">
        <v>3.3459471719252898</v>
      </c>
      <c r="K1431" s="12">
        <v>43.592378456378455</v>
      </c>
      <c r="L1431">
        <f t="shared" si="68"/>
        <v>1.66</v>
      </c>
      <c r="M1431" s="20">
        <v>22002.142212680421</v>
      </c>
    </row>
    <row r="1432" spans="1:13">
      <c r="A1432">
        <f t="shared" si="66"/>
        <v>63</v>
      </c>
      <c r="B1432" t="s">
        <v>61</v>
      </c>
      <c r="C1432" t="str">
        <f>VLOOKUP(B1432,'country codes'!$A$3:$B$287,2,0)</f>
        <v>PRY</v>
      </c>
      <c r="D1432">
        <v>1</v>
      </c>
      <c r="E1432" s="7" t="str">
        <f t="shared" si="67"/>
        <v>2011PRY</v>
      </c>
      <c r="F1432" s="5">
        <v>6333.9809999999998</v>
      </c>
      <c r="G1432">
        <v>2011</v>
      </c>
      <c r="H1432" s="5">
        <v>72.900000000000006</v>
      </c>
      <c r="I1432" s="6">
        <v>5.6770806312561035</v>
      </c>
      <c r="J1432" s="6">
        <v>3.6227317613269201</v>
      </c>
      <c r="K1432" s="12">
        <v>43.418362064777789</v>
      </c>
      <c r="L1432">
        <f t="shared" si="68"/>
        <v>1.66</v>
      </c>
      <c r="M1432" s="20">
        <v>10700.15531534368</v>
      </c>
    </row>
    <row r="1433" spans="1:13">
      <c r="A1433">
        <f t="shared" si="66"/>
        <v>64</v>
      </c>
      <c r="B1433" t="s">
        <v>46</v>
      </c>
      <c r="C1433" t="str">
        <f>VLOOKUP(B1433,'country codes'!$A$3:$B$287,2,0)</f>
        <v>AZE</v>
      </c>
      <c r="D1433">
        <v>7</v>
      </c>
      <c r="E1433" s="7" t="str">
        <f t="shared" si="67"/>
        <v>2011AZE</v>
      </c>
      <c r="F1433" s="5">
        <v>9146.277</v>
      </c>
      <c r="G1433">
        <v>2011</v>
      </c>
      <c r="H1433" s="5">
        <v>71.2</v>
      </c>
      <c r="I1433" s="6">
        <v>4.6804695129394531</v>
      </c>
      <c r="J1433" s="6">
        <v>2.1223843456128599</v>
      </c>
      <c r="K1433" s="12">
        <v>43.180678093797063</v>
      </c>
      <c r="L1433">
        <f t="shared" si="68"/>
        <v>1.66</v>
      </c>
      <c r="M1433" s="20">
        <v>13905.245763645193</v>
      </c>
    </row>
    <row r="1434" spans="1:13">
      <c r="A1434">
        <f t="shared" si="66"/>
        <v>65</v>
      </c>
      <c r="B1434" t="s">
        <v>79</v>
      </c>
      <c r="C1434" t="str">
        <f>VLOOKUP(B1434,'country codes'!$A$3:$B$287,2,0)</f>
        <v>GEO</v>
      </c>
      <c r="D1434">
        <v>7</v>
      </c>
      <c r="E1434" s="7" t="str">
        <f t="shared" si="67"/>
        <v>2011GEO</v>
      </c>
      <c r="F1434" s="5">
        <v>4081.0120000000002</v>
      </c>
      <c r="G1434">
        <v>2011</v>
      </c>
      <c r="H1434" s="5">
        <v>71.8</v>
      </c>
      <c r="I1434" s="6">
        <v>4.2030305862426758</v>
      </c>
      <c r="J1434" s="6">
        <v>1.58555189636625</v>
      </c>
      <c r="K1434" s="12">
        <v>43.162247868729416</v>
      </c>
      <c r="L1434">
        <f t="shared" si="68"/>
        <v>1.66</v>
      </c>
      <c r="M1434" s="20">
        <v>10541.471903105627</v>
      </c>
    </row>
    <row r="1435" spans="1:13">
      <c r="A1435">
        <f t="shared" si="66"/>
        <v>66</v>
      </c>
      <c r="B1435" t="s">
        <v>77</v>
      </c>
      <c r="C1435" t="str">
        <f>VLOOKUP(B1435,'country codes'!$A$3:$B$287,2,0)</f>
        <v>ROU</v>
      </c>
      <c r="D1435">
        <v>7</v>
      </c>
      <c r="E1435" s="7" t="str">
        <f t="shared" si="67"/>
        <v>2011ROU</v>
      </c>
      <c r="F1435" s="5">
        <v>20336.718000000001</v>
      </c>
      <c r="G1435">
        <v>2011</v>
      </c>
      <c r="H1435" s="5">
        <v>74.400000000000006</v>
      </c>
      <c r="I1435" s="6">
        <v>5.0227575302124023</v>
      </c>
      <c r="J1435" s="6">
        <v>3.0741822681359698</v>
      </c>
      <c r="K1435" s="12">
        <v>42.966698800744041</v>
      </c>
      <c r="L1435">
        <f t="shared" si="68"/>
        <v>1.66</v>
      </c>
      <c r="M1435" s="20">
        <v>20858.531727938273</v>
      </c>
    </row>
    <row r="1436" spans="1:13">
      <c r="A1436">
        <f t="shared" si="66"/>
        <v>67</v>
      </c>
      <c r="B1436" t="s">
        <v>69</v>
      </c>
      <c r="C1436" t="str">
        <f>VLOOKUP(B1436,'country codes'!$A$3:$B$287,2,0)</f>
        <v>HRV</v>
      </c>
      <c r="D1436">
        <v>7</v>
      </c>
      <c r="E1436" s="7" t="str">
        <f t="shared" si="67"/>
        <v>2011HRV</v>
      </c>
      <c r="F1436" s="5">
        <v>4313.098</v>
      </c>
      <c r="G1436">
        <v>2011</v>
      </c>
      <c r="H1436" s="5">
        <v>77.099999999999994</v>
      </c>
      <c r="I1436" s="6">
        <v>5.3853726387023926</v>
      </c>
      <c r="J1436" s="6">
        <v>3.9951929067330001</v>
      </c>
      <c r="K1436" s="12">
        <v>42.889713285076681</v>
      </c>
      <c r="L1436">
        <f t="shared" si="68"/>
        <v>1.66</v>
      </c>
      <c r="M1436" s="20">
        <v>24393.859500333656</v>
      </c>
    </row>
    <row r="1437" spans="1:13">
      <c r="A1437">
        <f t="shared" si="66"/>
        <v>68</v>
      </c>
      <c r="B1437" t="s">
        <v>90</v>
      </c>
      <c r="C1437" t="str">
        <f>VLOOKUP(B1437,'country codes'!$A$3:$B$287,2,0)</f>
        <v>LAO</v>
      </c>
      <c r="D1437">
        <v>8</v>
      </c>
      <c r="E1437" s="7" t="str">
        <f t="shared" si="67"/>
        <v>2011LAO</v>
      </c>
      <c r="F1437" s="5">
        <v>6347.5640000000003</v>
      </c>
      <c r="G1437">
        <v>2011</v>
      </c>
      <c r="H1437" s="5">
        <v>64.8</v>
      </c>
      <c r="I1437" s="6">
        <v>4.7037496566772461</v>
      </c>
      <c r="J1437" s="6">
        <v>1.3378810473195299</v>
      </c>
      <c r="K1437" s="12">
        <v>42.77756805775266</v>
      </c>
      <c r="L1437">
        <f t="shared" si="68"/>
        <v>1.66</v>
      </c>
      <c r="M1437" s="20">
        <v>5158.8331379325136</v>
      </c>
    </row>
    <row r="1438" spans="1:13">
      <c r="A1438">
        <f t="shared" si="66"/>
        <v>69</v>
      </c>
      <c r="B1438" t="s">
        <v>110</v>
      </c>
      <c r="C1438" t="str">
        <f>VLOOKUP(B1438,'country codes'!$A$3:$B$287,2,0)</f>
        <v>GHA</v>
      </c>
      <c r="D1438">
        <v>5</v>
      </c>
      <c r="E1438" s="7" t="str">
        <f t="shared" si="67"/>
        <v>2011GHA</v>
      </c>
      <c r="F1438" s="5">
        <v>25387.713</v>
      </c>
      <c r="G1438">
        <v>2011</v>
      </c>
      <c r="H1438" s="5">
        <v>61.4</v>
      </c>
      <c r="I1438" s="6">
        <v>5.6081995964050293</v>
      </c>
      <c r="J1438" s="6">
        <v>1.9356028364439699</v>
      </c>
      <c r="K1438" s="12">
        <v>42.498459335246629</v>
      </c>
      <c r="L1438">
        <f t="shared" si="68"/>
        <v>1.66</v>
      </c>
      <c r="M1438" s="20">
        <v>4154.7177549554199</v>
      </c>
    </row>
    <row r="1439" spans="1:13">
      <c r="A1439">
        <f t="shared" si="66"/>
        <v>70</v>
      </c>
      <c r="B1439" t="s">
        <v>66</v>
      </c>
      <c r="C1439" t="str">
        <f>VLOOKUP(B1439,'country codes'!$A$3:$B$287,2,0)</f>
        <v>BIH</v>
      </c>
      <c r="D1439">
        <v>7</v>
      </c>
      <c r="E1439" s="7" t="str">
        <f t="shared" si="67"/>
        <v>2011BIH</v>
      </c>
      <c r="F1439" s="5">
        <v>3661.1729999999998</v>
      </c>
      <c r="G1439">
        <v>2011</v>
      </c>
      <c r="H1439" s="5">
        <v>76.2</v>
      </c>
      <c r="I1439" s="6">
        <v>4.9946708679199219</v>
      </c>
      <c r="J1439" s="6">
        <v>3.4166015148709401</v>
      </c>
      <c r="K1439" s="12">
        <v>42.439020651565279</v>
      </c>
      <c r="L1439">
        <f t="shared" si="68"/>
        <v>1.66</v>
      </c>
      <c r="M1439" s="20">
        <v>11212.569314745091</v>
      </c>
    </row>
    <row r="1440" spans="1:13">
      <c r="A1440">
        <f t="shared" si="66"/>
        <v>71</v>
      </c>
      <c r="B1440" t="s">
        <v>18</v>
      </c>
      <c r="C1440" t="str">
        <f>VLOOKUP(B1440,'country codes'!$A$3:$B$287,2,0)</f>
        <v>ARM</v>
      </c>
      <c r="D1440">
        <v>7</v>
      </c>
      <c r="E1440" s="7" t="str">
        <f t="shared" si="67"/>
        <v>2011ARM</v>
      </c>
      <c r="F1440" s="5">
        <v>2876.5360000000001</v>
      </c>
      <c r="G1440">
        <v>2011</v>
      </c>
      <c r="H1440" s="5">
        <v>73.599999999999994</v>
      </c>
      <c r="I1440" s="6">
        <v>4.2604913711547852</v>
      </c>
      <c r="J1440" s="6">
        <v>2.0433073713161098</v>
      </c>
      <c r="K1440" s="12">
        <v>42.405771994453104</v>
      </c>
      <c r="L1440">
        <f t="shared" si="68"/>
        <v>1.66</v>
      </c>
      <c r="M1440" s="20">
        <v>9725.2714678145148</v>
      </c>
    </row>
    <row r="1441" spans="1:13">
      <c r="A1441">
        <f t="shared" si="66"/>
        <v>72</v>
      </c>
      <c r="B1441" t="s">
        <v>64</v>
      </c>
      <c r="C1441" t="str">
        <f>VLOOKUP(B1441,'country codes'!$A$3:$B$287,2,0)</f>
        <v>GRC</v>
      </c>
      <c r="D1441">
        <v>3</v>
      </c>
      <c r="E1441" s="7" t="str">
        <f t="shared" si="67"/>
        <v>2011GRC</v>
      </c>
      <c r="F1441" s="5">
        <v>10829.074000000001</v>
      </c>
      <c r="G1441">
        <v>2011</v>
      </c>
      <c r="H1441" s="5">
        <v>80.8</v>
      </c>
      <c r="I1441" s="6">
        <v>5.372039794921875</v>
      </c>
      <c r="J1441" s="6">
        <v>4.6789531928424202</v>
      </c>
      <c r="K1441" s="12">
        <v>42.34241540969569</v>
      </c>
      <c r="L1441">
        <f t="shared" si="68"/>
        <v>1.66</v>
      </c>
      <c r="M1441" s="20">
        <v>31063.335148481681</v>
      </c>
    </row>
    <row r="1442" spans="1:13">
      <c r="A1442">
        <f t="shared" si="66"/>
        <v>73</v>
      </c>
      <c r="B1442" t="s">
        <v>121</v>
      </c>
      <c r="C1442" t="str">
        <f>VLOOKUP(B1442,'country codes'!$A$3:$B$287,2,0)</f>
        <v>SAU</v>
      </c>
      <c r="D1442">
        <v>4</v>
      </c>
      <c r="E1442" s="7" t="str">
        <f t="shared" si="67"/>
        <v>2011SAU</v>
      </c>
      <c r="F1442" s="5">
        <v>28267.591</v>
      </c>
      <c r="G1442">
        <v>2011</v>
      </c>
      <c r="H1442" s="5">
        <v>74.099999999999994</v>
      </c>
      <c r="I1442" s="6">
        <v>6.6997895240783691</v>
      </c>
      <c r="J1442" s="6">
        <v>5.4827075985268996</v>
      </c>
      <c r="K1442" s="12">
        <v>42.307963992113365</v>
      </c>
      <c r="L1442">
        <f t="shared" si="68"/>
        <v>1.66</v>
      </c>
      <c r="M1442" s="20">
        <v>46988.991412739837</v>
      </c>
    </row>
    <row r="1443" spans="1:13">
      <c r="A1443">
        <f t="shared" si="66"/>
        <v>74</v>
      </c>
      <c r="B1443" t="s">
        <v>76</v>
      </c>
      <c r="C1443" t="str">
        <f>VLOOKUP(B1443,'country codes'!$A$3:$B$287,2,0)</f>
        <v>SVK</v>
      </c>
      <c r="D1443">
        <v>7</v>
      </c>
      <c r="E1443" s="7" t="str">
        <f t="shared" si="67"/>
        <v>2011SVK</v>
      </c>
      <c r="F1443" s="5">
        <v>5408.9319999999998</v>
      </c>
      <c r="G1443">
        <v>2011</v>
      </c>
      <c r="H1443" s="5">
        <v>75.8</v>
      </c>
      <c r="I1443" s="6">
        <v>5.9450483322143555</v>
      </c>
      <c r="J1443" s="6">
        <v>4.7641296419775001</v>
      </c>
      <c r="K1443" s="12">
        <v>42.158383151083278</v>
      </c>
      <c r="L1443">
        <f t="shared" si="68"/>
        <v>1.66</v>
      </c>
      <c r="M1443" s="20">
        <v>26190.985096447675</v>
      </c>
    </row>
    <row r="1444" spans="1:13">
      <c r="A1444">
        <f t="shared" si="66"/>
        <v>75</v>
      </c>
      <c r="B1444" t="s">
        <v>116</v>
      </c>
      <c r="C1444" t="str">
        <f>VLOOKUP(B1444,'country codes'!$A$3:$B$287,2,0)</f>
        <v>MNE</v>
      </c>
      <c r="D1444">
        <v>7</v>
      </c>
      <c r="E1444" s="7" t="str">
        <f t="shared" si="67"/>
        <v>2011MNE</v>
      </c>
      <c r="F1444" s="5">
        <v>625.27099999999996</v>
      </c>
      <c r="G1444">
        <v>2011</v>
      </c>
      <c r="H1444" s="5">
        <v>75.5</v>
      </c>
      <c r="I1444" s="6">
        <v>5.2231168746948242</v>
      </c>
      <c r="J1444" s="6">
        <v>3.7140982447938602</v>
      </c>
      <c r="K1444" s="12">
        <v>42.098871003699379</v>
      </c>
      <c r="L1444">
        <f t="shared" si="68"/>
        <v>1.66</v>
      </c>
      <c r="M1444" s="20">
        <v>17342.588588236991</v>
      </c>
    </row>
    <row r="1445" spans="1:13">
      <c r="A1445">
        <f t="shared" si="66"/>
        <v>76</v>
      </c>
      <c r="B1445" t="s">
        <v>93</v>
      </c>
      <c r="C1445" t="str">
        <f>VLOOKUP(B1445,'country codes'!$A$3:$B$287,2,0)</f>
        <v>RWA</v>
      </c>
      <c r="D1445">
        <v>5</v>
      </c>
      <c r="E1445" s="7" t="str">
        <f t="shared" si="67"/>
        <v>2011RWA</v>
      </c>
      <c r="F1445" s="5">
        <v>10293.333000000001</v>
      </c>
      <c r="G1445">
        <v>2011</v>
      </c>
      <c r="H1445" s="5">
        <v>64.5</v>
      </c>
      <c r="I1445" s="6">
        <v>4.0974359512329102</v>
      </c>
      <c r="J1445" s="6">
        <v>0.74587766127730704</v>
      </c>
      <c r="K1445" s="12">
        <v>41.772858544436822</v>
      </c>
      <c r="L1445">
        <f t="shared" si="68"/>
        <v>1.66</v>
      </c>
      <c r="M1445" s="20">
        <v>1586.9615503331831</v>
      </c>
    </row>
    <row r="1446" spans="1:13">
      <c r="A1446">
        <f t="shared" si="66"/>
        <v>77</v>
      </c>
      <c r="B1446" t="s">
        <v>60</v>
      </c>
      <c r="C1446" t="str">
        <f>VLOOKUP(B1446,'country codes'!$A$3:$B$287,2,0)</f>
        <v>MDG</v>
      </c>
      <c r="D1446">
        <v>5</v>
      </c>
      <c r="E1446" s="7" t="str">
        <f t="shared" si="67"/>
        <v>2011MDG</v>
      </c>
      <c r="F1446" s="5">
        <v>21743.97</v>
      </c>
      <c r="G1446">
        <v>2011</v>
      </c>
      <c r="H1446" s="5">
        <v>63.8</v>
      </c>
      <c r="I1446" s="6">
        <v>4.3814153671264648</v>
      </c>
      <c r="J1446" s="6">
        <v>0.99503708824680204</v>
      </c>
      <c r="K1446" s="12">
        <v>41.76713709197287</v>
      </c>
      <c r="L1446">
        <f t="shared" si="68"/>
        <v>1.66</v>
      </c>
      <c r="M1446" s="20">
        <v>1534.9399176545796</v>
      </c>
    </row>
    <row r="1447" spans="1:13">
      <c r="A1447">
        <f t="shared" si="66"/>
        <v>78</v>
      </c>
      <c r="B1447" t="s">
        <v>95</v>
      </c>
      <c r="C1447" t="str">
        <f>VLOOKUP(B1447,'country codes'!$A$3:$B$287,2,0)</f>
        <v>SGP</v>
      </c>
      <c r="D1447">
        <v>8</v>
      </c>
      <c r="E1447" s="7" t="str">
        <f t="shared" si="67"/>
        <v>2011SGP</v>
      </c>
      <c r="F1447" s="5">
        <v>5263.64</v>
      </c>
      <c r="G1447">
        <v>2011</v>
      </c>
      <c r="H1447" s="5">
        <v>82</v>
      </c>
      <c r="I1447" s="6">
        <v>6.5610418319702148</v>
      </c>
      <c r="J1447" s="6">
        <v>6.9579394859572101</v>
      </c>
      <c r="K1447" s="12">
        <v>41.430946862530561</v>
      </c>
      <c r="L1447">
        <f t="shared" si="68"/>
        <v>1.66</v>
      </c>
      <c r="M1447" s="20">
        <v>81398.616628351505</v>
      </c>
    </row>
    <row r="1448" spans="1:13">
      <c r="A1448">
        <f t="shared" si="66"/>
        <v>79</v>
      </c>
      <c r="B1448" t="s">
        <v>108</v>
      </c>
      <c r="C1448" t="str">
        <f>VLOOKUP(B1448,'country codes'!$A$3:$B$287,2,0)</f>
        <v>CHN</v>
      </c>
      <c r="D1448">
        <v>8</v>
      </c>
      <c r="E1448" s="7" t="str">
        <f t="shared" si="67"/>
        <v>2011CHN</v>
      </c>
      <c r="F1448" s="5">
        <v>1376497.6329999999</v>
      </c>
      <c r="G1448">
        <v>2011</v>
      </c>
      <c r="H1448" s="5">
        <v>74.7</v>
      </c>
      <c r="I1448" s="6">
        <v>5.0372076034545898</v>
      </c>
      <c r="J1448" s="6">
        <v>3.49889261746659</v>
      </c>
      <c r="K1448" s="12">
        <v>41.395516811141349</v>
      </c>
      <c r="L1448">
        <f t="shared" si="68"/>
        <v>1.66</v>
      </c>
      <c r="M1448" s="20">
        <v>9686.6152897426819</v>
      </c>
    </row>
    <row r="1449" spans="1:13">
      <c r="A1449">
        <f t="shared" si="66"/>
        <v>80</v>
      </c>
      <c r="B1449" t="s">
        <v>41</v>
      </c>
      <c r="C1449" t="str">
        <f>VLOOKUP(B1449,'country codes'!$A$3:$B$287,2,0)</f>
        <v>KHM</v>
      </c>
      <c r="D1449">
        <v>8</v>
      </c>
      <c r="E1449" s="7" t="str">
        <f t="shared" si="67"/>
        <v>2011KHM</v>
      </c>
      <c r="F1449" s="5">
        <v>14541.421</v>
      </c>
      <c r="G1449">
        <v>2011</v>
      </c>
      <c r="H1449" s="5">
        <v>67</v>
      </c>
      <c r="I1449" s="6">
        <v>4.1612253189086914</v>
      </c>
      <c r="J1449" s="6">
        <v>1.2299594485562599</v>
      </c>
      <c r="K1449" s="12">
        <v>41.365878498040097</v>
      </c>
      <c r="L1449">
        <f t="shared" si="68"/>
        <v>1.66</v>
      </c>
      <c r="M1449" s="20">
        <v>2862.9076520359804</v>
      </c>
    </row>
    <row r="1450" spans="1:13">
      <c r="A1450">
        <f t="shared" si="66"/>
        <v>81</v>
      </c>
      <c r="B1450" t="s">
        <v>94</v>
      </c>
      <c r="C1450" t="str">
        <f>VLOOKUP(B1450,'country codes'!$A$3:$B$287,2,0)</f>
        <v>POL</v>
      </c>
      <c r="D1450">
        <v>7</v>
      </c>
      <c r="E1450" s="7" t="str">
        <f t="shared" si="67"/>
        <v>2011POL</v>
      </c>
      <c r="F1450" s="5">
        <v>38286.824000000001</v>
      </c>
      <c r="G1450">
        <v>2011</v>
      </c>
      <c r="H1450" s="5">
        <v>76.599999999999994</v>
      </c>
      <c r="I1450" s="6">
        <v>5.646204948425293</v>
      </c>
      <c r="J1450" s="6">
        <v>4.68538395412493</v>
      </c>
      <c r="K1450" s="12">
        <v>41.338084560393284</v>
      </c>
      <c r="L1450">
        <f t="shared" si="68"/>
        <v>1.66</v>
      </c>
      <c r="M1450" s="20">
        <v>25204.493823716904</v>
      </c>
    </row>
    <row r="1451" spans="1:13">
      <c r="A1451">
        <f t="shared" si="66"/>
        <v>82</v>
      </c>
      <c r="B1451" t="s">
        <v>23</v>
      </c>
      <c r="C1451" t="str">
        <f>VLOOKUP(B1451,'country codes'!$A$3:$B$287,2,0)</f>
        <v>NPL</v>
      </c>
      <c r="D1451">
        <v>6</v>
      </c>
      <c r="E1451" s="7" t="str">
        <f t="shared" si="67"/>
        <v>2011NPL</v>
      </c>
      <c r="F1451" s="5">
        <v>27041.22</v>
      </c>
      <c r="G1451">
        <v>2011</v>
      </c>
      <c r="H1451" s="5">
        <v>68</v>
      </c>
      <c r="I1451" s="6">
        <v>3.8094446659088135</v>
      </c>
      <c r="J1451" s="6">
        <v>0.93523569094292702</v>
      </c>
      <c r="K1451" s="12">
        <v>41.225584875431792</v>
      </c>
      <c r="L1451">
        <f t="shared" si="68"/>
        <v>1.66</v>
      </c>
      <c r="M1451" s="20">
        <v>2434.3770113956948</v>
      </c>
    </row>
    <row r="1452" spans="1:13">
      <c r="A1452">
        <f t="shared" si="66"/>
        <v>83</v>
      </c>
      <c r="B1452" t="s">
        <v>31</v>
      </c>
      <c r="C1452" t="str">
        <f>VLOOKUP(B1452,'country codes'!$A$3:$B$287,2,0)</f>
        <v>SRB</v>
      </c>
      <c r="D1452">
        <v>7</v>
      </c>
      <c r="E1452" s="7" t="str">
        <f t="shared" si="67"/>
        <v>2011SRB</v>
      </c>
      <c r="F1452" s="5">
        <v>8963.7610000000004</v>
      </c>
      <c r="G1452">
        <v>2011</v>
      </c>
      <c r="H1452" s="5">
        <v>74.400000000000006</v>
      </c>
      <c r="I1452" s="6">
        <v>4.8151865005493164</v>
      </c>
      <c r="J1452" s="6">
        <v>3.1924766795972799</v>
      </c>
      <c r="K1452" s="12">
        <v>41.170602134175361</v>
      </c>
      <c r="L1452">
        <f t="shared" si="68"/>
        <v>1.66</v>
      </c>
      <c r="M1452" s="20">
        <v>14971.457683022367</v>
      </c>
    </row>
    <row r="1453" spans="1:13">
      <c r="A1453">
        <f t="shared" si="66"/>
        <v>84</v>
      </c>
      <c r="B1453" t="s">
        <v>126</v>
      </c>
      <c r="C1453" t="str">
        <f>VLOOKUP(B1453,'country codes'!$A$3:$B$287,2,0)</f>
        <v>ZMB</v>
      </c>
      <c r="D1453">
        <v>5</v>
      </c>
      <c r="E1453" s="7" t="str">
        <f t="shared" si="67"/>
        <v>2011ZMB</v>
      </c>
      <c r="F1453" s="5">
        <v>14023.199000000001</v>
      </c>
      <c r="G1453">
        <v>2011</v>
      </c>
      <c r="H1453" s="5">
        <v>57.1</v>
      </c>
      <c r="I1453" s="6">
        <v>4.9991135597229004</v>
      </c>
      <c r="J1453" s="6">
        <v>0.87053761273457997</v>
      </c>
      <c r="K1453" s="12">
        <v>41.008396574863575</v>
      </c>
      <c r="L1453">
        <f t="shared" si="68"/>
        <v>1.66</v>
      </c>
      <c r="M1453" s="20">
        <v>3201.2893982832193</v>
      </c>
    </row>
    <row r="1454" spans="1:13">
      <c r="A1454">
        <f t="shared" si="66"/>
        <v>85</v>
      </c>
      <c r="B1454" t="s">
        <v>87</v>
      </c>
      <c r="C1454" t="str">
        <f>VLOOKUP(B1454,'country codes'!$A$3:$B$287,2,0)</f>
        <v>MKD</v>
      </c>
      <c r="D1454">
        <v>7</v>
      </c>
      <c r="E1454" s="7" t="str">
        <f t="shared" si="67"/>
        <v>2011MKD</v>
      </c>
      <c r="F1454" s="5">
        <v>2072.4839999999999</v>
      </c>
      <c r="G1454">
        <v>2011</v>
      </c>
      <c r="H1454" s="5">
        <v>74.8</v>
      </c>
      <c r="I1454" s="6">
        <v>4.8981800079345703</v>
      </c>
      <c r="J1454" s="6">
        <v>3.4199305776802702</v>
      </c>
      <c r="K1454" s="12">
        <v>40.960149749173951</v>
      </c>
      <c r="L1454">
        <f t="shared" si="68"/>
        <v>1.66</v>
      </c>
      <c r="M1454" s="20">
        <v>13758.342935656694</v>
      </c>
    </row>
    <row r="1455" spans="1:13">
      <c r="A1455">
        <f t="shared" si="66"/>
        <v>86</v>
      </c>
      <c r="B1455" t="s">
        <v>85</v>
      </c>
      <c r="C1455" t="str">
        <f>VLOOKUP(B1455,'country codes'!$A$3:$B$287,2,0)</f>
        <v>HUN</v>
      </c>
      <c r="D1455">
        <v>7</v>
      </c>
      <c r="E1455" s="7" t="str">
        <f t="shared" si="67"/>
        <v>2011HUN</v>
      </c>
      <c r="F1455" s="5">
        <v>9895.6890000000003</v>
      </c>
      <c r="G1455">
        <v>2011</v>
      </c>
      <c r="H1455" s="5">
        <v>74.8</v>
      </c>
      <c r="I1455" s="6">
        <v>4.9176025390625</v>
      </c>
      <c r="J1455" s="6">
        <v>3.4643173735061699</v>
      </c>
      <c r="K1455" s="12">
        <v>40.891342466093484</v>
      </c>
      <c r="L1455">
        <f t="shared" si="68"/>
        <v>1.66</v>
      </c>
      <c r="M1455" s="20">
        <v>25051.216443808749</v>
      </c>
    </row>
    <row r="1456" spans="1:13">
      <c r="A1456">
        <f t="shared" si="66"/>
        <v>87</v>
      </c>
      <c r="B1456" t="s">
        <v>83</v>
      </c>
      <c r="C1456" t="str">
        <f>VLOOKUP(B1456,'country codes'!$A$3:$B$287,2,0)</f>
        <v>CZE</v>
      </c>
      <c r="D1456">
        <v>7</v>
      </c>
      <c r="E1456" s="7" t="str">
        <f t="shared" si="67"/>
        <v>2011CZE</v>
      </c>
      <c r="F1456" s="5">
        <v>10566.512000000001</v>
      </c>
      <c r="G1456">
        <v>2011</v>
      </c>
      <c r="H1456" s="5">
        <v>77.8</v>
      </c>
      <c r="I1456" s="6">
        <v>6.3314909934997559</v>
      </c>
      <c r="J1456" s="6">
        <v>6.0419500951266896</v>
      </c>
      <c r="K1456" s="12">
        <v>40.842137158227132</v>
      </c>
      <c r="L1456">
        <f t="shared" si="68"/>
        <v>1.66</v>
      </c>
      <c r="M1456" s="20">
        <v>34110.765080510188</v>
      </c>
    </row>
    <row r="1457" spans="1:13">
      <c r="A1457">
        <f t="shared" si="66"/>
        <v>88</v>
      </c>
      <c r="B1457" t="s">
        <v>92</v>
      </c>
      <c r="C1457" t="str">
        <f>VLOOKUP(B1457,'country codes'!$A$3:$B$287,2,0)</f>
        <v>IRN</v>
      </c>
      <c r="D1457">
        <v>4</v>
      </c>
      <c r="E1457" s="7" t="str">
        <f t="shared" si="67"/>
        <v>2011IRN</v>
      </c>
      <c r="F1457" s="5">
        <v>74634.959000000003</v>
      </c>
      <c r="G1457">
        <v>2011</v>
      </c>
      <c r="H1457" s="5">
        <v>74.400000000000006</v>
      </c>
      <c r="I1457" s="6">
        <v>4.7675070762634277</v>
      </c>
      <c r="J1457" s="6">
        <v>3.2253462667508002</v>
      </c>
      <c r="K1457" s="12">
        <v>40.740120607903485</v>
      </c>
      <c r="L1457">
        <f t="shared" si="68"/>
        <v>1.66</v>
      </c>
      <c r="M1457" s="20">
        <v>14005.313899693223</v>
      </c>
    </row>
    <row r="1458" spans="1:13">
      <c r="A1458">
        <f t="shared" si="66"/>
        <v>89</v>
      </c>
      <c r="B1458" t="s">
        <v>130</v>
      </c>
      <c r="C1458" t="str">
        <f>VLOOKUP(B1458,'country codes'!$A$3:$B$287,2,0)</f>
        <v>CAN</v>
      </c>
      <c r="D1458">
        <v>2</v>
      </c>
      <c r="E1458" s="7" t="str">
        <f t="shared" si="67"/>
        <v>2011CAN</v>
      </c>
      <c r="F1458" s="5">
        <v>34539.156000000003</v>
      </c>
      <c r="G1458">
        <v>2011</v>
      </c>
      <c r="H1458" s="5">
        <v>81.5</v>
      </c>
      <c r="I1458" s="6">
        <v>7.426053524017334</v>
      </c>
      <c r="J1458" s="6">
        <v>8.4577746414254502</v>
      </c>
      <c r="K1458" s="12">
        <v>40.721854759898008</v>
      </c>
      <c r="L1458">
        <f t="shared" si="68"/>
        <v>1.66</v>
      </c>
      <c r="M1458" s="20">
        <v>45926.127875307029</v>
      </c>
    </row>
    <row r="1459" spans="1:13">
      <c r="A1459">
        <f t="shared" si="66"/>
        <v>90</v>
      </c>
      <c r="B1459" t="s">
        <v>43</v>
      </c>
      <c r="C1459" t="str">
        <f>VLOOKUP(B1459,'country codes'!$A$3:$B$287,2,0)</f>
        <v>COG</v>
      </c>
      <c r="D1459">
        <v>5</v>
      </c>
      <c r="E1459" s="7" t="str">
        <f t="shared" si="67"/>
        <v>2011COG</v>
      </c>
      <c r="F1459" s="5">
        <v>4394.8419999999996</v>
      </c>
      <c r="G1459">
        <v>2011</v>
      </c>
      <c r="H1459" s="5">
        <v>60.8</v>
      </c>
      <c r="I1459" s="6">
        <v>4.509824275970459</v>
      </c>
      <c r="J1459" s="6">
        <v>0.93473125714681005</v>
      </c>
      <c r="K1459" s="12">
        <v>40.60023763220746</v>
      </c>
      <c r="L1459">
        <f t="shared" si="68"/>
        <v>1.66</v>
      </c>
      <c r="M1459" s="20">
        <v>5185.1685097425243</v>
      </c>
    </row>
    <row r="1460" spans="1:13">
      <c r="A1460">
        <f t="shared" si="66"/>
        <v>91</v>
      </c>
      <c r="B1460" t="s">
        <v>71</v>
      </c>
      <c r="C1460" t="str">
        <f>VLOOKUP(B1460,'country codes'!$A$3:$B$287,2,0)</f>
        <v>EGY</v>
      </c>
      <c r="D1460">
        <v>4</v>
      </c>
      <c r="E1460" s="7" t="str">
        <f t="shared" si="67"/>
        <v>2011EGY</v>
      </c>
      <c r="F1460" s="5">
        <v>84529.251000000004</v>
      </c>
      <c r="G1460">
        <v>2011</v>
      </c>
      <c r="H1460" s="5">
        <v>70.5</v>
      </c>
      <c r="I1460" s="6">
        <v>4.1741585731506348</v>
      </c>
      <c r="J1460" s="6">
        <v>1.8899640423569299</v>
      </c>
      <c r="K1460" s="12">
        <v>40.503573109078609</v>
      </c>
      <c r="L1460">
        <f t="shared" si="68"/>
        <v>1.66</v>
      </c>
      <c r="M1460" s="20">
        <v>10302.442967053472</v>
      </c>
    </row>
    <row r="1461" spans="1:13">
      <c r="A1461">
        <f t="shared" si="66"/>
        <v>92</v>
      </c>
      <c r="B1461" t="s">
        <v>119</v>
      </c>
      <c r="C1461" t="str">
        <f>VLOOKUP(B1461,'country codes'!$A$3:$B$287,2,0)</f>
        <v>AUS</v>
      </c>
      <c r="D1461">
        <v>2</v>
      </c>
      <c r="E1461" s="7" t="str">
        <f t="shared" si="67"/>
        <v>2011AUS</v>
      </c>
      <c r="F1461" s="5">
        <v>22538.002</v>
      </c>
      <c r="G1461">
        <v>2011</v>
      </c>
      <c r="H1461" s="5">
        <v>82.1</v>
      </c>
      <c r="I1461" s="6">
        <v>7.405616283416748</v>
      </c>
      <c r="J1461" s="6">
        <v>8.6701408560102493</v>
      </c>
      <c r="K1461" s="12">
        <v>40.383577853962592</v>
      </c>
      <c r="L1461">
        <f t="shared" si="68"/>
        <v>1.66</v>
      </c>
      <c r="M1461" s="20">
        <v>45604.797158974579</v>
      </c>
    </row>
    <row r="1462" spans="1:13">
      <c r="A1462">
        <f t="shared" si="66"/>
        <v>93</v>
      </c>
      <c r="B1462" t="s">
        <v>53</v>
      </c>
      <c r="C1462" t="str">
        <f>VLOOKUP(B1462,'country codes'!$A$3:$B$287,2,0)</f>
        <v>KEN</v>
      </c>
      <c r="D1462">
        <v>5</v>
      </c>
      <c r="E1462" s="7" t="str">
        <f t="shared" si="67"/>
        <v>2011KEN</v>
      </c>
      <c r="F1462" s="5">
        <v>43178.27</v>
      </c>
      <c r="G1462">
        <v>2011</v>
      </c>
      <c r="H1462" s="5">
        <v>61.9</v>
      </c>
      <c r="I1462" s="6">
        <v>4.4053101539611816</v>
      </c>
      <c r="J1462" s="6">
        <v>1.0456548281112199</v>
      </c>
      <c r="K1462" s="12">
        <v>40.174001539701685</v>
      </c>
      <c r="L1462">
        <f t="shared" si="68"/>
        <v>1.66</v>
      </c>
      <c r="M1462" s="20">
        <v>3439.3448135142539</v>
      </c>
    </row>
    <row r="1463" spans="1:13">
      <c r="A1463">
        <f t="shared" si="66"/>
        <v>94</v>
      </c>
      <c r="B1463" t="s">
        <v>48</v>
      </c>
      <c r="C1463" t="str">
        <f>VLOOKUP(B1463,'country codes'!$A$3:$B$287,2,0)</f>
        <v>YEM</v>
      </c>
      <c r="D1463">
        <v>4</v>
      </c>
      <c r="E1463" s="7" t="str">
        <f t="shared" si="67"/>
        <v>2011YEM</v>
      </c>
      <c r="F1463" s="5">
        <v>23807.585999999999</v>
      </c>
      <c r="G1463">
        <v>2011</v>
      </c>
      <c r="H1463" s="5">
        <v>65.8</v>
      </c>
      <c r="I1463" s="6">
        <v>3.74625563621521</v>
      </c>
      <c r="J1463" s="6">
        <v>0.85692761072139201</v>
      </c>
      <c r="K1463" s="12">
        <v>39.616722529114668</v>
      </c>
      <c r="L1463">
        <f t="shared" si="68"/>
        <v>1.66</v>
      </c>
      <c r="M1463" s="20" t="s">
        <v>334</v>
      </c>
    </row>
    <row r="1464" spans="1:13">
      <c r="A1464">
        <f t="shared" si="66"/>
        <v>95</v>
      </c>
      <c r="B1464" t="s">
        <v>99</v>
      </c>
      <c r="C1464" t="str">
        <f>VLOOKUP(B1464,'country codes'!$A$3:$B$287,2,0)</f>
        <v>SDN</v>
      </c>
      <c r="D1464">
        <v>5</v>
      </c>
      <c r="E1464" s="7" t="str">
        <f t="shared" si="67"/>
        <v>2011SDN</v>
      </c>
      <c r="F1464" s="5">
        <v>35349.675999999999</v>
      </c>
      <c r="G1464">
        <v>2011</v>
      </c>
      <c r="H1464" s="5">
        <v>63.2</v>
      </c>
      <c r="I1464" s="6">
        <v>4.3144564628601074</v>
      </c>
      <c r="J1464" s="6">
        <v>1.23362832711908</v>
      </c>
      <c r="K1464" s="12">
        <v>39.572230997309873</v>
      </c>
      <c r="L1464">
        <f t="shared" si="68"/>
        <v>1.66</v>
      </c>
      <c r="M1464" s="20">
        <v>3654.2117342044899</v>
      </c>
    </row>
    <row r="1465" spans="1:13">
      <c r="A1465">
        <f t="shared" si="66"/>
        <v>96</v>
      </c>
      <c r="B1465" t="s">
        <v>107</v>
      </c>
      <c r="C1465" t="str">
        <f>VLOOKUP(B1465,'country codes'!$A$3:$B$287,2,0)</f>
        <v>UKR</v>
      </c>
      <c r="D1465">
        <v>7</v>
      </c>
      <c r="E1465" s="7" t="str">
        <f t="shared" si="67"/>
        <v>2011UKR</v>
      </c>
      <c r="F1465" s="5">
        <v>45619.85</v>
      </c>
      <c r="G1465">
        <v>2011</v>
      </c>
      <c r="H1465" s="5">
        <v>69.900000000000006</v>
      </c>
      <c r="I1465" s="6">
        <v>5.0831327438354492</v>
      </c>
      <c r="J1465" s="6">
        <v>3.4553001773359102</v>
      </c>
      <c r="K1465" s="12">
        <v>38.789230794270026</v>
      </c>
      <c r="L1465">
        <f t="shared" si="68"/>
        <v>1.66</v>
      </c>
      <c r="M1465" s="20">
        <v>12466.8077918775</v>
      </c>
    </row>
    <row r="1466" spans="1:13">
      <c r="A1466">
        <f t="shared" si="66"/>
        <v>97</v>
      </c>
      <c r="B1466" t="s">
        <v>80</v>
      </c>
      <c r="C1466" t="str">
        <f>VLOOKUP(B1466,'country codes'!$A$3:$B$287,2,0)</f>
        <v>BFA</v>
      </c>
      <c r="D1466">
        <v>5</v>
      </c>
      <c r="E1466" s="7" t="str">
        <f t="shared" si="67"/>
        <v>2011BFA</v>
      </c>
      <c r="F1466" s="5">
        <v>16081.915000000001</v>
      </c>
      <c r="G1466">
        <v>2011</v>
      </c>
      <c r="H1466" s="5">
        <v>57.8</v>
      </c>
      <c r="I1466" s="6">
        <v>4.785367488861084</v>
      </c>
      <c r="J1466" s="6">
        <v>1.1505283824430299</v>
      </c>
      <c r="K1466" s="12">
        <v>38.775480420450037</v>
      </c>
      <c r="L1466">
        <f t="shared" si="68"/>
        <v>1.66</v>
      </c>
      <c r="M1466" s="20">
        <v>1775.779620266288</v>
      </c>
    </row>
    <row r="1467" spans="1:13">
      <c r="A1467">
        <f t="shared" si="66"/>
        <v>98</v>
      </c>
      <c r="B1467" t="s">
        <v>56</v>
      </c>
      <c r="C1467" t="str">
        <f>VLOOKUP(B1467,'country codes'!$A$3:$B$287,2,0)</f>
        <v>UGA</v>
      </c>
      <c r="D1467">
        <v>5</v>
      </c>
      <c r="E1467" s="7" t="str">
        <f t="shared" si="67"/>
        <v>2011UGA</v>
      </c>
      <c r="F1467" s="5">
        <v>33476.771999999997</v>
      </c>
      <c r="G1467">
        <v>2011</v>
      </c>
      <c r="H1467" s="5">
        <v>58.1</v>
      </c>
      <c r="I1467" s="6">
        <v>4.8260011672973633</v>
      </c>
      <c r="J1467" s="6">
        <v>1.2505055791604101</v>
      </c>
      <c r="K1467" s="12">
        <v>38.748034237976029</v>
      </c>
      <c r="L1467">
        <f t="shared" si="68"/>
        <v>1.66</v>
      </c>
      <c r="M1467" s="20">
        <v>1972.3017419958794</v>
      </c>
    </row>
    <row r="1468" spans="1:13">
      <c r="A1468">
        <f t="shared" si="66"/>
        <v>99</v>
      </c>
      <c r="B1468" t="s">
        <v>82</v>
      </c>
      <c r="C1468" t="str">
        <f>VLOOKUP(B1468,'country codes'!$A$3:$B$287,2,0)</f>
        <v>COD</v>
      </c>
      <c r="D1468">
        <v>5</v>
      </c>
      <c r="E1468" s="7" t="str">
        <f t="shared" si="67"/>
        <v>2011COD</v>
      </c>
      <c r="F1468" s="5">
        <v>66755.150999999998</v>
      </c>
      <c r="G1468">
        <v>2011</v>
      </c>
      <c r="H1468" s="5">
        <v>57.4</v>
      </c>
      <c r="I1468" s="6">
        <v>4.5169639587402344</v>
      </c>
      <c r="J1468" s="6">
        <v>0.79820357032223199</v>
      </c>
      <c r="K1468" s="12">
        <v>38.657219329228035</v>
      </c>
      <c r="L1468">
        <f t="shared" si="68"/>
        <v>1.66</v>
      </c>
      <c r="M1468" s="20">
        <v>894.82651771130679</v>
      </c>
    </row>
    <row r="1469" spans="1:13">
      <c r="A1469">
        <f t="shared" si="66"/>
        <v>100</v>
      </c>
      <c r="B1469" t="s">
        <v>28</v>
      </c>
      <c r="C1469" t="str">
        <f>VLOOKUP(B1469,'country codes'!$A$3:$B$287,2,0)</f>
        <v>SEN</v>
      </c>
      <c r="D1469">
        <v>5</v>
      </c>
      <c r="E1469" s="7" t="str">
        <f t="shared" si="67"/>
        <v>2011SEN</v>
      </c>
      <c r="F1469" s="5">
        <v>13033.814</v>
      </c>
      <c r="G1469">
        <v>2011</v>
      </c>
      <c r="H1469" s="5">
        <v>64.900000000000006</v>
      </c>
      <c r="I1469" s="6">
        <v>3.8342015743255615</v>
      </c>
      <c r="J1469" s="6">
        <v>1.05767167090981</v>
      </c>
      <c r="K1469" s="12">
        <v>38.517689015060874</v>
      </c>
      <c r="L1469">
        <f t="shared" si="68"/>
        <v>1.66</v>
      </c>
      <c r="M1469" s="20">
        <v>2707.0572758863518</v>
      </c>
    </row>
    <row r="1470" spans="1:13">
      <c r="A1470">
        <f t="shared" si="66"/>
        <v>101</v>
      </c>
      <c r="B1470" t="s">
        <v>136</v>
      </c>
      <c r="C1470" t="str">
        <f>VLOOKUP(B1470,'country codes'!$A$3:$B$287,2,0)</f>
        <v>USA</v>
      </c>
      <c r="D1470">
        <v>2</v>
      </c>
      <c r="E1470" s="7" t="str">
        <f t="shared" si="67"/>
        <v>2011USA</v>
      </c>
      <c r="F1470" s="5">
        <v>311584.05099999998</v>
      </c>
      <c r="G1470">
        <v>2011</v>
      </c>
      <c r="H1470" s="5">
        <v>78.8</v>
      </c>
      <c r="I1470" s="6">
        <v>7.1151385307312012</v>
      </c>
      <c r="J1470" s="6">
        <v>8.4146199591336295</v>
      </c>
      <c r="K1470" s="12">
        <v>38.060131428916755</v>
      </c>
      <c r="L1470">
        <f t="shared" si="68"/>
        <v>1.66</v>
      </c>
      <c r="M1470" s="20">
        <v>54806.116927486873</v>
      </c>
    </row>
    <row r="1471" spans="1:13">
      <c r="A1471">
        <f t="shared" si="66"/>
        <v>102</v>
      </c>
      <c r="B1471" t="s">
        <v>103</v>
      </c>
      <c r="C1471" t="str">
        <f>VLOOKUP(B1471,'country codes'!$A$3:$B$287,2,0)</f>
        <v>BLR</v>
      </c>
      <c r="D1471">
        <v>7</v>
      </c>
      <c r="E1471" s="7" t="str">
        <f t="shared" si="67"/>
        <v>2011BLR</v>
      </c>
      <c r="F1471" s="5">
        <v>9415.3160000000007</v>
      </c>
      <c r="G1471">
        <v>2011</v>
      </c>
      <c r="H1471" s="5">
        <v>71.400000000000006</v>
      </c>
      <c r="I1471" s="6">
        <v>5.2253079414367676</v>
      </c>
      <c r="J1471" s="6">
        <v>4.18537532071739</v>
      </c>
      <c r="K1471" s="12">
        <v>37.755282974903082</v>
      </c>
      <c r="L1471">
        <f t="shared" si="68"/>
        <v>1.66</v>
      </c>
      <c r="M1471" s="20">
        <v>18251.780944765345</v>
      </c>
    </row>
    <row r="1472" spans="1:13">
      <c r="A1472">
        <f t="shared" si="66"/>
        <v>103</v>
      </c>
      <c r="B1472" t="s">
        <v>138</v>
      </c>
      <c r="C1472" t="str">
        <f>VLOOKUP(B1472,'country codes'!$A$3:$B$287,2,0)</f>
        <v>AFG</v>
      </c>
      <c r="D1472">
        <v>6</v>
      </c>
      <c r="E1472" s="7" t="str">
        <f t="shared" si="67"/>
        <v>2011AFG</v>
      </c>
      <c r="F1472" s="5">
        <v>30117.411</v>
      </c>
      <c r="G1472">
        <v>2011</v>
      </c>
      <c r="H1472" s="5">
        <v>61.6</v>
      </c>
      <c r="I1472" s="6">
        <v>3.8317191600799561</v>
      </c>
      <c r="J1472" s="6">
        <v>0.75786863355734602</v>
      </c>
      <c r="K1472" s="12">
        <v>37.668961913428859</v>
      </c>
      <c r="L1472">
        <f t="shared" si="68"/>
        <v>1.66</v>
      </c>
      <c r="M1472" s="20">
        <v>1904.559799197199</v>
      </c>
    </row>
    <row r="1473" spans="1:13">
      <c r="A1473">
        <f t="shared" si="66"/>
        <v>104</v>
      </c>
      <c r="B1473" t="s">
        <v>47</v>
      </c>
      <c r="C1473" t="str">
        <f>VLOOKUP(B1473,'country codes'!$A$3:$B$287,2,0)</f>
        <v>LBR</v>
      </c>
      <c r="D1473">
        <v>5</v>
      </c>
      <c r="E1473" s="7" t="str">
        <f t="shared" si="67"/>
        <v>2011LBR</v>
      </c>
      <c r="F1473" s="5">
        <v>4017.4459999999999</v>
      </c>
      <c r="G1473">
        <v>2011</v>
      </c>
      <c r="H1473" s="5">
        <v>60.1</v>
      </c>
      <c r="I1473" s="6">
        <v>4.2899020910263062</v>
      </c>
      <c r="J1473" s="6">
        <v>1.1482986810671001</v>
      </c>
      <c r="K1473" s="12">
        <v>37.530793002265369</v>
      </c>
      <c r="L1473">
        <f t="shared" si="68"/>
        <v>1.66</v>
      </c>
      <c r="M1473" s="20">
        <v>1488.2783860453594</v>
      </c>
    </row>
    <row r="1474" spans="1:13">
      <c r="A1474">
        <f t="shared" ref="A1474:A1537" si="69">IF(ISNUMBER(K1474),COUNTIFS($G$2:$G$2281,G1474,$K$2:$K$2281,"&gt;"&amp;K1474)+1,"")</f>
        <v>105</v>
      </c>
      <c r="B1474" t="s">
        <v>133</v>
      </c>
      <c r="C1474" t="str">
        <f>VLOOKUP(B1474,'country codes'!$A$3:$B$287,2,0)</f>
        <v>MRT</v>
      </c>
      <c r="D1474">
        <v>5</v>
      </c>
      <c r="E1474" s="7" t="str">
        <f t="shared" ref="E1474:E1537" si="70">G1474&amp;C1474</f>
        <v>2011MRT</v>
      </c>
      <c r="F1474" s="5">
        <v>3598.6460000000002</v>
      </c>
      <c r="G1474">
        <v>2011</v>
      </c>
      <c r="H1474" s="5">
        <v>62.8</v>
      </c>
      <c r="I1474" s="6">
        <v>4.7848043441772461</v>
      </c>
      <c r="J1474" s="6">
        <v>2.27625417647821</v>
      </c>
      <c r="K1474" s="12">
        <v>37.223495320084517</v>
      </c>
      <c r="L1474">
        <f t="shared" ref="L1474:L1537" si="71">VLOOKUP(G1474,$G$2285:$J$2299,4,0)</f>
        <v>1.66</v>
      </c>
      <c r="M1474" s="20">
        <v>4822.1663596690651</v>
      </c>
    </row>
    <row r="1475" spans="1:13">
      <c r="A1475">
        <f t="shared" si="69"/>
        <v>106</v>
      </c>
      <c r="B1475" t="s">
        <v>135</v>
      </c>
      <c r="C1475" t="str">
        <f>VLOOKUP(B1475,'country codes'!$A$3:$B$287,2,0)</f>
        <v>LTU</v>
      </c>
      <c r="D1475">
        <v>7</v>
      </c>
      <c r="E1475" s="7" t="str">
        <f t="shared" si="70"/>
        <v>2011LTU</v>
      </c>
      <c r="F1475" s="5">
        <v>3083.402</v>
      </c>
      <c r="G1475">
        <v>2011</v>
      </c>
      <c r="H1475" s="5">
        <v>73.3</v>
      </c>
      <c r="I1475" s="6">
        <v>5.4324374198913574</v>
      </c>
      <c r="J1475" s="6">
        <v>4.9911064968075403</v>
      </c>
      <c r="K1475" s="12">
        <v>37.196391834296442</v>
      </c>
      <c r="L1475">
        <f t="shared" si="71"/>
        <v>1.66</v>
      </c>
      <c r="M1475" s="20">
        <v>26051.553903674805</v>
      </c>
    </row>
    <row r="1476" spans="1:13">
      <c r="A1476">
        <f t="shared" si="69"/>
        <v>107</v>
      </c>
      <c r="B1476" t="s">
        <v>55</v>
      </c>
      <c r="C1476" t="str">
        <f>VLOOKUP(B1476,'country codes'!$A$3:$B$287,2,0)</f>
        <v>MOZ</v>
      </c>
      <c r="D1476">
        <v>5</v>
      </c>
      <c r="E1476" s="7" t="str">
        <f t="shared" si="70"/>
        <v>2011MOZ</v>
      </c>
      <c r="F1476" s="5">
        <v>24187.5</v>
      </c>
      <c r="G1476">
        <v>2011</v>
      </c>
      <c r="H1476" s="5">
        <v>53</v>
      </c>
      <c r="I1476" s="6">
        <v>4.9711117744445801</v>
      </c>
      <c r="J1476" s="6">
        <v>1.0099006590123101</v>
      </c>
      <c r="K1476" s="12">
        <v>36.633092990615239</v>
      </c>
      <c r="L1476">
        <f t="shared" si="71"/>
        <v>1.66</v>
      </c>
      <c r="M1476" s="20">
        <v>1073.4787107944317</v>
      </c>
    </row>
    <row r="1477" spans="1:13">
      <c r="A1477">
        <f t="shared" si="69"/>
        <v>108</v>
      </c>
      <c r="B1477" t="s">
        <v>68</v>
      </c>
      <c r="C1477" t="str">
        <f>VLOOKUP(B1477,'country codes'!$A$3:$B$287,2,0)</f>
        <v>COM</v>
      </c>
      <c r="D1477">
        <v>5</v>
      </c>
      <c r="E1477" s="7" t="str">
        <f t="shared" si="70"/>
        <v>2011COM</v>
      </c>
      <c r="F1477" s="5">
        <v>706.57799999999997</v>
      </c>
      <c r="G1477">
        <v>2011</v>
      </c>
      <c r="H1477" s="5">
        <v>62.2</v>
      </c>
      <c r="I1477" s="6">
        <v>3.8384859561920166</v>
      </c>
      <c r="J1477" s="6">
        <v>1.0740802482034699</v>
      </c>
      <c r="K1477" s="12">
        <v>36.542725220870174</v>
      </c>
      <c r="L1477">
        <f t="shared" si="71"/>
        <v>1.66</v>
      </c>
      <c r="M1477" s="20">
        <v>2924.722770694776</v>
      </c>
    </row>
    <row r="1478" spans="1:13">
      <c r="A1478">
        <f t="shared" si="69"/>
        <v>109</v>
      </c>
      <c r="B1478" t="s">
        <v>141</v>
      </c>
      <c r="C1478" t="str">
        <f>VLOOKUP(B1478,'country codes'!$A$3:$B$287,2,0)</f>
        <v>EST</v>
      </c>
      <c r="D1478">
        <v>7</v>
      </c>
      <c r="E1478" s="7" t="str">
        <f t="shared" si="70"/>
        <v>2011EST</v>
      </c>
      <c r="F1478" s="5">
        <v>1327.701</v>
      </c>
      <c r="G1478">
        <v>2011</v>
      </c>
      <c r="H1478" s="5">
        <v>75.900000000000006</v>
      </c>
      <c r="I1478" s="6">
        <v>5.4868197441101074</v>
      </c>
      <c r="J1478" s="6">
        <v>5.9826341393497904</v>
      </c>
      <c r="K1478" s="12">
        <v>35.854376348464434</v>
      </c>
      <c r="L1478">
        <f t="shared" si="71"/>
        <v>1.66</v>
      </c>
      <c r="M1478" s="20">
        <v>28245.517149881322</v>
      </c>
    </row>
    <row r="1479" spans="1:13">
      <c r="A1479">
        <f t="shared" si="69"/>
        <v>110</v>
      </c>
      <c r="B1479" t="s">
        <v>129</v>
      </c>
      <c r="C1479" t="str">
        <f>VLOOKUP(B1479,'country codes'!$A$3:$B$287,2,0)</f>
        <v>NGA</v>
      </c>
      <c r="D1479">
        <v>5</v>
      </c>
      <c r="E1479" s="7" t="str">
        <f t="shared" si="70"/>
        <v>2011NGA</v>
      </c>
      <c r="F1479" s="5">
        <v>162805.07999999999</v>
      </c>
      <c r="G1479">
        <v>2011</v>
      </c>
      <c r="H1479" s="5">
        <v>51.3</v>
      </c>
      <c r="I1479" s="6">
        <v>5.126615047454834</v>
      </c>
      <c r="J1479" s="6">
        <v>1.1431002168748901</v>
      </c>
      <c r="K1479" s="12">
        <v>35.418409471246711</v>
      </c>
      <c r="L1479">
        <f t="shared" si="71"/>
        <v>1.66</v>
      </c>
      <c r="M1479" s="20">
        <v>5056.8924266364784</v>
      </c>
    </row>
    <row r="1480" spans="1:13">
      <c r="A1480">
        <f t="shared" si="69"/>
        <v>111</v>
      </c>
      <c r="B1480" t="s">
        <v>117</v>
      </c>
      <c r="C1480" t="str">
        <f>VLOOKUP(B1480,'country codes'!$A$3:$B$287,2,0)</f>
        <v>TZA</v>
      </c>
      <c r="D1480">
        <v>5</v>
      </c>
      <c r="E1480" s="7" t="str">
        <f t="shared" si="70"/>
        <v>2011TZA</v>
      </c>
      <c r="F1480" s="5">
        <v>45673.52</v>
      </c>
      <c r="G1480">
        <v>2011</v>
      </c>
      <c r="H1480" s="5">
        <v>59.5</v>
      </c>
      <c r="I1480" s="6">
        <v>4.0735621452331543</v>
      </c>
      <c r="J1480" s="6">
        <v>1.2214550427956301</v>
      </c>
      <c r="K1480" s="12">
        <v>35.395586698454395</v>
      </c>
      <c r="L1480">
        <f t="shared" si="71"/>
        <v>1.66</v>
      </c>
      <c r="M1480" s="20">
        <v>2098.2849789850402</v>
      </c>
    </row>
    <row r="1481" spans="1:13">
      <c r="A1481">
        <f t="shared" si="69"/>
        <v>112</v>
      </c>
      <c r="B1481" t="s">
        <v>91</v>
      </c>
      <c r="C1481" t="str">
        <f>VLOOKUP(B1481,'country codes'!$A$3:$B$287,2,0)</f>
        <v>NER</v>
      </c>
      <c r="D1481">
        <v>5</v>
      </c>
      <c r="E1481" s="7" t="str">
        <f t="shared" si="70"/>
        <v>2011NER</v>
      </c>
      <c r="F1481" s="5">
        <v>17114.77</v>
      </c>
      <c r="G1481">
        <v>2011</v>
      </c>
      <c r="H1481" s="5">
        <v>58.1</v>
      </c>
      <c r="I1481" s="6">
        <v>4.5558295249938965</v>
      </c>
      <c r="J1481" s="6">
        <v>1.69524527053567</v>
      </c>
      <c r="K1481" s="12">
        <v>35.091076122880374</v>
      </c>
      <c r="L1481">
        <f t="shared" si="71"/>
        <v>1.66</v>
      </c>
      <c r="M1481" s="20">
        <v>1020.9973526426236</v>
      </c>
    </row>
    <row r="1482" spans="1:13">
      <c r="A1482">
        <f t="shared" si="69"/>
        <v>113</v>
      </c>
      <c r="B1482" t="s">
        <v>142</v>
      </c>
      <c r="C1482" t="str">
        <f>VLOOKUP(B1482,'country codes'!$A$3:$B$287,2,0)</f>
        <v>LVA</v>
      </c>
      <c r="D1482">
        <v>7</v>
      </c>
      <c r="E1482" s="7" t="str">
        <f t="shared" si="70"/>
        <v>2011LVA</v>
      </c>
      <c r="F1482" s="5">
        <v>2093.6060000000002</v>
      </c>
      <c r="G1482">
        <v>2011</v>
      </c>
      <c r="H1482" s="5">
        <v>73.3</v>
      </c>
      <c r="I1482" s="6">
        <v>4.9668116569519043</v>
      </c>
      <c r="J1482" s="6">
        <v>4.99164120807428</v>
      </c>
      <c r="K1482" s="12">
        <v>34.84015372904117</v>
      </c>
      <c r="L1482">
        <f t="shared" si="71"/>
        <v>1.66</v>
      </c>
      <c r="M1482" s="20">
        <v>22867.973193182796</v>
      </c>
    </row>
    <row r="1483" spans="1:13">
      <c r="A1483">
        <f t="shared" si="69"/>
        <v>114</v>
      </c>
      <c r="B1483" t="s">
        <v>100</v>
      </c>
      <c r="C1483" t="str">
        <f>VLOOKUP(B1483,'country codes'!$A$3:$B$287,2,0)</f>
        <v>MWI</v>
      </c>
      <c r="D1483">
        <v>5</v>
      </c>
      <c r="E1483" s="7" t="str">
        <f t="shared" si="70"/>
        <v>2011MWI</v>
      </c>
      <c r="F1483" s="5">
        <v>14962.118</v>
      </c>
      <c r="G1483">
        <v>2011</v>
      </c>
      <c r="H1483" s="5">
        <v>57.2</v>
      </c>
      <c r="I1483" s="6">
        <v>3.9460625648498535</v>
      </c>
      <c r="J1483" s="6">
        <v>0.847643760961176</v>
      </c>
      <c r="K1483" s="12">
        <v>34.688378106994293</v>
      </c>
      <c r="L1483">
        <f t="shared" si="71"/>
        <v>1.66</v>
      </c>
      <c r="M1483" s="20">
        <v>987.12042259393002</v>
      </c>
    </row>
    <row r="1484" spans="1:13">
      <c r="A1484">
        <f t="shared" si="69"/>
        <v>115</v>
      </c>
      <c r="B1484" t="s">
        <v>145</v>
      </c>
      <c r="C1484" t="str">
        <f>VLOOKUP(B1484,'country codes'!$A$3:$B$287,2,0)</f>
        <v>ARE</v>
      </c>
      <c r="D1484">
        <v>4</v>
      </c>
      <c r="E1484" s="7" t="str">
        <f t="shared" si="70"/>
        <v>2011ARE</v>
      </c>
      <c r="F1484" s="5">
        <v>8946.7780000000002</v>
      </c>
      <c r="G1484">
        <v>2011</v>
      </c>
      <c r="H1484" s="5">
        <v>76.5</v>
      </c>
      <c r="I1484" s="6">
        <v>7.1187014579772949</v>
      </c>
      <c r="J1484" s="6">
        <v>9.3837388699563196</v>
      </c>
      <c r="K1484" s="12">
        <v>34.58613524391491</v>
      </c>
      <c r="L1484">
        <f t="shared" si="71"/>
        <v>1.66</v>
      </c>
      <c r="M1484" s="20">
        <v>56123.486157018197</v>
      </c>
    </row>
    <row r="1485" spans="1:13">
      <c r="A1485">
        <f t="shared" si="69"/>
        <v>116</v>
      </c>
      <c r="B1485" t="s">
        <v>146</v>
      </c>
      <c r="C1485" t="str">
        <f>VLOOKUP(B1485,'country codes'!$A$3:$B$287,2,0)</f>
        <v>ZWE</v>
      </c>
      <c r="D1485">
        <v>5</v>
      </c>
      <c r="E1485" s="7" t="str">
        <f t="shared" si="70"/>
        <v>2011ZWE</v>
      </c>
      <c r="F1485" s="5">
        <v>12894.323</v>
      </c>
      <c r="G1485">
        <v>2011</v>
      </c>
      <c r="H1485" s="5">
        <v>52.9</v>
      </c>
      <c r="I1485" s="6">
        <v>4.8456416130065918</v>
      </c>
      <c r="J1485" s="6">
        <v>1.2888672039456099</v>
      </c>
      <c r="K1485" s="12">
        <v>34.542108953618815</v>
      </c>
      <c r="L1485">
        <f t="shared" si="71"/>
        <v>1.66</v>
      </c>
      <c r="M1485" s="20">
        <v>2556.2784308106479</v>
      </c>
    </row>
    <row r="1486" spans="1:13">
      <c r="A1486">
        <f t="shared" si="69"/>
        <v>117</v>
      </c>
      <c r="B1486" t="s">
        <v>96</v>
      </c>
      <c r="C1486" t="str">
        <f>VLOOKUP(B1486,'country codes'!$A$3:$B$287,2,0)</f>
        <v>CMR</v>
      </c>
      <c r="D1486">
        <v>5</v>
      </c>
      <c r="E1486" s="7" t="str">
        <f t="shared" si="70"/>
        <v>2011CMR</v>
      </c>
      <c r="F1486" s="5">
        <v>20906.392</v>
      </c>
      <c r="G1486">
        <v>2011</v>
      </c>
      <c r="H1486" s="5">
        <v>55.6</v>
      </c>
      <c r="I1486" s="6">
        <v>4.4338850975036621</v>
      </c>
      <c r="J1486" s="6">
        <v>1.2460538741731499</v>
      </c>
      <c r="K1486" s="12">
        <v>34.537385680032479</v>
      </c>
      <c r="L1486">
        <f t="shared" si="71"/>
        <v>1.66</v>
      </c>
      <c r="M1486" s="20">
        <v>3126.7868357321031</v>
      </c>
    </row>
    <row r="1487" spans="1:13">
      <c r="A1487">
        <f t="shared" si="69"/>
        <v>118</v>
      </c>
      <c r="B1487" t="s">
        <v>105</v>
      </c>
      <c r="C1487" t="str">
        <f>VLOOKUP(B1487,'country codes'!$A$3:$B$287,2,0)</f>
        <v>MLI</v>
      </c>
      <c r="D1487">
        <v>5</v>
      </c>
      <c r="E1487" s="7" t="str">
        <f t="shared" si="70"/>
        <v>2011MLI</v>
      </c>
      <c r="F1487" s="5">
        <v>15514.593000000001</v>
      </c>
      <c r="G1487">
        <v>2011</v>
      </c>
      <c r="H1487" s="5">
        <v>55.7</v>
      </c>
      <c r="I1487" s="6">
        <v>4.6668329238891602</v>
      </c>
      <c r="J1487" s="6">
        <v>1.5978379264884499</v>
      </c>
      <c r="K1487" s="12">
        <v>34.363489948516197</v>
      </c>
      <c r="L1487">
        <f t="shared" si="71"/>
        <v>1.66</v>
      </c>
      <c r="M1487" s="20">
        <v>2085.4211179881922</v>
      </c>
    </row>
    <row r="1488" spans="1:13">
      <c r="A1488">
        <f t="shared" si="69"/>
        <v>119</v>
      </c>
      <c r="B1488" t="s">
        <v>109</v>
      </c>
      <c r="C1488" t="str">
        <f>VLOOKUP(B1488,'country codes'!$A$3:$B$287,2,0)</f>
        <v>GAB</v>
      </c>
      <c r="D1488">
        <v>5</v>
      </c>
      <c r="E1488" s="7" t="str">
        <f t="shared" si="70"/>
        <v>2011GAB</v>
      </c>
      <c r="F1488" s="5">
        <v>1684.6289999999999</v>
      </c>
      <c r="G1488">
        <v>2011</v>
      </c>
      <c r="H1488" s="5">
        <v>62.2</v>
      </c>
      <c r="I1488" s="6">
        <v>4.2554006576538086</v>
      </c>
      <c r="J1488" s="6">
        <v>2.1400472219605402</v>
      </c>
      <c r="K1488" s="12">
        <v>34.361300968157046</v>
      </c>
      <c r="L1488">
        <f t="shared" si="71"/>
        <v>1.66</v>
      </c>
      <c r="M1488" s="20">
        <v>14883.441249052283</v>
      </c>
    </row>
    <row r="1489" spans="1:13">
      <c r="A1489">
        <f t="shared" si="69"/>
        <v>120</v>
      </c>
      <c r="B1489" t="s">
        <v>122</v>
      </c>
      <c r="C1489" t="str">
        <f>VLOOKUP(B1489,'country codes'!$A$3:$B$287,2,0)</f>
        <v>BGR</v>
      </c>
      <c r="D1489">
        <v>7</v>
      </c>
      <c r="E1489" s="7" t="str">
        <f t="shared" si="70"/>
        <v>2011BGR</v>
      </c>
      <c r="F1489" s="5">
        <v>7378.652</v>
      </c>
      <c r="G1489">
        <v>2011</v>
      </c>
      <c r="H1489" s="5">
        <v>73.900000000000006</v>
      </c>
      <c r="I1489" s="6">
        <v>3.8753824234008789</v>
      </c>
      <c r="J1489" s="6">
        <v>3.4595280190568101</v>
      </c>
      <c r="K1489" s="12">
        <v>34.208944482451813</v>
      </c>
      <c r="L1489">
        <f t="shared" si="71"/>
        <v>1.66</v>
      </c>
      <c r="M1489" s="20">
        <v>18023.522444588609</v>
      </c>
    </row>
    <row r="1490" spans="1:13">
      <c r="A1490">
        <f t="shared" si="69"/>
        <v>121</v>
      </c>
      <c r="B1490" t="s">
        <v>144</v>
      </c>
      <c r="C1490" t="str">
        <f>VLOOKUP(B1490,'country codes'!$A$3:$B$287,2,0)</f>
        <v>TKM</v>
      </c>
      <c r="D1490">
        <v>7</v>
      </c>
      <c r="E1490" s="7" t="str">
        <f t="shared" si="70"/>
        <v>2011TKM</v>
      </c>
      <c r="F1490" s="5">
        <v>5174.076</v>
      </c>
      <c r="G1490">
        <v>2011</v>
      </c>
      <c r="H1490" s="5">
        <v>66.900000000000006</v>
      </c>
      <c r="I1490" s="6">
        <v>5.7917547225952148</v>
      </c>
      <c r="J1490" s="6">
        <v>5.37564436481615</v>
      </c>
      <c r="K1490" s="12">
        <v>34.017775260525056</v>
      </c>
      <c r="L1490">
        <f t="shared" si="71"/>
        <v>1.66</v>
      </c>
      <c r="M1490" s="20">
        <v>9717.6249831303139</v>
      </c>
    </row>
    <row r="1491" spans="1:13">
      <c r="A1491">
        <f t="shared" si="69"/>
        <v>122</v>
      </c>
      <c r="B1491" t="s">
        <v>106</v>
      </c>
      <c r="C1491" t="str">
        <f>VLOOKUP(B1491,'country codes'!$A$3:$B$287,2,0)</f>
        <v>BDI</v>
      </c>
      <c r="D1491">
        <v>5</v>
      </c>
      <c r="E1491" s="7" t="str">
        <f t="shared" si="70"/>
        <v>2011BDI</v>
      </c>
      <c r="F1491" s="5">
        <v>8958.4060000000009</v>
      </c>
      <c r="G1491">
        <v>2011</v>
      </c>
      <c r="H1491" s="5">
        <v>57.9</v>
      </c>
      <c r="I1491" s="6">
        <v>3.7058942317962646</v>
      </c>
      <c r="J1491" s="6">
        <v>0.84045717726374802</v>
      </c>
      <c r="K1491" s="12">
        <v>33.734453123645046</v>
      </c>
      <c r="L1491">
        <f t="shared" si="71"/>
        <v>1.66</v>
      </c>
      <c r="M1491" s="20">
        <v>852.50262164932155</v>
      </c>
    </row>
    <row r="1492" spans="1:13">
      <c r="A1492">
        <f t="shared" si="69"/>
        <v>123</v>
      </c>
      <c r="B1492" t="s">
        <v>89</v>
      </c>
      <c r="C1492" t="str">
        <f>VLOOKUP(B1492,'country codes'!$A$3:$B$287,2,0)</f>
        <v>BEN</v>
      </c>
      <c r="D1492">
        <v>5</v>
      </c>
      <c r="E1492" s="7" t="str">
        <f t="shared" si="70"/>
        <v>2011BEN</v>
      </c>
      <c r="F1492" s="5">
        <v>9460.8289999999997</v>
      </c>
      <c r="G1492">
        <v>2011</v>
      </c>
      <c r="H1492" s="5">
        <v>59.6</v>
      </c>
      <c r="I1492" s="6">
        <v>3.8702795505523682</v>
      </c>
      <c r="J1492" s="6">
        <v>1.33574879104625</v>
      </c>
      <c r="K1492" s="12">
        <v>33.711255938608552</v>
      </c>
      <c r="L1492">
        <f t="shared" si="71"/>
        <v>1.66</v>
      </c>
      <c r="M1492" s="20">
        <v>2707.8694142150871</v>
      </c>
    </row>
    <row r="1493" spans="1:13">
      <c r="A1493">
        <f t="shared" si="69"/>
        <v>124</v>
      </c>
      <c r="B1493" t="s">
        <v>151</v>
      </c>
      <c r="C1493" t="str">
        <f>VLOOKUP(B1493,'country codes'!$A$3:$B$287,2,0)</f>
        <v>TTO</v>
      </c>
      <c r="D1493">
        <v>1</v>
      </c>
      <c r="E1493" s="7" t="str">
        <f t="shared" si="70"/>
        <v>2011TTO</v>
      </c>
      <c r="F1493" s="5">
        <v>1336.18</v>
      </c>
      <c r="G1493">
        <v>2011</v>
      </c>
      <c r="H1493" s="5">
        <v>72.2</v>
      </c>
      <c r="I1493" s="6">
        <v>6.5187458992004395</v>
      </c>
      <c r="J1493" s="6">
        <v>7.9556914863537003</v>
      </c>
      <c r="K1493" s="12">
        <v>33.29722064268163</v>
      </c>
      <c r="L1493">
        <f t="shared" si="71"/>
        <v>1.66</v>
      </c>
      <c r="M1493" s="20">
        <v>28652.552874314017</v>
      </c>
    </row>
    <row r="1494" spans="1:13">
      <c r="A1494">
        <f t="shared" si="69"/>
        <v>125</v>
      </c>
      <c r="B1494" t="s">
        <v>118</v>
      </c>
      <c r="C1494" t="str">
        <f>VLOOKUP(B1494,'country codes'!$A$3:$B$287,2,0)</f>
        <v>GIN</v>
      </c>
      <c r="D1494">
        <v>5</v>
      </c>
      <c r="E1494" s="7" t="str">
        <f t="shared" si="70"/>
        <v>2011GIN</v>
      </c>
      <c r="F1494" s="5">
        <v>10420.459000000001</v>
      </c>
      <c r="G1494">
        <v>2011</v>
      </c>
      <c r="H1494" s="5">
        <v>57.4</v>
      </c>
      <c r="I1494" s="6">
        <v>4.0445694923400879</v>
      </c>
      <c r="J1494" s="6">
        <v>1.5042100902692599</v>
      </c>
      <c r="K1494" s="12">
        <v>32.500956813137101</v>
      </c>
      <c r="L1494">
        <f t="shared" si="71"/>
        <v>1.66</v>
      </c>
      <c r="M1494" s="20">
        <v>1932.536456907708</v>
      </c>
    </row>
    <row r="1495" spans="1:13">
      <c r="A1495">
        <f t="shared" si="69"/>
        <v>126</v>
      </c>
      <c r="B1495" t="s">
        <v>148</v>
      </c>
      <c r="C1495" t="str">
        <f>VLOOKUP(B1495,'country codes'!$A$3:$B$287,2,0)</f>
        <v>KWT</v>
      </c>
      <c r="D1495">
        <v>4</v>
      </c>
      <c r="E1495" s="7" t="str">
        <f t="shared" si="70"/>
        <v>2011KWT</v>
      </c>
      <c r="F1495" s="5">
        <v>3168.0540000000001</v>
      </c>
      <c r="G1495">
        <v>2011</v>
      </c>
      <c r="H1495" s="5">
        <v>74.5</v>
      </c>
      <c r="I1495" s="6">
        <v>6.3776993751525879</v>
      </c>
      <c r="J1495" s="6">
        <v>8.58399167710588</v>
      </c>
      <c r="K1495" s="12">
        <v>32.48685357001753</v>
      </c>
      <c r="L1495">
        <f t="shared" si="71"/>
        <v>1.66</v>
      </c>
      <c r="M1495" s="20">
        <v>60887.459366985277</v>
      </c>
    </row>
    <row r="1496" spans="1:13">
      <c r="A1496">
        <f t="shared" si="69"/>
        <v>127</v>
      </c>
      <c r="B1496" t="s">
        <v>137</v>
      </c>
      <c r="C1496" t="str">
        <f>VLOOKUP(B1496,'country codes'!$A$3:$B$287,2,0)</f>
        <v>RUS</v>
      </c>
      <c r="D1496">
        <v>7</v>
      </c>
      <c r="E1496" s="7" t="str">
        <f t="shared" si="70"/>
        <v>2011RUS</v>
      </c>
      <c r="F1496" s="5">
        <v>143703.027</v>
      </c>
      <c r="G1496">
        <v>2011</v>
      </c>
      <c r="H1496" s="5">
        <v>69.3</v>
      </c>
      <c r="I1496" s="6">
        <v>5.3887662887573242</v>
      </c>
      <c r="J1496" s="6">
        <v>5.8302621658860803</v>
      </c>
      <c r="K1496" s="12">
        <v>32.300680030112645</v>
      </c>
      <c r="L1496">
        <f t="shared" si="71"/>
        <v>1.66</v>
      </c>
      <c r="M1496" s="20">
        <v>25048.6869872602</v>
      </c>
    </row>
    <row r="1497" spans="1:13">
      <c r="A1497">
        <f t="shared" si="69"/>
        <v>128</v>
      </c>
      <c r="B1497" t="s">
        <v>143</v>
      </c>
      <c r="C1497" t="str">
        <f>VLOOKUP(B1497,'country codes'!$A$3:$B$287,2,0)</f>
        <v>SLE</v>
      </c>
      <c r="D1497">
        <v>5</v>
      </c>
      <c r="E1497" s="7" t="str">
        <f t="shared" si="70"/>
        <v>2011SLE</v>
      </c>
      <c r="F1497" s="5">
        <v>6563.2380000000003</v>
      </c>
      <c r="G1497">
        <v>2011</v>
      </c>
      <c r="H1497" s="5">
        <v>50.2</v>
      </c>
      <c r="I1497" s="6">
        <v>4.5016436576843262</v>
      </c>
      <c r="J1497" s="6">
        <v>1.0676724323584901</v>
      </c>
      <c r="K1497" s="12">
        <v>31.541238647174055</v>
      </c>
      <c r="L1497">
        <f t="shared" si="71"/>
        <v>1.66</v>
      </c>
      <c r="M1497" s="20">
        <v>1469.0330034553283</v>
      </c>
    </row>
    <row r="1498" spans="1:13">
      <c r="A1498">
        <f t="shared" si="69"/>
        <v>129</v>
      </c>
      <c r="B1498" t="s">
        <v>132</v>
      </c>
      <c r="C1498" t="str">
        <f>VLOOKUP(B1498,'country codes'!$A$3:$B$287,2,0)</f>
        <v>ZAF</v>
      </c>
      <c r="D1498">
        <v>5</v>
      </c>
      <c r="E1498" s="7" t="str">
        <f t="shared" si="70"/>
        <v>2011ZAF</v>
      </c>
      <c r="F1498" s="5">
        <v>52003.758999999998</v>
      </c>
      <c r="G1498">
        <v>2011</v>
      </c>
      <c r="H1498" s="5">
        <v>58.9</v>
      </c>
      <c r="I1498" s="6">
        <v>4.930511474609375</v>
      </c>
      <c r="J1498" s="6">
        <v>3.38923445752356</v>
      </c>
      <c r="K1498" s="12">
        <v>31.26219680988153</v>
      </c>
      <c r="L1498">
        <f t="shared" si="71"/>
        <v>1.66</v>
      </c>
      <c r="M1498" s="20">
        <v>12666.708016224931</v>
      </c>
    </row>
    <row r="1499" spans="1:13">
      <c r="A1499">
        <f t="shared" si="69"/>
        <v>130</v>
      </c>
      <c r="B1499" t="s">
        <v>104</v>
      </c>
      <c r="C1499" t="str">
        <f>VLOOKUP(B1499,'country codes'!$A$3:$B$287,2,0)</f>
        <v>CIV</v>
      </c>
      <c r="D1499">
        <v>5</v>
      </c>
      <c r="E1499" s="7" t="str">
        <f t="shared" si="70"/>
        <v>2011CIV</v>
      </c>
      <c r="F1499" s="5">
        <v>21028.651999999998</v>
      </c>
      <c r="G1499">
        <v>2011</v>
      </c>
      <c r="H1499" s="5">
        <v>53.6</v>
      </c>
      <c r="I1499" s="6">
        <v>3.9682736396789551</v>
      </c>
      <c r="J1499" s="6">
        <v>1.10168254878987</v>
      </c>
      <c r="K1499" s="12">
        <v>31.045809351734107</v>
      </c>
      <c r="L1499">
        <f t="shared" si="71"/>
        <v>1.66</v>
      </c>
      <c r="M1499" s="20">
        <v>3417.777897437581</v>
      </c>
    </row>
    <row r="1500" spans="1:13">
      <c r="A1500">
        <f t="shared" si="69"/>
        <v>131</v>
      </c>
      <c r="B1500" t="s">
        <v>131</v>
      </c>
      <c r="C1500" t="str">
        <f>VLOOKUP(B1500,'country codes'!$A$3:$B$287,2,0)</f>
        <v>KAZ</v>
      </c>
      <c r="D1500">
        <v>7</v>
      </c>
      <c r="E1500" s="7" t="str">
        <f t="shared" si="70"/>
        <v>2011KAZ</v>
      </c>
      <c r="F1500" s="5">
        <v>16490.669000000002</v>
      </c>
      <c r="G1500">
        <v>2011</v>
      </c>
      <c r="H1500" s="5">
        <v>68</v>
      </c>
      <c r="I1500" s="6">
        <v>5.7356629371643066</v>
      </c>
      <c r="J1500" s="6">
        <v>6.7377855830834097</v>
      </c>
      <c r="K1500" s="12">
        <v>30.831967685524869</v>
      </c>
      <c r="L1500">
        <f t="shared" si="71"/>
        <v>1.66</v>
      </c>
      <c r="M1500" s="20">
        <v>21970.083923931925</v>
      </c>
    </row>
    <row r="1501" spans="1:13">
      <c r="A1501">
        <f t="shared" si="69"/>
        <v>132</v>
      </c>
      <c r="B1501" t="s">
        <v>154</v>
      </c>
      <c r="C1501" t="str">
        <f>VLOOKUP(B1501,'country codes'!$A$3:$B$287,2,0)</f>
        <v>MNG</v>
      </c>
      <c r="D1501">
        <v>8</v>
      </c>
      <c r="E1501" s="7" t="str">
        <f t="shared" si="70"/>
        <v>2011MNG</v>
      </c>
      <c r="F1501" s="5">
        <v>2770.357</v>
      </c>
      <c r="G1501">
        <v>2011</v>
      </c>
      <c r="H1501" s="5">
        <v>67.8</v>
      </c>
      <c r="I1501" s="6">
        <v>5.0311737060546875</v>
      </c>
      <c r="J1501" s="6">
        <v>5.6485103240241603</v>
      </c>
      <c r="K1501" s="12">
        <v>30.394541978371681</v>
      </c>
      <c r="L1501">
        <f t="shared" si="71"/>
        <v>1.66</v>
      </c>
      <c r="M1501" s="20">
        <v>8613.2980786108346</v>
      </c>
    </row>
    <row r="1502" spans="1:13">
      <c r="A1502">
        <f t="shared" si="69"/>
        <v>133</v>
      </c>
      <c r="B1502" t="s">
        <v>140</v>
      </c>
      <c r="C1502" t="str">
        <f>VLOOKUP(B1502,'country codes'!$A$3:$B$287,2,0)</f>
        <v>TCD</v>
      </c>
      <c r="D1502">
        <v>5</v>
      </c>
      <c r="E1502" s="7" t="str">
        <f t="shared" si="70"/>
        <v>2011TCD</v>
      </c>
      <c r="F1502" s="5">
        <v>12360.986000000001</v>
      </c>
      <c r="G1502">
        <v>2011</v>
      </c>
      <c r="H1502" s="5">
        <v>51.4</v>
      </c>
      <c r="I1502" s="6">
        <v>4.3934822082519531</v>
      </c>
      <c r="J1502" s="6">
        <v>1.44294148691901</v>
      </c>
      <c r="K1502" s="12">
        <v>30.364719716470105</v>
      </c>
      <c r="L1502">
        <f t="shared" si="71"/>
        <v>1.66</v>
      </c>
      <c r="M1502" s="20">
        <v>1676.7690514320502</v>
      </c>
    </row>
    <row r="1503" spans="1:13">
      <c r="A1503">
        <f t="shared" si="69"/>
        <v>134</v>
      </c>
      <c r="B1503" t="s">
        <v>115</v>
      </c>
      <c r="C1503" t="str">
        <f>VLOOKUP(B1503,'country codes'!$A$3:$B$287,2,0)</f>
        <v>TGO</v>
      </c>
      <c r="D1503">
        <v>5</v>
      </c>
      <c r="E1503" s="7" t="str">
        <f t="shared" si="70"/>
        <v>2011TGO</v>
      </c>
      <c r="F1503" s="5">
        <v>6595.9390000000003</v>
      </c>
      <c r="G1503">
        <v>2011</v>
      </c>
      <c r="H1503" s="5">
        <v>58.1</v>
      </c>
      <c r="I1503" s="6">
        <v>2.9362208843231201</v>
      </c>
      <c r="J1503" s="6">
        <v>1.0098933282443701</v>
      </c>
      <c r="K1503" s="12">
        <v>28.35657128030191</v>
      </c>
      <c r="L1503">
        <f t="shared" si="71"/>
        <v>1.66</v>
      </c>
      <c r="M1503" s="20">
        <v>1268.9205085000888</v>
      </c>
    </row>
    <row r="1504" spans="1:13">
      <c r="A1504">
        <f t="shared" si="69"/>
        <v>135</v>
      </c>
      <c r="B1504" t="s">
        <v>150</v>
      </c>
      <c r="C1504" t="str">
        <f>VLOOKUP(B1504,'country codes'!$A$3:$B$287,2,0)</f>
        <v>LSO</v>
      </c>
      <c r="D1504">
        <v>5</v>
      </c>
      <c r="E1504" s="7" t="str">
        <f t="shared" si="70"/>
        <v>2011LSO</v>
      </c>
      <c r="F1504" s="5">
        <v>2003.7929999999999</v>
      </c>
      <c r="G1504">
        <v>2011</v>
      </c>
      <c r="H1504" s="5">
        <v>46.2</v>
      </c>
      <c r="I1504" s="6">
        <v>4.897514820098877</v>
      </c>
      <c r="J1504" s="6">
        <v>1.60718420174856</v>
      </c>
      <c r="K1504" s="12">
        <v>28.293734948246044</v>
      </c>
      <c r="L1504">
        <f t="shared" si="71"/>
        <v>1.66</v>
      </c>
      <c r="M1504" s="20">
        <v>2385.8941885027639</v>
      </c>
    </row>
    <row r="1505" spans="1:13">
      <c r="A1505">
        <f t="shared" si="69"/>
        <v>136</v>
      </c>
      <c r="B1505" t="s">
        <v>128</v>
      </c>
      <c r="C1505" t="str">
        <f>VLOOKUP(B1505,'country codes'!$A$3:$B$287,2,0)</f>
        <v>SWZ</v>
      </c>
      <c r="D1505">
        <v>5</v>
      </c>
      <c r="E1505" s="7" t="str">
        <f t="shared" si="70"/>
        <v>2011SWZ</v>
      </c>
      <c r="F1505" s="5">
        <v>1072.029</v>
      </c>
      <c r="G1505">
        <v>2011</v>
      </c>
      <c r="H1505" s="5">
        <v>48.1</v>
      </c>
      <c r="I1505" s="6">
        <v>4.867091178894043</v>
      </c>
      <c r="J1505" s="6">
        <v>2.0866958587244899</v>
      </c>
      <c r="K1505" s="12">
        <v>27.932644525268714</v>
      </c>
      <c r="L1505">
        <f t="shared" si="71"/>
        <v>1.66</v>
      </c>
      <c r="M1505" s="20">
        <v>7575.6943866312231</v>
      </c>
    </row>
    <row r="1506" spans="1:13">
      <c r="A1506">
        <f t="shared" si="69"/>
        <v>137</v>
      </c>
      <c r="B1506" t="s">
        <v>152</v>
      </c>
      <c r="C1506" t="str">
        <f>VLOOKUP(B1506,'country codes'!$A$3:$B$287,2,0)</f>
        <v>LUX</v>
      </c>
      <c r="D1506">
        <v>3</v>
      </c>
      <c r="E1506" s="7" t="str">
        <f t="shared" si="70"/>
        <v>2011LUX</v>
      </c>
      <c r="F1506" s="5">
        <v>519.31200000000001</v>
      </c>
      <c r="G1506">
        <v>2011</v>
      </c>
      <c r="H1506" s="5">
        <v>80.7</v>
      </c>
      <c r="I1506" s="6">
        <v>7.1014003753662109</v>
      </c>
      <c r="J1506" s="6">
        <v>15.323598801829201</v>
      </c>
      <c r="K1506" s="12">
        <v>26.596924633542542</v>
      </c>
      <c r="L1506">
        <f t="shared" si="71"/>
        <v>1.66</v>
      </c>
      <c r="M1506" s="20">
        <v>108355.58258315623</v>
      </c>
    </row>
    <row r="1507" spans="1:13">
      <c r="A1507">
        <f t="shared" si="69"/>
        <v>138</v>
      </c>
      <c r="B1507" t="s">
        <v>139</v>
      </c>
      <c r="C1507" t="str">
        <f>VLOOKUP(B1507,'country codes'!$A$3:$B$287,2,0)</f>
        <v>BWA</v>
      </c>
      <c r="D1507">
        <v>5</v>
      </c>
      <c r="E1507" s="7" t="str">
        <f t="shared" si="70"/>
        <v>2011BWA</v>
      </c>
      <c r="F1507" s="5">
        <v>2015.4059999999999</v>
      </c>
      <c r="G1507">
        <v>2011</v>
      </c>
      <c r="H1507" s="5">
        <v>61.9</v>
      </c>
      <c r="I1507" s="6">
        <v>3.5199210643768311</v>
      </c>
      <c r="J1507" s="6">
        <v>3.26935041577295</v>
      </c>
      <c r="K1507" s="12">
        <v>26.466624222079702</v>
      </c>
      <c r="L1507">
        <f t="shared" si="71"/>
        <v>1.66</v>
      </c>
      <c r="M1507" s="20">
        <v>14770.468355627589</v>
      </c>
    </row>
    <row r="1508" spans="1:13">
      <c r="A1508">
        <f t="shared" si="69"/>
        <v>139</v>
      </c>
      <c r="B1508" t="s">
        <v>155</v>
      </c>
      <c r="C1508" t="str">
        <f>VLOOKUP(B1508,'country codes'!$A$3:$B$287,2,0)</f>
        <v>QAT</v>
      </c>
      <c r="D1508">
        <v>4</v>
      </c>
      <c r="E1508" s="7" t="str">
        <f t="shared" si="70"/>
        <v>2011QAT</v>
      </c>
      <c r="F1508" s="5">
        <v>2035.8620000000001</v>
      </c>
      <c r="G1508">
        <v>2011</v>
      </c>
      <c r="H1508" s="5">
        <v>79.3</v>
      </c>
      <c r="I1508" s="6">
        <v>6.5916042327880859</v>
      </c>
      <c r="J1508" s="6">
        <v>14.0143567300176</v>
      </c>
      <c r="K1508" s="12">
        <v>26.208708746767762</v>
      </c>
      <c r="L1508">
        <f t="shared" si="71"/>
        <v>1.66</v>
      </c>
      <c r="M1508" s="20">
        <v>99146.849879105124</v>
      </c>
    </row>
    <row r="1509" spans="1:13">
      <c r="A1509">
        <f t="shared" si="69"/>
        <v>140</v>
      </c>
      <c r="B1509" t="s">
        <v>153</v>
      </c>
      <c r="C1509" t="str">
        <f>VLOOKUP(B1509,'country codes'!$A$3:$B$287,2,0)</f>
        <v>CAF</v>
      </c>
      <c r="D1509">
        <v>5</v>
      </c>
      <c r="E1509" s="7" t="str">
        <f t="shared" si="70"/>
        <v>2011CAF</v>
      </c>
      <c r="F1509" s="5">
        <v>4418.6390000000001</v>
      </c>
      <c r="G1509">
        <v>2011</v>
      </c>
      <c r="H1509" s="5">
        <v>48</v>
      </c>
      <c r="I1509" s="6">
        <v>3.6778264045715332</v>
      </c>
      <c r="J1509" s="6">
        <v>1.1814713843218001</v>
      </c>
      <c r="K1509" s="12">
        <v>25.272425731279643</v>
      </c>
      <c r="L1509">
        <f t="shared" si="71"/>
        <v>1.66</v>
      </c>
      <c r="M1509" s="20">
        <v>1242.7156447367925</v>
      </c>
    </row>
    <row r="1510" spans="1:13">
      <c r="A1510">
        <f t="shared" si="69"/>
        <v>141</v>
      </c>
      <c r="B1510" t="s">
        <v>149</v>
      </c>
      <c r="C1510" t="str">
        <f>VLOOKUP(B1510,'country codes'!$A$3:$B$287,2,0)</f>
        <v>BHR</v>
      </c>
      <c r="D1510">
        <v>4</v>
      </c>
      <c r="E1510" s="7" t="str">
        <f t="shared" si="70"/>
        <v>2011BHR</v>
      </c>
      <c r="F1510" s="5">
        <v>1278.153</v>
      </c>
      <c r="G1510">
        <v>2011</v>
      </c>
      <c r="H1510" s="5">
        <v>76.2</v>
      </c>
      <c r="I1510" s="6">
        <v>4.8239760398864746</v>
      </c>
      <c r="J1510" s="6">
        <v>9.7752508959707196</v>
      </c>
      <c r="K1510" s="12">
        <v>25.109832058830328</v>
      </c>
      <c r="L1510">
        <f t="shared" si="71"/>
        <v>1.66</v>
      </c>
      <c r="M1510" s="20">
        <v>44157.548735897166</v>
      </c>
    </row>
    <row r="1511" spans="1:13">
      <c r="A1511" t="str">
        <f t="shared" si="69"/>
        <v/>
      </c>
      <c r="B1511" t="s">
        <v>134</v>
      </c>
      <c r="C1511" t="str">
        <f>VLOOKUP(B1511,'country codes'!$A$3:$B$287,2,0)</f>
        <v>BTN</v>
      </c>
      <c r="D1511">
        <v>6</v>
      </c>
      <c r="E1511" s="7" t="str">
        <f t="shared" si="70"/>
        <v>2011BTN</v>
      </c>
      <c r="F1511" s="5">
        <v>693.29700000000003</v>
      </c>
      <c r="G1511">
        <v>2011</v>
      </c>
      <c r="H1511" s="5">
        <v>68.8</v>
      </c>
      <c r="I1511" s="6" t="s">
        <v>333</v>
      </c>
      <c r="J1511" s="6">
        <v>4.3124438791494901</v>
      </c>
      <c r="K1511" s="12" t="s">
        <v>333</v>
      </c>
      <c r="L1511">
        <f t="shared" si="71"/>
        <v>1.66</v>
      </c>
      <c r="M1511" s="20">
        <v>8744.9450293862337</v>
      </c>
    </row>
    <row r="1512" spans="1:13">
      <c r="A1512" t="str">
        <f t="shared" si="69"/>
        <v/>
      </c>
      <c r="B1512" t="s">
        <v>73</v>
      </c>
      <c r="C1512" t="str">
        <f>VLOOKUP(B1512,'country codes'!$A$3:$B$287,2,0)</f>
        <v>ETH</v>
      </c>
      <c r="D1512">
        <v>5</v>
      </c>
      <c r="E1512" s="7" t="str">
        <f t="shared" si="70"/>
        <v>2011ETH</v>
      </c>
      <c r="F1512" s="5">
        <v>90139.928</v>
      </c>
      <c r="G1512">
        <v>2011</v>
      </c>
      <c r="H1512" s="5">
        <v>62.5</v>
      </c>
      <c r="I1512" s="6" t="s">
        <v>333</v>
      </c>
      <c r="J1512" s="6">
        <v>1.0029679268846701</v>
      </c>
      <c r="K1512" s="12" t="s">
        <v>333</v>
      </c>
      <c r="L1512">
        <f t="shared" si="71"/>
        <v>1.66</v>
      </c>
      <c r="M1512" s="20">
        <v>1360.9385375341546</v>
      </c>
    </row>
    <row r="1513" spans="1:13">
      <c r="A1513" t="str">
        <f t="shared" si="69"/>
        <v/>
      </c>
      <c r="B1513" t="s">
        <v>147</v>
      </c>
      <c r="C1513" t="str">
        <f>VLOOKUP(B1513,'country codes'!$A$3:$B$287,2,0)</f>
        <v>HKG</v>
      </c>
      <c r="D1513">
        <v>8</v>
      </c>
      <c r="E1513" s="7" t="str">
        <f t="shared" si="70"/>
        <v>2011HKG</v>
      </c>
      <c r="F1513" s="5">
        <v>7006.598</v>
      </c>
      <c r="G1513">
        <v>2011</v>
      </c>
      <c r="H1513" s="5">
        <v>83.1</v>
      </c>
      <c r="I1513" s="6">
        <v>5.4740109443664551</v>
      </c>
      <c r="J1513" s="6" t="s">
        <v>333</v>
      </c>
      <c r="K1513" s="12" t="s">
        <v>333</v>
      </c>
      <c r="L1513">
        <f t="shared" si="71"/>
        <v>1.66</v>
      </c>
      <c r="M1513" s="20">
        <v>53472.999062790113</v>
      </c>
    </row>
    <row r="1514" spans="1:13">
      <c r="A1514" t="str">
        <f t="shared" si="69"/>
        <v/>
      </c>
      <c r="B1514" t="s">
        <v>81</v>
      </c>
      <c r="C1514" t="str">
        <f>VLOOKUP(B1514,'country codes'!$A$3:$B$287,2,0)</f>
        <v>ISL</v>
      </c>
      <c r="D1514">
        <v>3</v>
      </c>
      <c r="E1514" s="7" t="str">
        <f t="shared" si="70"/>
        <v>2011ISL</v>
      </c>
      <c r="F1514" s="5">
        <v>323.471</v>
      </c>
      <c r="G1514">
        <v>2011</v>
      </c>
      <c r="H1514" s="5">
        <v>82</v>
      </c>
      <c r="I1514" s="6">
        <v>7.415066123008728</v>
      </c>
      <c r="J1514" s="6" t="s">
        <v>333</v>
      </c>
      <c r="K1514" s="12" t="s">
        <v>333</v>
      </c>
      <c r="L1514">
        <f t="shared" si="71"/>
        <v>1.66</v>
      </c>
      <c r="M1514" s="20">
        <v>47320.627143897211</v>
      </c>
    </row>
    <row r="1515" spans="1:13">
      <c r="A1515" t="str">
        <f t="shared" si="69"/>
        <v/>
      </c>
      <c r="B1515" t="s">
        <v>97</v>
      </c>
      <c r="C1515" t="str">
        <f>VLOOKUP(B1515,'country codes'!$A$3:$B$287,2,0)</f>
        <v>LBY</v>
      </c>
      <c r="D1515">
        <v>4</v>
      </c>
      <c r="E1515" s="7" t="str">
        <f t="shared" si="70"/>
        <v>2011LBY</v>
      </c>
      <c r="F1515" s="5">
        <v>6247.4380000000001</v>
      </c>
      <c r="G1515">
        <v>2011</v>
      </c>
      <c r="H1515" s="5">
        <v>72</v>
      </c>
      <c r="I1515" s="6" t="s">
        <v>333</v>
      </c>
      <c r="J1515" s="6">
        <v>3.1960558215605501</v>
      </c>
      <c r="K1515" s="12" t="s">
        <v>333</v>
      </c>
      <c r="L1515">
        <f t="shared" si="71"/>
        <v>1.66</v>
      </c>
      <c r="M1515" s="20">
        <v>8479.9466069899572</v>
      </c>
    </row>
    <row r="1516" spans="1:13">
      <c r="A1516" t="str">
        <f t="shared" si="69"/>
        <v/>
      </c>
      <c r="B1516" t="s">
        <v>102</v>
      </c>
      <c r="C1516" t="str">
        <f>VLOOKUP(B1516,'country codes'!$A$3:$B$287,2,0)</f>
        <v>MMR</v>
      </c>
      <c r="D1516">
        <v>8</v>
      </c>
      <c r="E1516" s="7" t="str">
        <f t="shared" si="70"/>
        <v>2011MMR</v>
      </c>
      <c r="F1516" s="5">
        <v>50990.612000000001</v>
      </c>
      <c r="G1516">
        <v>2011</v>
      </c>
      <c r="H1516" s="5">
        <v>64</v>
      </c>
      <c r="I1516" s="6" t="s">
        <v>333</v>
      </c>
      <c r="J1516" s="6">
        <v>1.4085635266071499</v>
      </c>
      <c r="K1516" s="12" t="s">
        <v>333</v>
      </c>
      <c r="L1516">
        <f t="shared" si="71"/>
        <v>1.66</v>
      </c>
      <c r="M1516" s="20">
        <v>3279.6652955209011</v>
      </c>
    </row>
    <row r="1517" spans="1:13">
      <c r="A1517" t="str">
        <f t="shared" si="69"/>
        <v/>
      </c>
      <c r="B1517" t="s">
        <v>125</v>
      </c>
      <c r="C1517" t="str">
        <f>VLOOKUP(B1517,'country codes'!$A$3:$B$287,2,0)</f>
        <v>NAM</v>
      </c>
      <c r="D1517">
        <v>5</v>
      </c>
      <c r="E1517" s="7" t="str">
        <f t="shared" si="70"/>
        <v>2011NAM</v>
      </c>
      <c r="F1517" s="5">
        <v>2156.6979999999999</v>
      </c>
      <c r="G1517">
        <v>2011</v>
      </c>
      <c r="H1517" s="5">
        <v>58.1</v>
      </c>
      <c r="I1517" s="6" t="s">
        <v>333</v>
      </c>
      <c r="J1517" s="6">
        <v>2.3040845480206902</v>
      </c>
      <c r="K1517" s="12" t="s">
        <v>333</v>
      </c>
      <c r="L1517">
        <f t="shared" si="71"/>
        <v>1.66</v>
      </c>
      <c r="M1517" s="20">
        <v>9177.1186319503704</v>
      </c>
    </row>
    <row r="1518" spans="1:13">
      <c r="A1518" t="str">
        <f t="shared" si="69"/>
        <v/>
      </c>
      <c r="B1518" t="s">
        <v>15</v>
      </c>
      <c r="C1518" t="str">
        <f>VLOOKUP(B1518,'country codes'!$A$3:$B$287,2,0)</f>
        <v>CHE</v>
      </c>
      <c r="D1518">
        <v>3</v>
      </c>
      <c r="E1518" s="7" t="str">
        <f t="shared" si="70"/>
        <v>2011CHE</v>
      </c>
      <c r="F1518" s="5">
        <v>7906.9880000000003</v>
      </c>
      <c r="G1518">
        <v>2011</v>
      </c>
      <c r="H1518" s="5">
        <v>82.5</v>
      </c>
      <c r="I1518" s="6" t="s">
        <v>333</v>
      </c>
      <c r="J1518" s="6">
        <v>5.3667381955311297</v>
      </c>
      <c r="K1518" s="12" t="s">
        <v>333</v>
      </c>
      <c r="L1518">
        <f t="shared" si="71"/>
        <v>1.66</v>
      </c>
      <c r="M1518" s="20">
        <v>64624.388933788716</v>
      </c>
    </row>
    <row r="1519" spans="1:13">
      <c r="A1519" t="str">
        <f t="shared" si="69"/>
        <v/>
      </c>
      <c r="B1519" t="s">
        <v>114</v>
      </c>
      <c r="C1519" t="str">
        <f>VLOOKUP(B1519,'country codes'!$A$3:$B$287,2,0)</f>
        <v>TWN</v>
      </c>
      <c r="D1519">
        <v>8</v>
      </c>
      <c r="E1519" s="7" t="str">
        <f t="shared" si="70"/>
        <v>2011TWN</v>
      </c>
      <c r="F1519" s="5">
        <v>23268.76</v>
      </c>
      <c r="G1519">
        <v>2011</v>
      </c>
      <c r="H1519" s="11">
        <v>78.946700000000007</v>
      </c>
      <c r="I1519" s="6">
        <v>6.3089151382446289</v>
      </c>
      <c r="J1519" s="6" t="s">
        <v>333</v>
      </c>
      <c r="K1519" s="12" t="s">
        <v>333</v>
      </c>
      <c r="L1519">
        <f t="shared" si="71"/>
        <v>1.66</v>
      </c>
      <c r="M1519" s="20" t="e">
        <v>#N/A</v>
      </c>
    </row>
    <row r="1520" spans="1:13">
      <c r="A1520" t="str">
        <f t="shared" si="69"/>
        <v/>
      </c>
      <c r="B1520" t="s">
        <v>16</v>
      </c>
      <c r="C1520" t="str">
        <f>VLOOKUP(B1520,'country codes'!$A$3:$B$287,2,0)</f>
        <v>URY</v>
      </c>
      <c r="D1520">
        <v>1</v>
      </c>
      <c r="E1520" s="7" t="str">
        <f t="shared" si="70"/>
        <v>2011URY</v>
      </c>
      <c r="F1520" s="5">
        <v>3368.9259999999999</v>
      </c>
      <c r="G1520">
        <v>2011</v>
      </c>
      <c r="H1520" s="5">
        <v>76.900000000000006</v>
      </c>
      <c r="I1520" s="6">
        <v>6.5540471076965332</v>
      </c>
      <c r="J1520" s="6" t="s">
        <v>333</v>
      </c>
      <c r="K1520" s="12" t="s">
        <v>333</v>
      </c>
      <c r="L1520">
        <f t="shared" si="71"/>
        <v>1.66</v>
      </c>
      <c r="M1520" s="20">
        <v>18573.854466567642</v>
      </c>
    </row>
    <row r="1521" spans="1:13">
      <c r="A1521" t="str">
        <f t="shared" si="69"/>
        <v/>
      </c>
      <c r="B1521" t="s">
        <v>11</v>
      </c>
      <c r="C1521" t="str">
        <f>VLOOKUP(B1521,'country codes'!$A$3:$B$287,2,0)</f>
        <v>VUT</v>
      </c>
      <c r="D1521">
        <v>8</v>
      </c>
      <c r="E1521" s="7" t="str">
        <f t="shared" si="70"/>
        <v>2011VUT</v>
      </c>
      <c r="F1521" s="5">
        <v>242.65799999999999</v>
      </c>
      <c r="G1521">
        <v>2011</v>
      </c>
      <c r="H1521" s="5">
        <v>69.3</v>
      </c>
      <c r="I1521" s="6" t="s">
        <v>333</v>
      </c>
      <c r="J1521" s="6" t="s">
        <v>333</v>
      </c>
      <c r="K1521" s="12" t="s">
        <v>333</v>
      </c>
      <c r="L1521">
        <f t="shared" si="71"/>
        <v>1.66</v>
      </c>
      <c r="M1521" s="20">
        <v>3192.4536385577253</v>
      </c>
    </row>
    <row r="1522" spans="1:13">
      <c r="A1522">
        <f t="shared" si="69"/>
        <v>1</v>
      </c>
      <c r="B1522" t="s">
        <v>4</v>
      </c>
      <c r="C1522" t="str">
        <f>VLOOKUP(B1522,'country codes'!$A$3:$B$287,2,0)</f>
        <v>CRI</v>
      </c>
      <c r="D1522">
        <v>1</v>
      </c>
      <c r="E1522" s="7" t="str">
        <f t="shared" si="70"/>
        <v>2010CRI</v>
      </c>
      <c r="F1522" s="5">
        <v>4577.3710000000001</v>
      </c>
      <c r="G1522">
        <v>2010</v>
      </c>
      <c r="H1522" s="5">
        <v>78.8</v>
      </c>
      <c r="I1522" s="6">
        <v>7.2710537910461426</v>
      </c>
      <c r="J1522" s="6">
        <v>2.4060165885884599</v>
      </c>
      <c r="K1522" s="12">
        <v>65.329376475389466</v>
      </c>
      <c r="L1522">
        <f t="shared" si="71"/>
        <v>1.68</v>
      </c>
      <c r="M1522" s="20" t="e">
        <v>#N/A</v>
      </c>
    </row>
    <row r="1523" spans="1:13">
      <c r="A1523">
        <f t="shared" si="69"/>
        <v>2</v>
      </c>
      <c r="B1523" t="s">
        <v>12</v>
      </c>
      <c r="C1523" t="str">
        <f>VLOOKUP(B1523,'country codes'!$A$3:$B$287,2,0)</f>
        <v>PAN</v>
      </c>
      <c r="D1523">
        <v>1</v>
      </c>
      <c r="E1523" s="7" t="str">
        <f t="shared" si="70"/>
        <v>2010PAN</v>
      </c>
      <c r="F1523" s="5">
        <v>3642.6909999999998</v>
      </c>
      <c r="G1523">
        <v>2010</v>
      </c>
      <c r="H1523" s="5">
        <v>76.8</v>
      </c>
      <c r="I1523" s="6">
        <v>7.321467399597168</v>
      </c>
      <c r="J1523" s="6">
        <v>3.0062477472256499</v>
      </c>
      <c r="K1523" s="12">
        <v>59.771502631899018</v>
      </c>
      <c r="L1523">
        <f t="shared" si="71"/>
        <v>1.68</v>
      </c>
      <c r="M1523" s="20" t="e">
        <v>#N/A</v>
      </c>
    </row>
    <row r="1524" spans="1:13">
      <c r="A1524">
        <f t="shared" si="69"/>
        <v>3</v>
      </c>
      <c r="B1524" t="s">
        <v>5</v>
      </c>
      <c r="C1524" t="str">
        <f>VLOOKUP(B1524,'country codes'!$A$3:$B$287,2,0)</f>
        <v>COL</v>
      </c>
      <c r="D1524">
        <v>1</v>
      </c>
      <c r="E1524" s="7" t="str">
        <f t="shared" si="70"/>
        <v>2010COL</v>
      </c>
      <c r="F1524" s="5">
        <v>45222.699000000001</v>
      </c>
      <c r="G1524">
        <v>2010</v>
      </c>
      <c r="H1524" s="5">
        <v>75.400000000000006</v>
      </c>
      <c r="I1524" s="6">
        <v>6.4081134796142578</v>
      </c>
      <c r="J1524" s="6">
        <v>2.01704298756168</v>
      </c>
      <c r="K1524" s="12">
        <v>59.016779548753476</v>
      </c>
      <c r="L1524">
        <f t="shared" si="71"/>
        <v>1.68</v>
      </c>
      <c r="M1524" s="20" t="e">
        <v>#N/A</v>
      </c>
    </row>
    <row r="1525" spans="1:13">
      <c r="A1525">
        <f t="shared" si="69"/>
        <v>4</v>
      </c>
      <c r="B1525" t="s">
        <v>17</v>
      </c>
      <c r="C1525" t="str">
        <f>VLOOKUP(B1525,'country codes'!$A$3:$B$287,2,0)</f>
        <v>SLV</v>
      </c>
      <c r="D1525">
        <v>1</v>
      </c>
      <c r="E1525" s="7" t="str">
        <f t="shared" si="70"/>
        <v>2010SLV</v>
      </c>
      <c r="F1525" s="5">
        <v>6183.8770000000004</v>
      </c>
      <c r="G1525">
        <v>2010</v>
      </c>
      <c r="H1525" s="5">
        <v>71.2</v>
      </c>
      <c r="I1525" s="6">
        <v>6.7399110794067383</v>
      </c>
      <c r="J1525" s="6">
        <v>1.9441902218940299</v>
      </c>
      <c r="K1525" s="12">
        <v>58.064268316867306</v>
      </c>
      <c r="L1525">
        <f t="shared" si="71"/>
        <v>1.68</v>
      </c>
      <c r="M1525" s="20" t="e">
        <v>#N/A</v>
      </c>
    </row>
    <row r="1526" spans="1:13">
      <c r="A1526">
        <f t="shared" si="69"/>
        <v>5</v>
      </c>
      <c r="B1526" t="s">
        <v>8</v>
      </c>
      <c r="C1526" t="str">
        <f>VLOOKUP(B1526,'country codes'!$A$3:$B$287,2,0)</f>
        <v>GTM</v>
      </c>
      <c r="D1526">
        <v>1</v>
      </c>
      <c r="E1526" s="7" t="str">
        <f t="shared" si="70"/>
        <v>2010GTM</v>
      </c>
      <c r="F1526" s="5">
        <v>14630.42</v>
      </c>
      <c r="G1526">
        <v>2010</v>
      </c>
      <c r="H1526" s="5">
        <v>71.5</v>
      </c>
      <c r="I1526" s="6">
        <v>6.2897486686706543</v>
      </c>
      <c r="J1526" s="6">
        <v>1.74940131360132</v>
      </c>
      <c r="K1526" s="12">
        <v>56.621733913532978</v>
      </c>
      <c r="L1526">
        <f t="shared" si="71"/>
        <v>1.68</v>
      </c>
      <c r="M1526" s="20" t="e">
        <v>#N/A</v>
      </c>
    </row>
    <row r="1527" spans="1:13">
      <c r="A1527">
        <f t="shared" si="69"/>
        <v>6</v>
      </c>
      <c r="B1527" t="s">
        <v>7</v>
      </c>
      <c r="C1527" t="str">
        <f>VLOOKUP(B1527,'country codes'!$A$3:$B$287,2,0)</f>
        <v>HND</v>
      </c>
      <c r="D1527">
        <v>1</v>
      </c>
      <c r="E1527" s="7" t="str">
        <f t="shared" si="70"/>
        <v>2010HND</v>
      </c>
      <c r="F1527" s="5">
        <v>8317.4670000000006</v>
      </c>
      <c r="G1527">
        <v>2010</v>
      </c>
      <c r="H1527" s="5">
        <v>73.3</v>
      </c>
      <c r="I1527" s="6">
        <v>5.8661313056945801</v>
      </c>
      <c r="J1527" s="6">
        <v>1.64670422024134</v>
      </c>
      <c r="K1527" s="12">
        <v>55.927636787446275</v>
      </c>
      <c r="L1527">
        <f t="shared" si="71"/>
        <v>1.68</v>
      </c>
      <c r="M1527" s="20" t="e">
        <v>#N/A</v>
      </c>
    </row>
    <row r="1528" spans="1:13">
      <c r="A1528">
        <f t="shared" si="69"/>
        <v>7</v>
      </c>
      <c r="B1528" t="s">
        <v>20</v>
      </c>
      <c r="C1528" t="str">
        <f>VLOOKUP(B1528,'country codes'!$A$3:$B$287,2,0)</f>
        <v>NIC</v>
      </c>
      <c r="D1528">
        <v>1</v>
      </c>
      <c r="E1528" s="7" t="str">
        <f t="shared" si="70"/>
        <v>2010NIC</v>
      </c>
      <c r="F1528" s="5">
        <v>5824.058</v>
      </c>
      <c r="G1528">
        <v>2010</v>
      </c>
      <c r="H1528" s="5">
        <v>72.400000000000006</v>
      </c>
      <c r="I1528" s="6">
        <v>5.686699390411377</v>
      </c>
      <c r="J1528" s="6">
        <v>1.4522327590169299</v>
      </c>
      <c r="K1528" s="12">
        <v>55.217462699001288</v>
      </c>
      <c r="L1528">
        <f t="shared" si="71"/>
        <v>1.68</v>
      </c>
      <c r="M1528" s="20" t="e">
        <v>#N/A</v>
      </c>
    </row>
    <row r="1529" spans="1:13">
      <c r="A1529">
        <f t="shared" si="69"/>
        <v>8</v>
      </c>
      <c r="B1529" t="s">
        <v>26</v>
      </c>
      <c r="C1529" t="str">
        <f>VLOOKUP(B1529,'country codes'!$A$3:$B$287,2,0)</f>
        <v>BRA</v>
      </c>
      <c r="D1529">
        <v>1</v>
      </c>
      <c r="E1529" s="7" t="str">
        <f t="shared" si="70"/>
        <v>2010BRA</v>
      </c>
      <c r="F1529" s="5">
        <v>195713.63699999999</v>
      </c>
      <c r="G1529">
        <v>2010</v>
      </c>
      <c r="H1529" s="5">
        <v>73.599999999999994</v>
      </c>
      <c r="I1529" s="6">
        <v>6.8373312950134277</v>
      </c>
      <c r="J1529" s="6">
        <v>2.8576277553595801</v>
      </c>
      <c r="K1529" s="12">
        <v>54.910077471461797</v>
      </c>
      <c r="L1529">
        <f t="shared" si="71"/>
        <v>1.68</v>
      </c>
      <c r="M1529" s="20" t="e">
        <v>#N/A</v>
      </c>
    </row>
    <row r="1530" spans="1:13">
      <c r="A1530">
        <f t="shared" si="69"/>
        <v>9</v>
      </c>
      <c r="B1530" t="s">
        <v>27</v>
      </c>
      <c r="C1530" t="str">
        <f>VLOOKUP(B1530,'country codes'!$A$3:$B$287,2,0)</f>
        <v>MEX</v>
      </c>
      <c r="D1530">
        <v>1</v>
      </c>
      <c r="E1530" s="7" t="str">
        <f t="shared" si="70"/>
        <v>2010MEX</v>
      </c>
      <c r="F1530" s="5">
        <v>114092.961</v>
      </c>
      <c r="G1530">
        <v>2010</v>
      </c>
      <c r="H1530" s="5">
        <v>75.099999999999994</v>
      </c>
      <c r="I1530" s="6">
        <v>6.8023886680603027</v>
      </c>
      <c r="J1530" s="6">
        <v>3.1345210584755101</v>
      </c>
      <c r="K1530" s="12">
        <v>54.305673478889773</v>
      </c>
      <c r="L1530">
        <f t="shared" si="71"/>
        <v>1.68</v>
      </c>
      <c r="M1530" s="20" t="e">
        <v>#N/A</v>
      </c>
    </row>
    <row r="1531" spans="1:13">
      <c r="A1531">
        <f t="shared" si="69"/>
        <v>10</v>
      </c>
      <c r="B1531" t="s">
        <v>32</v>
      </c>
      <c r="C1531" t="str">
        <f>VLOOKUP(B1531,'country codes'!$A$3:$B$287,2,0)</f>
        <v>THA</v>
      </c>
      <c r="D1531">
        <v>8</v>
      </c>
      <c r="E1531" s="7" t="str">
        <f t="shared" si="70"/>
        <v>2010THA</v>
      </c>
      <c r="F1531" s="5">
        <v>67195.032000000007</v>
      </c>
      <c r="G1531">
        <v>2010</v>
      </c>
      <c r="H1531" s="5">
        <v>74.2</v>
      </c>
      <c r="I1531" s="6">
        <v>6.216702938079834</v>
      </c>
      <c r="J1531" s="6">
        <v>2.3983647385994402</v>
      </c>
      <c r="K1531" s="12">
        <v>54.180284558606296</v>
      </c>
      <c r="L1531">
        <f t="shared" si="71"/>
        <v>1.68</v>
      </c>
      <c r="M1531" s="20" t="e">
        <v>#N/A</v>
      </c>
    </row>
    <row r="1532" spans="1:13">
      <c r="A1532">
        <f t="shared" si="69"/>
        <v>11</v>
      </c>
      <c r="B1532" t="s">
        <v>6</v>
      </c>
      <c r="C1532" t="str">
        <f>VLOOKUP(B1532,'country codes'!$A$3:$B$287,2,0)</f>
        <v>ECU</v>
      </c>
      <c r="D1532">
        <v>1</v>
      </c>
      <c r="E1532" s="7" t="str">
        <f t="shared" si="70"/>
        <v>2010ECU</v>
      </c>
      <c r="F1532" s="5">
        <v>15011.114</v>
      </c>
      <c r="G1532">
        <v>2010</v>
      </c>
      <c r="H1532" s="5">
        <v>75.099999999999994</v>
      </c>
      <c r="I1532" s="6">
        <v>5.8380513191223145</v>
      </c>
      <c r="J1532" s="6">
        <v>2.1206811165154802</v>
      </c>
      <c r="K1532" s="12">
        <v>54.079055934733105</v>
      </c>
      <c r="L1532">
        <f t="shared" si="71"/>
        <v>1.68</v>
      </c>
      <c r="M1532" s="20" t="e">
        <v>#N/A</v>
      </c>
    </row>
    <row r="1533" spans="1:13">
      <c r="A1533">
        <f t="shared" si="69"/>
        <v>12</v>
      </c>
      <c r="B1533" t="s">
        <v>51</v>
      </c>
      <c r="C1533" t="str">
        <f>VLOOKUP(B1533,'country codes'!$A$3:$B$287,2,0)</f>
        <v>PAK</v>
      </c>
      <c r="D1533">
        <v>6</v>
      </c>
      <c r="E1533" s="7" t="str">
        <f t="shared" si="70"/>
        <v>2010PAK</v>
      </c>
      <c r="F1533" s="5">
        <v>179424.64300000001</v>
      </c>
      <c r="G1533">
        <v>2010</v>
      </c>
      <c r="H1533" s="5">
        <v>65.3</v>
      </c>
      <c r="I1533" s="6">
        <v>5.7861328125</v>
      </c>
      <c r="J1533" s="6">
        <v>0.83647859376911404</v>
      </c>
      <c r="K1533" s="12">
        <v>53.976147107920248</v>
      </c>
      <c r="L1533">
        <f t="shared" si="71"/>
        <v>1.68</v>
      </c>
      <c r="M1533" s="20" t="e">
        <v>#N/A</v>
      </c>
    </row>
    <row r="1534" spans="1:13">
      <c r="A1534">
        <f t="shared" si="69"/>
        <v>13</v>
      </c>
      <c r="B1534" t="s">
        <v>30</v>
      </c>
      <c r="C1534" t="str">
        <f>VLOOKUP(B1534,'country codes'!$A$3:$B$287,2,0)</f>
        <v>PSE</v>
      </c>
      <c r="D1534">
        <v>4</v>
      </c>
      <c r="E1534" s="7" t="str">
        <f t="shared" si="70"/>
        <v>2010PSE</v>
      </c>
      <c r="F1534" s="5">
        <v>4055.6320000000001</v>
      </c>
      <c r="G1534">
        <v>2010</v>
      </c>
      <c r="H1534" s="5">
        <v>72.8</v>
      </c>
      <c r="I1534" s="6">
        <v>4.702603816986084</v>
      </c>
      <c r="J1534" s="6">
        <v>0.66205257731432898</v>
      </c>
      <c r="K1534" s="12">
        <v>53.794198849049124</v>
      </c>
      <c r="L1534">
        <f t="shared" si="71"/>
        <v>1.68</v>
      </c>
      <c r="M1534" s="20" t="e">
        <v>#N/A</v>
      </c>
    </row>
    <row r="1535" spans="1:13">
      <c r="A1535">
        <f t="shared" si="69"/>
        <v>14</v>
      </c>
      <c r="B1535" t="s">
        <v>39</v>
      </c>
      <c r="C1535" t="str">
        <f>VLOOKUP(B1535,'country codes'!$A$3:$B$287,2,0)</f>
        <v>VEN</v>
      </c>
      <c r="D1535">
        <v>1</v>
      </c>
      <c r="E1535" s="7" t="str">
        <f t="shared" si="70"/>
        <v>2010VEN</v>
      </c>
      <c r="F1535" s="5">
        <v>28439.941999999999</v>
      </c>
      <c r="G1535">
        <v>2010</v>
      </c>
      <c r="H1535" s="5">
        <v>73.099999999999994</v>
      </c>
      <c r="I1535" s="6">
        <v>7.47845458984375</v>
      </c>
      <c r="J1535" s="6">
        <v>3.7421461050755198</v>
      </c>
      <c r="K1535" s="12">
        <v>53.376689688568902</v>
      </c>
      <c r="L1535">
        <f t="shared" si="71"/>
        <v>1.68</v>
      </c>
      <c r="M1535" s="20" t="e">
        <v>#N/A</v>
      </c>
    </row>
    <row r="1536" spans="1:13">
      <c r="A1536">
        <f t="shared" si="69"/>
        <v>15</v>
      </c>
      <c r="B1536" t="s">
        <v>70</v>
      </c>
      <c r="C1536" t="str">
        <f>VLOOKUP(B1536,'country codes'!$A$3:$B$287,2,0)</f>
        <v>JOR</v>
      </c>
      <c r="D1536">
        <v>4</v>
      </c>
      <c r="E1536" s="7" t="str">
        <f t="shared" si="70"/>
        <v>2010JOR</v>
      </c>
      <c r="F1536" s="5">
        <v>7261.5410000000002</v>
      </c>
      <c r="G1536">
        <v>2010</v>
      </c>
      <c r="H1536" s="5">
        <v>73.400000000000006</v>
      </c>
      <c r="I1536" s="6">
        <v>5.5699424743652344</v>
      </c>
      <c r="J1536" s="6">
        <v>1.8145095394746</v>
      </c>
      <c r="K1536" s="12">
        <v>52.781542601290262</v>
      </c>
      <c r="L1536">
        <f t="shared" si="71"/>
        <v>1.68</v>
      </c>
      <c r="M1536" s="20" t="e">
        <v>#N/A</v>
      </c>
    </row>
    <row r="1537" spans="1:13">
      <c r="A1537">
        <f t="shared" si="69"/>
        <v>16</v>
      </c>
      <c r="B1537" t="s">
        <v>50</v>
      </c>
      <c r="C1537" t="str">
        <f>VLOOKUP(B1537,'country codes'!$A$3:$B$287,2,0)</f>
        <v>VNM</v>
      </c>
      <c r="D1537">
        <v>8</v>
      </c>
      <c r="E1537" s="7" t="str">
        <f t="shared" si="70"/>
        <v>2010VNM</v>
      </c>
      <c r="F1537" s="5">
        <v>87967.654999999999</v>
      </c>
      <c r="G1537">
        <v>2010</v>
      </c>
      <c r="H1537" s="5">
        <v>74.8</v>
      </c>
      <c r="I1537" s="6">
        <v>5.2957806587219238</v>
      </c>
      <c r="J1537" s="6">
        <v>1.7174825534307401</v>
      </c>
      <c r="K1537" s="12">
        <v>52.576203867685933</v>
      </c>
      <c r="L1537">
        <f t="shared" si="71"/>
        <v>1.68</v>
      </c>
      <c r="M1537" s="20" t="e">
        <v>#N/A</v>
      </c>
    </row>
    <row r="1538" spans="1:13">
      <c r="A1538">
        <f t="shared" ref="A1538:A1601" si="72">IF(ISNUMBER(K1538),COUNTIFS($G$2:$G$2281,G1538,$K$2:$K$2281,"&gt;"&amp;K1538)+1,"")</f>
        <v>17</v>
      </c>
      <c r="B1538" t="s">
        <v>14</v>
      </c>
      <c r="C1538" t="str">
        <f>VLOOKUP(B1538,'country codes'!$A$3:$B$287,2,0)</f>
        <v>BGD</v>
      </c>
      <c r="D1538">
        <v>6</v>
      </c>
      <c r="E1538" s="7" t="str">
        <f t="shared" ref="E1538:E1601" si="73">G1538&amp;C1538</f>
        <v>2010BGD</v>
      </c>
      <c r="F1538" s="5">
        <v>147575.43299999999</v>
      </c>
      <c r="G1538">
        <v>2010</v>
      </c>
      <c r="H1538" s="5">
        <v>69.900000000000006</v>
      </c>
      <c r="I1538" s="6">
        <v>4.8584814071655273</v>
      </c>
      <c r="J1538" s="6">
        <v>0.72252759855738202</v>
      </c>
      <c r="K1538" s="12">
        <v>52.096205745170415</v>
      </c>
      <c r="L1538">
        <f t="shared" ref="L1538:L1601" si="74">VLOOKUP(G1538,$G$2285:$J$2299,4,0)</f>
        <v>1.68</v>
      </c>
      <c r="M1538" s="20" t="e">
        <v>#N/A</v>
      </c>
    </row>
    <row r="1539" spans="1:13">
      <c r="A1539">
        <f t="shared" si="72"/>
        <v>18</v>
      </c>
      <c r="B1539" t="s">
        <v>19</v>
      </c>
      <c r="C1539" t="str">
        <f>VLOOKUP(B1539,'country codes'!$A$3:$B$287,2,0)</f>
        <v>PER</v>
      </c>
      <c r="D1539">
        <v>1</v>
      </c>
      <c r="E1539" s="7" t="str">
        <f t="shared" si="73"/>
        <v>2010PER</v>
      </c>
      <c r="F1539" s="5">
        <v>29027.68</v>
      </c>
      <c r="G1539">
        <v>2010</v>
      </c>
      <c r="H1539" s="5">
        <v>74.400000000000006</v>
      </c>
      <c r="I1539" s="6">
        <v>5.6127853393554688</v>
      </c>
      <c r="J1539" s="6">
        <v>2.1493645762010698</v>
      </c>
      <c r="K1539" s="12">
        <v>51.787247598948007</v>
      </c>
      <c r="L1539">
        <f t="shared" si="74"/>
        <v>1.68</v>
      </c>
      <c r="M1539" s="20" t="e">
        <v>#N/A</v>
      </c>
    </row>
    <row r="1540" spans="1:13">
      <c r="A1540">
        <f t="shared" si="72"/>
        <v>19</v>
      </c>
      <c r="B1540" t="s">
        <v>45</v>
      </c>
      <c r="C1540" t="str">
        <f>VLOOKUP(B1540,'country codes'!$A$3:$B$287,2,0)</f>
        <v>ARG</v>
      </c>
      <c r="D1540">
        <v>1</v>
      </c>
      <c r="E1540" s="7" t="str">
        <f t="shared" si="73"/>
        <v>2010ARG</v>
      </c>
      <c r="F1540" s="5">
        <v>40895.750999999997</v>
      </c>
      <c r="G1540">
        <v>2010</v>
      </c>
      <c r="H1540" s="5">
        <v>75.3</v>
      </c>
      <c r="I1540" s="6">
        <v>6.4410672187805176</v>
      </c>
      <c r="J1540" s="6">
        <v>3.22110167725452</v>
      </c>
      <c r="K1540" s="12">
        <v>51.747163903856254</v>
      </c>
      <c r="L1540">
        <f t="shared" si="74"/>
        <v>1.68</v>
      </c>
      <c r="M1540" s="20" t="e">
        <v>#N/A</v>
      </c>
    </row>
    <row r="1541" spans="1:13">
      <c r="A1541">
        <f t="shared" si="72"/>
        <v>20</v>
      </c>
      <c r="B1541" t="s">
        <v>86</v>
      </c>
      <c r="C1541" t="str">
        <f>VLOOKUP(B1541,'country codes'!$A$3:$B$287,2,0)</f>
        <v>CHL</v>
      </c>
      <c r="D1541">
        <v>1</v>
      </c>
      <c r="E1541" s="7" t="str">
        <f t="shared" si="73"/>
        <v>2010CHL</v>
      </c>
      <c r="F1541" s="5">
        <v>17062.530999999999</v>
      </c>
      <c r="G1541">
        <v>2010</v>
      </c>
      <c r="H1541" s="5">
        <v>78.8</v>
      </c>
      <c r="I1541" s="6">
        <v>6.6356558799743652</v>
      </c>
      <c r="J1541" s="6">
        <v>3.9839519423044898</v>
      </c>
      <c r="K1541" s="12">
        <v>51.589627995533114</v>
      </c>
      <c r="L1541">
        <f t="shared" si="74"/>
        <v>1.68</v>
      </c>
      <c r="M1541" s="20" t="e">
        <v>#N/A</v>
      </c>
    </row>
    <row r="1542" spans="1:13">
      <c r="A1542">
        <f t="shared" si="72"/>
        <v>21</v>
      </c>
      <c r="B1542" t="s">
        <v>63</v>
      </c>
      <c r="C1542" t="str">
        <f>VLOOKUP(B1542,'country codes'!$A$3:$B$287,2,0)</f>
        <v>DZA</v>
      </c>
      <c r="D1542">
        <v>4</v>
      </c>
      <c r="E1542" s="7" t="str">
        <f t="shared" si="73"/>
        <v>2010DZA</v>
      </c>
      <c r="F1542" s="5">
        <v>35977.451000000001</v>
      </c>
      <c r="G1542">
        <v>2010</v>
      </c>
      <c r="H1542" s="5">
        <v>74.900000000000006</v>
      </c>
      <c r="I1542" s="6">
        <v>5.463566780090332</v>
      </c>
      <c r="J1542" s="6">
        <v>2.0853025239132501</v>
      </c>
      <c r="K1542" s="12">
        <v>51.536980149997511</v>
      </c>
      <c r="L1542">
        <f t="shared" si="74"/>
        <v>1.68</v>
      </c>
      <c r="M1542" s="20" t="e">
        <v>#N/A</v>
      </c>
    </row>
    <row r="1543" spans="1:13">
      <c r="A1543">
        <f t="shared" si="72"/>
        <v>22</v>
      </c>
      <c r="B1543" t="s">
        <v>35</v>
      </c>
      <c r="C1543" t="str">
        <f>VLOOKUP(B1543,'country codes'!$A$3:$B$287,2,0)</f>
        <v>ALB</v>
      </c>
      <c r="D1543">
        <v>7</v>
      </c>
      <c r="E1543" s="7" t="str">
        <f t="shared" si="73"/>
        <v>2010ALB</v>
      </c>
      <c r="F1543" s="5">
        <v>2948.029</v>
      </c>
      <c r="G1543">
        <v>2010</v>
      </c>
      <c r="H1543" s="5">
        <v>76.599999999999994</v>
      </c>
      <c r="I1543" s="6">
        <v>5.2689366340637207</v>
      </c>
      <c r="J1543" s="6">
        <v>2.1070122901172099</v>
      </c>
      <c r="K1543" s="12">
        <v>51.344200372665668</v>
      </c>
      <c r="L1543">
        <f t="shared" si="74"/>
        <v>1.68</v>
      </c>
      <c r="M1543" s="20" t="e">
        <v>#N/A</v>
      </c>
    </row>
    <row r="1544" spans="1:13">
      <c r="A1544">
        <f t="shared" si="72"/>
        <v>23</v>
      </c>
      <c r="B1544" t="s">
        <v>74</v>
      </c>
      <c r="C1544" t="str">
        <f>VLOOKUP(B1544,'country codes'!$A$3:$B$287,2,0)</f>
        <v>ISR</v>
      </c>
      <c r="D1544">
        <v>4</v>
      </c>
      <c r="E1544" s="7" t="str">
        <f t="shared" si="73"/>
        <v>2010ISR</v>
      </c>
      <c r="F1544" s="5">
        <v>7346.4459999999999</v>
      </c>
      <c r="G1544">
        <v>2010</v>
      </c>
      <c r="H1544" s="5">
        <v>81.5</v>
      </c>
      <c r="I1544" s="6">
        <v>7.3589162826538086</v>
      </c>
      <c r="J1544" s="6">
        <v>5.4750981547528799</v>
      </c>
      <c r="K1544" s="12">
        <v>50.725626334672988</v>
      </c>
      <c r="L1544">
        <f t="shared" si="74"/>
        <v>1.68</v>
      </c>
      <c r="M1544" s="20" t="e">
        <v>#N/A</v>
      </c>
    </row>
    <row r="1545" spans="1:13">
      <c r="A1545">
        <f t="shared" si="72"/>
        <v>24</v>
      </c>
      <c r="B1545" t="s">
        <v>37</v>
      </c>
      <c r="C1545" t="str">
        <f>VLOOKUP(B1545,'country codes'!$A$3:$B$287,2,0)</f>
        <v>IDN</v>
      </c>
      <c r="D1545">
        <v>8</v>
      </c>
      <c r="E1545" s="7" t="str">
        <f t="shared" si="73"/>
        <v>2010IDN</v>
      </c>
      <c r="F1545" s="5">
        <v>241834.226</v>
      </c>
      <c r="G1545">
        <v>2010</v>
      </c>
      <c r="H1545" s="5">
        <v>69.2</v>
      </c>
      <c r="I1545" s="6">
        <v>5.4572992324829102</v>
      </c>
      <c r="J1545" s="6">
        <v>1.48043730975594</v>
      </c>
      <c r="K1545" s="12">
        <v>50.677271149868176</v>
      </c>
      <c r="L1545">
        <f t="shared" si="74"/>
        <v>1.68</v>
      </c>
      <c r="M1545" s="20" t="e">
        <v>#N/A</v>
      </c>
    </row>
    <row r="1546" spans="1:13">
      <c r="A1546">
        <f t="shared" si="72"/>
        <v>25</v>
      </c>
      <c r="B1546" t="s">
        <v>25</v>
      </c>
      <c r="C1546" t="str">
        <f>VLOOKUP(B1546,'country codes'!$A$3:$B$287,2,0)</f>
        <v>NZL</v>
      </c>
      <c r="D1546">
        <v>2</v>
      </c>
      <c r="E1546" s="7" t="str">
        <f t="shared" si="73"/>
        <v>2010NZL</v>
      </c>
      <c r="F1546" s="5">
        <v>4370.0600000000004</v>
      </c>
      <c r="G1546">
        <v>2010</v>
      </c>
      <c r="H1546" s="5">
        <v>80.900000000000006</v>
      </c>
      <c r="I1546" s="6">
        <v>7.2237563133239746</v>
      </c>
      <c r="J1546" s="6">
        <v>5.2941637295069297</v>
      </c>
      <c r="K1546" s="12">
        <v>50.359377706835524</v>
      </c>
      <c r="L1546">
        <f t="shared" si="74"/>
        <v>1.68</v>
      </c>
      <c r="M1546" s="20" t="e">
        <v>#N/A</v>
      </c>
    </row>
    <row r="1547" spans="1:13">
      <c r="A1547">
        <f t="shared" si="72"/>
        <v>26</v>
      </c>
      <c r="B1547" t="s">
        <v>36</v>
      </c>
      <c r="C1547" t="str">
        <f>VLOOKUP(B1547,'country codes'!$A$3:$B$287,2,0)</f>
        <v>MDA</v>
      </c>
      <c r="D1547">
        <v>7</v>
      </c>
      <c r="E1547" s="7" t="str">
        <f t="shared" si="73"/>
        <v>2010MDA</v>
      </c>
      <c r="F1547" s="5">
        <v>4086.09</v>
      </c>
      <c r="G1547">
        <v>2010</v>
      </c>
      <c r="H1547" s="5">
        <v>69.599999999999994</v>
      </c>
      <c r="I1547" s="6">
        <v>5.5897364616394043</v>
      </c>
      <c r="J1547" s="6">
        <v>1.7641715793613</v>
      </c>
      <c r="K1547" s="12">
        <v>50.126405155000384</v>
      </c>
      <c r="L1547">
        <f t="shared" si="74"/>
        <v>1.68</v>
      </c>
      <c r="M1547" s="20" t="e">
        <v>#N/A</v>
      </c>
    </row>
    <row r="1548" spans="1:13">
      <c r="A1548">
        <f t="shared" si="72"/>
        <v>27</v>
      </c>
      <c r="B1548" t="s">
        <v>54</v>
      </c>
      <c r="C1548" t="str">
        <f>VLOOKUP(B1548,'country codes'!$A$3:$B$287,2,0)</f>
        <v>IRL</v>
      </c>
      <c r="D1548">
        <v>3</v>
      </c>
      <c r="E1548" s="7" t="str">
        <f t="shared" si="73"/>
        <v>2010IRL</v>
      </c>
      <c r="F1548" s="5">
        <v>4554.33</v>
      </c>
      <c r="G1548">
        <v>2010</v>
      </c>
      <c r="H1548" s="5">
        <v>80.2</v>
      </c>
      <c r="I1548" s="6">
        <v>7.2573895454406738</v>
      </c>
      <c r="J1548" s="6">
        <v>5.3771952022389602</v>
      </c>
      <c r="K1548" s="12">
        <v>49.709446685316735</v>
      </c>
      <c r="L1548">
        <f t="shared" si="74"/>
        <v>1.68</v>
      </c>
      <c r="M1548" s="20" t="e">
        <v>#N/A</v>
      </c>
    </row>
    <row r="1549" spans="1:13">
      <c r="A1549">
        <f t="shared" si="72"/>
        <v>28</v>
      </c>
      <c r="B1549" t="s">
        <v>10</v>
      </c>
      <c r="C1549" t="str">
        <f>VLOOKUP(B1549,'country codes'!$A$3:$B$287,2,0)</f>
        <v>PHL</v>
      </c>
      <c r="D1549">
        <v>8</v>
      </c>
      <c r="E1549" s="7" t="str">
        <f t="shared" si="73"/>
        <v>2010PHL</v>
      </c>
      <c r="F1549" s="5">
        <v>93966.784</v>
      </c>
      <c r="G1549">
        <v>2010</v>
      </c>
      <c r="H1549" s="5">
        <v>69.8</v>
      </c>
      <c r="I1549" s="6">
        <v>4.9415140151977539</v>
      </c>
      <c r="J1549" s="6">
        <v>1.14480892713018</v>
      </c>
      <c r="K1549" s="12">
        <v>49.699317668568263</v>
      </c>
      <c r="L1549">
        <f t="shared" si="74"/>
        <v>1.68</v>
      </c>
      <c r="M1549" s="20" t="e">
        <v>#N/A</v>
      </c>
    </row>
    <row r="1550" spans="1:13">
      <c r="A1550">
        <f t="shared" si="72"/>
        <v>29</v>
      </c>
      <c r="B1550" t="s">
        <v>29</v>
      </c>
      <c r="C1550" t="str">
        <f>VLOOKUP(B1550,'country codes'!$A$3:$B$287,2,0)</f>
        <v>GBR</v>
      </c>
      <c r="D1550">
        <v>3</v>
      </c>
      <c r="E1550" s="7" t="str">
        <f t="shared" si="73"/>
        <v>2010GBR</v>
      </c>
      <c r="F1550" s="5">
        <v>63459.800999999999</v>
      </c>
      <c r="G1550">
        <v>2010</v>
      </c>
      <c r="H1550" s="5">
        <v>80.400000000000006</v>
      </c>
      <c r="I1550" s="6">
        <v>7.0293641090393066</v>
      </c>
      <c r="J1550" s="6">
        <v>5.2772183022888397</v>
      </c>
      <c r="K1550" s="12">
        <v>49.036029172112855</v>
      </c>
      <c r="L1550">
        <f t="shared" si="74"/>
        <v>1.68</v>
      </c>
      <c r="M1550" s="20" t="e">
        <v>#N/A</v>
      </c>
    </row>
    <row r="1551" spans="1:13">
      <c r="A1551">
        <f t="shared" si="72"/>
        <v>30</v>
      </c>
      <c r="B1551" t="s">
        <v>72</v>
      </c>
      <c r="C1551" t="str">
        <f>VLOOKUP(B1551,'country codes'!$A$3:$B$287,2,0)</f>
        <v>TUN</v>
      </c>
      <c r="D1551">
        <v>4</v>
      </c>
      <c r="E1551" s="7" t="str">
        <f t="shared" si="73"/>
        <v>2010TUN</v>
      </c>
      <c r="F1551" s="5">
        <v>10635.245000000001</v>
      </c>
      <c r="G1551">
        <v>2010</v>
      </c>
      <c r="H1551" s="5">
        <v>75</v>
      </c>
      <c r="I1551" s="6">
        <v>5.1305208206176758</v>
      </c>
      <c r="J1551" s="6">
        <v>2.13829084082679</v>
      </c>
      <c r="K1551" s="12">
        <v>48.988356093169934</v>
      </c>
      <c r="L1551">
        <f t="shared" si="74"/>
        <v>1.68</v>
      </c>
      <c r="M1551" s="20" t="e">
        <v>#N/A</v>
      </c>
    </row>
    <row r="1552" spans="1:13">
      <c r="A1552">
        <f t="shared" si="72"/>
        <v>31</v>
      </c>
      <c r="B1552" t="s">
        <v>42</v>
      </c>
      <c r="C1552" t="str">
        <f>VLOOKUP(B1552,'country codes'!$A$3:$B$287,2,0)</f>
        <v>ESP</v>
      </c>
      <c r="D1552">
        <v>3</v>
      </c>
      <c r="E1552" s="7" t="str">
        <f t="shared" si="73"/>
        <v>2010ESP</v>
      </c>
      <c r="F1552" s="5">
        <v>46931.010999999999</v>
      </c>
      <c r="G1552">
        <v>2010</v>
      </c>
      <c r="H1552" s="5">
        <v>81.900000000000006</v>
      </c>
      <c r="I1552" s="6">
        <v>6.1882624626159668</v>
      </c>
      <c r="J1552" s="6">
        <v>4.4313330904593204</v>
      </c>
      <c r="K1552" s="12">
        <v>48.945167714800398</v>
      </c>
      <c r="L1552">
        <f t="shared" si="74"/>
        <v>1.68</v>
      </c>
      <c r="M1552" s="20" t="e">
        <v>#N/A</v>
      </c>
    </row>
    <row r="1553" spans="1:13">
      <c r="A1553">
        <f t="shared" si="72"/>
        <v>32</v>
      </c>
      <c r="B1553" t="s">
        <v>44</v>
      </c>
      <c r="C1553" t="str">
        <f>VLOOKUP(B1553,'country codes'!$A$3:$B$287,2,0)</f>
        <v>FRA</v>
      </c>
      <c r="D1553">
        <v>3</v>
      </c>
      <c r="E1553" s="7" t="str">
        <f t="shared" si="73"/>
        <v>2010FRA</v>
      </c>
      <c r="F1553" s="5">
        <v>62879.535000000003</v>
      </c>
      <c r="G1553">
        <v>2010</v>
      </c>
      <c r="H1553" s="5">
        <v>81.5</v>
      </c>
      <c r="I1553" s="6">
        <v>6.7979011535644531</v>
      </c>
      <c r="J1553" s="6">
        <v>5.1991247596210597</v>
      </c>
      <c r="K1553" s="12">
        <v>48.828561603452258</v>
      </c>
      <c r="L1553">
        <f t="shared" si="74"/>
        <v>1.68</v>
      </c>
      <c r="M1553" s="20" t="e">
        <v>#N/A</v>
      </c>
    </row>
    <row r="1554" spans="1:13">
      <c r="A1554">
        <f t="shared" si="72"/>
        <v>33</v>
      </c>
      <c r="B1554" t="s">
        <v>124</v>
      </c>
      <c r="C1554" t="str">
        <f>VLOOKUP(B1554,'country codes'!$A$3:$B$287,2,0)</f>
        <v>IND</v>
      </c>
      <c r="D1554">
        <v>6</v>
      </c>
      <c r="E1554" s="7" t="str">
        <f t="shared" si="73"/>
        <v>2010IND</v>
      </c>
      <c r="F1554" s="5">
        <v>1234281.1629999999</v>
      </c>
      <c r="G1554">
        <v>2010</v>
      </c>
      <c r="H1554" s="5">
        <v>66.7</v>
      </c>
      <c r="I1554" s="6">
        <v>4.9892773628234863</v>
      </c>
      <c r="J1554" s="6">
        <v>1.0550073830392499</v>
      </c>
      <c r="K1554" s="12">
        <v>48.059390270061897</v>
      </c>
      <c r="L1554">
        <f t="shared" si="74"/>
        <v>1.68</v>
      </c>
      <c r="M1554" s="20" t="e">
        <v>#N/A</v>
      </c>
    </row>
    <row r="1555" spans="1:13">
      <c r="A1555">
        <f t="shared" si="72"/>
        <v>34</v>
      </c>
      <c r="B1555" t="s">
        <v>75</v>
      </c>
      <c r="C1555" t="str">
        <f>VLOOKUP(B1555,'country codes'!$A$3:$B$287,2,0)</f>
        <v>JPN</v>
      </c>
      <c r="D1555">
        <v>8</v>
      </c>
      <c r="E1555" s="7" t="str">
        <f t="shared" si="73"/>
        <v>2010JPN</v>
      </c>
      <c r="F1555" s="5">
        <v>128542.349</v>
      </c>
      <c r="G1555">
        <v>2010</v>
      </c>
      <c r="H1555" s="5">
        <v>83</v>
      </c>
      <c r="I1555" s="6">
        <v>6.0567526817321777</v>
      </c>
      <c r="J1555" s="6">
        <v>4.7207122011097402</v>
      </c>
      <c r="K1555" s="12">
        <v>47.606349670848836</v>
      </c>
      <c r="L1555">
        <f t="shared" si="74"/>
        <v>1.68</v>
      </c>
      <c r="M1555" s="20" t="e">
        <v>#N/A</v>
      </c>
    </row>
    <row r="1556" spans="1:13">
      <c r="A1556">
        <f t="shared" si="72"/>
        <v>35</v>
      </c>
      <c r="B1556" t="s">
        <v>34</v>
      </c>
      <c r="C1556" t="str">
        <f>VLOOKUP(B1556,'country codes'!$A$3:$B$287,2,0)</f>
        <v>NLD</v>
      </c>
      <c r="D1556">
        <v>3</v>
      </c>
      <c r="E1556" s="7" t="str">
        <f t="shared" si="73"/>
        <v>2010NLD</v>
      </c>
      <c r="F1556" s="5">
        <v>16682.927</v>
      </c>
      <c r="G1556">
        <v>2010</v>
      </c>
      <c r="H1556" s="5">
        <v>80.8</v>
      </c>
      <c r="I1556" s="6">
        <v>7.5018758773803711</v>
      </c>
      <c r="J1556" s="6">
        <v>6.3819385802040003</v>
      </c>
      <c r="K1556" s="12">
        <v>47.391386950811238</v>
      </c>
      <c r="L1556">
        <f t="shared" si="74"/>
        <v>1.68</v>
      </c>
      <c r="M1556" s="20" t="e">
        <v>#N/A</v>
      </c>
    </row>
    <row r="1557" spans="1:13">
      <c r="A1557">
        <f t="shared" si="72"/>
        <v>36</v>
      </c>
      <c r="B1557" t="s">
        <v>22</v>
      </c>
      <c r="C1557" t="str">
        <f>VLOOKUP(B1557,'country codes'!$A$3:$B$287,2,0)</f>
        <v>KGZ</v>
      </c>
      <c r="D1557">
        <v>7</v>
      </c>
      <c r="E1557" s="7" t="str">
        <f t="shared" si="73"/>
        <v>2010KGZ</v>
      </c>
      <c r="F1557" s="5">
        <v>5422.2979999999998</v>
      </c>
      <c r="G1557">
        <v>2010</v>
      </c>
      <c r="H1557" s="5">
        <v>68.8</v>
      </c>
      <c r="I1557" s="6">
        <v>4.9964108467102051</v>
      </c>
      <c r="J1557" s="6">
        <v>1.47281913219522</v>
      </c>
      <c r="K1557" s="12">
        <v>47.216193568518612</v>
      </c>
      <c r="L1557">
        <f t="shared" si="74"/>
        <v>1.68</v>
      </c>
      <c r="M1557" s="20" t="e">
        <v>#N/A</v>
      </c>
    </row>
    <row r="1558" spans="1:13">
      <c r="A1558">
        <f t="shared" si="72"/>
        <v>37</v>
      </c>
      <c r="B1558" t="s">
        <v>62</v>
      </c>
      <c r="C1558" t="str">
        <f>VLOOKUP(B1558,'country codes'!$A$3:$B$287,2,0)</f>
        <v>SWE</v>
      </c>
      <c r="D1558">
        <v>3</v>
      </c>
      <c r="E1558" s="7" t="str">
        <f t="shared" si="73"/>
        <v>2010SWE</v>
      </c>
      <c r="F1558" s="5">
        <v>9390.1569999999992</v>
      </c>
      <c r="G1558">
        <v>2010</v>
      </c>
      <c r="H1558" s="5">
        <v>81.5</v>
      </c>
      <c r="I1558" s="6">
        <v>7.4960188865661621</v>
      </c>
      <c r="J1558" s="6">
        <v>6.60720523541044</v>
      </c>
      <c r="K1558" s="12">
        <v>46.982584038300345</v>
      </c>
      <c r="L1558">
        <f t="shared" si="74"/>
        <v>1.68</v>
      </c>
      <c r="M1558" s="20" t="e">
        <v>#N/A</v>
      </c>
    </row>
    <row r="1559" spans="1:13">
      <c r="A1559">
        <f t="shared" si="72"/>
        <v>38</v>
      </c>
      <c r="B1559" t="s">
        <v>21</v>
      </c>
      <c r="C1559" t="str">
        <f>VLOOKUP(B1559,'country codes'!$A$3:$B$287,2,0)</f>
        <v>DOM</v>
      </c>
      <c r="D1559">
        <v>1</v>
      </c>
      <c r="E1559" s="7" t="str">
        <f t="shared" si="73"/>
        <v>2010DOM</v>
      </c>
      <c r="F1559" s="5">
        <v>9695.1170000000002</v>
      </c>
      <c r="G1559">
        <v>2010</v>
      </c>
      <c r="H1559" s="5">
        <v>72</v>
      </c>
      <c r="I1559" s="6">
        <v>4.7350211143493652</v>
      </c>
      <c r="J1559" s="6">
        <v>1.63961497032368</v>
      </c>
      <c r="K1559" s="12">
        <v>46.872982149267358</v>
      </c>
      <c r="L1559">
        <f t="shared" si="74"/>
        <v>1.68</v>
      </c>
      <c r="M1559" s="20" t="e">
        <v>#N/A</v>
      </c>
    </row>
    <row r="1560" spans="1:13">
      <c r="A1560">
        <f t="shared" si="72"/>
        <v>39</v>
      </c>
      <c r="B1560" t="s">
        <v>88</v>
      </c>
      <c r="C1560" t="str">
        <f>VLOOKUP(B1560,'country codes'!$A$3:$B$287,2,0)</f>
        <v>AUT</v>
      </c>
      <c r="D1560">
        <v>3</v>
      </c>
      <c r="E1560" s="7" t="str">
        <f t="shared" si="73"/>
        <v>2010AUT</v>
      </c>
      <c r="F1560" s="5">
        <v>8409.9449999999997</v>
      </c>
      <c r="G1560">
        <v>2010</v>
      </c>
      <c r="H1560" s="5">
        <v>80.599999999999994</v>
      </c>
      <c r="I1560" s="6">
        <v>7.3026785850524902</v>
      </c>
      <c r="J1560" s="6">
        <v>6.2334183847079299</v>
      </c>
      <c r="K1560" s="12">
        <v>46.818117140528685</v>
      </c>
      <c r="L1560">
        <f t="shared" si="74"/>
        <v>1.68</v>
      </c>
      <c r="M1560" s="20" t="e">
        <v>#N/A</v>
      </c>
    </row>
    <row r="1561" spans="1:13">
      <c r="A1561">
        <f t="shared" si="72"/>
        <v>40</v>
      </c>
      <c r="B1561" t="s">
        <v>40</v>
      </c>
      <c r="C1561" t="str">
        <f>VLOOKUP(B1561,'country codes'!$A$3:$B$287,2,0)</f>
        <v>DEU</v>
      </c>
      <c r="D1561">
        <v>3</v>
      </c>
      <c r="E1561" s="7" t="str">
        <f t="shared" si="73"/>
        <v>2010DEU</v>
      </c>
      <c r="F1561" s="5">
        <v>80827.001000000004</v>
      </c>
      <c r="G1561">
        <v>2010</v>
      </c>
      <c r="H1561" s="5">
        <v>80.099999999999994</v>
      </c>
      <c r="I1561" s="6">
        <v>6.7245311737060547</v>
      </c>
      <c r="J1561" s="6">
        <v>5.3715631120934804</v>
      </c>
      <c r="K1561" s="12">
        <v>46.808794586607029</v>
      </c>
      <c r="L1561">
        <f t="shared" si="74"/>
        <v>1.68</v>
      </c>
      <c r="M1561" s="20" t="e">
        <v>#N/A</v>
      </c>
    </row>
    <row r="1562" spans="1:13">
      <c r="A1562">
        <f t="shared" si="72"/>
        <v>41</v>
      </c>
      <c r="B1562" t="s">
        <v>13</v>
      </c>
      <c r="C1562" t="str">
        <f>VLOOKUP(B1562,'country codes'!$A$3:$B$287,2,0)</f>
        <v>TJK</v>
      </c>
      <c r="D1562">
        <v>7</v>
      </c>
      <c r="E1562" s="7" t="str">
        <f t="shared" si="73"/>
        <v>2010TJK</v>
      </c>
      <c r="F1562" s="5">
        <v>7527.3969999999999</v>
      </c>
      <c r="G1562">
        <v>2010</v>
      </c>
      <c r="H1562" s="5">
        <v>68.7</v>
      </c>
      <c r="I1562" s="6">
        <v>4.3806362152099609</v>
      </c>
      <c r="J1562" s="6">
        <v>0.83441664156365902</v>
      </c>
      <c r="K1562" s="12">
        <v>46.69455171733501</v>
      </c>
      <c r="L1562">
        <f t="shared" si="74"/>
        <v>1.68</v>
      </c>
      <c r="M1562" s="20" t="e">
        <v>#N/A</v>
      </c>
    </row>
    <row r="1563" spans="1:13">
      <c r="A1563">
        <f t="shared" si="72"/>
        <v>42</v>
      </c>
      <c r="B1563" t="s">
        <v>59</v>
      </c>
      <c r="C1563" t="str">
        <f>VLOOKUP(B1563,'country codes'!$A$3:$B$287,2,0)</f>
        <v>NOR</v>
      </c>
      <c r="D1563">
        <v>3</v>
      </c>
      <c r="E1563" s="7" t="str">
        <f t="shared" si="73"/>
        <v>2010NOR</v>
      </c>
      <c r="F1563" s="5">
        <v>4885.8779999999997</v>
      </c>
      <c r="G1563">
        <v>2010</v>
      </c>
      <c r="H1563" s="5">
        <v>81.2</v>
      </c>
      <c r="I1563" s="6">
        <v>7.6552822589874268</v>
      </c>
      <c r="J1563" s="6">
        <v>6.9001053913603698</v>
      </c>
      <c r="K1563" s="12">
        <v>46.52768176982763</v>
      </c>
      <c r="L1563">
        <f t="shared" si="74"/>
        <v>1.68</v>
      </c>
      <c r="M1563" s="20" t="e">
        <v>#N/A</v>
      </c>
    </row>
    <row r="1564" spans="1:13">
      <c r="A1564">
        <f t="shared" si="72"/>
        <v>43</v>
      </c>
      <c r="B1564" t="s">
        <v>52</v>
      </c>
      <c r="C1564" t="str">
        <f>VLOOKUP(B1564,'country codes'!$A$3:$B$287,2,0)</f>
        <v>ITA</v>
      </c>
      <c r="D1564">
        <v>3</v>
      </c>
      <c r="E1564" s="7" t="str">
        <f t="shared" si="73"/>
        <v>2010ITA</v>
      </c>
      <c r="F1564" s="5">
        <v>59325.232000000004</v>
      </c>
      <c r="G1564">
        <v>2010</v>
      </c>
      <c r="H1564" s="5">
        <v>82</v>
      </c>
      <c r="I1564" s="6">
        <v>6.3542380332946777</v>
      </c>
      <c r="J1564" s="6">
        <v>5.2709360584238603</v>
      </c>
      <c r="K1564" s="12">
        <v>46.400029354854176</v>
      </c>
      <c r="L1564">
        <f t="shared" si="74"/>
        <v>1.68</v>
      </c>
      <c r="M1564" s="20" t="e">
        <v>#N/A</v>
      </c>
    </row>
    <row r="1565" spans="1:13">
      <c r="A1565">
        <f t="shared" si="72"/>
        <v>44</v>
      </c>
      <c r="B1565" t="s">
        <v>65</v>
      </c>
      <c r="C1565" t="str">
        <f>VLOOKUP(B1565,'country codes'!$A$3:$B$287,2,0)</f>
        <v>IRQ</v>
      </c>
      <c r="D1565">
        <v>4</v>
      </c>
      <c r="E1565" s="7" t="str">
        <f t="shared" si="73"/>
        <v>2010IRQ</v>
      </c>
      <c r="F1565" s="5">
        <v>29741.976999999999</v>
      </c>
      <c r="G1565">
        <v>2010</v>
      </c>
      <c r="H1565" s="5">
        <v>68.599999999999994</v>
      </c>
      <c r="I1565" s="6">
        <v>5.0654621124267578</v>
      </c>
      <c r="J1565" s="6">
        <v>1.7062294495202399</v>
      </c>
      <c r="K1565" s="12">
        <v>46.160991629304824</v>
      </c>
      <c r="L1565">
        <f t="shared" si="74"/>
        <v>1.68</v>
      </c>
      <c r="M1565" s="20" t="e">
        <v>#N/A</v>
      </c>
    </row>
    <row r="1566" spans="1:13">
      <c r="A1566">
        <f t="shared" si="72"/>
        <v>45</v>
      </c>
      <c r="B1566" t="s">
        <v>33</v>
      </c>
      <c r="C1566" t="str">
        <f>VLOOKUP(B1566,'country codes'!$A$3:$B$287,2,0)</f>
        <v>MAR</v>
      </c>
      <c r="D1566">
        <v>4</v>
      </c>
      <c r="E1566" s="7" t="str">
        <f t="shared" si="73"/>
        <v>2010MAR</v>
      </c>
      <c r="F1566" s="5">
        <v>32343.383999999998</v>
      </c>
      <c r="G1566">
        <v>2010</v>
      </c>
      <c r="H1566" s="5">
        <v>74.400000000000006</v>
      </c>
      <c r="I1566" s="6">
        <v>4.3832473754882813</v>
      </c>
      <c r="J1566" s="6">
        <v>1.6835035817606201</v>
      </c>
      <c r="K1566" s="12">
        <v>45.857188772757034</v>
      </c>
      <c r="L1566">
        <f t="shared" si="74"/>
        <v>1.68</v>
      </c>
      <c r="M1566" s="20" t="e">
        <v>#N/A</v>
      </c>
    </row>
    <row r="1567" spans="1:13">
      <c r="A1567">
        <f t="shared" si="72"/>
        <v>46</v>
      </c>
      <c r="B1567" t="s">
        <v>57</v>
      </c>
      <c r="C1567" t="str">
        <f>VLOOKUP(B1567,'country codes'!$A$3:$B$287,2,0)</f>
        <v>FIN</v>
      </c>
      <c r="D1567">
        <v>3</v>
      </c>
      <c r="E1567" s="7" t="str">
        <f t="shared" si="73"/>
        <v>2010FIN</v>
      </c>
      <c r="F1567" s="5">
        <v>5365.7839999999997</v>
      </c>
      <c r="G1567">
        <v>2010</v>
      </c>
      <c r="H1567" s="5">
        <v>80.099999999999994</v>
      </c>
      <c r="I1567" s="6">
        <v>7.3932642936706543</v>
      </c>
      <c r="J1567" s="6">
        <v>6.5411895555707202</v>
      </c>
      <c r="K1567" s="12">
        <v>45.834057408918262</v>
      </c>
      <c r="L1567">
        <f t="shared" si="74"/>
        <v>1.68</v>
      </c>
      <c r="M1567" s="20" t="e">
        <v>#N/A</v>
      </c>
    </row>
    <row r="1568" spans="1:13">
      <c r="A1568">
        <f t="shared" si="72"/>
        <v>47</v>
      </c>
      <c r="B1568" t="s">
        <v>49</v>
      </c>
      <c r="C1568" t="str">
        <f>VLOOKUP(B1568,'country codes'!$A$3:$B$287,2,0)</f>
        <v>LKA</v>
      </c>
      <c r="D1568">
        <v>6</v>
      </c>
      <c r="E1568" s="7" t="str">
        <f t="shared" si="73"/>
        <v>2010LKA</v>
      </c>
      <c r="F1568" s="5">
        <v>20261.738000000001</v>
      </c>
      <c r="G1568">
        <v>2010</v>
      </c>
      <c r="H1568" s="5">
        <v>75.400000000000006</v>
      </c>
      <c r="I1568" s="6">
        <v>3.9769051074981689</v>
      </c>
      <c r="J1568" s="6">
        <v>1.3007541846447499</v>
      </c>
      <c r="K1568" s="12">
        <v>45.75176688149039</v>
      </c>
      <c r="L1568">
        <f t="shared" si="74"/>
        <v>1.68</v>
      </c>
      <c r="M1568" s="20" t="e">
        <v>#N/A</v>
      </c>
    </row>
    <row r="1569" spans="1:13">
      <c r="A1569">
        <f t="shared" si="72"/>
        <v>48</v>
      </c>
      <c r="B1569" t="s">
        <v>58</v>
      </c>
      <c r="C1569" t="str">
        <f>VLOOKUP(B1569,'country codes'!$A$3:$B$287,2,0)</f>
        <v>CYP</v>
      </c>
      <c r="D1569">
        <v>3</v>
      </c>
      <c r="E1569" s="7" t="str">
        <f t="shared" si="73"/>
        <v>2010CYP</v>
      </c>
      <c r="F1569" s="5">
        <v>1112.617</v>
      </c>
      <c r="G1569">
        <v>2010</v>
      </c>
      <c r="H1569" s="5">
        <v>79.400000000000006</v>
      </c>
      <c r="I1569" s="6">
        <v>6.3865461349487305</v>
      </c>
      <c r="J1569" s="6">
        <v>5.0701674397706302</v>
      </c>
      <c r="K1569" s="12">
        <v>45.733460353197529</v>
      </c>
      <c r="L1569">
        <f t="shared" si="74"/>
        <v>1.68</v>
      </c>
      <c r="M1569" s="20" t="e">
        <v>#N/A</v>
      </c>
    </row>
    <row r="1570" spans="1:13">
      <c r="A1570">
        <f t="shared" si="72"/>
        <v>49</v>
      </c>
      <c r="B1570" t="s">
        <v>61</v>
      </c>
      <c r="C1570" t="str">
        <f>VLOOKUP(B1570,'country codes'!$A$3:$B$287,2,0)</f>
        <v>PRY</v>
      </c>
      <c r="D1570">
        <v>1</v>
      </c>
      <c r="E1570" s="7" t="str">
        <f t="shared" si="73"/>
        <v>2010PRY</v>
      </c>
      <c r="F1570" s="5">
        <v>6248.0169999999998</v>
      </c>
      <c r="G1570">
        <v>2010</v>
      </c>
      <c r="H1570" s="5">
        <v>72.7</v>
      </c>
      <c r="I1570" s="6">
        <v>5.8411741256713867</v>
      </c>
      <c r="J1570" s="6">
        <v>3.3236807399294701</v>
      </c>
      <c r="K1570" s="12">
        <v>45.694260511046309</v>
      </c>
      <c r="L1570">
        <f t="shared" si="74"/>
        <v>1.68</v>
      </c>
      <c r="M1570" s="20" t="e">
        <v>#N/A</v>
      </c>
    </row>
    <row r="1571" spans="1:13">
      <c r="A1571">
        <f t="shared" si="72"/>
        <v>50</v>
      </c>
      <c r="B1571" t="s">
        <v>111</v>
      </c>
      <c r="C1571" t="str">
        <f>VLOOKUP(B1571,'country codes'!$A$3:$B$287,2,0)</f>
        <v>TUR</v>
      </c>
      <c r="D1571">
        <v>4</v>
      </c>
      <c r="E1571" s="7" t="str">
        <f t="shared" si="73"/>
        <v>2010TUR</v>
      </c>
      <c r="F1571" s="5">
        <v>72326.991999999998</v>
      </c>
      <c r="G1571">
        <v>2010</v>
      </c>
      <c r="H1571" s="5">
        <v>74.5</v>
      </c>
      <c r="I1571" s="6">
        <v>5.4903473854064941</v>
      </c>
      <c r="J1571" s="6">
        <v>3.1789344296674602</v>
      </c>
      <c r="K1571" s="12">
        <v>45.532766847643124</v>
      </c>
      <c r="L1571">
        <f t="shared" si="74"/>
        <v>1.68</v>
      </c>
      <c r="M1571" s="20" t="e">
        <v>#N/A</v>
      </c>
    </row>
    <row r="1572" spans="1:13">
      <c r="A1572">
        <f t="shared" si="72"/>
        <v>51</v>
      </c>
      <c r="B1572" t="s">
        <v>23</v>
      </c>
      <c r="C1572" t="str">
        <f>VLOOKUP(B1572,'country codes'!$A$3:$B$287,2,0)</f>
        <v>NPL</v>
      </c>
      <c r="D1572">
        <v>6</v>
      </c>
      <c r="E1572" s="7" t="str">
        <f t="shared" si="73"/>
        <v>2010NPL</v>
      </c>
      <c r="F1572" s="5">
        <v>27013.206999999999</v>
      </c>
      <c r="G1572">
        <v>2010</v>
      </c>
      <c r="H1572" s="5">
        <v>67.599999999999994</v>
      </c>
      <c r="I1572" s="6">
        <v>4.349675178527832</v>
      </c>
      <c r="J1572" s="6">
        <v>0.91851708412554001</v>
      </c>
      <c r="K1572" s="12">
        <v>45.066596480975448</v>
      </c>
      <c r="L1572">
        <f t="shared" si="74"/>
        <v>1.68</v>
      </c>
      <c r="M1572" s="20" t="e">
        <v>#N/A</v>
      </c>
    </row>
    <row r="1573" spans="1:13">
      <c r="A1573">
        <f t="shared" si="72"/>
        <v>52</v>
      </c>
      <c r="B1573" t="s">
        <v>101</v>
      </c>
      <c r="C1573" t="str">
        <f>VLOOKUP(B1573,'country codes'!$A$3:$B$287,2,0)</f>
        <v>DNK</v>
      </c>
      <c r="D1573">
        <v>3</v>
      </c>
      <c r="E1573" s="7" t="str">
        <f t="shared" si="73"/>
        <v>2010DNK</v>
      </c>
      <c r="F1573" s="5">
        <v>5554.8490000000002</v>
      </c>
      <c r="G1573">
        <v>2010</v>
      </c>
      <c r="H1573" s="5">
        <v>79.400000000000006</v>
      </c>
      <c r="I1573" s="6">
        <v>7.7705154418945313</v>
      </c>
      <c r="J1573" s="6">
        <v>7.18906853766154</v>
      </c>
      <c r="K1573" s="12">
        <v>44.964416447672413</v>
      </c>
      <c r="L1573">
        <f t="shared" si="74"/>
        <v>1.68</v>
      </c>
      <c r="M1573" s="20" t="e">
        <v>#N/A</v>
      </c>
    </row>
    <row r="1574" spans="1:13">
      <c r="A1574">
        <f t="shared" si="72"/>
        <v>53</v>
      </c>
      <c r="B1574" t="s">
        <v>24</v>
      </c>
      <c r="C1574" t="str">
        <f>VLOOKUP(B1574,'country codes'!$A$3:$B$287,2,0)</f>
        <v>UZB</v>
      </c>
      <c r="D1574">
        <v>7</v>
      </c>
      <c r="E1574" s="7" t="str">
        <f t="shared" si="73"/>
        <v>2010UZB</v>
      </c>
      <c r="F1574" s="5">
        <v>28515.907999999999</v>
      </c>
      <c r="G1574">
        <v>2010</v>
      </c>
      <c r="H1574" s="5">
        <v>69.7</v>
      </c>
      <c r="I1574" s="6">
        <v>5.0953421592712402</v>
      </c>
      <c r="J1574" s="6">
        <v>2.11720160150717</v>
      </c>
      <c r="K1574" s="12">
        <v>44.935401565271093</v>
      </c>
      <c r="L1574">
        <f t="shared" si="74"/>
        <v>1.68</v>
      </c>
      <c r="M1574" s="20" t="e">
        <v>#N/A</v>
      </c>
    </row>
    <row r="1575" spans="1:13">
      <c r="A1575">
        <f t="shared" si="72"/>
        <v>54</v>
      </c>
      <c r="B1575" t="s">
        <v>69</v>
      </c>
      <c r="C1575" t="str">
        <f>VLOOKUP(B1575,'country codes'!$A$3:$B$287,2,0)</f>
        <v>HRV</v>
      </c>
      <c r="D1575">
        <v>7</v>
      </c>
      <c r="E1575" s="7" t="str">
        <f t="shared" si="73"/>
        <v>2010HRV</v>
      </c>
      <c r="F1575" s="5">
        <v>4328.1629999999996</v>
      </c>
      <c r="G1575">
        <v>2010</v>
      </c>
      <c r="H1575" s="5">
        <v>76.8</v>
      </c>
      <c r="I1575" s="6">
        <v>5.5955753326416016</v>
      </c>
      <c r="J1575" s="6">
        <v>3.8792203305712798</v>
      </c>
      <c r="K1575" s="12">
        <v>44.528537499023436</v>
      </c>
      <c r="L1575">
        <f t="shared" si="74"/>
        <v>1.68</v>
      </c>
      <c r="M1575" s="20" t="e">
        <v>#N/A</v>
      </c>
    </row>
    <row r="1576" spans="1:13">
      <c r="A1576">
        <f t="shared" si="72"/>
        <v>55</v>
      </c>
      <c r="B1576" t="s">
        <v>78</v>
      </c>
      <c r="C1576" t="str">
        <f>VLOOKUP(B1576,'country codes'!$A$3:$B$287,2,0)</f>
        <v>BOL</v>
      </c>
      <c r="D1576">
        <v>1</v>
      </c>
      <c r="E1576" s="7" t="str">
        <f t="shared" si="73"/>
        <v>2010BOL</v>
      </c>
      <c r="F1576" s="5">
        <v>10048.597</v>
      </c>
      <c r="G1576">
        <v>2010</v>
      </c>
      <c r="H1576" s="5">
        <v>68</v>
      </c>
      <c r="I1576" s="6">
        <v>5.7806200981140137</v>
      </c>
      <c r="J1576" s="6">
        <v>2.86698058545345</v>
      </c>
      <c r="K1576" s="12">
        <v>44.098371910747304</v>
      </c>
      <c r="L1576">
        <f t="shared" si="74"/>
        <v>1.68</v>
      </c>
      <c r="M1576" s="20" t="e">
        <v>#N/A</v>
      </c>
    </row>
    <row r="1577" spans="1:13">
      <c r="A1577">
        <f t="shared" si="72"/>
        <v>56</v>
      </c>
      <c r="B1577" t="s">
        <v>18</v>
      </c>
      <c r="C1577" t="str">
        <f>VLOOKUP(B1577,'country codes'!$A$3:$B$287,2,0)</f>
        <v>ARM</v>
      </c>
      <c r="D1577">
        <v>7</v>
      </c>
      <c r="E1577" s="7" t="str">
        <f t="shared" si="73"/>
        <v>2010ARM</v>
      </c>
      <c r="F1577" s="5">
        <v>2877.3139999999999</v>
      </c>
      <c r="G1577">
        <v>2010</v>
      </c>
      <c r="H1577" s="5">
        <v>73.3</v>
      </c>
      <c r="I1577" s="6">
        <v>4.3678112030029297</v>
      </c>
      <c r="J1577" s="6">
        <v>1.8647943347173801</v>
      </c>
      <c r="K1577" s="12">
        <v>43.975727747893913</v>
      </c>
      <c r="L1577">
        <f t="shared" si="74"/>
        <v>1.68</v>
      </c>
      <c r="M1577" s="20" t="e">
        <v>#N/A</v>
      </c>
    </row>
    <row r="1578" spans="1:13">
      <c r="A1578">
        <f t="shared" si="72"/>
        <v>57</v>
      </c>
      <c r="B1578" t="s">
        <v>67</v>
      </c>
      <c r="C1578" t="str">
        <f>VLOOKUP(B1578,'country codes'!$A$3:$B$287,2,0)</f>
        <v>SVN</v>
      </c>
      <c r="D1578">
        <v>7</v>
      </c>
      <c r="E1578" s="7" t="str">
        <f t="shared" si="73"/>
        <v>2010SVN</v>
      </c>
      <c r="F1578" s="5">
        <v>2043.336</v>
      </c>
      <c r="G1578">
        <v>2010</v>
      </c>
      <c r="H1578" s="5">
        <v>79.400000000000006</v>
      </c>
      <c r="I1578" s="6">
        <v>6.0825552940368652</v>
      </c>
      <c r="J1578" s="6">
        <v>5.09709805719742</v>
      </c>
      <c r="K1578" s="12">
        <v>43.972309594485161</v>
      </c>
      <c r="L1578">
        <f t="shared" si="74"/>
        <v>1.68</v>
      </c>
      <c r="M1578" s="20" t="e">
        <v>#N/A</v>
      </c>
    </row>
    <row r="1579" spans="1:13">
      <c r="A1579">
        <f t="shared" si="72"/>
        <v>58</v>
      </c>
      <c r="B1579" t="s">
        <v>71</v>
      </c>
      <c r="C1579" t="str">
        <f>VLOOKUP(B1579,'country codes'!$A$3:$B$287,2,0)</f>
        <v>EGY</v>
      </c>
      <c r="D1579">
        <v>4</v>
      </c>
      <c r="E1579" s="7" t="str">
        <f t="shared" si="73"/>
        <v>2010EGY</v>
      </c>
      <c r="F1579" s="5">
        <v>82761.244000000006</v>
      </c>
      <c r="G1579">
        <v>2010</v>
      </c>
      <c r="H1579" s="5">
        <v>70.3</v>
      </c>
      <c r="I1579" s="6">
        <v>4.6689162254333496</v>
      </c>
      <c r="J1579" s="6">
        <v>1.93406423545082</v>
      </c>
      <c r="K1579" s="12">
        <v>43.544193045140396</v>
      </c>
      <c r="L1579">
        <f t="shared" si="74"/>
        <v>1.68</v>
      </c>
      <c r="M1579" s="20" t="e">
        <v>#N/A</v>
      </c>
    </row>
    <row r="1580" spans="1:13">
      <c r="A1580">
        <f t="shared" si="72"/>
        <v>59</v>
      </c>
      <c r="B1580" t="s">
        <v>64</v>
      </c>
      <c r="C1580" t="str">
        <f>VLOOKUP(B1580,'country codes'!$A$3:$B$287,2,0)</f>
        <v>GRC</v>
      </c>
      <c r="D1580">
        <v>3</v>
      </c>
      <c r="E1580" s="7" t="str">
        <f t="shared" si="73"/>
        <v>2010GRC</v>
      </c>
      <c r="F1580" s="5">
        <v>10887.64</v>
      </c>
      <c r="G1580">
        <v>2010</v>
      </c>
      <c r="H1580" s="5">
        <v>80.5</v>
      </c>
      <c r="I1580" s="6">
        <v>5.8395586013793945</v>
      </c>
      <c r="J1580" s="6">
        <v>5.0522794916879699</v>
      </c>
      <c r="K1580" s="12">
        <v>43.480098406389324</v>
      </c>
      <c r="L1580">
        <f t="shared" si="74"/>
        <v>1.68</v>
      </c>
      <c r="M1580" s="20" t="e">
        <v>#N/A</v>
      </c>
    </row>
    <row r="1581" spans="1:13">
      <c r="A1581">
        <f t="shared" si="72"/>
        <v>60</v>
      </c>
      <c r="B1581" t="s">
        <v>76</v>
      </c>
      <c r="C1581" t="str">
        <f>VLOOKUP(B1581,'country codes'!$A$3:$B$287,2,0)</f>
        <v>SVK</v>
      </c>
      <c r="D1581">
        <v>7</v>
      </c>
      <c r="E1581" s="7" t="str">
        <f t="shared" si="73"/>
        <v>2010SVK</v>
      </c>
      <c r="F1581" s="5">
        <v>5404.2929999999997</v>
      </c>
      <c r="G1581">
        <v>2010</v>
      </c>
      <c r="H1581" s="5">
        <v>75.5</v>
      </c>
      <c r="I1581" s="6">
        <v>6.0522232055664063</v>
      </c>
      <c r="J1581" s="6">
        <v>4.55174001750395</v>
      </c>
      <c r="K1581" s="12">
        <v>43.474641747816733</v>
      </c>
      <c r="L1581">
        <f t="shared" si="74"/>
        <v>1.68</v>
      </c>
      <c r="M1581" s="20" t="e">
        <v>#N/A</v>
      </c>
    </row>
    <row r="1582" spans="1:13">
      <c r="A1582">
        <f t="shared" si="72"/>
        <v>61</v>
      </c>
      <c r="B1582" t="s">
        <v>138</v>
      </c>
      <c r="C1582" t="str">
        <f>VLOOKUP(B1582,'country codes'!$A$3:$B$287,2,0)</f>
        <v>AFG</v>
      </c>
      <c r="D1582">
        <v>6</v>
      </c>
      <c r="E1582" s="7" t="str">
        <f t="shared" si="73"/>
        <v>2010AFG</v>
      </c>
      <c r="F1582" s="5">
        <v>29185.510999999999</v>
      </c>
      <c r="G1582">
        <v>2010</v>
      </c>
      <c r="H1582" s="5">
        <v>61</v>
      </c>
      <c r="I1582" s="6">
        <v>4.7583808898925781</v>
      </c>
      <c r="J1582" s="6">
        <v>0.77686634879466598</v>
      </c>
      <c r="K1582" s="12">
        <v>43.426891193302453</v>
      </c>
      <c r="L1582">
        <f t="shared" si="74"/>
        <v>1.68</v>
      </c>
      <c r="M1582" s="20" t="e">
        <v>#N/A</v>
      </c>
    </row>
    <row r="1583" spans="1:13">
      <c r="A1583">
        <f t="shared" si="72"/>
        <v>62</v>
      </c>
      <c r="B1583" t="s">
        <v>112</v>
      </c>
      <c r="C1583" t="str">
        <f>VLOOKUP(B1583,'country codes'!$A$3:$B$287,2,0)</f>
        <v>MYS</v>
      </c>
      <c r="D1583">
        <v>8</v>
      </c>
      <c r="E1583" s="7" t="str">
        <f t="shared" si="73"/>
        <v>2010MYS</v>
      </c>
      <c r="F1583" s="5">
        <v>28208.027999999998</v>
      </c>
      <c r="G1583">
        <v>2010</v>
      </c>
      <c r="H1583" s="5">
        <v>74.5</v>
      </c>
      <c r="I1583" s="6">
        <v>5.5802817344665527</v>
      </c>
      <c r="J1583" s="6">
        <v>3.7841797294853499</v>
      </c>
      <c r="K1583" s="12">
        <v>43.341440940152395</v>
      </c>
      <c r="L1583">
        <f t="shared" si="74"/>
        <v>1.68</v>
      </c>
      <c r="M1583" s="20" t="e">
        <v>#N/A</v>
      </c>
    </row>
    <row r="1584" spans="1:13">
      <c r="A1584">
        <f t="shared" si="72"/>
        <v>63</v>
      </c>
      <c r="B1584" t="s">
        <v>90</v>
      </c>
      <c r="C1584" t="str">
        <f>VLOOKUP(B1584,'country codes'!$A$3:$B$287,2,0)</f>
        <v>LAO</v>
      </c>
      <c r="D1584">
        <v>8</v>
      </c>
      <c r="E1584" s="7" t="str">
        <f t="shared" si="73"/>
        <v>2010LAO</v>
      </c>
      <c r="F1584" s="5">
        <v>6249.1679999999997</v>
      </c>
      <c r="G1584">
        <v>2010</v>
      </c>
      <c r="H1584" s="5">
        <v>64.3</v>
      </c>
      <c r="I1584" s="6">
        <v>4.8171993891398115</v>
      </c>
      <c r="J1584" s="6">
        <v>1.32784846064287</v>
      </c>
      <c r="K1584" s="12">
        <v>43.295011011190262</v>
      </c>
      <c r="L1584">
        <f t="shared" si="74"/>
        <v>1.68</v>
      </c>
      <c r="M1584" s="20" t="e">
        <v>#N/A</v>
      </c>
    </row>
    <row r="1585" spans="1:13">
      <c r="A1585">
        <f t="shared" si="72"/>
        <v>64</v>
      </c>
      <c r="B1585" t="s">
        <v>77</v>
      </c>
      <c r="C1585" t="str">
        <f>VLOOKUP(B1585,'country codes'!$A$3:$B$287,2,0)</f>
        <v>ROU</v>
      </c>
      <c r="D1585">
        <v>7</v>
      </c>
      <c r="E1585" s="7" t="str">
        <f t="shared" si="73"/>
        <v>2010ROU</v>
      </c>
      <c r="F1585" s="5">
        <v>20471.86</v>
      </c>
      <c r="G1585">
        <v>2010</v>
      </c>
      <c r="H1585" s="5">
        <v>74.099999999999994</v>
      </c>
      <c r="I1585" s="6">
        <v>4.9091658592224121</v>
      </c>
      <c r="J1585" s="6">
        <v>2.8412031019763102</v>
      </c>
      <c r="K1585" s="12">
        <v>43.240133030958681</v>
      </c>
      <c r="L1585">
        <f t="shared" si="74"/>
        <v>1.68</v>
      </c>
      <c r="M1585" s="20" t="e">
        <v>#N/A</v>
      </c>
    </row>
    <row r="1586" spans="1:13">
      <c r="A1586">
        <f t="shared" si="72"/>
        <v>65</v>
      </c>
      <c r="B1586" t="s">
        <v>79</v>
      </c>
      <c r="C1586" t="str">
        <f>VLOOKUP(B1586,'country codes'!$A$3:$B$287,2,0)</f>
        <v>GEO</v>
      </c>
      <c r="D1586">
        <v>7</v>
      </c>
      <c r="E1586" s="7" t="str">
        <f t="shared" si="73"/>
        <v>2010GEO</v>
      </c>
      <c r="F1586" s="5">
        <v>4099.0959999999995</v>
      </c>
      <c r="G1586">
        <v>2010</v>
      </c>
      <c r="H1586" s="5">
        <v>71.5</v>
      </c>
      <c r="I1586" s="6">
        <v>4.101837158203125</v>
      </c>
      <c r="J1586" s="6">
        <v>1.44312847374394</v>
      </c>
      <c r="K1586" s="12">
        <v>43.114777672394673</v>
      </c>
      <c r="L1586">
        <f t="shared" si="74"/>
        <v>1.68</v>
      </c>
      <c r="M1586" s="20" t="e">
        <v>#N/A</v>
      </c>
    </row>
    <row r="1587" spans="1:13">
      <c r="A1587">
        <f t="shared" si="72"/>
        <v>66</v>
      </c>
      <c r="B1587" t="s">
        <v>48</v>
      </c>
      <c r="C1587" t="str">
        <f>VLOOKUP(B1587,'country codes'!$A$3:$B$287,2,0)</f>
        <v>YEM</v>
      </c>
      <c r="D1587">
        <v>4</v>
      </c>
      <c r="E1587" s="7" t="str">
        <f t="shared" si="73"/>
        <v>2010YEM</v>
      </c>
      <c r="F1587" s="5">
        <v>23154.853999999999</v>
      </c>
      <c r="G1587">
        <v>2010</v>
      </c>
      <c r="H1587" s="5">
        <v>65.5</v>
      </c>
      <c r="I1587" s="6">
        <v>4.3503127098083496</v>
      </c>
      <c r="J1587" s="6">
        <v>0.99539152299018596</v>
      </c>
      <c r="K1587" s="12">
        <v>42.974664183052148</v>
      </c>
      <c r="L1587">
        <f t="shared" si="74"/>
        <v>1.68</v>
      </c>
      <c r="M1587" s="20" t="e">
        <v>#N/A</v>
      </c>
    </row>
    <row r="1588" spans="1:13">
      <c r="A1588">
        <f t="shared" si="72"/>
        <v>67</v>
      </c>
      <c r="B1588" t="s">
        <v>95</v>
      </c>
      <c r="C1588" t="str">
        <f>VLOOKUP(B1588,'country codes'!$A$3:$B$287,2,0)</f>
        <v>SGP</v>
      </c>
      <c r="D1588">
        <v>8</v>
      </c>
      <c r="E1588" s="7" t="str">
        <f t="shared" si="73"/>
        <v>2010SGP</v>
      </c>
      <c r="F1588" s="5">
        <v>5131.17</v>
      </c>
      <c r="G1588">
        <v>2010</v>
      </c>
      <c r="H1588" s="5">
        <v>81.8</v>
      </c>
      <c r="I1588" s="6">
        <v>6.5314016342163086</v>
      </c>
      <c r="J1588" s="6">
        <v>6.4542405734072803</v>
      </c>
      <c r="K1588" s="12">
        <v>42.898452581463687</v>
      </c>
      <c r="L1588">
        <f t="shared" si="74"/>
        <v>1.68</v>
      </c>
      <c r="M1588" s="20" t="e">
        <v>#N/A</v>
      </c>
    </row>
    <row r="1589" spans="1:13">
      <c r="A1589">
        <f t="shared" si="72"/>
        <v>68</v>
      </c>
      <c r="B1589" t="s">
        <v>116</v>
      </c>
      <c r="C1589" t="str">
        <f>VLOOKUP(B1589,'country codes'!$A$3:$B$287,2,0)</f>
        <v>MNE</v>
      </c>
      <c r="D1589">
        <v>7</v>
      </c>
      <c r="E1589" s="7" t="str">
        <f t="shared" si="73"/>
        <v>2010MNE</v>
      </c>
      <c r="F1589" s="5">
        <v>624.279</v>
      </c>
      <c r="G1589">
        <v>2010</v>
      </c>
      <c r="H1589" s="5">
        <v>75.2</v>
      </c>
      <c r="I1589" s="6">
        <v>5.4550304412841797</v>
      </c>
      <c r="J1589" s="6">
        <v>3.8519029550838702</v>
      </c>
      <c r="K1589" s="12">
        <v>42.788082646453127</v>
      </c>
      <c r="L1589">
        <f t="shared" si="74"/>
        <v>1.68</v>
      </c>
      <c r="M1589" s="20" t="e">
        <v>#N/A</v>
      </c>
    </row>
    <row r="1590" spans="1:13">
      <c r="A1590">
        <f t="shared" si="72"/>
        <v>69</v>
      </c>
      <c r="B1590" t="s">
        <v>94</v>
      </c>
      <c r="C1590" t="str">
        <f>VLOOKUP(B1590,'country codes'!$A$3:$B$287,2,0)</f>
        <v>POL</v>
      </c>
      <c r="D1590">
        <v>7</v>
      </c>
      <c r="E1590" s="7" t="str">
        <f t="shared" si="73"/>
        <v>2010POL</v>
      </c>
      <c r="F1590" s="5">
        <v>38329.784</v>
      </c>
      <c r="G1590">
        <v>2010</v>
      </c>
      <c r="H1590" s="5">
        <v>76.3</v>
      </c>
      <c r="I1590" s="6">
        <v>5.8870296478271484</v>
      </c>
      <c r="J1590" s="6">
        <v>4.7599130803182597</v>
      </c>
      <c r="K1590" s="12">
        <v>42.279517427898057</v>
      </c>
      <c r="L1590">
        <f t="shared" si="74"/>
        <v>1.68</v>
      </c>
      <c r="M1590" s="20" t="e">
        <v>#N/A</v>
      </c>
    </row>
    <row r="1591" spans="1:13">
      <c r="A1591">
        <f t="shared" si="72"/>
        <v>70</v>
      </c>
      <c r="B1591" s="9" t="s">
        <v>127</v>
      </c>
      <c r="C1591" t="str">
        <f>VLOOKUP(B1591,'country codes'!$A$3:$B$287,2,0)</f>
        <v>KOR</v>
      </c>
      <c r="D1591">
        <v>8</v>
      </c>
      <c r="E1591" s="7" t="str">
        <f t="shared" si="73"/>
        <v>2010KOR</v>
      </c>
      <c r="F1591" s="5">
        <v>49545.637999999999</v>
      </c>
      <c r="G1591">
        <v>2010</v>
      </c>
      <c r="H1591" s="5">
        <v>80.400000000000006</v>
      </c>
      <c r="I1591" s="6">
        <v>6.1160244941711426</v>
      </c>
      <c r="J1591" s="6">
        <v>5.8489638909584896</v>
      </c>
      <c r="K1591" s="12">
        <v>42.022076949851083</v>
      </c>
      <c r="L1591">
        <f t="shared" si="74"/>
        <v>1.68</v>
      </c>
      <c r="M1591" s="20" t="e">
        <v>#N/A</v>
      </c>
    </row>
    <row r="1592" spans="1:13">
      <c r="A1592">
        <f t="shared" si="72"/>
        <v>71</v>
      </c>
      <c r="B1592" t="s">
        <v>60</v>
      </c>
      <c r="C1592" t="str">
        <f>VLOOKUP(B1592,'country codes'!$A$3:$B$287,2,0)</f>
        <v>MDG</v>
      </c>
      <c r="D1592">
        <v>5</v>
      </c>
      <c r="E1592" s="7" t="str">
        <f t="shared" si="73"/>
        <v>2010MDG</v>
      </c>
      <c r="F1592" s="5">
        <v>21151.64</v>
      </c>
      <c r="G1592">
        <v>2010</v>
      </c>
      <c r="H1592" s="5">
        <v>63.4</v>
      </c>
      <c r="I1592" s="6">
        <v>4.4676365852355957</v>
      </c>
      <c r="J1592" s="6">
        <v>1.0319359660434799</v>
      </c>
      <c r="K1592" s="12">
        <v>41.932783667854387</v>
      </c>
      <c r="L1592">
        <f t="shared" si="74"/>
        <v>1.68</v>
      </c>
      <c r="M1592" s="20" t="e">
        <v>#N/A</v>
      </c>
    </row>
    <row r="1593" spans="1:13">
      <c r="A1593">
        <f t="shared" si="72"/>
        <v>72</v>
      </c>
      <c r="B1593" t="s">
        <v>130</v>
      </c>
      <c r="C1593" t="str">
        <f>VLOOKUP(B1593,'country codes'!$A$3:$B$287,2,0)</f>
        <v>CAN</v>
      </c>
      <c r="D1593">
        <v>2</v>
      </c>
      <c r="E1593" s="7" t="str">
        <f t="shared" si="73"/>
        <v>2010CAN</v>
      </c>
      <c r="F1593" s="5">
        <v>34147.565999999999</v>
      </c>
      <c r="G1593">
        <v>2010</v>
      </c>
      <c r="H1593" s="5">
        <v>81.3</v>
      </c>
      <c r="I1593" s="6">
        <v>7.6503462791442871</v>
      </c>
      <c r="J1593" s="6">
        <v>8.3698538355816705</v>
      </c>
      <c r="K1593" s="12">
        <v>41.928351922251288</v>
      </c>
      <c r="L1593">
        <f t="shared" si="74"/>
        <v>1.68</v>
      </c>
      <c r="M1593" s="20" t="e">
        <v>#N/A</v>
      </c>
    </row>
    <row r="1594" spans="1:13">
      <c r="A1594">
        <f t="shared" si="72"/>
        <v>73</v>
      </c>
      <c r="B1594" t="s">
        <v>119</v>
      </c>
      <c r="C1594" t="str">
        <f>VLOOKUP(B1594,'country codes'!$A$3:$B$287,2,0)</f>
        <v>AUS</v>
      </c>
      <c r="D1594">
        <v>2</v>
      </c>
      <c r="E1594" s="7" t="str">
        <f t="shared" si="73"/>
        <v>2010AUS</v>
      </c>
      <c r="F1594" s="5">
        <v>22154.687000000002</v>
      </c>
      <c r="G1594">
        <v>2010</v>
      </c>
      <c r="H1594" s="5">
        <v>81.900000000000006</v>
      </c>
      <c r="I1594" s="6">
        <v>7.4500470161437988</v>
      </c>
      <c r="J1594" s="6">
        <v>8.2198559376709497</v>
      </c>
      <c r="K1594" s="12">
        <v>41.816822704649638</v>
      </c>
      <c r="L1594">
        <f t="shared" si="74"/>
        <v>1.68</v>
      </c>
      <c r="M1594" s="20" t="e">
        <v>#N/A</v>
      </c>
    </row>
    <row r="1595" spans="1:13">
      <c r="A1595">
        <f t="shared" si="72"/>
        <v>74</v>
      </c>
      <c r="B1595" t="s">
        <v>66</v>
      </c>
      <c r="C1595" t="str">
        <f>VLOOKUP(B1595,'country codes'!$A$3:$B$287,2,0)</f>
        <v>BIH</v>
      </c>
      <c r="D1595">
        <v>7</v>
      </c>
      <c r="E1595" s="7" t="str">
        <f t="shared" si="73"/>
        <v>2010BIH</v>
      </c>
      <c r="F1595" s="5">
        <v>3705.4780000000001</v>
      </c>
      <c r="G1595">
        <v>2010</v>
      </c>
      <c r="H1595" s="5">
        <v>76</v>
      </c>
      <c r="I1595" s="6">
        <v>4.6685175895690918</v>
      </c>
      <c r="J1595" s="6">
        <v>3.1322460843000202</v>
      </c>
      <c r="K1595" s="12">
        <v>41.63556204512939</v>
      </c>
      <c r="L1595">
        <f t="shared" si="74"/>
        <v>1.68</v>
      </c>
      <c r="M1595" s="20" t="e">
        <v>#N/A</v>
      </c>
    </row>
    <row r="1596" spans="1:13">
      <c r="A1596">
        <f t="shared" si="72"/>
        <v>75</v>
      </c>
      <c r="B1596" t="s">
        <v>120</v>
      </c>
      <c r="C1596" t="str">
        <f>VLOOKUP(B1596,'country codes'!$A$3:$B$287,2,0)</f>
        <v>BEL</v>
      </c>
      <c r="D1596">
        <v>3</v>
      </c>
      <c r="E1596" s="7" t="str">
        <f t="shared" si="73"/>
        <v>2010BEL</v>
      </c>
      <c r="F1596" s="5">
        <v>10938.735000000001</v>
      </c>
      <c r="G1596">
        <v>2010</v>
      </c>
      <c r="H1596" s="5">
        <v>80.099999999999994</v>
      </c>
      <c r="I1596" s="6">
        <v>6.8535141944885254</v>
      </c>
      <c r="J1596" s="6">
        <v>7.0320455957991399</v>
      </c>
      <c r="K1596" s="12">
        <v>41.622121057313684</v>
      </c>
      <c r="L1596">
        <f t="shared" si="74"/>
        <v>1.68</v>
      </c>
      <c r="M1596" s="20" t="e">
        <v>#N/A</v>
      </c>
    </row>
    <row r="1597" spans="1:13">
      <c r="A1597">
        <f t="shared" si="72"/>
        <v>76</v>
      </c>
      <c r="B1597" t="s">
        <v>41</v>
      </c>
      <c r="C1597" t="str">
        <f>VLOOKUP(B1597,'country codes'!$A$3:$B$287,2,0)</f>
        <v>KHM</v>
      </c>
      <c r="D1597">
        <v>8</v>
      </c>
      <c r="E1597" s="7" t="str">
        <f t="shared" si="73"/>
        <v>2010KHM</v>
      </c>
      <c r="F1597" s="5">
        <v>14312.205</v>
      </c>
      <c r="G1597">
        <v>2010</v>
      </c>
      <c r="H1597" s="5">
        <v>66.599999999999994</v>
      </c>
      <c r="I1597" s="6">
        <v>4.1410722732543945</v>
      </c>
      <c r="J1597" s="6">
        <v>1.1444872777546999</v>
      </c>
      <c r="K1597" s="12">
        <v>41.503224857680841</v>
      </c>
      <c r="L1597">
        <f t="shared" si="74"/>
        <v>1.68</v>
      </c>
      <c r="M1597" s="20" t="e">
        <v>#N/A</v>
      </c>
    </row>
    <row r="1598" spans="1:13">
      <c r="A1598">
        <f t="shared" si="72"/>
        <v>77</v>
      </c>
      <c r="B1598" t="s">
        <v>113</v>
      </c>
      <c r="C1598" t="str">
        <f>VLOOKUP(B1598,'country codes'!$A$3:$B$287,2,0)</f>
        <v>MLT</v>
      </c>
      <c r="D1598">
        <v>3</v>
      </c>
      <c r="E1598" s="7" t="str">
        <f t="shared" si="73"/>
        <v>2010MLT</v>
      </c>
      <c r="F1598" s="5">
        <v>414.25700000000001</v>
      </c>
      <c r="G1598">
        <v>2010</v>
      </c>
      <c r="H1598" s="5">
        <v>80.900000000000006</v>
      </c>
      <c r="I1598" s="6">
        <v>5.7738747596740723</v>
      </c>
      <c r="J1598" s="6">
        <v>5.5660768215581502</v>
      </c>
      <c r="K1598" s="12">
        <v>41.491801308044678</v>
      </c>
      <c r="L1598">
        <f t="shared" si="74"/>
        <v>1.68</v>
      </c>
      <c r="M1598" s="20" t="e">
        <v>#N/A</v>
      </c>
    </row>
    <row r="1599" spans="1:13">
      <c r="A1599">
        <f t="shared" si="72"/>
        <v>78</v>
      </c>
      <c r="B1599" t="s">
        <v>84</v>
      </c>
      <c r="C1599" t="str">
        <f>VLOOKUP(B1599,'country codes'!$A$3:$B$287,2,0)</f>
        <v>PRT</v>
      </c>
      <c r="D1599">
        <v>3</v>
      </c>
      <c r="E1599" s="7" t="str">
        <f t="shared" si="73"/>
        <v>2010PRT</v>
      </c>
      <c r="F1599" s="5">
        <v>10596.055</v>
      </c>
      <c r="G1599">
        <v>2010</v>
      </c>
      <c r="H1599" s="5">
        <v>80</v>
      </c>
      <c r="I1599" s="6">
        <v>5.0945258140563965</v>
      </c>
      <c r="J1599" s="6">
        <v>4.3932591561044498</v>
      </c>
      <c r="K1599" s="12">
        <v>41.467950602597938</v>
      </c>
      <c r="L1599">
        <f t="shared" si="74"/>
        <v>1.68</v>
      </c>
      <c r="M1599" s="20" t="e">
        <v>#N/A</v>
      </c>
    </row>
    <row r="1600" spans="1:13">
      <c r="A1600">
        <f t="shared" si="72"/>
        <v>79</v>
      </c>
      <c r="B1600" t="s">
        <v>46</v>
      </c>
      <c r="C1600" t="str">
        <f>VLOOKUP(B1600,'country codes'!$A$3:$B$287,2,0)</f>
        <v>AZE</v>
      </c>
      <c r="D1600">
        <v>7</v>
      </c>
      <c r="E1600" s="7" t="str">
        <f t="shared" si="73"/>
        <v>2010AZE</v>
      </c>
      <c r="F1600" s="5">
        <v>9032.4650000000001</v>
      </c>
      <c r="G1600">
        <v>2010</v>
      </c>
      <c r="H1600" s="5">
        <v>70.900000000000006</v>
      </c>
      <c r="I1600" s="6">
        <v>4.2186107635498047</v>
      </c>
      <c r="J1600" s="6">
        <v>1.88647852558566</v>
      </c>
      <c r="K1600" s="12">
        <v>41.190981553962402</v>
      </c>
      <c r="L1600">
        <f t="shared" si="74"/>
        <v>1.68</v>
      </c>
      <c r="M1600" s="20" t="e">
        <v>#N/A</v>
      </c>
    </row>
    <row r="1601" spans="1:13">
      <c r="A1601">
        <f t="shared" si="72"/>
        <v>80</v>
      </c>
      <c r="B1601" t="s">
        <v>123</v>
      </c>
      <c r="C1601" t="str">
        <f>VLOOKUP(B1601,'country codes'!$A$3:$B$287,2,0)</f>
        <v>LBN</v>
      </c>
      <c r="D1601">
        <v>4</v>
      </c>
      <c r="E1601" s="7" t="str">
        <f t="shared" si="73"/>
        <v>2010LBN</v>
      </c>
      <c r="F1601" s="5">
        <v>4953.0640000000003</v>
      </c>
      <c r="G1601">
        <v>2010</v>
      </c>
      <c r="H1601" s="5">
        <v>78.400000000000006</v>
      </c>
      <c r="I1601" s="6">
        <v>5.0318994522094727</v>
      </c>
      <c r="J1601" s="6">
        <v>4.1295341119062803</v>
      </c>
      <c r="K1601" s="12">
        <v>41.181188859523878</v>
      </c>
      <c r="L1601">
        <f t="shared" si="74"/>
        <v>1.68</v>
      </c>
      <c r="M1601" s="20" t="e">
        <v>#N/A</v>
      </c>
    </row>
    <row r="1602" spans="1:13">
      <c r="A1602">
        <f t="shared" ref="A1602:A1665" si="75">IF(ISNUMBER(K1602),COUNTIFS($G$2:$G$2281,G1602,$K$2:$K$2281,"&gt;"&amp;K1602)+1,"")</f>
        <v>81</v>
      </c>
      <c r="B1602" t="s">
        <v>85</v>
      </c>
      <c r="C1602" t="str">
        <f>VLOOKUP(B1602,'country codes'!$A$3:$B$287,2,0)</f>
        <v>HUN</v>
      </c>
      <c r="D1602">
        <v>7</v>
      </c>
      <c r="E1602" s="7" t="str">
        <f t="shared" ref="E1602:E1665" si="76">G1602&amp;C1602</f>
        <v>2010HUN</v>
      </c>
      <c r="F1602" s="5">
        <v>9927.3799999999992</v>
      </c>
      <c r="G1602">
        <v>2010</v>
      </c>
      <c r="H1602" s="5">
        <v>74.5</v>
      </c>
      <c r="I1602" s="6">
        <v>4.7251324653625488</v>
      </c>
      <c r="J1602" s="6">
        <v>3.11657903767088</v>
      </c>
      <c r="K1602" s="12">
        <v>41.111096109914037</v>
      </c>
      <c r="L1602">
        <f t="shared" ref="L1602:L1665" si="77">VLOOKUP(G1602,$G$2285:$J$2299,4,0)</f>
        <v>1.68</v>
      </c>
      <c r="M1602" s="20" t="e">
        <v>#N/A</v>
      </c>
    </row>
    <row r="1603" spans="1:13">
      <c r="A1603">
        <f t="shared" si="75"/>
        <v>82</v>
      </c>
      <c r="B1603" t="s">
        <v>93</v>
      </c>
      <c r="C1603" t="str">
        <f>VLOOKUP(B1603,'country codes'!$A$3:$B$287,2,0)</f>
        <v>RWA</v>
      </c>
      <c r="D1603">
        <v>5</v>
      </c>
      <c r="E1603" s="7" t="str">
        <f t="shared" si="76"/>
        <v>2010RWA</v>
      </c>
      <c r="F1603" s="5">
        <v>10039.338</v>
      </c>
      <c r="G1603">
        <v>2010</v>
      </c>
      <c r="H1603" s="5">
        <v>63.4</v>
      </c>
      <c r="I1603" s="6">
        <v>4.0635988712310791</v>
      </c>
      <c r="J1603" s="6">
        <v>0.75471330203312803</v>
      </c>
      <c r="K1603" s="12">
        <v>40.738078224040208</v>
      </c>
      <c r="L1603">
        <f t="shared" si="77"/>
        <v>1.68</v>
      </c>
      <c r="M1603" s="20" t="e">
        <v>#N/A</v>
      </c>
    </row>
    <row r="1604" spans="1:13">
      <c r="A1604">
        <f t="shared" si="75"/>
        <v>83</v>
      </c>
      <c r="B1604" t="s">
        <v>28</v>
      </c>
      <c r="C1604" t="str">
        <f>VLOOKUP(B1604,'country codes'!$A$3:$B$287,2,0)</f>
        <v>SEN</v>
      </c>
      <c r="D1604">
        <v>5</v>
      </c>
      <c r="E1604" s="7" t="str">
        <f t="shared" si="76"/>
        <v>2010SEN</v>
      </c>
      <c r="F1604" s="5">
        <v>12678.143</v>
      </c>
      <c r="G1604">
        <v>2010</v>
      </c>
      <c r="H1604" s="5">
        <v>64.3</v>
      </c>
      <c r="I1604" s="6">
        <v>4.3721561431884766</v>
      </c>
      <c r="J1604" s="6">
        <v>1.26083287992657</v>
      </c>
      <c r="K1604" s="12">
        <v>40.729910178981932</v>
      </c>
      <c r="L1604">
        <f t="shared" si="77"/>
        <v>1.68</v>
      </c>
      <c r="M1604" s="20" t="e">
        <v>#N/A</v>
      </c>
    </row>
    <row r="1605" spans="1:13">
      <c r="A1605">
        <f t="shared" si="75"/>
        <v>84</v>
      </c>
      <c r="B1605" t="s">
        <v>126</v>
      </c>
      <c r="C1605" t="str">
        <f>VLOOKUP(B1605,'country codes'!$A$3:$B$287,2,0)</f>
        <v>ZMB</v>
      </c>
      <c r="D1605">
        <v>5</v>
      </c>
      <c r="E1605" s="7" t="str">
        <f t="shared" si="76"/>
        <v>2010ZMB</v>
      </c>
      <c r="F1605" s="5">
        <v>13605.986000000001</v>
      </c>
      <c r="G1605">
        <v>2010</v>
      </c>
      <c r="H1605" s="5">
        <v>55.7</v>
      </c>
      <c r="I1605" s="6">
        <v>5.1297371387481689</v>
      </c>
      <c r="J1605" s="6">
        <v>0.87466352246483203</v>
      </c>
      <c r="K1605" s="12">
        <v>40.674174901845248</v>
      </c>
      <c r="L1605">
        <f t="shared" si="77"/>
        <v>1.68</v>
      </c>
      <c r="M1605" s="20" t="e">
        <v>#N/A</v>
      </c>
    </row>
    <row r="1606" spans="1:13">
      <c r="A1606">
        <f t="shared" si="75"/>
        <v>85</v>
      </c>
      <c r="B1606" t="s">
        <v>92</v>
      </c>
      <c r="C1606" t="str">
        <f>VLOOKUP(B1606,'country codes'!$A$3:$B$287,2,0)</f>
        <v>IRN</v>
      </c>
      <c r="D1606">
        <v>4</v>
      </c>
      <c r="E1606" s="7" t="str">
        <f t="shared" si="76"/>
        <v>2010IRN</v>
      </c>
      <c r="F1606" s="5">
        <v>73762.519</v>
      </c>
      <c r="G1606">
        <v>2010</v>
      </c>
      <c r="H1606" s="5">
        <v>73.900000000000006</v>
      </c>
      <c r="I1606" s="6">
        <v>4.8880008061726885</v>
      </c>
      <c r="J1606" s="6">
        <v>3.3726865295077801</v>
      </c>
      <c r="K1606" s="12">
        <v>40.632856658874672</v>
      </c>
      <c r="L1606">
        <f t="shared" si="77"/>
        <v>1.68</v>
      </c>
      <c r="M1606" s="20" t="e">
        <v>#N/A</v>
      </c>
    </row>
    <row r="1607" spans="1:13">
      <c r="A1607">
        <f t="shared" si="75"/>
        <v>86</v>
      </c>
      <c r="B1607" t="s">
        <v>83</v>
      </c>
      <c r="C1607" t="str">
        <f>VLOOKUP(B1607,'country codes'!$A$3:$B$287,2,0)</f>
        <v>CZE</v>
      </c>
      <c r="D1607">
        <v>7</v>
      </c>
      <c r="E1607" s="7" t="str">
        <f t="shared" si="76"/>
        <v>2010CZE</v>
      </c>
      <c r="F1607" s="5">
        <v>10536.513999999999</v>
      </c>
      <c r="G1607">
        <v>2010</v>
      </c>
      <c r="H1607" s="5">
        <v>77.599999999999994</v>
      </c>
      <c r="I1607" s="6">
        <v>6.2496175765991211</v>
      </c>
      <c r="J1607" s="6">
        <v>6.2090917097902301</v>
      </c>
      <c r="K1607" s="12">
        <v>39.887842354253117</v>
      </c>
      <c r="L1607">
        <f t="shared" si="77"/>
        <v>1.68</v>
      </c>
      <c r="M1607" s="20" t="e">
        <v>#N/A</v>
      </c>
    </row>
    <row r="1608" spans="1:13">
      <c r="A1608">
        <f t="shared" si="75"/>
        <v>87</v>
      </c>
      <c r="B1608" t="s">
        <v>121</v>
      </c>
      <c r="C1608" t="str">
        <f>VLOOKUP(B1608,'country codes'!$A$3:$B$287,2,0)</f>
        <v>SAU</v>
      </c>
      <c r="D1608">
        <v>4</v>
      </c>
      <c r="E1608" s="7" t="str">
        <f t="shared" si="76"/>
        <v>2010SAU</v>
      </c>
      <c r="F1608" s="5">
        <v>27421.468000000001</v>
      </c>
      <c r="G1608">
        <v>2010</v>
      </c>
      <c r="H1608" s="5">
        <v>73.900000000000006</v>
      </c>
      <c r="I1608" s="6">
        <v>6.307098388671875</v>
      </c>
      <c r="J1608" s="6">
        <v>5.6501537407652496</v>
      </c>
      <c r="K1608" s="12">
        <v>39.800210478148962</v>
      </c>
      <c r="L1608">
        <f t="shared" si="77"/>
        <v>1.68</v>
      </c>
      <c r="M1608" s="20" t="e">
        <v>#N/A</v>
      </c>
    </row>
    <row r="1609" spans="1:13">
      <c r="A1609">
        <f t="shared" si="75"/>
        <v>88</v>
      </c>
      <c r="B1609" t="s">
        <v>108</v>
      </c>
      <c r="C1609" t="str">
        <f>VLOOKUP(B1609,'country codes'!$A$3:$B$287,2,0)</f>
        <v>CHN</v>
      </c>
      <c r="D1609">
        <v>8</v>
      </c>
      <c r="E1609" s="7" t="str">
        <f t="shared" si="76"/>
        <v>2010CHN</v>
      </c>
      <c r="F1609" s="5">
        <v>1368810.6040000001</v>
      </c>
      <c r="G1609">
        <v>2010</v>
      </c>
      <c r="H1609" s="5">
        <v>74.400000000000006</v>
      </c>
      <c r="I1609" s="6">
        <v>4.6527366638183594</v>
      </c>
      <c r="J1609" s="6">
        <v>3.32882565374533</v>
      </c>
      <c r="K1609" s="12">
        <v>39.714766305343758</v>
      </c>
      <c r="L1609">
        <f t="shared" si="77"/>
        <v>1.68</v>
      </c>
      <c r="M1609" s="20" t="e">
        <v>#N/A</v>
      </c>
    </row>
    <row r="1610" spans="1:13">
      <c r="A1610">
        <f t="shared" si="75"/>
        <v>89</v>
      </c>
      <c r="B1610" t="s">
        <v>31</v>
      </c>
      <c r="C1610" t="str">
        <f>VLOOKUP(B1610,'country codes'!$A$3:$B$287,2,0)</f>
        <v>SRB</v>
      </c>
      <c r="D1610">
        <v>7</v>
      </c>
      <c r="E1610" s="7" t="str">
        <f t="shared" si="76"/>
        <v>2010SRB</v>
      </c>
      <c r="F1610" s="5">
        <v>8991.2579999999998</v>
      </c>
      <c r="G1610">
        <v>2010</v>
      </c>
      <c r="H1610" s="5">
        <v>74.099999999999994</v>
      </c>
      <c r="I1610" s="6">
        <v>4.4613041877746582</v>
      </c>
      <c r="J1610" s="6">
        <v>3.0059478560185</v>
      </c>
      <c r="K1610" s="12">
        <v>39.701368459984423</v>
      </c>
      <c r="L1610">
        <f t="shared" si="77"/>
        <v>1.68</v>
      </c>
      <c r="M1610" s="20" t="e">
        <v>#N/A</v>
      </c>
    </row>
    <row r="1611" spans="1:13">
      <c r="A1611">
        <f t="shared" si="75"/>
        <v>90</v>
      </c>
      <c r="B1611" t="s">
        <v>107</v>
      </c>
      <c r="C1611" t="str">
        <f>VLOOKUP(B1611,'country codes'!$A$3:$B$287,2,0)</f>
        <v>UKR</v>
      </c>
      <c r="D1611">
        <v>7</v>
      </c>
      <c r="E1611" s="7" t="str">
        <f t="shared" si="76"/>
        <v>2010UKR</v>
      </c>
      <c r="F1611" s="5">
        <v>45792.086000000003</v>
      </c>
      <c r="G1611">
        <v>2010</v>
      </c>
      <c r="H1611" s="5">
        <v>69.400000000000006</v>
      </c>
      <c r="I1611" s="6">
        <v>5.0575613975524902</v>
      </c>
      <c r="J1611" s="6">
        <v>3.1551349973432301</v>
      </c>
      <c r="K1611" s="12">
        <v>39.632677891806289</v>
      </c>
      <c r="L1611">
        <f t="shared" si="77"/>
        <v>1.68</v>
      </c>
      <c r="M1611" s="20" t="e">
        <v>#N/A</v>
      </c>
    </row>
    <row r="1612" spans="1:13">
      <c r="A1612">
        <f t="shared" si="75"/>
        <v>91</v>
      </c>
      <c r="B1612" t="s">
        <v>53</v>
      </c>
      <c r="C1612" t="str">
        <f>VLOOKUP(B1612,'country codes'!$A$3:$B$287,2,0)</f>
        <v>KEN</v>
      </c>
      <c r="D1612">
        <v>5</v>
      </c>
      <c r="E1612" s="7" t="str">
        <f t="shared" si="76"/>
        <v>2010KEN</v>
      </c>
      <c r="F1612" s="5">
        <v>42030.684000000001</v>
      </c>
      <c r="G1612">
        <v>2010</v>
      </c>
      <c r="H1612" s="5">
        <v>61</v>
      </c>
      <c r="I1612" s="6">
        <v>4.255859375</v>
      </c>
      <c r="J1612" s="6">
        <v>1.0216250781881</v>
      </c>
      <c r="K1612" s="12">
        <v>38.736000694494358</v>
      </c>
      <c r="L1612">
        <f t="shared" si="77"/>
        <v>1.68</v>
      </c>
      <c r="M1612" s="20" t="e">
        <v>#N/A</v>
      </c>
    </row>
    <row r="1613" spans="1:13">
      <c r="A1613">
        <f t="shared" si="75"/>
        <v>92</v>
      </c>
      <c r="B1613" t="s">
        <v>43</v>
      </c>
      <c r="C1613" t="str">
        <f>VLOOKUP(B1613,'country codes'!$A$3:$B$287,2,0)</f>
        <v>COG</v>
      </c>
      <c r="D1613">
        <v>5</v>
      </c>
      <c r="E1613" s="7" t="str">
        <f t="shared" si="76"/>
        <v>2010COG</v>
      </c>
      <c r="F1613" s="5">
        <v>4273.7380000000003</v>
      </c>
      <c r="G1613">
        <v>2010</v>
      </c>
      <c r="H1613" s="5">
        <v>60.1</v>
      </c>
      <c r="I1613" s="6">
        <v>4.2798136075337725</v>
      </c>
      <c r="J1613" s="6">
        <v>0.94154412443816504</v>
      </c>
      <c r="K1613" s="12">
        <v>38.620557250897406</v>
      </c>
      <c r="L1613">
        <f t="shared" si="77"/>
        <v>1.68</v>
      </c>
      <c r="M1613" s="20" t="e">
        <v>#N/A</v>
      </c>
    </row>
    <row r="1614" spans="1:13">
      <c r="A1614">
        <f t="shared" si="75"/>
        <v>93</v>
      </c>
      <c r="B1614" t="s">
        <v>103</v>
      </c>
      <c r="C1614" t="str">
        <f>VLOOKUP(B1614,'country codes'!$A$3:$B$287,2,0)</f>
        <v>BLR</v>
      </c>
      <c r="D1614">
        <v>7</v>
      </c>
      <c r="E1614" s="7" t="str">
        <f t="shared" si="76"/>
        <v>2010BLR</v>
      </c>
      <c r="F1614" s="5">
        <v>9420.5759999999991</v>
      </c>
      <c r="G1614">
        <v>2010</v>
      </c>
      <c r="H1614" s="5">
        <v>70.8</v>
      </c>
      <c r="I1614" s="6">
        <v>5.5259232521057129</v>
      </c>
      <c r="J1614" s="6">
        <v>4.4803056652337103</v>
      </c>
      <c r="K1614" s="12">
        <v>38.00918880732101</v>
      </c>
      <c r="L1614">
        <f t="shared" si="77"/>
        <v>1.68</v>
      </c>
      <c r="M1614" s="20" t="e">
        <v>#N/A</v>
      </c>
    </row>
    <row r="1615" spans="1:13">
      <c r="A1615">
        <f t="shared" si="75"/>
        <v>94</v>
      </c>
      <c r="B1615" t="s">
        <v>87</v>
      </c>
      <c r="C1615" t="str">
        <f>VLOOKUP(B1615,'country codes'!$A$3:$B$287,2,0)</f>
        <v>MKD</v>
      </c>
      <c r="D1615">
        <v>7</v>
      </c>
      <c r="E1615" s="7" t="str">
        <f t="shared" si="76"/>
        <v>2010MKD</v>
      </c>
      <c r="F1615" s="5">
        <v>2070.7370000000001</v>
      </c>
      <c r="G1615">
        <v>2010</v>
      </c>
      <c r="H1615" s="5">
        <v>74.7</v>
      </c>
      <c r="I1615" s="6">
        <v>4.1802020072937012</v>
      </c>
      <c r="J1615" s="6">
        <v>3.20141586219779</v>
      </c>
      <c r="K1615" s="12">
        <v>37.53202380471599</v>
      </c>
      <c r="L1615">
        <f t="shared" si="77"/>
        <v>1.68</v>
      </c>
      <c r="M1615" s="20" t="e">
        <v>#N/A</v>
      </c>
    </row>
    <row r="1616" spans="1:13">
      <c r="A1616">
        <f t="shared" si="75"/>
        <v>95</v>
      </c>
      <c r="B1616" t="s">
        <v>100</v>
      </c>
      <c r="C1616" t="str">
        <f>VLOOKUP(B1616,'country codes'!$A$3:$B$287,2,0)</f>
        <v>MWI</v>
      </c>
      <c r="D1616">
        <v>5</v>
      </c>
      <c r="E1616" s="7" t="str">
        <f t="shared" si="76"/>
        <v>2010MWI</v>
      </c>
      <c r="F1616" s="5">
        <v>14539.609</v>
      </c>
      <c r="G1616">
        <v>2010</v>
      </c>
      <c r="H1616" s="5">
        <v>55.6</v>
      </c>
      <c r="I1616" s="6">
        <v>4.5471510887145996</v>
      </c>
      <c r="J1616" s="6">
        <v>0.84922791639343298</v>
      </c>
      <c r="K1616" s="12">
        <v>37.207017772930882</v>
      </c>
      <c r="L1616">
        <f t="shared" si="77"/>
        <v>1.68</v>
      </c>
      <c r="M1616" s="20" t="e">
        <v>#N/A</v>
      </c>
    </row>
    <row r="1617" spans="1:13">
      <c r="A1617">
        <f t="shared" si="75"/>
        <v>96</v>
      </c>
      <c r="B1617" t="s">
        <v>136</v>
      </c>
      <c r="C1617" t="str">
        <f>VLOOKUP(B1617,'country codes'!$A$3:$B$287,2,0)</f>
        <v>USA</v>
      </c>
      <c r="D1617">
        <v>2</v>
      </c>
      <c r="E1617" s="7" t="str">
        <f t="shared" si="76"/>
        <v>2010USA</v>
      </c>
      <c r="F1617" s="5">
        <v>309011.46899999998</v>
      </c>
      <c r="G1617">
        <v>2010</v>
      </c>
      <c r="H1617" s="5">
        <v>78.7</v>
      </c>
      <c r="I1617" s="6">
        <v>7.1636161804199219</v>
      </c>
      <c r="J1617" s="6">
        <v>8.8734547672722996</v>
      </c>
      <c r="K1617" s="12">
        <v>37.152465973636808</v>
      </c>
      <c r="L1617">
        <f t="shared" si="77"/>
        <v>1.68</v>
      </c>
      <c r="M1617" s="20" t="e">
        <v>#N/A</v>
      </c>
    </row>
    <row r="1618" spans="1:13">
      <c r="A1618">
        <f t="shared" si="75"/>
        <v>97</v>
      </c>
      <c r="B1618" t="s">
        <v>98</v>
      </c>
      <c r="C1618" t="str">
        <f>VLOOKUP(B1618,'country codes'!$A$3:$B$287,2,0)</f>
        <v>HTI</v>
      </c>
      <c r="D1618">
        <v>1</v>
      </c>
      <c r="E1618" s="7" t="str">
        <f t="shared" si="76"/>
        <v>2010HTI</v>
      </c>
      <c r="F1618" s="5">
        <v>9949.3179999999993</v>
      </c>
      <c r="G1618">
        <v>2010</v>
      </c>
      <c r="H1618" s="5">
        <v>60.5</v>
      </c>
      <c r="I1618" s="6">
        <v>3.7659988403320313</v>
      </c>
      <c r="J1618" s="6">
        <v>0.64644156106670603</v>
      </c>
      <c r="K1618" s="12">
        <v>37.085249837730345</v>
      </c>
      <c r="L1618">
        <f t="shared" si="77"/>
        <v>1.68</v>
      </c>
      <c r="M1618" s="20" t="e">
        <v>#N/A</v>
      </c>
    </row>
    <row r="1619" spans="1:13">
      <c r="A1619">
        <f t="shared" si="75"/>
        <v>98</v>
      </c>
      <c r="B1619" t="s">
        <v>110</v>
      </c>
      <c r="C1619" t="str">
        <f>VLOOKUP(B1619,'country codes'!$A$3:$B$287,2,0)</f>
        <v>GHA</v>
      </c>
      <c r="D1619">
        <v>5</v>
      </c>
      <c r="E1619" s="7" t="str">
        <f t="shared" si="76"/>
        <v>2010GHA</v>
      </c>
      <c r="F1619" s="5">
        <v>24779.614000000001</v>
      </c>
      <c r="G1619">
        <v>2010</v>
      </c>
      <c r="H1619" s="5">
        <v>61</v>
      </c>
      <c r="I1619" s="6">
        <v>4.6062517166137695</v>
      </c>
      <c r="J1619" s="6">
        <v>1.88478938497125</v>
      </c>
      <c r="K1619" s="12">
        <v>36.726864241551759</v>
      </c>
      <c r="L1619">
        <f t="shared" si="77"/>
        <v>1.68</v>
      </c>
      <c r="M1619" s="20" t="e">
        <v>#N/A</v>
      </c>
    </row>
    <row r="1620" spans="1:13">
      <c r="A1620">
        <f t="shared" si="75"/>
        <v>99</v>
      </c>
      <c r="B1620" t="s">
        <v>82</v>
      </c>
      <c r="C1620" t="str">
        <f>VLOOKUP(B1620,'country codes'!$A$3:$B$287,2,0)</f>
        <v>COD</v>
      </c>
      <c r="D1620">
        <v>5</v>
      </c>
      <c r="E1620" s="7" t="str">
        <f t="shared" si="76"/>
        <v>2010COD</v>
      </c>
      <c r="F1620" s="5">
        <v>64563.853000000003</v>
      </c>
      <c r="G1620">
        <v>2010</v>
      </c>
      <c r="H1620" s="5">
        <v>56.9</v>
      </c>
      <c r="I1620" s="6">
        <v>4.2504062652587891</v>
      </c>
      <c r="J1620" s="6">
        <v>0.80435930685226698</v>
      </c>
      <c r="K1620" s="12">
        <v>36.653572070381436</v>
      </c>
      <c r="L1620">
        <f t="shared" si="77"/>
        <v>1.68</v>
      </c>
      <c r="M1620" s="20" t="e">
        <v>#N/A</v>
      </c>
    </row>
    <row r="1621" spans="1:13">
      <c r="A1621">
        <f t="shared" si="75"/>
        <v>100</v>
      </c>
      <c r="B1621" t="s">
        <v>133</v>
      </c>
      <c r="C1621" t="str">
        <f>VLOOKUP(B1621,'country codes'!$A$3:$B$287,2,0)</f>
        <v>MRT</v>
      </c>
      <c r="D1621">
        <v>5</v>
      </c>
      <c r="E1621" s="7" t="str">
        <f t="shared" si="76"/>
        <v>2010MRT</v>
      </c>
      <c r="F1621" s="5">
        <v>3494.2</v>
      </c>
      <c r="G1621">
        <v>2010</v>
      </c>
      <c r="H1621" s="5">
        <v>62.5</v>
      </c>
      <c r="I1621" s="6">
        <v>4.7723069190979004</v>
      </c>
      <c r="J1621" s="6">
        <v>2.3855330973819902</v>
      </c>
      <c r="K1621" s="12">
        <v>36.573757608572258</v>
      </c>
      <c r="L1621">
        <f t="shared" si="77"/>
        <v>1.68</v>
      </c>
      <c r="M1621" s="20" t="e">
        <v>#N/A</v>
      </c>
    </row>
    <row r="1622" spans="1:13">
      <c r="A1622">
        <f t="shared" si="75"/>
        <v>101</v>
      </c>
      <c r="B1622" t="s">
        <v>47</v>
      </c>
      <c r="C1622" t="str">
        <f>VLOOKUP(B1622,'country codes'!$A$3:$B$287,2,0)</f>
        <v>LBR</v>
      </c>
      <c r="D1622">
        <v>5</v>
      </c>
      <c r="E1622" s="7" t="str">
        <f t="shared" si="76"/>
        <v>2010LBR</v>
      </c>
      <c r="F1622" s="5">
        <v>3891.357</v>
      </c>
      <c r="G1622">
        <v>2010</v>
      </c>
      <c r="H1622" s="5">
        <v>59.6</v>
      </c>
      <c r="I1622" s="6">
        <v>4.1960630416870117</v>
      </c>
      <c r="J1622" s="6">
        <v>1.21381052014665</v>
      </c>
      <c r="K1622" s="12">
        <v>36.347555675165552</v>
      </c>
      <c r="L1622">
        <f t="shared" si="77"/>
        <v>1.68</v>
      </c>
      <c r="M1622" s="20" t="e">
        <v>#N/A</v>
      </c>
    </row>
    <row r="1623" spans="1:13">
      <c r="A1623">
        <f t="shared" si="75"/>
        <v>102</v>
      </c>
      <c r="B1623" t="s">
        <v>55</v>
      </c>
      <c r="C1623" t="str">
        <f>VLOOKUP(B1623,'country codes'!$A$3:$B$287,2,0)</f>
        <v>MOZ</v>
      </c>
      <c r="D1623">
        <v>5</v>
      </c>
      <c r="E1623" s="7" t="str">
        <f t="shared" si="76"/>
        <v>2010MOZ</v>
      </c>
      <c r="F1623" s="5">
        <v>23531.566999999999</v>
      </c>
      <c r="G1623">
        <v>2010</v>
      </c>
      <c r="H1623" s="5">
        <v>52.3</v>
      </c>
      <c r="I1623" s="6">
        <v>4.8652688662211103</v>
      </c>
      <c r="J1623" s="6">
        <v>0.85936223184462102</v>
      </c>
      <c r="K1623" s="12">
        <v>36.286234896651678</v>
      </c>
      <c r="L1623">
        <f t="shared" si="77"/>
        <v>1.68</v>
      </c>
      <c r="M1623" s="20" t="e">
        <v>#N/A</v>
      </c>
    </row>
    <row r="1624" spans="1:13">
      <c r="A1624">
        <f t="shared" si="75"/>
        <v>103</v>
      </c>
      <c r="B1624" t="s">
        <v>144</v>
      </c>
      <c r="C1624" t="str">
        <f>VLOOKUP(B1624,'country codes'!$A$3:$B$287,2,0)</f>
        <v>TKM</v>
      </c>
      <c r="D1624">
        <v>7</v>
      </c>
      <c r="E1624" s="7" t="str">
        <f t="shared" si="76"/>
        <v>2010TKM</v>
      </c>
      <c r="F1624" s="5">
        <v>5087.2110000000002</v>
      </c>
      <c r="G1624">
        <v>2010</v>
      </c>
      <c r="H1624" s="5">
        <v>66.7</v>
      </c>
      <c r="I1624" s="6">
        <v>6.1797339916229248</v>
      </c>
      <c r="J1624" s="6">
        <v>5.2075488640150702</v>
      </c>
      <c r="K1624" s="12">
        <v>36.234866922053961</v>
      </c>
      <c r="L1624">
        <f t="shared" si="77"/>
        <v>1.68</v>
      </c>
      <c r="M1624" s="20" t="e">
        <v>#N/A</v>
      </c>
    </row>
    <row r="1625" spans="1:13">
      <c r="A1625">
        <f t="shared" si="75"/>
        <v>104</v>
      </c>
      <c r="B1625" t="s">
        <v>135</v>
      </c>
      <c r="C1625" t="str">
        <f>VLOOKUP(B1625,'country codes'!$A$3:$B$287,2,0)</f>
        <v>LTU</v>
      </c>
      <c r="D1625">
        <v>7</v>
      </c>
      <c r="E1625" s="7" t="str">
        <f t="shared" si="76"/>
        <v>2010LTU</v>
      </c>
      <c r="F1625" s="5">
        <v>3123.8249999999998</v>
      </c>
      <c r="G1625">
        <v>2010</v>
      </c>
      <c r="H1625" s="5">
        <v>72.8</v>
      </c>
      <c r="I1625" s="6">
        <v>5.0658249855041504</v>
      </c>
      <c r="J1625" s="6">
        <v>4.7911857805461997</v>
      </c>
      <c r="K1625" s="12">
        <v>35.783011098002014</v>
      </c>
      <c r="L1625">
        <f t="shared" si="77"/>
        <v>1.68</v>
      </c>
      <c r="M1625" s="20" t="e">
        <v>#N/A</v>
      </c>
    </row>
    <row r="1626" spans="1:13">
      <c r="A1626">
        <f t="shared" si="75"/>
        <v>105</v>
      </c>
      <c r="B1626" t="s">
        <v>142</v>
      </c>
      <c r="C1626" t="str">
        <f>VLOOKUP(B1626,'country codes'!$A$3:$B$287,2,0)</f>
        <v>LVA</v>
      </c>
      <c r="D1626">
        <v>7</v>
      </c>
      <c r="E1626" s="7" t="str">
        <f t="shared" si="76"/>
        <v>2010LVA</v>
      </c>
      <c r="F1626" s="5">
        <v>2118.855</v>
      </c>
      <c r="G1626">
        <v>2010</v>
      </c>
      <c r="H1626" s="5">
        <v>72.8</v>
      </c>
      <c r="I1626" s="6">
        <v>4.8178610801696777</v>
      </c>
      <c r="J1626" s="6">
        <v>4.4055451943991502</v>
      </c>
      <c r="K1626" s="12">
        <v>35.745513776276439</v>
      </c>
      <c r="L1626">
        <f t="shared" si="77"/>
        <v>1.68</v>
      </c>
      <c r="M1626" s="20" t="e">
        <v>#N/A</v>
      </c>
    </row>
    <row r="1627" spans="1:13">
      <c r="A1627">
        <f t="shared" si="75"/>
        <v>106</v>
      </c>
      <c r="B1627" t="s">
        <v>96</v>
      </c>
      <c r="C1627" t="str">
        <f>VLOOKUP(B1627,'country codes'!$A$3:$B$287,2,0)</f>
        <v>CMR</v>
      </c>
      <c r="D1627">
        <v>5</v>
      </c>
      <c r="E1627" s="7" t="str">
        <f t="shared" si="76"/>
        <v>2010CMR</v>
      </c>
      <c r="F1627" s="5">
        <v>20341.236000000001</v>
      </c>
      <c r="G1627">
        <v>2010</v>
      </c>
      <c r="H1627" s="5">
        <v>55.1</v>
      </c>
      <c r="I1627" s="6">
        <v>4.5542569160461426</v>
      </c>
      <c r="J1627" s="6">
        <v>1.2335041662805299</v>
      </c>
      <c r="K1627" s="12">
        <v>34.98553543071246</v>
      </c>
      <c r="L1627">
        <f t="shared" si="77"/>
        <v>1.68</v>
      </c>
      <c r="M1627" s="20" t="e">
        <v>#N/A</v>
      </c>
    </row>
    <row r="1628" spans="1:13">
      <c r="A1628">
        <f t="shared" si="75"/>
        <v>107</v>
      </c>
      <c r="B1628" t="s">
        <v>141</v>
      </c>
      <c r="C1628" t="str">
        <f>VLOOKUP(B1628,'country codes'!$A$3:$B$287,2,0)</f>
        <v>EST</v>
      </c>
      <c r="D1628">
        <v>7</v>
      </c>
      <c r="E1628" s="7" t="str">
        <f t="shared" si="76"/>
        <v>2010EST</v>
      </c>
      <c r="F1628" s="5">
        <v>1332.1030000000001</v>
      </c>
      <c r="G1628">
        <v>2010</v>
      </c>
      <c r="H1628" s="5">
        <v>75.3</v>
      </c>
      <c r="I1628" s="6">
        <v>5.312279224395752</v>
      </c>
      <c r="J1628" s="6">
        <v>5.9825050177560497</v>
      </c>
      <c r="K1628" s="12">
        <v>34.78693264979708</v>
      </c>
      <c r="L1628">
        <f t="shared" si="77"/>
        <v>1.68</v>
      </c>
      <c r="M1628" s="20" t="e">
        <v>#N/A</v>
      </c>
    </row>
    <row r="1629" spans="1:13">
      <c r="A1629">
        <f t="shared" si="75"/>
        <v>108</v>
      </c>
      <c r="B1629" t="s">
        <v>68</v>
      </c>
      <c r="C1629" t="str">
        <f>VLOOKUP(B1629,'country codes'!$A$3:$B$287,2,0)</f>
        <v>COM</v>
      </c>
      <c r="D1629">
        <v>5</v>
      </c>
      <c r="E1629" s="7" t="str">
        <f t="shared" si="76"/>
        <v>2010COM</v>
      </c>
      <c r="F1629" s="5">
        <v>689.69600000000003</v>
      </c>
      <c r="G1629">
        <v>2010</v>
      </c>
      <c r="H1629" s="5">
        <v>61.9</v>
      </c>
      <c r="I1629" s="6">
        <v>3.8121910095214844</v>
      </c>
      <c r="J1629" s="6">
        <v>1.48644769881154</v>
      </c>
      <c r="K1629" s="12">
        <v>34.349399407278717</v>
      </c>
      <c r="L1629">
        <f t="shared" si="77"/>
        <v>1.68</v>
      </c>
      <c r="M1629" s="20" t="e">
        <v>#N/A</v>
      </c>
    </row>
    <row r="1630" spans="1:13">
      <c r="A1630">
        <f t="shared" si="75"/>
        <v>109</v>
      </c>
      <c r="B1630" t="s">
        <v>56</v>
      </c>
      <c r="C1630" t="str">
        <f>VLOOKUP(B1630,'country codes'!$A$3:$B$287,2,0)</f>
        <v>UGA</v>
      </c>
      <c r="D1630">
        <v>5</v>
      </c>
      <c r="E1630" s="7" t="str">
        <f t="shared" si="76"/>
        <v>2010UGA</v>
      </c>
      <c r="F1630" s="5">
        <v>32428.164000000001</v>
      </c>
      <c r="G1630">
        <v>2010</v>
      </c>
      <c r="H1630" s="5">
        <v>57.1</v>
      </c>
      <c r="I1630" s="6">
        <v>4.1928820610046387</v>
      </c>
      <c r="J1630" s="6">
        <v>1.2808402823614899</v>
      </c>
      <c r="K1630" s="12">
        <v>34.185713972860974</v>
      </c>
      <c r="L1630">
        <f t="shared" si="77"/>
        <v>1.68</v>
      </c>
      <c r="M1630" s="20" t="e">
        <v>#N/A</v>
      </c>
    </row>
    <row r="1631" spans="1:13">
      <c r="A1631">
        <f t="shared" si="75"/>
        <v>110</v>
      </c>
      <c r="B1631" t="s">
        <v>122</v>
      </c>
      <c r="C1631" t="str">
        <f>VLOOKUP(B1631,'country codes'!$A$3:$B$287,2,0)</f>
        <v>BGR</v>
      </c>
      <c r="D1631">
        <v>7</v>
      </c>
      <c r="E1631" s="7" t="str">
        <f t="shared" si="76"/>
        <v>2010BGR</v>
      </c>
      <c r="F1631" s="5">
        <v>7425.0110000000004</v>
      </c>
      <c r="G1631">
        <v>2010</v>
      </c>
      <c r="H1631" s="5">
        <v>73.7</v>
      </c>
      <c r="I1631" s="6">
        <v>3.9122762680053711</v>
      </c>
      <c r="J1631" s="6">
        <v>3.5306939862661202</v>
      </c>
      <c r="K1631" s="12">
        <v>34.155803780436408</v>
      </c>
      <c r="L1631">
        <f t="shared" si="77"/>
        <v>1.68</v>
      </c>
      <c r="M1631" s="20" t="e">
        <v>#N/A</v>
      </c>
    </row>
    <row r="1632" spans="1:13">
      <c r="A1632">
        <f t="shared" si="75"/>
        <v>111</v>
      </c>
      <c r="B1632" t="s">
        <v>89</v>
      </c>
      <c r="C1632" t="str">
        <f>VLOOKUP(B1632,'country codes'!$A$3:$B$287,2,0)</f>
        <v>BEN</v>
      </c>
      <c r="D1632">
        <v>5</v>
      </c>
      <c r="E1632" s="7" t="str">
        <f t="shared" si="76"/>
        <v>2010BEN</v>
      </c>
      <c r="F1632" s="5">
        <v>9199.2540000000008</v>
      </c>
      <c r="G1632">
        <v>2010</v>
      </c>
      <c r="H1632" s="5">
        <v>59.3</v>
      </c>
      <c r="I1632" s="6">
        <v>3.8025662104288735</v>
      </c>
      <c r="J1632" s="6">
        <v>1.2355029896446099</v>
      </c>
      <c r="K1632" s="12">
        <v>33.614739587147788</v>
      </c>
      <c r="L1632">
        <f t="shared" si="77"/>
        <v>1.68</v>
      </c>
      <c r="M1632" s="20" t="e">
        <v>#N/A</v>
      </c>
    </row>
    <row r="1633" spans="1:13">
      <c r="A1633">
        <f t="shared" si="75"/>
        <v>112</v>
      </c>
      <c r="B1633" t="s">
        <v>145</v>
      </c>
      <c r="C1633" t="str">
        <f>VLOOKUP(B1633,'country codes'!$A$3:$B$287,2,0)</f>
        <v>ARE</v>
      </c>
      <c r="D1633">
        <v>4</v>
      </c>
      <c r="E1633" s="7" t="str">
        <f t="shared" si="76"/>
        <v>2010ARE</v>
      </c>
      <c r="F1633" s="5">
        <v>8549.9979999999996</v>
      </c>
      <c r="G1633">
        <v>2010</v>
      </c>
      <c r="H1633" s="5">
        <v>76.3</v>
      </c>
      <c r="I1633" s="6">
        <v>7.0974555015563965</v>
      </c>
      <c r="J1633" s="6">
        <v>9.8688003450271111</v>
      </c>
      <c r="K1633" s="12">
        <v>33.461813924972923</v>
      </c>
      <c r="L1633">
        <f t="shared" si="77"/>
        <v>1.68</v>
      </c>
      <c r="M1633" s="20" t="e">
        <v>#N/A</v>
      </c>
    </row>
    <row r="1634" spans="1:13">
      <c r="A1634">
        <f t="shared" si="75"/>
        <v>113</v>
      </c>
      <c r="B1634" t="s">
        <v>106</v>
      </c>
      <c r="C1634" t="str">
        <f>VLOOKUP(B1634,'country codes'!$A$3:$B$287,2,0)</f>
        <v>BDI</v>
      </c>
      <c r="D1634">
        <v>5</v>
      </c>
      <c r="E1634" s="7" t="str">
        <f t="shared" si="76"/>
        <v>2010BDI</v>
      </c>
      <c r="F1634" s="5">
        <v>8675.6059999999998</v>
      </c>
      <c r="G1634">
        <v>2010</v>
      </c>
      <c r="H1634" s="5">
        <v>57.2</v>
      </c>
      <c r="I1634" s="6">
        <v>3.748787522315979</v>
      </c>
      <c r="J1634" s="6">
        <v>0.87047395363293201</v>
      </c>
      <c r="K1634" s="12">
        <v>33.441635952152353</v>
      </c>
      <c r="L1634">
        <f t="shared" si="77"/>
        <v>1.68</v>
      </c>
      <c r="M1634" s="20" t="e">
        <v>#N/A</v>
      </c>
    </row>
    <row r="1635" spans="1:13">
      <c r="A1635">
        <f t="shared" si="75"/>
        <v>114</v>
      </c>
      <c r="B1635" t="s">
        <v>137</v>
      </c>
      <c r="C1635" t="str">
        <f>VLOOKUP(B1635,'country codes'!$A$3:$B$287,2,0)</f>
        <v>RUS</v>
      </c>
      <c r="D1635">
        <v>7</v>
      </c>
      <c r="E1635" s="7" t="str">
        <f t="shared" si="76"/>
        <v>2010RUS</v>
      </c>
      <c r="F1635" s="5">
        <v>143479.27299999999</v>
      </c>
      <c r="G1635">
        <v>2010</v>
      </c>
      <c r="H1635" s="5">
        <v>68.7</v>
      </c>
      <c r="I1635" s="6">
        <v>5.3847732543945313</v>
      </c>
      <c r="J1635" s="6">
        <v>5.32347662572632</v>
      </c>
      <c r="K1635" s="12">
        <v>33.429024074755169</v>
      </c>
      <c r="L1635">
        <f t="shared" si="77"/>
        <v>1.68</v>
      </c>
      <c r="M1635" s="20" t="e">
        <v>#N/A</v>
      </c>
    </row>
    <row r="1636" spans="1:13">
      <c r="A1636">
        <f t="shared" si="75"/>
        <v>115</v>
      </c>
      <c r="B1636" t="s">
        <v>80</v>
      </c>
      <c r="C1636" t="str">
        <f>VLOOKUP(B1636,'country codes'!$A$3:$B$287,2,0)</f>
        <v>BFA</v>
      </c>
      <c r="D1636">
        <v>5</v>
      </c>
      <c r="E1636" s="7" t="str">
        <f t="shared" si="76"/>
        <v>2010BFA</v>
      </c>
      <c r="F1636" s="5">
        <v>15605.210999999999</v>
      </c>
      <c r="G1636">
        <v>2010</v>
      </c>
      <c r="H1636" s="5">
        <v>57.1</v>
      </c>
      <c r="I1636" s="6">
        <v>4.0355606079101563</v>
      </c>
      <c r="J1636" s="6">
        <v>1.2655940795081499</v>
      </c>
      <c r="K1636" s="12">
        <v>33.330077017638956</v>
      </c>
      <c r="L1636">
        <f t="shared" si="77"/>
        <v>1.68</v>
      </c>
      <c r="M1636" s="20" t="e">
        <v>#N/A</v>
      </c>
    </row>
    <row r="1637" spans="1:13">
      <c r="A1637">
        <f t="shared" si="75"/>
        <v>116</v>
      </c>
      <c r="B1637" t="s">
        <v>148</v>
      </c>
      <c r="C1637" t="str">
        <f>VLOOKUP(B1637,'country codes'!$A$3:$B$287,2,0)</f>
        <v>KWT</v>
      </c>
      <c r="D1637">
        <v>4</v>
      </c>
      <c r="E1637" s="7" t="str">
        <f t="shared" si="76"/>
        <v>2010KWT</v>
      </c>
      <c r="F1637" s="5">
        <v>2991.884</v>
      </c>
      <c r="G1637">
        <v>2010</v>
      </c>
      <c r="H1637" s="5">
        <v>74.400000000000006</v>
      </c>
      <c r="I1637" s="6">
        <v>6.7981510162353516</v>
      </c>
      <c r="J1637" s="6">
        <v>9.1035011043631595</v>
      </c>
      <c r="K1637" s="12">
        <v>33.017148455578749</v>
      </c>
      <c r="L1637">
        <f t="shared" si="77"/>
        <v>1.68</v>
      </c>
      <c r="M1637" s="20" t="e">
        <v>#N/A</v>
      </c>
    </row>
    <row r="1638" spans="1:13">
      <c r="A1638">
        <f t="shared" si="75"/>
        <v>117</v>
      </c>
      <c r="B1638" t="s">
        <v>129</v>
      </c>
      <c r="C1638" t="str">
        <f>VLOOKUP(B1638,'country codes'!$A$3:$B$287,2,0)</f>
        <v>NGA</v>
      </c>
      <c r="D1638">
        <v>5</v>
      </c>
      <c r="E1638" s="7" t="str">
        <f t="shared" si="76"/>
        <v>2010NGA</v>
      </c>
      <c r="F1638" s="5">
        <v>158503.20300000001</v>
      </c>
      <c r="G1638">
        <v>2010</v>
      </c>
      <c r="H1638" s="5">
        <v>50.9</v>
      </c>
      <c r="I1638" s="6">
        <v>4.7602758407592773</v>
      </c>
      <c r="J1638" s="6">
        <v>1.24816771820939</v>
      </c>
      <c r="K1638" s="12">
        <v>32.764241870808341</v>
      </c>
      <c r="L1638">
        <f t="shared" si="77"/>
        <v>1.68</v>
      </c>
      <c r="M1638" s="20" t="e">
        <v>#N/A</v>
      </c>
    </row>
    <row r="1639" spans="1:13">
      <c r="A1639">
        <f t="shared" si="75"/>
        <v>118</v>
      </c>
      <c r="B1639" t="s">
        <v>131</v>
      </c>
      <c r="C1639" t="str">
        <f>VLOOKUP(B1639,'country codes'!$A$3:$B$287,2,0)</f>
        <v>KAZ</v>
      </c>
      <c r="D1639">
        <v>7</v>
      </c>
      <c r="E1639" s="7" t="str">
        <f t="shared" si="76"/>
        <v>2010KAZ</v>
      </c>
      <c r="F1639" s="5">
        <v>16252.272999999999</v>
      </c>
      <c r="G1639">
        <v>2010</v>
      </c>
      <c r="H1639" s="5">
        <v>67.400000000000006</v>
      </c>
      <c r="I1639" s="6">
        <v>5.5142865180969238</v>
      </c>
      <c r="J1639" s="6">
        <v>5.5220709367849103</v>
      </c>
      <c r="K1639" s="12">
        <v>32.735061353236077</v>
      </c>
      <c r="L1639">
        <f t="shared" si="77"/>
        <v>1.68</v>
      </c>
      <c r="M1639" s="20" t="e">
        <v>#N/A</v>
      </c>
    </row>
    <row r="1640" spans="1:13">
      <c r="A1640">
        <f t="shared" si="75"/>
        <v>119</v>
      </c>
      <c r="B1640" t="s">
        <v>146</v>
      </c>
      <c r="C1640" t="str">
        <f>VLOOKUP(B1640,'country codes'!$A$3:$B$287,2,0)</f>
        <v>ZWE</v>
      </c>
      <c r="D1640">
        <v>5</v>
      </c>
      <c r="E1640" s="7" t="str">
        <f t="shared" si="76"/>
        <v>2010ZWE</v>
      </c>
      <c r="F1640" s="5">
        <v>12697.727999999999</v>
      </c>
      <c r="G1640">
        <v>2010</v>
      </c>
      <c r="H1640" s="5">
        <v>50.6</v>
      </c>
      <c r="I1640" s="6">
        <v>4.6815695762634277</v>
      </c>
      <c r="J1640" s="6">
        <v>1.22188144248768</v>
      </c>
      <c r="K1640" s="12">
        <v>32.227301537255926</v>
      </c>
      <c r="L1640">
        <f t="shared" si="77"/>
        <v>1.68</v>
      </c>
      <c r="M1640" s="20" t="e">
        <v>#N/A</v>
      </c>
    </row>
    <row r="1641" spans="1:13">
      <c r="A1641">
        <f t="shared" si="75"/>
        <v>120</v>
      </c>
      <c r="B1641" t="s">
        <v>91</v>
      </c>
      <c r="C1641" t="str">
        <f>VLOOKUP(B1641,'country codes'!$A$3:$B$287,2,0)</f>
        <v>NER</v>
      </c>
      <c r="D1641">
        <v>5</v>
      </c>
      <c r="E1641" s="7" t="str">
        <f t="shared" si="76"/>
        <v>2010NER</v>
      </c>
      <c r="F1641" s="5">
        <v>16464.025000000001</v>
      </c>
      <c r="G1641">
        <v>2010</v>
      </c>
      <c r="H1641" s="5">
        <v>57.3</v>
      </c>
      <c r="I1641" s="6">
        <v>4.1010160446166992</v>
      </c>
      <c r="J1641" s="6">
        <v>1.68440831091295</v>
      </c>
      <c r="K1641" s="12">
        <v>32.101715147691813</v>
      </c>
      <c r="L1641">
        <f t="shared" si="77"/>
        <v>1.68</v>
      </c>
      <c r="M1641" s="20" t="e">
        <v>#N/A</v>
      </c>
    </row>
    <row r="1642" spans="1:13">
      <c r="A1642">
        <f t="shared" si="75"/>
        <v>121</v>
      </c>
      <c r="B1642" t="s">
        <v>104</v>
      </c>
      <c r="C1642" t="str">
        <f>VLOOKUP(B1642,'country codes'!$A$3:$B$287,2,0)</f>
        <v>CIV</v>
      </c>
      <c r="D1642">
        <v>5</v>
      </c>
      <c r="E1642" s="7" t="str">
        <f t="shared" si="76"/>
        <v>2010CIV</v>
      </c>
      <c r="F1642" s="5">
        <v>20532.944</v>
      </c>
      <c r="G1642">
        <v>2010</v>
      </c>
      <c r="H1642" s="5">
        <v>53</v>
      </c>
      <c r="I1642" s="6">
        <v>4.0827276706695557</v>
      </c>
      <c r="J1642" s="6">
        <v>1.10815573075763</v>
      </c>
      <c r="K1642" s="12">
        <v>31.299143304716861</v>
      </c>
      <c r="L1642">
        <f t="shared" si="77"/>
        <v>1.68</v>
      </c>
      <c r="M1642" s="20" t="e">
        <v>#N/A</v>
      </c>
    </row>
    <row r="1643" spans="1:13">
      <c r="A1643">
        <f t="shared" si="75"/>
        <v>122</v>
      </c>
      <c r="B1643" t="s">
        <v>117</v>
      </c>
      <c r="C1643" t="str">
        <f>VLOOKUP(B1643,'country codes'!$A$3:$B$287,2,0)</f>
        <v>TZA</v>
      </c>
      <c r="D1643">
        <v>5</v>
      </c>
      <c r="E1643" s="7" t="str">
        <f t="shared" si="76"/>
        <v>2010TZA</v>
      </c>
      <c r="F1643" s="5">
        <v>44346.531999999999</v>
      </c>
      <c r="G1643">
        <v>2010</v>
      </c>
      <c r="H1643" s="5">
        <v>58.6</v>
      </c>
      <c r="I1643" s="6">
        <v>3.2291290760040283</v>
      </c>
      <c r="J1643" s="6">
        <v>1.17360108399</v>
      </c>
      <c r="K1643" s="12">
        <v>29.902706438139337</v>
      </c>
      <c r="L1643">
        <f t="shared" si="77"/>
        <v>1.68</v>
      </c>
      <c r="M1643" s="20" t="e">
        <v>#N/A</v>
      </c>
    </row>
    <row r="1644" spans="1:13">
      <c r="A1644">
        <f t="shared" si="75"/>
        <v>123</v>
      </c>
      <c r="B1644" t="s">
        <v>105</v>
      </c>
      <c r="C1644" t="str">
        <f>VLOOKUP(B1644,'country codes'!$A$3:$B$287,2,0)</f>
        <v>MLI</v>
      </c>
      <c r="D1644">
        <v>5</v>
      </c>
      <c r="E1644" s="7" t="str">
        <f t="shared" si="76"/>
        <v>2010MLI</v>
      </c>
      <c r="F1644" s="5">
        <v>15049.352000000001</v>
      </c>
      <c r="G1644">
        <v>2010</v>
      </c>
      <c r="H1644" s="5">
        <v>55.3</v>
      </c>
      <c r="I1644" s="6">
        <v>3.7623050212860107</v>
      </c>
      <c r="J1644" s="6">
        <v>1.4965307761365501</v>
      </c>
      <c r="K1644" s="12">
        <v>29.595723902367453</v>
      </c>
      <c r="L1644">
        <f t="shared" si="77"/>
        <v>1.68</v>
      </c>
      <c r="M1644" s="20" t="e">
        <v>#N/A</v>
      </c>
    </row>
    <row r="1645" spans="1:13">
      <c r="A1645">
        <f t="shared" si="75"/>
        <v>124</v>
      </c>
      <c r="B1645" t="s">
        <v>154</v>
      </c>
      <c r="C1645" t="str">
        <f>VLOOKUP(B1645,'country codes'!$A$3:$B$287,2,0)</f>
        <v>MNG</v>
      </c>
      <c r="D1645">
        <v>8</v>
      </c>
      <c r="E1645" s="7" t="str">
        <f t="shared" si="76"/>
        <v>2010MNG</v>
      </c>
      <c r="F1645" s="5">
        <v>2719.902</v>
      </c>
      <c r="G1645">
        <v>2010</v>
      </c>
      <c r="H1645" s="5">
        <v>67.400000000000006</v>
      </c>
      <c r="I1645" s="6">
        <v>4.5855236053466797</v>
      </c>
      <c r="J1645" s="6">
        <v>5.1245506099918599</v>
      </c>
      <c r="K1645" s="12">
        <v>29.586436265234706</v>
      </c>
      <c r="L1645">
        <f t="shared" si="77"/>
        <v>1.68</v>
      </c>
      <c r="M1645" s="20" t="e">
        <v>#N/A</v>
      </c>
    </row>
    <row r="1646" spans="1:13">
      <c r="A1646">
        <f t="shared" si="75"/>
        <v>125</v>
      </c>
      <c r="B1646" t="s">
        <v>143</v>
      </c>
      <c r="C1646" t="str">
        <f>VLOOKUP(B1646,'country codes'!$A$3:$B$287,2,0)</f>
        <v>SLE</v>
      </c>
      <c r="D1646">
        <v>5</v>
      </c>
      <c r="E1646" s="7" t="str">
        <f t="shared" si="76"/>
        <v>2010SLE</v>
      </c>
      <c r="F1646" s="5">
        <v>6415.6360000000004</v>
      </c>
      <c r="G1646">
        <v>2010</v>
      </c>
      <c r="H1646" s="5">
        <v>49.4</v>
      </c>
      <c r="I1646" s="6">
        <v>4.1339559555053711</v>
      </c>
      <c r="J1646" s="6">
        <v>1.0482633850760801</v>
      </c>
      <c r="K1646" s="12">
        <v>29.151470854401712</v>
      </c>
      <c r="L1646">
        <f t="shared" si="77"/>
        <v>1.68</v>
      </c>
      <c r="M1646" s="20" t="e">
        <v>#N/A</v>
      </c>
    </row>
    <row r="1647" spans="1:13">
      <c r="A1647">
        <f t="shared" si="75"/>
        <v>126</v>
      </c>
      <c r="B1647" t="s">
        <v>132</v>
      </c>
      <c r="C1647" t="str">
        <f>VLOOKUP(B1647,'country codes'!$A$3:$B$287,2,0)</f>
        <v>ZAF</v>
      </c>
      <c r="D1647">
        <v>5</v>
      </c>
      <c r="E1647" s="7" t="str">
        <f t="shared" si="76"/>
        <v>2010ZAF</v>
      </c>
      <c r="F1647" s="5">
        <v>51216.966999999997</v>
      </c>
      <c r="G1647">
        <v>2010</v>
      </c>
      <c r="H1647" s="5">
        <v>57.7</v>
      </c>
      <c r="I1647" s="6">
        <v>4.6524286270141602</v>
      </c>
      <c r="J1647" s="6">
        <v>3.5976566318919501</v>
      </c>
      <c r="K1647" s="12">
        <v>28.67873709177848</v>
      </c>
      <c r="L1647">
        <f t="shared" si="77"/>
        <v>1.68</v>
      </c>
      <c r="M1647" s="20" t="e">
        <v>#N/A</v>
      </c>
    </row>
    <row r="1648" spans="1:13">
      <c r="A1648">
        <f t="shared" si="75"/>
        <v>127</v>
      </c>
      <c r="B1648" t="s">
        <v>149</v>
      </c>
      <c r="C1648" t="str">
        <f>VLOOKUP(B1648,'country codes'!$A$3:$B$287,2,0)</f>
        <v>BHR</v>
      </c>
      <c r="D1648">
        <v>4</v>
      </c>
      <c r="E1648" s="7" t="str">
        <f t="shared" si="76"/>
        <v>2010BHR</v>
      </c>
      <c r="F1648" s="5">
        <v>1240.864</v>
      </c>
      <c r="G1648">
        <v>2010</v>
      </c>
      <c r="H1648" s="5">
        <v>76.099999999999994</v>
      </c>
      <c r="I1648" s="6">
        <v>5.9368691444396973</v>
      </c>
      <c r="J1648" s="6">
        <v>10.7910422867058</v>
      </c>
      <c r="K1648" s="12">
        <v>27.527711744271066</v>
      </c>
      <c r="L1648">
        <f t="shared" si="77"/>
        <v>1.68</v>
      </c>
      <c r="M1648" s="20" t="e">
        <v>#N/A</v>
      </c>
    </row>
    <row r="1649" spans="1:13">
      <c r="A1649">
        <f t="shared" si="75"/>
        <v>128</v>
      </c>
      <c r="B1649" t="s">
        <v>139</v>
      </c>
      <c r="C1649" t="str">
        <f>VLOOKUP(B1649,'country codes'!$A$3:$B$287,2,0)</f>
        <v>BWA</v>
      </c>
      <c r="D1649">
        <v>5</v>
      </c>
      <c r="E1649" s="7" t="str">
        <f t="shared" si="76"/>
        <v>2010BWA</v>
      </c>
      <c r="F1649" s="5">
        <v>1987.106</v>
      </c>
      <c r="G1649">
        <v>2010</v>
      </c>
      <c r="H1649" s="5">
        <v>60.2</v>
      </c>
      <c r="I1649" s="6">
        <v>3.5530202388763428</v>
      </c>
      <c r="J1649" s="6">
        <v>2.7782810823089501</v>
      </c>
      <c r="K1649" s="12">
        <v>27.185433820823587</v>
      </c>
      <c r="L1649">
        <f t="shared" si="77"/>
        <v>1.68</v>
      </c>
      <c r="M1649" s="20" t="e">
        <v>#N/A</v>
      </c>
    </row>
    <row r="1650" spans="1:13">
      <c r="A1650">
        <f t="shared" si="75"/>
        <v>129</v>
      </c>
      <c r="B1650" t="s">
        <v>155</v>
      </c>
      <c r="C1650" t="str">
        <f>VLOOKUP(B1650,'country codes'!$A$3:$B$287,2,0)</f>
        <v>QAT</v>
      </c>
      <c r="D1650">
        <v>4</v>
      </c>
      <c r="E1650" s="7" t="str">
        <f t="shared" si="76"/>
        <v>2010QAT</v>
      </c>
      <c r="F1650" s="5">
        <v>1856.329</v>
      </c>
      <c r="G1650">
        <v>2010</v>
      </c>
      <c r="H1650" s="5">
        <v>79.099999999999994</v>
      </c>
      <c r="I1650" s="6">
        <v>6.8496527671813965</v>
      </c>
      <c r="J1650" s="6">
        <v>14.207131092827201</v>
      </c>
      <c r="K1650" s="12">
        <v>26.735138499102462</v>
      </c>
      <c r="L1650">
        <f t="shared" si="77"/>
        <v>1.68</v>
      </c>
      <c r="M1650" s="20" t="e">
        <v>#N/A</v>
      </c>
    </row>
    <row r="1651" spans="1:13">
      <c r="A1651">
        <f t="shared" si="75"/>
        <v>130</v>
      </c>
      <c r="B1651" t="s">
        <v>140</v>
      </c>
      <c r="C1651" t="str">
        <f>VLOOKUP(B1651,'country codes'!$A$3:$B$287,2,0)</f>
        <v>TCD</v>
      </c>
      <c r="D1651">
        <v>5</v>
      </c>
      <c r="E1651" s="7" t="str">
        <f t="shared" si="76"/>
        <v>2010TCD</v>
      </c>
      <c r="F1651" s="5">
        <v>11952.134</v>
      </c>
      <c r="G1651">
        <v>2010</v>
      </c>
      <c r="H1651" s="5">
        <v>50.9</v>
      </c>
      <c r="I1651" s="6">
        <v>3.7428710460662842</v>
      </c>
      <c r="J1651" s="6">
        <v>1.68119565542731</v>
      </c>
      <c r="K1651" s="12">
        <v>25.954620365261277</v>
      </c>
      <c r="L1651">
        <f t="shared" si="77"/>
        <v>1.68</v>
      </c>
      <c r="M1651" s="20" t="e">
        <v>#N/A</v>
      </c>
    </row>
    <row r="1652" spans="1:13">
      <c r="A1652">
        <f t="shared" si="75"/>
        <v>131</v>
      </c>
      <c r="B1652" t="s">
        <v>152</v>
      </c>
      <c r="C1652" t="str">
        <f>VLOOKUP(B1652,'country codes'!$A$3:$B$287,2,0)</f>
        <v>LUX</v>
      </c>
      <c r="D1652">
        <v>3</v>
      </c>
      <c r="E1652" s="7" t="str">
        <f t="shared" si="76"/>
        <v>2010LUX</v>
      </c>
      <c r="F1652" s="5">
        <v>507.89</v>
      </c>
      <c r="G1652">
        <v>2010</v>
      </c>
      <c r="H1652" s="5">
        <v>80.400000000000006</v>
      </c>
      <c r="I1652" s="6">
        <v>7.0972518920898438</v>
      </c>
      <c r="J1652" s="6">
        <v>15.823105561197</v>
      </c>
      <c r="K1652" s="12">
        <v>25.94504238863097</v>
      </c>
      <c r="L1652">
        <f t="shared" si="77"/>
        <v>1.68</v>
      </c>
      <c r="M1652" s="20" t="e">
        <v>#N/A</v>
      </c>
    </row>
    <row r="1653" spans="1:13">
      <c r="A1653">
        <f t="shared" si="75"/>
        <v>132</v>
      </c>
      <c r="B1653" t="s">
        <v>153</v>
      </c>
      <c r="C1653" t="str">
        <f>VLOOKUP(B1653,'country codes'!$A$3:$B$287,2,0)</f>
        <v>CAF</v>
      </c>
      <c r="D1653">
        <v>5</v>
      </c>
      <c r="E1653" s="7" t="str">
        <f t="shared" si="76"/>
        <v>2010CAF</v>
      </c>
      <c r="F1653" s="5">
        <v>4386.7650000000003</v>
      </c>
      <c r="G1653">
        <v>2010</v>
      </c>
      <c r="H1653" s="5">
        <v>47.3</v>
      </c>
      <c r="I1653" s="6">
        <v>3.5678925514221191</v>
      </c>
      <c r="J1653" s="6">
        <v>1.1478041674608399</v>
      </c>
      <c r="K1653" s="12">
        <v>24.423125886538404</v>
      </c>
      <c r="L1653">
        <f t="shared" si="77"/>
        <v>1.68</v>
      </c>
      <c r="M1653" s="20" t="e">
        <v>#N/A</v>
      </c>
    </row>
    <row r="1654" spans="1:13">
      <c r="A1654" t="str">
        <f t="shared" si="75"/>
        <v/>
      </c>
      <c r="B1654" t="s">
        <v>134</v>
      </c>
      <c r="C1654" t="str">
        <f>VLOOKUP(B1654,'country codes'!$A$3:$B$287,2,0)</f>
        <v>BTN</v>
      </c>
      <c r="D1654">
        <v>6</v>
      </c>
      <c r="E1654" s="7" t="str">
        <f t="shared" si="76"/>
        <v>2010BTN</v>
      </c>
      <c r="F1654" s="5">
        <v>685.50199999999995</v>
      </c>
      <c r="G1654">
        <v>2010</v>
      </c>
      <c r="H1654" s="5">
        <v>68.400000000000006</v>
      </c>
      <c r="I1654" s="6" t="s">
        <v>333</v>
      </c>
      <c r="J1654" s="6">
        <v>4.1654899016645803</v>
      </c>
      <c r="K1654" s="12" t="s">
        <v>333</v>
      </c>
      <c r="L1654">
        <f t="shared" si="77"/>
        <v>1.68</v>
      </c>
      <c r="M1654" s="20" t="e">
        <v>#N/A</v>
      </c>
    </row>
    <row r="1655" spans="1:13">
      <c r="A1655" t="str">
        <f t="shared" si="75"/>
        <v/>
      </c>
      <c r="B1655" t="s">
        <v>128</v>
      </c>
      <c r="C1655" t="str">
        <f>VLOOKUP(B1655,'country codes'!$A$3:$B$287,2,0)</f>
        <v>SWZ</v>
      </c>
      <c r="D1655">
        <v>5</v>
      </c>
      <c r="E1655" s="7" t="str">
        <f t="shared" si="76"/>
        <v>2010SWZ</v>
      </c>
      <c r="F1655" s="5">
        <v>1064.8409999999999</v>
      </c>
      <c r="G1655">
        <v>2010</v>
      </c>
      <c r="H1655" s="5">
        <v>46.6</v>
      </c>
      <c r="I1655" s="6" t="s">
        <v>333</v>
      </c>
      <c r="J1655" s="6">
        <v>2.1793644530420901</v>
      </c>
      <c r="K1655" s="12" t="s">
        <v>333</v>
      </c>
      <c r="L1655">
        <f t="shared" si="77"/>
        <v>1.68</v>
      </c>
      <c r="M1655" s="20" t="e">
        <v>#N/A</v>
      </c>
    </row>
    <row r="1656" spans="1:13">
      <c r="A1656" t="str">
        <f t="shared" si="75"/>
        <v/>
      </c>
      <c r="B1656" t="s">
        <v>73</v>
      </c>
      <c r="C1656" t="str">
        <f>VLOOKUP(B1656,'country codes'!$A$3:$B$287,2,0)</f>
        <v>ETH</v>
      </c>
      <c r="D1656">
        <v>5</v>
      </c>
      <c r="E1656" s="7" t="str">
        <f t="shared" si="76"/>
        <v>2010ETH</v>
      </c>
      <c r="F1656" s="5">
        <v>87639.962</v>
      </c>
      <c r="G1656">
        <v>2010</v>
      </c>
      <c r="H1656" s="5">
        <v>61.6</v>
      </c>
      <c r="I1656" s="6" t="s">
        <v>333</v>
      </c>
      <c r="J1656" s="6">
        <v>1.0165571744898301</v>
      </c>
      <c r="K1656" s="12" t="s">
        <v>333</v>
      </c>
      <c r="L1656">
        <f t="shared" si="77"/>
        <v>1.68</v>
      </c>
      <c r="M1656" s="20" t="e">
        <v>#N/A</v>
      </c>
    </row>
    <row r="1657" spans="1:13">
      <c r="A1657" t="str">
        <f t="shared" si="75"/>
        <v/>
      </c>
      <c r="B1657" t="s">
        <v>109</v>
      </c>
      <c r="C1657" t="str">
        <f>VLOOKUP(B1657,'country codes'!$A$3:$B$287,2,0)</f>
        <v>GAB</v>
      </c>
      <c r="D1657">
        <v>5</v>
      </c>
      <c r="E1657" s="7" t="str">
        <f t="shared" si="76"/>
        <v>2010GAB</v>
      </c>
      <c r="F1657" s="5">
        <v>1624.146</v>
      </c>
      <c r="G1657">
        <v>2010</v>
      </c>
      <c r="H1657" s="5">
        <v>61.4</v>
      </c>
      <c r="I1657" s="6" t="s">
        <v>333</v>
      </c>
      <c r="J1657" s="6">
        <v>1.96296407793017</v>
      </c>
      <c r="K1657" s="12" t="s">
        <v>333</v>
      </c>
      <c r="L1657">
        <f t="shared" si="77"/>
        <v>1.68</v>
      </c>
      <c r="M1657" s="20" t="e">
        <v>#N/A</v>
      </c>
    </row>
    <row r="1658" spans="1:13">
      <c r="A1658" t="str">
        <f t="shared" si="75"/>
        <v/>
      </c>
      <c r="B1658" t="s">
        <v>118</v>
      </c>
      <c r="C1658" t="str">
        <f>VLOOKUP(B1658,'country codes'!$A$3:$B$287,2,0)</f>
        <v>GIN</v>
      </c>
      <c r="D1658">
        <v>5</v>
      </c>
      <c r="E1658" s="7" t="str">
        <f t="shared" si="76"/>
        <v>2010GIN</v>
      </c>
      <c r="F1658" s="5">
        <v>10192.168</v>
      </c>
      <c r="G1658">
        <v>2010</v>
      </c>
      <c r="H1658" s="5">
        <v>56.9</v>
      </c>
      <c r="I1658" s="6" t="s">
        <v>333</v>
      </c>
      <c r="J1658" s="6">
        <v>1.46396034484777</v>
      </c>
      <c r="K1658" s="12" t="s">
        <v>333</v>
      </c>
      <c r="L1658">
        <f t="shared" si="77"/>
        <v>1.68</v>
      </c>
      <c r="M1658" s="20" t="e">
        <v>#N/A</v>
      </c>
    </row>
    <row r="1659" spans="1:13">
      <c r="A1659" t="str">
        <f t="shared" si="75"/>
        <v/>
      </c>
      <c r="B1659" t="s">
        <v>147</v>
      </c>
      <c r="C1659" t="str">
        <f>VLOOKUP(B1659,'country codes'!$A$3:$B$287,2,0)</f>
        <v>HKG</v>
      </c>
      <c r="D1659">
        <v>8</v>
      </c>
      <c r="E1659" s="7" t="str">
        <f t="shared" si="76"/>
        <v>2010HKG</v>
      </c>
      <c r="F1659" s="5">
        <v>6966.3239999999996</v>
      </c>
      <c r="G1659">
        <v>2010</v>
      </c>
      <c r="H1659" s="5">
        <v>82.9</v>
      </c>
      <c r="I1659" s="6">
        <v>5.6428346633911133</v>
      </c>
      <c r="J1659" s="6" t="s">
        <v>333</v>
      </c>
      <c r="K1659" s="12" t="s">
        <v>333</v>
      </c>
      <c r="L1659">
        <f t="shared" si="77"/>
        <v>1.68</v>
      </c>
      <c r="M1659" s="20" t="e">
        <v>#N/A</v>
      </c>
    </row>
    <row r="1660" spans="1:13">
      <c r="A1660" t="str">
        <f t="shared" si="75"/>
        <v/>
      </c>
      <c r="B1660" t="s">
        <v>81</v>
      </c>
      <c r="C1660" t="str">
        <f>VLOOKUP(B1660,'country codes'!$A$3:$B$287,2,0)</f>
        <v>ISL</v>
      </c>
      <c r="D1660">
        <v>3</v>
      </c>
      <c r="E1660" s="7" t="str">
        <f t="shared" si="76"/>
        <v>2010ISL</v>
      </c>
      <c r="F1660" s="5">
        <v>320.34199999999998</v>
      </c>
      <c r="G1660">
        <v>2010</v>
      </c>
      <c r="H1660" s="5">
        <v>81.8</v>
      </c>
      <c r="I1660" s="6">
        <v>7.2394721508026123</v>
      </c>
      <c r="J1660" s="6" t="s">
        <v>333</v>
      </c>
      <c r="K1660" s="12" t="s">
        <v>333</v>
      </c>
      <c r="L1660">
        <f t="shared" si="77"/>
        <v>1.68</v>
      </c>
      <c r="M1660" s="20" t="e">
        <v>#N/A</v>
      </c>
    </row>
    <row r="1661" spans="1:13">
      <c r="A1661" t="str">
        <f t="shared" si="75"/>
        <v/>
      </c>
      <c r="B1661" t="s">
        <v>9</v>
      </c>
      <c r="C1661" t="str">
        <f>VLOOKUP(B1661,'country codes'!$A$3:$B$287,2,0)</f>
        <v>JAM</v>
      </c>
      <c r="D1661">
        <v>1</v>
      </c>
      <c r="E1661" s="7" t="str">
        <f t="shared" si="76"/>
        <v>2010JAM</v>
      </c>
      <c r="F1661" s="5">
        <v>2810.4639999999999</v>
      </c>
      <c r="G1661">
        <v>2010</v>
      </c>
      <c r="H1661" s="5">
        <v>74</v>
      </c>
      <c r="I1661" s="6" t="s">
        <v>333</v>
      </c>
      <c r="J1661" s="6">
        <v>1.76288166424389</v>
      </c>
      <c r="K1661" s="12" t="s">
        <v>333</v>
      </c>
      <c r="L1661">
        <f t="shared" si="77"/>
        <v>1.68</v>
      </c>
      <c r="M1661" s="20" t="e">
        <v>#N/A</v>
      </c>
    </row>
    <row r="1662" spans="1:13">
      <c r="A1662" t="str">
        <f t="shared" si="75"/>
        <v/>
      </c>
      <c r="B1662" t="s">
        <v>150</v>
      </c>
      <c r="C1662" t="str">
        <f>VLOOKUP(B1662,'country codes'!$A$3:$B$287,2,0)</f>
        <v>LSO</v>
      </c>
      <c r="D1662">
        <v>5</v>
      </c>
      <c r="E1662" s="7" t="str">
        <f t="shared" si="76"/>
        <v>2010LSO</v>
      </c>
      <c r="F1662" s="5">
        <v>1995.575</v>
      </c>
      <c r="G1662">
        <v>2010</v>
      </c>
      <c r="H1662" s="5">
        <v>45.1</v>
      </c>
      <c r="I1662" s="6" t="s">
        <v>333</v>
      </c>
      <c r="J1662" s="6">
        <v>1.6175219550733899</v>
      </c>
      <c r="K1662" s="12" t="s">
        <v>333</v>
      </c>
      <c r="L1662">
        <f t="shared" si="77"/>
        <v>1.68</v>
      </c>
      <c r="M1662" s="20" t="e">
        <v>#N/A</v>
      </c>
    </row>
    <row r="1663" spans="1:13">
      <c r="A1663" t="str">
        <f t="shared" si="75"/>
        <v/>
      </c>
      <c r="B1663" t="s">
        <v>97</v>
      </c>
      <c r="C1663" t="str">
        <f>VLOOKUP(B1663,'country codes'!$A$3:$B$287,2,0)</f>
        <v>LBY</v>
      </c>
      <c r="D1663">
        <v>4</v>
      </c>
      <c r="E1663" s="7" t="str">
        <f t="shared" si="76"/>
        <v>2010LBY</v>
      </c>
      <c r="F1663" s="5">
        <v>6197.6670000000004</v>
      </c>
      <c r="G1663">
        <v>2010</v>
      </c>
      <c r="H1663" s="5">
        <v>72</v>
      </c>
      <c r="I1663" s="6" t="s">
        <v>333</v>
      </c>
      <c r="J1663" s="6">
        <v>4.2942081708634801</v>
      </c>
      <c r="K1663" s="12" t="s">
        <v>333</v>
      </c>
      <c r="L1663">
        <f t="shared" si="77"/>
        <v>1.68</v>
      </c>
      <c r="M1663" s="20" t="e">
        <v>#N/A</v>
      </c>
    </row>
    <row r="1664" spans="1:13">
      <c r="A1664" t="str">
        <f t="shared" si="75"/>
        <v/>
      </c>
      <c r="B1664" t="s">
        <v>38</v>
      </c>
      <c r="C1664" t="str">
        <f>VLOOKUP(B1664,'country codes'!$A$3:$B$287,2,0)</f>
        <v>MUS</v>
      </c>
      <c r="D1664">
        <v>5</v>
      </c>
      <c r="E1664" s="7" t="str">
        <f t="shared" si="76"/>
        <v>2010MUS</v>
      </c>
      <c r="F1664" s="5">
        <v>1247.953</v>
      </c>
      <c r="G1664">
        <v>2010</v>
      </c>
      <c r="H1664" s="5">
        <v>73.5</v>
      </c>
      <c r="I1664" s="6" t="s">
        <v>333</v>
      </c>
      <c r="J1664" s="6">
        <v>3.1660863887650401</v>
      </c>
      <c r="K1664" s="12" t="s">
        <v>333</v>
      </c>
      <c r="L1664">
        <f t="shared" si="77"/>
        <v>1.68</v>
      </c>
      <c r="M1664" s="20" t="e">
        <v>#N/A</v>
      </c>
    </row>
    <row r="1665" spans="1:13">
      <c r="A1665" t="str">
        <f t="shared" si="75"/>
        <v/>
      </c>
      <c r="B1665" t="s">
        <v>102</v>
      </c>
      <c r="C1665" t="str">
        <f>VLOOKUP(B1665,'country codes'!$A$3:$B$287,2,0)</f>
        <v>MMR</v>
      </c>
      <c r="D1665">
        <v>8</v>
      </c>
      <c r="E1665" s="7" t="str">
        <f t="shared" si="76"/>
        <v>2010MMR</v>
      </c>
      <c r="F1665" s="5">
        <v>50600.826999999997</v>
      </c>
      <c r="G1665">
        <v>2010</v>
      </c>
      <c r="H1665" s="5">
        <v>63.5</v>
      </c>
      <c r="I1665" s="6" t="s">
        <v>333</v>
      </c>
      <c r="J1665" s="6">
        <v>1.5353475929991101</v>
      </c>
      <c r="K1665" s="12" t="s">
        <v>333</v>
      </c>
      <c r="L1665">
        <f t="shared" si="77"/>
        <v>1.68</v>
      </c>
      <c r="M1665" s="20" t="e">
        <v>#N/A</v>
      </c>
    </row>
    <row r="1666" spans="1:13">
      <c r="A1666" t="str">
        <f t="shared" ref="A1666:A1729" si="78">IF(ISNUMBER(K1666),COUNTIFS($G$2:$G$2281,G1666,$K$2:$K$2281,"&gt;"&amp;K1666)+1,"")</f>
        <v/>
      </c>
      <c r="B1666" t="s">
        <v>125</v>
      </c>
      <c r="C1666" t="str">
        <f>VLOOKUP(B1666,'country codes'!$A$3:$B$287,2,0)</f>
        <v>NAM</v>
      </c>
      <c r="D1666">
        <v>5</v>
      </c>
      <c r="E1666" s="7" t="str">
        <f t="shared" ref="E1666:E1729" si="79">G1666&amp;C1666</f>
        <v>2010NAM</v>
      </c>
      <c r="F1666" s="5">
        <v>2118.877</v>
      </c>
      <c r="G1666">
        <v>2010</v>
      </c>
      <c r="H1666" s="5">
        <v>56.7</v>
      </c>
      <c r="I1666" s="6" t="s">
        <v>333</v>
      </c>
      <c r="J1666" s="6">
        <v>2.30592175779518</v>
      </c>
      <c r="K1666" s="12" t="s">
        <v>333</v>
      </c>
      <c r="L1666">
        <f t="shared" ref="L1666:L1729" si="80">VLOOKUP(G1666,$G$2285:$J$2299,4,0)</f>
        <v>1.68</v>
      </c>
      <c r="M1666" s="20" t="e">
        <v>#N/A</v>
      </c>
    </row>
    <row r="1667" spans="1:13">
      <c r="A1667" t="str">
        <f t="shared" si="78"/>
        <v/>
      </c>
      <c r="B1667" t="s">
        <v>99</v>
      </c>
      <c r="C1667" t="str">
        <f>VLOOKUP(B1667,'country codes'!$A$3:$B$287,2,0)</f>
        <v>SDN</v>
      </c>
      <c r="D1667">
        <v>5</v>
      </c>
      <c r="E1667" s="7" t="str">
        <f t="shared" si="79"/>
        <v>2010SDN</v>
      </c>
      <c r="F1667" s="5">
        <v>34545.014000000003</v>
      </c>
      <c r="G1667">
        <v>2010</v>
      </c>
      <c r="H1667" s="5">
        <v>62.8</v>
      </c>
      <c r="I1667" s="6">
        <v>4.4351596832275391</v>
      </c>
      <c r="J1667" s="6" t="s">
        <v>333</v>
      </c>
      <c r="K1667" s="12" t="s">
        <v>333</v>
      </c>
      <c r="L1667">
        <f t="shared" si="80"/>
        <v>1.68</v>
      </c>
      <c r="M1667" s="20" t="e">
        <v>#N/A</v>
      </c>
    </row>
    <row r="1668" spans="1:13">
      <c r="A1668" t="str">
        <f t="shared" si="78"/>
        <v/>
      </c>
      <c r="B1668" t="s">
        <v>15</v>
      </c>
      <c r="C1668" t="str">
        <f>VLOOKUP(B1668,'country codes'!$A$3:$B$287,2,0)</f>
        <v>CHE</v>
      </c>
      <c r="D1668">
        <v>3</v>
      </c>
      <c r="E1668" s="7" t="str">
        <f t="shared" si="79"/>
        <v>2010CHE</v>
      </c>
      <c r="F1668" s="5">
        <v>7808.674</v>
      </c>
      <c r="G1668">
        <v>2010</v>
      </c>
      <c r="H1668" s="5">
        <v>82.3</v>
      </c>
      <c r="I1668" s="6" t="s">
        <v>333</v>
      </c>
      <c r="J1668" s="6">
        <v>5.4633449128514897</v>
      </c>
      <c r="K1668" s="12" t="s">
        <v>333</v>
      </c>
      <c r="L1668">
        <f t="shared" si="80"/>
        <v>1.68</v>
      </c>
      <c r="M1668" s="20" t="e">
        <v>#N/A</v>
      </c>
    </row>
    <row r="1669" spans="1:13">
      <c r="A1669" t="str">
        <f t="shared" si="78"/>
        <v/>
      </c>
      <c r="B1669" t="s">
        <v>114</v>
      </c>
      <c r="C1669" t="str">
        <f>VLOOKUP(B1669,'country codes'!$A$3:$B$287,2,0)</f>
        <v>TWN</v>
      </c>
      <c r="D1669">
        <v>8</v>
      </c>
      <c r="E1669" s="7" t="str">
        <f t="shared" si="79"/>
        <v>2010TWN</v>
      </c>
      <c r="F1669" s="5">
        <v>23187.556</v>
      </c>
      <c r="G1669">
        <v>2010</v>
      </c>
      <c r="H1669" s="11">
        <v>78.731999999999999</v>
      </c>
      <c r="I1669" s="6">
        <v>6.2285308837890625</v>
      </c>
      <c r="J1669" s="6" t="s">
        <v>333</v>
      </c>
      <c r="K1669" s="12" t="s">
        <v>333</v>
      </c>
      <c r="L1669">
        <f t="shared" si="80"/>
        <v>1.68</v>
      </c>
      <c r="M1669" s="20" t="e">
        <v>#N/A</v>
      </c>
    </row>
    <row r="1670" spans="1:13">
      <c r="A1670" t="str">
        <f t="shared" si="78"/>
        <v/>
      </c>
      <c r="B1670" t="s">
        <v>115</v>
      </c>
      <c r="C1670" t="str">
        <f>VLOOKUP(B1670,'country codes'!$A$3:$B$287,2,0)</f>
        <v>TGO</v>
      </c>
      <c r="D1670">
        <v>5</v>
      </c>
      <c r="E1670" s="7" t="str">
        <f t="shared" si="79"/>
        <v>2010TGO</v>
      </c>
      <c r="F1670" s="5">
        <v>6421.674</v>
      </c>
      <c r="G1670">
        <v>2010</v>
      </c>
      <c r="H1670" s="5">
        <v>57.5</v>
      </c>
      <c r="I1670" s="6" t="s">
        <v>333</v>
      </c>
      <c r="J1670" s="6">
        <v>1.02357775005674</v>
      </c>
      <c r="K1670" s="12" t="s">
        <v>333</v>
      </c>
      <c r="L1670">
        <f t="shared" si="80"/>
        <v>1.68</v>
      </c>
      <c r="M1670" s="20" t="e">
        <v>#N/A</v>
      </c>
    </row>
    <row r="1671" spans="1:13">
      <c r="A1671" t="str">
        <f t="shared" si="78"/>
        <v/>
      </c>
      <c r="B1671" t="s">
        <v>151</v>
      </c>
      <c r="C1671" t="str">
        <f>VLOOKUP(B1671,'country codes'!$A$3:$B$287,2,0)</f>
        <v>TTO</v>
      </c>
      <c r="D1671">
        <v>1</v>
      </c>
      <c r="E1671" s="7" t="str">
        <f t="shared" si="79"/>
        <v>2010TTO</v>
      </c>
      <c r="F1671" s="5">
        <v>1328.144</v>
      </c>
      <c r="G1671">
        <v>2010</v>
      </c>
      <c r="H1671" s="5">
        <v>71.900000000000006</v>
      </c>
      <c r="I1671" s="6" t="s">
        <v>333</v>
      </c>
      <c r="J1671" s="6">
        <v>9.5110943782784805</v>
      </c>
      <c r="K1671" s="12" t="s">
        <v>333</v>
      </c>
      <c r="L1671">
        <f t="shared" si="80"/>
        <v>1.68</v>
      </c>
      <c r="M1671" s="20" t="e">
        <v>#N/A</v>
      </c>
    </row>
    <row r="1672" spans="1:13">
      <c r="A1672" t="str">
        <f t="shared" si="78"/>
        <v/>
      </c>
      <c r="B1672" t="s">
        <v>16</v>
      </c>
      <c r="C1672" t="str">
        <f>VLOOKUP(B1672,'country codes'!$A$3:$B$287,2,0)</f>
        <v>URY</v>
      </c>
      <c r="D1672">
        <v>1</v>
      </c>
      <c r="E1672" s="7" t="str">
        <f t="shared" si="79"/>
        <v>2010URY</v>
      </c>
      <c r="F1672" s="5">
        <v>3359.2730000000001</v>
      </c>
      <c r="G1672">
        <v>2010</v>
      </c>
      <c r="H1672" s="5">
        <v>76.8</v>
      </c>
      <c r="I1672" s="6">
        <v>6.0620107650756836</v>
      </c>
      <c r="J1672" s="6" t="s">
        <v>333</v>
      </c>
      <c r="K1672" s="12" t="s">
        <v>333</v>
      </c>
      <c r="L1672">
        <f t="shared" si="80"/>
        <v>1.68</v>
      </c>
      <c r="M1672" s="20" t="e">
        <v>#N/A</v>
      </c>
    </row>
    <row r="1673" spans="1:13">
      <c r="A1673" t="str">
        <f t="shared" si="78"/>
        <v/>
      </c>
      <c r="B1673" t="s">
        <v>11</v>
      </c>
      <c r="C1673" t="str">
        <f>VLOOKUP(B1673,'country codes'!$A$3:$B$287,2,0)</f>
        <v>VUT</v>
      </c>
      <c r="D1673">
        <v>8</v>
      </c>
      <c r="E1673" s="7" t="str">
        <f t="shared" si="79"/>
        <v>2010VUT</v>
      </c>
      <c r="F1673" s="5">
        <v>236.21600000000001</v>
      </c>
      <c r="G1673">
        <v>2010</v>
      </c>
      <c r="H1673" s="5">
        <v>69.099999999999994</v>
      </c>
      <c r="I1673" s="6" t="s">
        <v>333</v>
      </c>
      <c r="J1673" s="6" t="s">
        <v>333</v>
      </c>
      <c r="K1673" s="12" t="s">
        <v>333</v>
      </c>
      <c r="L1673">
        <f t="shared" si="80"/>
        <v>1.68</v>
      </c>
      <c r="M1673" s="20" t="e">
        <v>#N/A</v>
      </c>
    </row>
    <row r="1674" spans="1:13">
      <c r="A1674">
        <f t="shared" si="78"/>
        <v>1</v>
      </c>
      <c r="B1674" t="s">
        <v>4</v>
      </c>
      <c r="C1674" t="str">
        <f>VLOOKUP(B1674,'country codes'!$A$3:$B$287,2,0)</f>
        <v>CRI</v>
      </c>
      <c r="D1674">
        <v>1</v>
      </c>
      <c r="E1674" s="7" t="str">
        <f t="shared" si="79"/>
        <v>2009CRI</v>
      </c>
      <c r="F1674" s="5">
        <v>4520.7389999999996</v>
      </c>
      <c r="G1674">
        <v>2009</v>
      </c>
      <c r="H1674" s="5">
        <v>78.599999999999994</v>
      </c>
      <c r="I1674" s="6">
        <v>7.6149287223815918</v>
      </c>
      <c r="J1674" s="6">
        <v>2.1428514742919198</v>
      </c>
      <c r="K1674" s="12">
        <v>69.737015583973033</v>
      </c>
      <c r="L1674">
        <f t="shared" si="80"/>
        <v>1.69</v>
      </c>
      <c r="M1674" s="20" t="e">
        <v>#N/A</v>
      </c>
    </row>
    <row r="1675" spans="1:13">
      <c r="A1675">
        <f t="shared" si="78"/>
        <v>2</v>
      </c>
      <c r="B1675" t="s">
        <v>12</v>
      </c>
      <c r="C1675" t="str">
        <f>VLOOKUP(B1675,'country codes'!$A$3:$B$287,2,0)</f>
        <v>PAN</v>
      </c>
      <c r="D1675">
        <v>1</v>
      </c>
      <c r="E1675" s="7" t="str">
        <f t="shared" si="79"/>
        <v>2009PAN</v>
      </c>
      <c r="F1675" s="5">
        <v>3579.2150000000001</v>
      </c>
      <c r="G1675">
        <v>2009</v>
      </c>
      <c r="H1675" s="5">
        <v>76.599999999999994</v>
      </c>
      <c r="I1675" s="6">
        <v>7.0337400436401367</v>
      </c>
      <c r="J1675" s="6">
        <v>2.8032331875838099</v>
      </c>
      <c r="K1675" s="12">
        <v>59.102619927983881</v>
      </c>
      <c r="L1675">
        <f t="shared" si="80"/>
        <v>1.69</v>
      </c>
      <c r="M1675" s="20" t="e">
        <v>#N/A</v>
      </c>
    </row>
    <row r="1676" spans="1:13">
      <c r="A1676">
        <f t="shared" si="78"/>
        <v>3</v>
      </c>
      <c r="B1676" t="s">
        <v>17</v>
      </c>
      <c r="C1676" t="str">
        <f>VLOOKUP(B1676,'country codes'!$A$3:$B$287,2,0)</f>
        <v>SLV</v>
      </c>
      <c r="D1676">
        <v>1</v>
      </c>
      <c r="E1676" s="7" t="str">
        <f t="shared" si="79"/>
        <v>2009SLV</v>
      </c>
      <c r="F1676" s="5">
        <v>6157.6779999999999</v>
      </c>
      <c r="G1676">
        <v>2009</v>
      </c>
      <c r="H1676" s="5">
        <v>71</v>
      </c>
      <c r="I1676" s="6">
        <v>6.8390870094299316</v>
      </c>
      <c r="J1676" s="6">
        <v>1.9095208009528899</v>
      </c>
      <c r="K1676" s="12">
        <v>58.864484327588144</v>
      </c>
      <c r="L1676">
        <f t="shared" si="80"/>
        <v>1.69</v>
      </c>
      <c r="M1676" s="20" t="e">
        <v>#N/A</v>
      </c>
    </row>
    <row r="1677" spans="1:13">
      <c r="A1677">
        <f t="shared" si="78"/>
        <v>4</v>
      </c>
      <c r="B1677" t="s">
        <v>5</v>
      </c>
      <c r="C1677" t="str">
        <f>VLOOKUP(B1677,'country codes'!$A$3:$B$287,2,0)</f>
        <v>COL</v>
      </c>
      <c r="D1677">
        <v>1</v>
      </c>
      <c r="E1677" s="7" t="str">
        <f t="shared" si="79"/>
        <v>2009COL</v>
      </c>
      <c r="F1677" s="5">
        <v>44750.053999999996</v>
      </c>
      <c r="G1677">
        <v>2009</v>
      </c>
      <c r="H1677" s="5">
        <v>75.2</v>
      </c>
      <c r="I1677" s="6">
        <v>6.2716045379638672</v>
      </c>
      <c r="J1677" s="6">
        <v>1.9044467624522301</v>
      </c>
      <c r="K1677" s="12">
        <v>58.739708867949567</v>
      </c>
      <c r="L1677">
        <f t="shared" si="80"/>
        <v>1.69</v>
      </c>
      <c r="M1677" s="20" t="e">
        <v>#N/A</v>
      </c>
    </row>
    <row r="1678" spans="1:13">
      <c r="A1678">
        <f t="shared" si="78"/>
        <v>5</v>
      </c>
      <c r="B1678" t="s">
        <v>8</v>
      </c>
      <c r="C1678" t="str">
        <f>VLOOKUP(B1678,'country codes'!$A$3:$B$287,2,0)</f>
        <v>GTM</v>
      </c>
      <c r="D1678">
        <v>1</v>
      </c>
      <c r="E1678" s="7" t="str">
        <f t="shared" si="79"/>
        <v>2009GTM</v>
      </c>
      <c r="F1678" s="5">
        <v>14316.251</v>
      </c>
      <c r="G1678">
        <v>2009</v>
      </c>
      <c r="H1678" s="5">
        <v>71.099999999999994</v>
      </c>
      <c r="I1678" s="6">
        <v>6.4519162178039551</v>
      </c>
      <c r="J1678" s="6">
        <v>1.7148665364242699</v>
      </c>
      <c r="K1678" s="12">
        <v>57.696707629213002</v>
      </c>
      <c r="L1678">
        <f t="shared" si="80"/>
        <v>1.69</v>
      </c>
      <c r="M1678" s="20" t="e">
        <v>#N/A</v>
      </c>
    </row>
    <row r="1679" spans="1:13">
      <c r="A1679">
        <f t="shared" si="78"/>
        <v>6</v>
      </c>
      <c r="B1679" t="s">
        <v>27</v>
      </c>
      <c r="C1679" t="str">
        <f>VLOOKUP(B1679,'country codes'!$A$3:$B$287,2,0)</f>
        <v>MEX</v>
      </c>
      <c r="D1679">
        <v>1</v>
      </c>
      <c r="E1679" s="7" t="str">
        <f t="shared" si="79"/>
        <v>2009MEX</v>
      </c>
      <c r="F1679" s="5">
        <v>112463.886</v>
      </c>
      <c r="G1679">
        <v>2009</v>
      </c>
      <c r="H1679" s="5">
        <v>75.099999999999994</v>
      </c>
      <c r="I1679" s="6">
        <v>6.9628190994262695</v>
      </c>
      <c r="J1679" s="6">
        <v>2.80991133660708</v>
      </c>
      <c r="K1679" s="12">
        <v>57.324477601033578</v>
      </c>
      <c r="L1679">
        <f t="shared" si="80"/>
        <v>1.69</v>
      </c>
      <c r="M1679" s="20" t="e">
        <v>#N/A</v>
      </c>
    </row>
    <row r="1680" spans="1:13">
      <c r="A1680">
        <f t="shared" si="78"/>
        <v>7</v>
      </c>
      <c r="B1680" t="s">
        <v>26</v>
      </c>
      <c r="C1680" t="str">
        <f>VLOOKUP(B1680,'country codes'!$A$3:$B$287,2,0)</f>
        <v>BRA</v>
      </c>
      <c r="D1680">
        <v>1</v>
      </c>
      <c r="E1680" s="7" t="str">
        <f t="shared" si="79"/>
        <v>2009BRA</v>
      </c>
      <c r="F1680" s="5">
        <v>193886.505</v>
      </c>
      <c r="G1680">
        <v>2009</v>
      </c>
      <c r="H1680" s="5">
        <v>73.3</v>
      </c>
      <c r="I1680" s="6">
        <v>7.0008316040039063</v>
      </c>
      <c r="J1680" s="6">
        <v>2.6342459348293801</v>
      </c>
      <c r="K1680" s="12">
        <v>57.130725785218672</v>
      </c>
      <c r="L1680">
        <f t="shared" si="80"/>
        <v>1.69</v>
      </c>
      <c r="M1680" s="20" t="e">
        <v>#N/A</v>
      </c>
    </row>
    <row r="1681" spans="1:13">
      <c r="A1681">
        <f t="shared" si="78"/>
        <v>8</v>
      </c>
      <c r="B1681" t="s">
        <v>7</v>
      </c>
      <c r="C1681" t="str">
        <f>VLOOKUP(B1681,'country codes'!$A$3:$B$287,2,0)</f>
        <v>HND</v>
      </c>
      <c r="D1681">
        <v>1</v>
      </c>
      <c r="E1681" s="7" t="str">
        <f t="shared" si="79"/>
        <v>2009HND</v>
      </c>
      <c r="F1681" s="5">
        <v>8150.78</v>
      </c>
      <c r="G1681">
        <v>2009</v>
      </c>
      <c r="H1681" s="5">
        <v>73.099999999999994</v>
      </c>
      <c r="I1681" s="6">
        <v>6.0331892967224121</v>
      </c>
      <c r="J1681" s="6">
        <v>1.67581779092284</v>
      </c>
      <c r="K1681" s="12">
        <v>56.816429379393433</v>
      </c>
      <c r="L1681">
        <f t="shared" si="80"/>
        <v>1.69</v>
      </c>
      <c r="M1681" s="20" t="e">
        <v>#N/A</v>
      </c>
    </row>
    <row r="1682" spans="1:13">
      <c r="A1682">
        <f t="shared" si="78"/>
        <v>9</v>
      </c>
      <c r="B1682" t="s">
        <v>6</v>
      </c>
      <c r="C1682" t="str">
        <f>VLOOKUP(B1682,'country codes'!$A$3:$B$287,2,0)</f>
        <v>ECU</v>
      </c>
      <c r="D1682">
        <v>1</v>
      </c>
      <c r="E1682" s="7" t="str">
        <f t="shared" si="79"/>
        <v>2009ECU</v>
      </c>
      <c r="F1682" s="5">
        <v>14774.412</v>
      </c>
      <c r="G1682">
        <v>2009</v>
      </c>
      <c r="H1682" s="5">
        <v>74.900000000000006</v>
      </c>
      <c r="I1682" s="6">
        <v>6.0218033790588379</v>
      </c>
      <c r="J1682" s="6">
        <v>2.0220942248610201</v>
      </c>
      <c r="K1682" s="12">
        <v>55.906421504398224</v>
      </c>
      <c r="L1682">
        <f t="shared" si="80"/>
        <v>1.69</v>
      </c>
      <c r="M1682" s="20" t="e">
        <v>#N/A</v>
      </c>
    </row>
    <row r="1683" spans="1:13">
      <c r="A1683">
        <f t="shared" si="78"/>
        <v>10</v>
      </c>
      <c r="B1683" t="s">
        <v>70</v>
      </c>
      <c r="C1683" t="str">
        <f>VLOOKUP(B1683,'country codes'!$A$3:$B$287,2,0)</f>
        <v>JOR</v>
      </c>
      <c r="D1683">
        <v>4</v>
      </c>
      <c r="E1683" s="7" t="str">
        <f t="shared" si="79"/>
        <v>2009JOR</v>
      </c>
      <c r="F1683" s="5">
        <v>6893.2579999999998</v>
      </c>
      <c r="G1683">
        <v>2009</v>
      </c>
      <c r="H1683" s="5">
        <v>73.3</v>
      </c>
      <c r="I1683" s="6">
        <v>5.9998593330383301</v>
      </c>
      <c r="J1683" s="6">
        <v>1.9750829814483699</v>
      </c>
      <c r="K1683" s="12">
        <v>54.72135510471302</v>
      </c>
      <c r="L1683">
        <f t="shared" si="80"/>
        <v>1.69</v>
      </c>
      <c r="M1683" s="20" t="e">
        <v>#N/A</v>
      </c>
    </row>
    <row r="1684" spans="1:13">
      <c r="A1684">
        <f t="shared" si="78"/>
        <v>11</v>
      </c>
      <c r="B1684" t="s">
        <v>86</v>
      </c>
      <c r="C1684" t="str">
        <f>VLOOKUP(B1684,'country codes'!$A$3:$B$287,2,0)</f>
        <v>CHL</v>
      </c>
      <c r="D1684">
        <v>1</v>
      </c>
      <c r="E1684" s="7" t="str">
        <f t="shared" si="79"/>
        <v>2009CHL</v>
      </c>
      <c r="F1684" s="5">
        <v>16886.184000000001</v>
      </c>
      <c r="G1684">
        <v>2009</v>
      </c>
      <c r="H1684" s="5">
        <v>78.599999999999994</v>
      </c>
      <c r="I1684" s="6">
        <v>6.4936861991882324</v>
      </c>
      <c r="J1684" s="6">
        <v>3.29427372143335</v>
      </c>
      <c r="K1684" s="12">
        <v>54.269971644323775</v>
      </c>
      <c r="L1684">
        <f t="shared" si="80"/>
        <v>1.69</v>
      </c>
      <c r="M1684" s="20" t="e">
        <v>#N/A</v>
      </c>
    </row>
    <row r="1685" spans="1:13">
      <c r="A1685">
        <f t="shared" si="78"/>
        <v>12</v>
      </c>
      <c r="B1685" t="s">
        <v>14</v>
      </c>
      <c r="C1685" t="str">
        <f>VLOOKUP(B1685,'country codes'!$A$3:$B$287,2,0)</f>
        <v>BGD</v>
      </c>
      <c r="D1685">
        <v>6</v>
      </c>
      <c r="E1685" s="7" t="str">
        <f t="shared" si="79"/>
        <v>2009BGD</v>
      </c>
      <c r="F1685" s="5">
        <v>145924.79500000001</v>
      </c>
      <c r="G1685">
        <v>2009</v>
      </c>
      <c r="H1685" s="5">
        <v>69.5</v>
      </c>
      <c r="I1685" s="6">
        <v>5.0828514099121094</v>
      </c>
      <c r="J1685" s="6">
        <v>0.67606649127557195</v>
      </c>
      <c r="K1685" s="12">
        <v>53.896474358935968</v>
      </c>
      <c r="L1685">
        <f t="shared" si="80"/>
        <v>1.69</v>
      </c>
      <c r="M1685" s="20" t="e">
        <v>#N/A</v>
      </c>
    </row>
    <row r="1686" spans="1:13">
      <c r="A1686">
        <f t="shared" si="78"/>
        <v>13</v>
      </c>
      <c r="B1686" t="s">
        <v>50</v>
      </c>
      <c r="C1686" t="str">
        <f>VLOOKUP(B1686,'country codes'!$A$3:$B$287,2,0)</f>
        <v>VNM</v>
      </c>
      <c r="D1686">
        <v>8</v>
      </c>
      <c r="E1686" s="7" t="str">
        <f t="shared" si="79"/>
        <v>2009VNM</v>
      </c>
      <c r="F1686" s="5">
        <v>87092.25</v>
      </c>
      <c r="G1686">
        <v>2009</v>
      </c>
      <c r="H1686" s="5">
        <v>74.7</v>
      </c>
      <c r="I1686" s="6">
        <v>5.3042645454406738</v>
      </c>
      <c r="J1686" s="6">
        <v>1.5297256967830699</v>
      </c>
      <c r="K1686" s="12">
        <v>53.871306734398622</v>
      </c>
      <c r="L1686">
        <f t="shared" si="80"/>
        <v>1.69</v>
      </c>
      <c r="M1686" s="20" t="e">
        <v>#N/A</v>
      </c>
    </row>
    <row r="1687" spans="1:13">
      <c r="A1687">
        <f t="shared" si="78"/>
        <v>14</v>
      </c>
      <c r="B1687" t="s">
        <v>45</v>
      </c>
      <c r="C1687" t="str">
        <f>VLOOKUP(B1687,'country codes'!$A$3:$B$287,2,0)</f>
        <v>ARG</v>
      </c>
      <c r="D1687">
        <v>1</v>
      </c>
      <c r="E1687" s="7" t="str">
        <f t="shared" si="79"/>
        <v>2009ARG</v>
      </c>
      <c r="F1687" s="5">
        <v>40482.786</v>
      </c>
      <c r="G1687">
        <v>2009</v>
      </c>
      <c r="H1687" s="5">
        <v>75.099999999999994</v>
      </c>
      <c r="I1687" s="6">
        <v>6.42413330078125</v>
      </c>
      <c r="J1687" s="6">
        <v>2.8661155875365401</v>
      </c>
      <c r="K1687" s="12">
        <v>53.531503757208128</v>
      </c>
      <c r="L1687">
        <f t="shared" si="80"/>
        <v>1.69</v>
      </c>
      <c r="M1687" s="20" t="e">
        <v>#N/A</v>
      </c>
    </row>
    <row r="1688" spans="1:13">
      <c r="A1688">
        <f t="shared" si="78"/>
        <v>15</v>
      </c>
      <c r="B1688" t="s">
        <v>21</v>
      </c>
      <c r="C1688" t="str">
        <f>VLOOKUP(B1688,'country codes'!$A$3:$B$287,2,0)</f>
        <v>DOM</v>
      </c>
      <c r="D1688">
        <v>1</v>
      </c>
      <c r="E1688" s="7" t="str">
        <f t="shared" si="79"/>
        <v>2009DOM</v>
      </c>
      <c r="F1688" s="5">
        <v>9576.7360000000008</v>
      </c>
      <c r="G1688">
        <v>2009</v>
      </c>
      <c r="H1688" s="5">
        <v>71.8</v>
      </c>
      <c r="I1688" s="6">
        <v>5.4316139221191406</v>
      </c>
      <c r="J1688" s="6">
        <v>1.4286210919878499</v>
      </c>
      <c r="K1688" s="12">
        <v>53.086052480161143</v>
      </c>
      <c r="L1688">
        <f t="shared" si="80"/>
        <v>1.69</v>
      </c>
      <c r="M1688" s="20" t="e">
        <v>#N/A</v>
      </c>
    </row>
    <row r="1689" spans="1:13">
      <c r="A1689">
        <f t="shared" si="78"/>
        <v>16</v>
      </c>
      <c r="B1689" t="s">
        <v>25</v>
      </c>
      <c r="C1689" t="str">
        <f>VLOOKUP(B1689,'country codes'!$A$3:$B$287,2,0)</f>
        <v>NZL</v>
      </c>
      <c r="D1689">
        <v>2</v>
      </c>
      <c r="E1689" s="7" t="str">
        <f t="shared" si="79"/>
        <v>2009NZL</v>
      </c>
      <c r="F1689" s="5">
        <v>4323.3379999999997</v>
      </c>
      <c r="G1689">
        <v>2009</v>
      </c>
      <c r="H1689" s="5">
        <v>80.7</v>
      </c>
      <c r="I1689" s="6">
        <v>7.3024635314941406</v>
      </c>
      <c r="J1689" s="6">
        <v>4.8493488793211199</v>
      </c>
      <c r="K1689" s="12">
        <v>52.721155588179286</v>
      </c>
      <c r="L1689">
        <f t="shared" si="80"/>
        <v>1.69</v>
      </c>
      <c r="M1689" s="20" t="e">
        <v>#N/A</v>
      </c>
    </row>
    <row r="1690" spans="1:13">
      <c r="A1690">
        <f t="shared" si="78"/>
        <v>17</v>
      </c>
      <c r="B1690" t="s">
        <v>74</v>
      </c>
      <c r="C1690" t="str">
        <f>VLOOKUP(B1690,'country codes'!$A$3:$B$287,2,0)</f>
        <v>ISR</v>
      </c>
      <c r="D1690">
        <v>4</v>
      </c>
      <c r="E1690" s="7" t="str">
        <f t="shared" si="79"/>
        <v>2009ISR</v>
      </c>
      <c r="F1690" s="5">
        <v>7190.0370000000003</v>
      </c>
      <c r="G1690">
        <v>2009</v>
      </c>
      <c r="H1690" s="5">
        <v>81.3</v>
      </c>
      <c r="I1690" s="6">
        <v>7.3529791831970215</v>
      </c>
      <c r="J1690" s="6">
        <v>5.0298430924998296</v>
      </c>
      <c r="K1690" s="12">
        <v>52.594241545403257</v>
      </c>
      <c r="L1690">
        <f t="shared" si="80"/>
        <v>1.69</v>
      </c>
      <c r="M1690" s="20" t="e">
        <v>#N/A</v>
      </c>
    </row>
    <row r="1691" spans="1:13">
      <c r="A1691">
        <f t="shared" si="78"/>
        <v>18</v>
      </c>
      <c r="B1691" t="s">
        <v>15</v>
      </c>
      <c r="C1691" t="str">
        <f>VLOOKUP(B1691,'country codes'!$A$3:$B$287,2,0)</f>
        <v>CHE</v>
      </c>
      <c r="D1691">
        <v>3</v>
      </c>
      <c r="E1691" s="7" t="str">
        <f t="shared" si="79"/>
        <v>2009CHE</v>
      </c>
      <c r="F1691" s="5">
        <v>7713.902</v>
      </c>
      <c r="G1691">
        <v>2009</v>
      </c>
      <c r="H1691" s="5">
        <v>82.1</v>
      </c>
      <c r="I1691" s="6">
        <v>7.5245208740234375</v>
      </c>
      <c r="J1691" s="6">
        <v>5.4052174613088901</v>
      </c>
      <c r="K1691" s="12">
        <v>52.409926598495318</v>
      </c>
      <c r="L1691">
        <f t="shared" si="80"/>
        <v>1.69</v>
      </c>
      <c r="M1691" s="20" t="e">
        <v>#N/A</v>
      </c>
    </row>
    <row r="1692" spans="1:13">
      <c r="A1692">
        <f t="shared" si="78"/>
        <v>19</v>
      </c>
      <c r="B1692" t="s">
        <v>20</v>
      </c>
      <c r="C1692" t="str">
        <f>VLOOKUP(B1692,'country codes'!$A$3:$B$287,2,0)</f>
        <v>NIC</v>
      </c>
      <c r="D1692">
        <v>1</v>
      </c>
      <c r="E1692" s="7" t="str">
        <f t="shared" si="79"/>
        <v>2009NIC</v>
      </c>
      <c r="F1692" s="5">
        <v>5745.5379999999996</v>
      </c>
      <c r="G1692">
        <v>2009</v>
      </c>
      <c r="H1692" s="5">
        <v>72.2</v>
      </c>
      <c r="I1692" s="6">
        <v>5.3528046607971191</v>
      </c>
      <c r="J1692" s="6">
        <v>1.4962602921160999</v>
      </c>
      <c r="K1692" s="12">
        <v>52.395651169546888</v>
      </c>
      <c r="L1692">
        <f t="shared" si="80"/>
        <v>1.69</v>
      </c>
      <c r="M1692" s="20" t="e">
        <v>#N/A</v>
      </c>
    </row>
    <row r="1693" spans="1:13">
      <c r="A1693">
        <f t="shared" si="78"/>
        <v>20</v>
      </c>
      <c r="B1693" t="s">
        <v>35</v>
      </c>
      <c r="C1693" t="str">
        <f>VLOOKUP(B1693,'country codes'!$A$3:$B$287,2,0)</f>
        <v>ALB</v>
      </c>
      <c r="D1693">
        <v>7</v>
      </c>
      <c r="E1693" s="7" t="str">
        <f t="shared" si="79"/>
        <v>2009ALB</v>
      </c>
      <c r="F1693" s="5">
        <v>2973.0439999999999</v>
      </c>
      <c r="G1693">
        <v>2009</v>
      </c>
      <c r="H1693" s="5">
        <v>76.2</v>
      </c>
      <c r="I1693" s="6">
        <v>5.4854698181152344</v>
      </c>
      <c r="J1693" s="6">
        <v>2.1717912382412301</v>
      </c>
      <c r="K1693" s="12">
        <v>52.236170813445284</v>
      </c>
      <c r="L1693">
        <f t="shared" si="80"/>
        <v>1.69</v>
      </c>
      <c r="M1693" s="20" t="e">
        <v>#N/A</v>
      </c>
    </row>
    <row r="1694" spans="1:13">
      <c r="A1694">
        <f t="shared" si="78"/>
        <v>21</v>
      </c>
      <c r="B1694" t="s">
        <v>30</v>
      </c>
      <c r="C1694" t="str">
        <f>VLOOKUP(B1694,'country codes'!$A$3:$B$287,2,0)</f>
        <v>PSE</v>
      </c>
      <c r="D1694">
        <v>4</v>
      </c>
      <c r="E1694" s="7" t="str">
        <f t="shared" si="79"/>
        <v>2009PSE</v>
      </c>
      <c r="F1694" s="5">
        <v>3957.6840000000002</v>
      </c>
      <c r="G1694">
        <v>2009</v>
      </c>
      <c r="H1694" s="5">
        <v>72.7</v>
      </c>
      <c r="I1694" s="6">
        <v>4.470191478729248</v>
      </c>
      <c r="J1694" s="6">
        <v>0.66850991844149799</v>
      </c>
      <c r="K1694" s="12">
        <v>51.839585452182412</v>
      </c>
      <c r="L1694">
        <f t="shared" si="80"/>
        <v>1.69</v>
      </c>
      <c r="M1694" s="20" t="e">
        <v>#N/A</v>
      </c>
    </row>
    <row r="1695" spans="1:13">
      <c r="A1695">
        <f t="shared" si="78"/>
        <v>22</v>
      </c>
      <c r="B1695" t="s">
        <v>39</v>
      </c>
      <c r="C1695" t="str">
        <f>VLOOKUP(B1695,'country codes'!$A$3:$B$287,2,0)</f>
        <v>VEN</v>
      </c>
      <c r="D1695">
        <v>1</v>
      </c>
      <c r="E1695" s="7" t="str">
        <f t="shared" si="79"/>
        <v>2009VEN</v>
      </c>
      <c r="F1695" s="5">
        <v>28031.01</v>
      </c>
      <c r="G1695">
        <v>2009</v>
      </c>
      <c r="H1695" s="5">
        <v>73.099999999999994</v>
      </c>
      <c r="I1695" s="6">
        <v>7.1888031959533691</v>
      </c>
      <c r="J1695" s="6">
        <v>3.80381824674292</v>
      </c>
      <c r="K1695" s="12">
        <v>51.482408416614931</v>
      </c>
      <c r="L1695">
        <f t="shared" si="80"/>
        <v>1.69</v>
      </c>
      <c r="M1695" s="20" t="e">
        <v>#N/A</v>
      </c>
    </row>
    <row r="1696" spans="1:13">
      <c r="A1696">
        <f t="shared" si="78"/>
        <v>23</v>
      </c>
      <c r="B1696" t="s">
        <v>19</v>
      </c>
      <c r="C1696" t="str">
        <f>VLOOKUP(B1696,'country codes'!$A$3:$B$287,2,0)</f>
        <v>PER</v>
      </c>
      <c r="D1696">
        <v>1</v>
      </c>
      <c r="E1696" s="7" t="str">
        <f t="shared" si="79"/>
        <v>2009PER</v>
      </c>
      <c r="F1696" s="5">
        <v>28792.663</v>
      </c>
      <c r="G1696">
        <v>2009</v>
      </c>
      <c r="H1696" s="5">
        <v>74.099999999999994</v>
      </c>
      <c r="I1696" s="6">
        <v>5.5188469886779785</v>
      </c>
      <c r="J1696" s="6">
        <v>2.0863392371619698</v>
      </c>
      <c r="K1696" s="12">
        <v>51.351910237105606</v>
      </c>
      <c r="L1696">
        <f t="shared" si="80"/>
        <v>1.69</v>
      </c>
      <c r="M1696" s="20" t="e">
        <v>#N/A</v>
      </c>
    </row>
    <row r="1697" spans="1:13">
      <c r="A1697">
        <f t="shared" si="78"/>
        <v>24</v>
      </c>
      <c r="B1697" t="s">
        <v>34</v>
      </c>
      <c r="C1697" t="str">
        <f>VLOOKUP(B1697,'country codes'!$A$3:$B$287,2,0)</f>
        <v>NLD</v>
      </c>
      <c r="D1697">
        <v>3</v>
      </c>
      <c r="E1697" s="7" t="str">
        <f t="shared" si="79"/>
        <v>2009NLD</v>
      </c>
      <c r="F1697" s="5">
        <v>16626.379000000001</v>
      </c>
      <c r="G1697">
        <v>2009</v>
      </c>
      <c r="H1697" s="5">
        <v>80.599999999999994</v>
      </c>
      <c r="I1697" s="6">
        <v>7.566443920135498</v>
      </c>
      <c r="J1697" s="6">
        <v>5.5340542006415596</v>
      </c>
      <c r="K1697" s="12">
        <v>51.031480422628078</v>
      </c>
      <c r="L1697">
        <f t="shared" si="80"/>
        <v>1.69</v>
      </c>
      <c r="M1697" s="20" t="e">
        <v>#N/A</v>
      </c>
    </row>
    <row r="1698" spans="1:13">
      <c r="A1698">
        <f t="shared" si="78"/>
        <v>25</v>
      </c>
      <c r="B1698" t="s">
        <v>62</v>
      </c>
      <c r="C1698" t="str">
        <f>VLOOKUP(B1698,'country codes'!$A$3:$B$287,2,0)</f>
        <v>SWE</v>
      </c>
      <c r="D1698">
        <v>3</v>
      </c>
      <c r="E1698" s="7" t="str">
        <f t="shared" si="79"/>
        <v>2009SWE</v>
      </c>
      <c r="F1698" s="5">
        <v>9313.0849999999991</v>
      </c>
      <c r="G1698">
        <v>2009</v>
      </c>
      <c r="H1698" s="5">
        <v>81.3</v>
      </c>
      <c r="I1698" s="6">
        <v>7.2659773826599121</v>
      </c>
      <c r="J1698" s="6">
        <v>5.2825974605044799</v>
      </c>
      <c r="K1698" s="12">
        <v>50.977452171466403</v>
      </c>
      <c r="L1698">
        <f t="shared" si="80"/>
        <v>1.69</v>
      </c>
      <c r="M1698" s="20" t="e">
        <v>#N/A</v>
      </c>
    </row>
    <row r="1699" spans="1:13">
      <c r="A1699">
        <f t="shared" si="78"/>
        <v>26</v>
      </c>
      <c r="B1699" t="s">
        <v>37</v>
      </c>
      <c r="C1699" t="str">
        <f>VLOOKUP(B1699,'country codes'!$A$3:$B$287,2,0)</f>
        <v>IDN</v>
      </c>
      <c r="D1699">
        <v>8</v>
      </c>
      <c r="E1699" s="7" t="str">
        <f t="shared" si="79"/>
        <v>2009IDN</v>
      </c>
      <c r="F1699" s="5">
        <v>238620.554</v>
      </c>
      <c r="G1699">
        <v>2009</v>
      </c>
      <c r="H1699" s="5">
        <v>68.900000000000006</v>
      </c>
      <c r="I1699" s="6">
        <v>5.4723610877990723</v>
      </c>
      <c r="J1699" s="6">
        <v>1.4391372189976399</v>
      </c>
      <c r="K1699" s="12">
        <v>50.859392139113808</v>
      </c>
      <c r="L1699">
        <f t="shared" si="80"/>
        <v>1.69</v>
      </c>
      <c r="M1699" s="20" t="e">
        <v>#N/A</v>
      </c>
    </row>
    <row r="1700" spans="1:13">
      <c r="A1700">
        <f t="shared" si="78"/>
        <v>27</v>
      </c>
      <c r="B1700" t="s">
        <v>36</v>
      </c>
      <c r="C1700" t="str">
        <f>VLOOKUP(B1700,'country codes'!$A$3:$B$287,2,0)</f>
        <v>MDA</v>
      </c>
      <c r="D1700">
        <v>7</v>
      </c>
      <c r="E1700" s="7" t="str">
        <f t="shared" si="79"/>
        <v>2009MDA</v>
      </c>
      <c r="F1700" s="5">
        <v>4097.5150000000003</v>
      </c>
      <c r="G1700">
        <v>2009</v>
      </c>
      <c r="H1700" s="5">
        <v>69.099999999999994</v>
      </c>
      <c r="I1700" s="6">
        <v>5.5543742179870605</v>
      </c>
      <c r="J1700" s="6">
        <v>1.5689573644086301</v>
      </c>
      <c r="K1700" s="12">
        <v>50.75684801187932</v>
      </c>
      <c r="L1700">
        <f t="shared" si="80"/>
        <v>1.69</v>
      </c>
      <c r="M1700" s="20" t="e">
        <v>#N/A</v>
      </c>
    </row>
    <row r="1701" spans="1:13">
      <c r="A1701">
        <f t="shared" si="78"/>
        <v>28</v>
      </c>
      <c r="B1701" t="s">
        <v>32</v>
      </c>
      <c r="C1701" t="str">
        <f>VLOOKUP(B1701,'country codes'!$A$3:$B$287,2,0)</f>
        <v>THA</v>
      </c>
      <c r="D1701">
        <v>8</v>
      </c>
      <c r="E1701" s="7" t="str">
        <f t="shared" si="79"/>
        <v>2009THA</v>
      </c>
      <c r="F1701" s="5">
        <v>66866.834000000003</v>
      </c>
      <c r="G1701">
        <v>2009</v>
      </c>
      <c r="H1701" s="5">
        <v>73.8</v>
      </c>
      <c r="I1701" s="6">
        <v>5.4756450653076172</v>
      </c>
      <c r="J1701" s="6">
        <v>2.2239368933991002</v>
      </c>
      <c r="K1701" s="12">
        <v>50.007915686154881</v>
      </c>
      <c r="L1701">
        <f t="shared" si="80"/>
        <v>1.69</v>
      </c>
      <c r="M1701" s="20" t="e">
        <v>#N/A</v>
      </c>
    </row>
    <row r="1702" spans="1:13">
      <c r="A1702">
        <f t="shared" si="78"/>
        <v>29</v>
      </c>
      <c r="B1702" t="s">
        <v>54</v>
      </c>
      <c r="C1702" t="str">
        <f>VLOOKUP(B1702,'country codes'!$A$3:$B$287,2,0)</f>
        <v>IRL</v>
      </c>
      <c r="D1702">
        <v>3</v>
      </c>
      <c r="E1702" s="7" t="str">
        <f t="shared" si="79"/>
        <v>2009IRL</v>
      </c>
      <c r="F1702" s="5">
        <v>4494.5720000000001</v>
      </c>
      <c r="G1702">
        <v>2009</v>
      </c>
      <c r="H1702" s="5">
        <v>80</v>
      </c>
      <c r="I1702" s="6">
        <v>7.0459113121032715</v>
      </c>
      <c r="J1702" s="6">
        <v>5.1369742955867599</v>
      </c>
      <c r="K1702" s="12">
        <v>49.512812715720742</v>
      </c>
      <c r="L1702">
        <f t="shared" si="80"/>
        <v>1.69</v>
      </c>
      <c r="M1702" s="20" t="e">
        <v>#N/A</v>
      </c>
    </row>
    <row r="1703" spans="1:13">
      <c r="A1703">
        <f t="shared" si="78"/>
        <v>30</v>
      </c>
      <c r="B1703" t="s">
        <v>23</v>
      </c>
      <c r="C1703" t="str">
        <f>VLOOKUP(B1703,'country codes'!$A$3:$B$287,2,0)</f>
        <v>NPL</v>
      </c>
      <c r="D1703">
        <v>6</v>
      </c>
      <c r="E1703" s="7" t="str">
        <f t="shared" si="79"/>
        <v>2009NPL</v>
      </c>
      <c r="F1703" s="5">
        <v>26883.530999999999</v>
      </c>
      <c r="G1703">
        <v>2009</v>
      </c>
      <c r="H1703" s="5">
        <v>67.2</v>
      </c>
      <c r="I1703" s="6">
        <v>4.9168682098388672</v>
      </c>
      <c r="J1703" s="6">
        <v>0.84052210076131995</v>
      </c>
      <c r="K1703" s="12">
        <v>49.447711570670684</v>
      </c>
      <c r="L1703">
        <f t="shared" si="80"/>
        <v>1.69</v>
      </c>
      <c r="M1703" s="20" t="e">
        <v>#N/A</v>
      </c>
    </row>
    <row r="1704" spans="1:13">
      <c r="A1704">
        <f t="shared" si="78"/>
        <v>31</v>
      </c>
      <c r="B1704" t="s">
        <v>51</v>
      </c>
      <c r="C1704" t="str">
        <f>VLOOKUP(B1704,'country codes'!$A$3:$B$287,2,0)</f>
        <v>PAK</v>
      </c>
      <c r="D1704">
        <v>6</v>
      </c>
      <c r="E1704" s="7" t="str">
        <f t="shared" si="79"/>
        <v>2009PAK</v>
      </c>
      <c r="F1704" s="5">
        <v>175525.61</v>
      </c>
      <c r="G1704">
        <v>2009</v>
      </c>
      <c r="H1704" s="5">
        <v>65</v>
      </c>
      <c r="I1704" s="6">
        <v>5.2081465721130371</v>
      </c>
      <c r="J1704" s="6">
        <v>0.89311744403441795</v>
      </c>
      <c r="K1704" s="12">
        <v>49.273876324621256</v>
      </c>
      <c r="L1704">
        <f t="shared" si="80"/>
        <v>1.69</v>
      </c>
      <c r="M1704" s="20" t="e">
        <v>#N/A</v>
      </c>
    </row>
    <row r="1705" spans="1:13">
      <c r="A1705">
        <f t="shared" si="78"/>
        <v>32</v>
      </c>
      <c r="B1705" t="s">
        <v>72</v>
      </c>
      <c r="C1705" t="str">
        <f>VLOOKUP(B1705,'country codes'!$A$3:$B$287,2,0)</f>
        <v>TUN</v>
      </c>
      <c r="D1705">
        <v>4</v>
      </c>
      <c r="E1705" s="7" t="str">
        <f t="shared" si="79"/>
        <v>2009TUN</v>
      </c>
      <c r="F1705" s="5">
        <v>10525.691000000001</v>
      </c>
      <c r="G1705">
        <v>2009</v>
      </c>
      <c r="H1705" s="5">
        <v>74.900000000000006</v>
      </c>
      <c r="I1705" s="6">
        <v>5.0254702568054199</v>
      </c>
      <c r="J1705" s="6">
        <v>1.9955658958186699</v>
      </c>
      <c r="K1705" s="12">
        <v>49.069079873916039</v>
      </c>
      <c r="L1705">
        <f t="shared" si="80"/>
        <v>1.69</v>
      </c>
      <c r="M1705" s="20" t="e">
        <v>#N/A</v>
      </c>
    </row>
    <row r="1706" spans="1:13">
      <c r="A1706">
        <f t="shared" si="78"/>
        <v>33</v>
      </c>
      <c r="B1706" t="s">
        <v>59</v>
      </c>
      <c r="C1706" t="str">
        <f>VLOOKUP(B1706,'country codes'!$A$3:$B$287,2,0)</f>
        <v>NOR</v>
      </c>
      <c r="D1706">
        <v>3</v>
      </c>
      <c r="E1706" s="7" t="str">
        <f t="shared" si="79"/>
        <v>2009NOR</v>
      </c>
      <c r="F1706" s="5">
        <v>4826.8469999999998</v>
      </c>
      <c r="G1706">
        <v>2009</v>
      </c>
      <c r="H1706" s="5">
        <v>80.900000000000006</v>
      </c>
      <c r="I1706" s="6">
        <v>7.6437848806381226</v>
      </c>
      <c r="J1706" s="6">
        <v>6.1876419134706904</v>
      </c>
      <c r="K1706" s="12">
        <v>48.967975400639787</v>
      </c>
      <c r="L1706">
        <f t="shared" si="80"/>
        <v>1.69</v>
      </c>
      <c r="M1706" s="20" t="e">
        <v>#N/A</v>
      </c>
    </row>
    <row r="1707" spans="1:13">
      <c r="A1707">
        <f t="shared" si="78"/>
        <v>34</v>
      </c>
      <c r="B1707" t="s">
        <v>10</v>
      </c>
      <c r="C1707" t="str">
        <f>VLOOKUP(B1707,'country codes'!$A$3:$B$287,2,0)</f>
        <v>PHL</v>
      </c>
      <c r="D1707">
        <v>8</v>
      </c>
      <c r="E1707" s="7" t="str">
        <f t="shared" si="79"/>
        <v>2009PHL</v>
      </c>
      <c r="F1707" s="5">
        <v>92414.160999999993</v>
      </c>
      <c r="G1707">
        <v>2009</v>
      </c>
      <c r="H1707" s="5">
        <v>69.7</v>
      </c>
      <c r="I1707" s="6">
        <v>4.879910945892334</v>
      </c>
      <c r="J1707" s="6">
        <v>1.2028044913124001</v>
      </c>
      <c r="K1707" s="12">
        <v>48.853314571974572</v>
      </c>
      <c r="L1707">
        <f t="shared" si="80"/>
        <v>1.69</v>
      </c>
      <c r="M1707" s="20" t="e">
        <v>#N/A</v>
      </c>
    </row>
    <row r="1708" spans="1:13">
      <c r="A1708">
        <f t="shared" si="78"/>
        <v>35</v>
      </c>
      <c r="B1708" t="s">
        <v>49</v>
      </c>
      <c r="C1708" t="str">
        <f>VLOOKUP(B1708,'country codes'!$A$3:$B$287,2,0)</f>
        <v>LKA</v>
      </c>
      <c r="D1708">
        <v>6</v>
      </c>
      <c r="E1708" s="7" t="str">
        <f t="shared" si="79"/>
        <v>2009LKA</v>
      </c>
      <c r="F1708" s="5">
        <v>20123.508000000002</v>
      </c>
      <c r="G1708">
        <v>2009</v>
      </c>
      <c r="H1708" s="5">
        <v>75.3</v>
      </c>
      <c r="I1708" s="6">
        <v>4.2120265960693359</v>
      </c>
      <c r="J1708" s="6">
        <v>1.1883633109632701</v>
      </c>
      <c r="K1708" s="12">
        <v>48.257935922723803</v>
      </c>
      <c r="L1708">
        <f t="shared" si="80"/>
        <v>1.69</v>
      </c>
      <c r="M1708" s="20" t="e">
        <v>#N/A</v>
      </c>
    </row>
    <row r="1709" spans="1:13">
      <c r="A1709">
        <f t="shared" si="78"/>
        <v>36</v>
      </c>
      <c r="B1709" t="s">
        <v>42</v>
      </c>
      <c r="C1709" t="str">
        <f>VLOOKUP(B1709,'country codes'!$A$3:$B$287,2,0)</f>
        <v>ESP</v>
      </c>
      <c r="D1709">
        <v>3</v>
      </c>
      <c r="E1709" s="7" t="str">
        <f t="shared" si="79"/>
        <v>2009ESP</v>
      </c>
      <c r="F1709" s="5">
        <v>46583.565999999999</v>
      </c>
      <c r="G1709">
        <v>2009</v>
      </c>
      <c r="H1709" s="5">
        <v>81.599999999999994</v>
      </c>
      <c r="I1709" s="6">
        <v>6.198601245880127</v>
      </c>
      <c r="J1709" s="6">
        <v>4.64150824689305</v>
      </c>
      <c r="K1709" s="12">
        <v>47.936938426320474</v>
      </c>
      <c r="L1709">
        <f t="shared" si="80"/>
        <v>1.69</v>
      </c>
      <c r="M1709" s="20" t="e">
        <v>#N/A</v>
      </c>
    </row>
    <row r="1710" spans="1:13">
      <c r="A1710">
        <f t="shared" si="78"/>
        <v>37</v>
      </c>
      <c r="B1710" t="s">
        <v>40</v>
      </c>
      <c r="C1710" t="str">
        <f>VLOOKUP(B1710,'country codes'!$A$3:$B$287,2,0)</f>
        <v>DEU</v>
      </c>
      <c r="D1710">
        <v>3</v>
      </c>
      <c r="E1710" s="7" t="str">
        <f t="shared" si="79"/>
        <v>2009DEU</v>
      </c>
      <c r="F1710" s="5">
        <v>80899.960999999996</v>
      </c>
      <c r="G1710">
        <v>2009</v>
      </c>
      <c r="H1710" s="5">
        <v>80</v>
      </c>
      <c r="I1710" s="6">
        <v>6.6414933204650879</v>
      </c>
      <c r="J1710" s="6">
        <v>4.9906505251290501</v>
      </c>
      <c r="K1710" s="12">
        <v>47.909201277640506</v>
      </c>
      <c r="L1710">
        <f t="shared" si="80"/>
        <v>1.69</v>
      </c>
      <c r="M1710" s="20" t="e">
        <v>#N/A</v>
      </c>
    </row>
    <row r="1711" spans="1:13">
      <c r="A1711">
        <f t="shared" si="78"/>
        <v>38</v>
      </c>
      <c r="B1711" t="s">
        <v>88</v>
      </c>
      <c r="C1711" t="str">
        <f>VLOOKUP(B1711,'country codes'!$A$3:$B$287,2,0)</f>
        <v>AUT</v>
      </c>
      <c r="D1711">
        <v>3</v>
      </c>
      <c r="E1711" s="7" t="str">
        <f t="shared" si="79"/>
        <v>2009AUT</v>
      </c>
      <c r="F1711" s="5">
        <v>8372.6579999999994</v>
      </c>
      <c r="G1711">
        <v>2009</v>
      </c>
      <c r="H1711" s="5">
        <v>80.400000000000006</v>
      </c>
      <c r="I1711" s="6">
        <v>7.2418162822723389</v>
      </c>
      <c r="J1711" s="6">
        <v>5.8658087827683998</v>
      </c>
      <c r="K1711" s="12">
        <v>47.836537608483304</v>
      </c>
      <c r="L1711">
        <f t="shared" si="80"/>
        <v>1.69</v>
      </c>
      <c r="M1711" s="20" t="e">
        <v>#N/A</v>
      </c>
    </row>
    <row r="1712" spans="1:13">
      <c r="A1712">
        <f t="shared" si="78"/>
        <v>39</v>
      </c>
      <c r="B1712" t="s">
        <v>58</v>
      </c>
      <c r="C1712" t="str">
        <f>VLOOKUP(B1712,'country codes'!$A$3:$B$287,2,0)</f>
        <v>CYP</v>
      </c>
      <c r="D1712">
        <v>3</v>
      </c>
      <c r="E1712" s="7" t="str">
        <f t="shared" si="79"/>
        <v>2009CYP</v>
      </c>
      <c r="F1712" s="5">
        <v>1098.0889999999999</v>
      </c>
      <c r="G1712">
        <v>2009</v>
      </c>
      <c r="H1712" s="5">
        <v>79.2</v>
      </c>
      <c r="I1712" s="6">
        <v>6.8334774971008301</v>
      </c>
      <c r="J1712" s="6">
        <v>5.1744279417468304</v>
      </c>
      <c r="K1712" s="12">
        <v>47.662586851277609</v>
      </c>
      <c r="L1712">
        <f t="shared" si="80"/>
        <v>1.69</v>
      </c>
      <c r="M1712" s="20" t="e">
        <v>#N/A</v>
      </c>
    </row>
    <row r="1713" spans="1:13">
      <c r="A1713">
        <f t="shared" si="78"/>
        <v>40</v>
      </c>
      <c r="B1713" t="s">
        <v>57</v>
      </c>
      <c r="C1713" t="str">
        <f>VLOOKUP(B1713,'country codes'!$A$3:$B$287,2,0)</f>
        <v>FIN</v>
      </c>
      <c r="D1713">
        <v>3</v>
      </c>
      <c r="E1713" s="7" t="str">
        <f t="shared" si="79"/>
        <v>2009FIN</v>
      </c>
      <c r="F1713" s="5">
        <v>5342.2659999999996</v>
      </c>
      <c r="G1713">
        <v>2009</v>
      </c>
      <c r="H1713" s="5">
        <v>79.900000000000006</v>
      </c>
      <c r="I1713" s="6">
        <v>7.5319454669952393</v>
      </c>
      <c r="J1713" s="6">
        <v>6.2252795302238004</v>
      </c>
      <c r="K1713" s="12">
        <v>47.603785823944101</v>
      </c>
      <c r="L1713">
        <f t="shared" si="80"/>
        <v>1.69</v>
      </c>
      <c r="M1713" s="20" t="e">
        <v>#N/A</v>
      </c>
    </row>
    <row r="1714" spans="1:13">
      <c r="A1714">
        <f t="shared" si="78"/>
        <v>41</v>
      </c>
      <c r="B1714" t="s">
        <v>52</v>
      </c>
      <c r="C1714" t="str">
        <f>VLOOKUP(B1714,'country codes'!$A$3:$B$287,2,0)</f>
        <v>ITA</v>
      </c>
      <c r="D1714">
        <v>3</v>
      </c>
      <c r="E1714" s="7" t="str">
        <f t="shared" si="79"/>
        <v>2009ITA</v>
      </c>
      <c r="F1714" s="5">
        <v>59105.622000000003</v>
      </c>
      <c r="G1714">
        <v>2009</v>
      </c>
      <c r="H1714" s="5">
        <v>81.8</v>
      </c>
      <c r="I1714" s="6">
        <v>6.3338003158569336</v>
      </c>
      <c r="J1714" s="6">
        <v>4.96752089547038</v>
      </c>
      <c r="K1714" s="12">
        <v>47.454389836576226</v>
      </c>
      <c r="L1714">
        <f t="shared" si="80"/>
        <v>1.69</v>
      </c>
      <c r="M1714" s="20" t="e">
        <v>#N/A</v>
      </c>
    </row>
    <row r="1715" spans="1:13">
      <c r="A1715">
        <f t="shared" si="78"/>
        <v>42</v>
      </c>
      <c r="B1715" t="s">
        <v>22</v>
      </c>
      <c r="C1715" t="str">
        <f>VLOOKUP(B1715,'country codes'!$A$3:$B$287,2,0)</f>
        <v>KGZ</v>
      </c>
      <c r="D1715">
        <v>7</v>
      </c>
      <c r="E1715" s="7" t="str">
        <f t="shared" si="79"/>
        <v>2009KGZ</v>
      </c>
      <c r="F1715" s="5">
        <v>5334.7079999999996</v>
      </c>
      <c r="G1715">
        <v>2009</v>
      </c>
      <c r="H1715" s="5">
        <v>68.3</v>
      </c>
      <c r="I1715" s="6">
        <v>5.0690536499023438</v>
      </c>
      <c r="J1715" s="6">
        <v>1.4746000877560901</v>
      </c>
      <c r="K1715" s="12">
        <v>47.364639891503494</v>
      </c>
      <c r="L1715">
        <f t="shared" si="80"/>
        <v>1.69</v>
      </c>
      <c r="M1715" s="20" t="e">
        <v>#N/A</v>
      </c>
    </row>
    <row r="1716" spans="1:13">
      <c r="A1716">
        <f t="shared" si="78"/>
        <v>43</v>
      </c>
      <c r="B1716" t="s">
        <v>13</v>
      </c>
      <c r="C1716" t="str">
        <f>VLOOKUP(B1716,'country codes'!$A$3:$B$287,2,0)</f>
        <v>TJK</v>
      </c>
      <c r="D1716">
        <v>7</v>
      </c>
      <c r="E1716" s="7" t="str">
        <f t="shared" si="79"/>
        <v>2009TJK</v>
      </c>
      <c r="F1716" s="5">
        <v>7364.7520000000004</v>
      </c>
      <c r="G1716">
        <v>2009</v>
      </c>
      <c r="H1716" s="5">
        <v>68.400000000000006</v>
      </c>
      <c r="I1716" s="6">
        <v>4.5751748085021973</v>
      </c>
      <c r="J1716" s="6">
        <v>0.92633547125286197</v>
      </c>
      <c r="K1716" s="12">
        <v>47.362432840294687</v>
      </c>
      <c r="L1716">
        <f t="shared" si="80"/>
        <v>1.69</v>
      </c>
      <c r="M1716" s="20" t="e">
        <v>#N/A</v>
      </c>
    </row>
    <row r="1717" spans="1:13">
      <c r="A1717">
        <f t="shared" si="78"/>
        <v>44</v>
      </c>
      <c r="B1717" t="s">
        <v>75</v>
      </c>
      <c r="C1717" t="str">
        <f>VLOOKUP(B1717,'country codes'!$A$3:$B$287,2,0)</f>
        <v>JPN</v>
      </c>
      <c r="D1717">
        <v>8</v>
      </c>
      <c r="E1717" s="7" t="str">
        <f t="shared" si="79"/>
        <v>2009JPN</v>
      </c>
      <c r="F1717" s="5">
        <v>128555.196</v>
      </c>
      <c r="G1717">
        <v>2009</v>
      </c>
      <c r="H1717" s="5">
        <v>82.8</v>
      </c>
      <c r="I1717" s="6">
        <v>5.8449993133544922</v>
      </c>
      <c r="J1717" s="6">
        <v>4.4756580734498099</v>
      </c>
      <c r="K1717" s="12">
        <v>47.338839775497732</v>
      </c>
      <c r="L1717">
        <f t="shared" si="80"/>
        <v>1.69</v>
      </c>
      <c r="M1717" s="20" t="e">
        <v>#N/A</v>
      </c>
    </row>
    <row r="1718" spans="1:13">
      <c r="A1718">
        <f t="shared" si="78"/>
        <v>45</v>
      </c>
      <c r="B1718" t="s">
        <v>71</v>
      </c>
      <c r="C1718" t="str">
        <f>VLOOKUP(B1718,'country codes'!$A$3:$B$287,2,0)</f>
        <v>EGY</v>
      </c>
      <c r="D1718">
        <v>4</v>
      </c>
      <c r="E1718" s="7" t="str">
        <f t="shared" si="79"/>
        <v>2009EGY</v>
      </c>
      <c r="F1718" s="5">
        <v>81134.789000000004</v>
      </c>
      <c r="G1718">
        <v>2009</v>
      </c>
      <c r="H1718" s="5">
        <v>70.2</v>
      </c>
      <c r="I1718" s="6">
        <v>5.066164493560791</v>
      </c>
      <c r="J1718" s="6">
        <v>1.73701179421206</v>
      </c>
      <c r="K1718" s="12">
        <v>47.286803832686417</v>
      </c>
      <c r="L1718">
        <f t="shared" si="80"/>
        <v>1.69</v>
      </c>
      <c r="M1718" s="20" t="e">
        <v>#N/A</v>
      </c>
    </row>
    <row r="1719" spans="1:13">
      <c r="A1719">
        <f t="shared" si="78"/>
        <v>46</v>
      </c>
      <c r="B1719" t="s">
        <v>61</v>
      </c>
      <c r="C1719" t="str">
        <f>VLOOKUP(B1719,'country codes'!$A$3:$B$287,2,0)</f>
        <v>PRY</v>
      </c>
      <c r="D1719">
        <v>1</v>
      </c>
      <c r="E1719" s="7" t="str">
        <f t="shared" si="79"/>
        <v>2009PRY</v>
      </c>
      <c r="F1719" s="5">
        <v>6163.97</v>
      </c>
      <c r="G1719">
        <v>2009</v>
      </c>
      <c r="H1719" s="5">
        <v>72.5</v>
      </c>
      <c r="I1719" s="6">
        <v>5.5761470794677734</v>
      </c>
      <c r="J1719" s="6">
        <v>2.8814116322765</v>
      </c>
      <c r="K1719" s="12">
        <v>46.151913309313386</v>
      </c>
      <c r="L1719">
        <f t="shared" si="80"/>
        <v>1.69</v>
      </c>
      <c r="M1719" s="20" t="e">
        <v>#N/A</v>
      </c>
    </row>
    <row r="1720" spans="1:13">
      <c r="A1720">
        <f t="shared" si="78"/>
        <v>47</v>
      </c>
      <c r="B1720" t="s">
        <v>29</v>
      </c>
      <c r="C1720" t="str">
        <f>VLOOKUP(B1720,'country codes'!$A$3:$B$287,2,0)</f>
        <v>GBR</v>
      </c>
      <c r="D1720">
        <v>3</v>
      </c>
      <c r="E1720" s="7" t="str">
        <f t="shared" si="79"/>
        <v>2009GBR</v>
      </c>
      <c r="F1720" s="5">
        <v>62828.62</v>
      </c>
      <c r="G1720">
        <v>2009</v>
      </c>
      <c r="H1720" s="5">
        <v>80.099999999999994</v>
      </c>
      <c r="I1720" s="6">
        <v>6.9065470695495605</v>
      </c>
      <c r="J1720" s="6">
        <v>5.8068331591257003</v>
      </c>
      <c r="K1720" s="12">
        <v>46.135779020520062</v>
      </c>
      <c r="L1720">
        <f t="shared" si="80"/>
        <v>1.69</v>
      </c>
      <c r="M1720" s="20" t="e">
        <v>#N/A</v>
      </c>
    </row>
    <row r="1721" spans="1:13">
      <c r="A1721">
        <f t="shared" si="78"/>
        <v>48</v>
      </c>
      <c r="B1721" t="s">
        <v>77</v>
      </c>
      <c r="C1721" t="str">
        <f>VLOOKUP(B1721,'country codes'!$A$3:$B$287,2,0)</f>
        <v>ROU</v>
      </c>
      <c r="D1721">
        <v>7</v>
      </c>
      <c r="E1721" s="7" t="str">
        <f t="shared" si="79"/>
        <v>2009ROU</v>
      </c>
      <c r="F1721" s="5">
        <v>20637.994999999999</v>
      </c>
      <c r="G1721">
        <v>2009</v>
      </c>
      <c r="H1721" s="5">
        <v>73.7</v>
      </c>
      <c r="I1721" s="6">
        <v>5.3675651550292969</v>
      </c>
      <c r="J1721" s="6">
        <v>2.8420939723239198</v>
      </c>
      <c r="K1721" s="12">
        <v>45.906433136694467</v>
      </c>
      <c r="L1721">
        <f t="shared" si="80"/>
        <v>1.69</v>
      </c>
      <c r="M1721" s="20" t="e">
        <v>#N/A</v>
      </c>
    </row>
    <row r="1722" spans="1:13">
      <c r="A1722">
        <f t="shared" si="78"/>
        <v>49</v>
      </c>
      <c r="B1722" t="s">
        <v>48</v>
      </c>
      <c r="C1722" t="str">
        <f>VLOOKUP(B1722,'country codes'!$A$3:$B$287,2,0)</f>
        <v>YEM</v>
      </c>
      <c r="D1722">
        <v>4</v>
      </c>
      <c r="E1722" s="7" t="str">
        <f t="shared" si="79"/>
        <v>2009YEM</v>
      </c>
      <c r="F1722" s="5">
        <v>22516.464</v>
      </c>
      <c r="G1722">
        <v>2009</v>
      </c>
      <c r="H1722" s="5">
        <v>65.3</v>
      </c>
      <c r="I1722" s="6">
        <v>4.8092589378356934</v>
      </c>
      <c r="J1722" s="6">
        <v>1.0220012568833201</v>
      </c>
      <c r="K1722" s="12">
        <v>45.905879318572616</v>
      </c>
      <c r="L1722">
        <f t="shared" si="80"/>
        <v>1.69</v>
      </c>
      <c r="M1722" s="20" t="e">
        <v>#N/A</v>
      </c>
    </row>
    <row r="1723" spans="1:13">
      <c r="A1723">
        <f t="shared" si="78"/>
        <v>50</v>
      </c>
      <c r="B1723" t="s">
        <v>44</v>
      </c>
      <c r="C1723" t="str">
        <f>VLOOKUP(B1723,'country codes'!$A$3:$B$287,2,0)</f>
        <v>FRA</v>
      </c>
      <c r="D1723">
        <v>3</v>
      </c>
      <c r="E1723" s="7" t="str">
        <f t="shared" si="79"/>
        <v>2009FRA</v>
      </c>
      <c r="F1723" s="5">
        <v>62542.883000000002</v>
      </c>
      <c r="G1723">
        <v>2009</v>
      </c>
      <c r="H1723" s="5">
        <v>81.3</v>
      </c>
      <c r="I1723" s="6">
        <v>6.2834982872009277</v>
      </c>
      <c r="J1723" s="6">
        <v>5.2295417877176202</v>
      </c>
      <c r="K1723" s="12">
        <v>45.792796601636368</v>
      </c>
      <c r="L1723">
        <f t="shared" si="80"/>
        <v>1.69</v>
      </c>
      <c r="M1723" s="20" t="e">
        <v>#N/A</v>
      </c>
    </row>
    <row r="1724" spans="1:13">
      <c r="A1724">
        <f t="shared" si="78"/>
        <v>51</v>
      </c>
      <c r="B1724" t="s">
        <v>78</v>
      </c>
      <c r="C1724" t="str">
        <f>VLOOKUP(B1724,'country codes'!$A$3:$B$287,2,0)</f>
        <v>BOL</v>
      </c>
      <c r="D1724">
        <v>1</v>
      </c>
      <c r="E1724" s="7" t="str">
        <f t="shared" si="79"/>
        <v>2009BOL</v>
      </c>
      <c r="F1724" s="5">
        <v>9884.7900000000009</v>
      </c>
      <c r="G1724">
        <v>2009</v>
      </c>
      <c r="H1724" s="5">
        <v>67.5</v>
      </c>
      <c r="I1724" s="6">
        <v>6.0855793952941895</v>
      </c>
      <c r="J1724" s="6">
        <v>2.8422574645271199</v>
      </c>
      <c r="K1724" s="12">
        <v>45.657315467351516</v>
      </c>
      <c r="L1724">
        <f t="shared" si="80"/>
        <v>1.69</v>
      </c>
      <c r="M1724" s="20" t="e">
        <v>#N/A</v>
      </c>
    </row>
    <row r="1725" spans="1:13">
      <c r="A1725">
        <f t="shared" si="78"/>
        <v>52</v>
      </c>
      <c r="B1725" t="s">
        <v>24</v>
      </c>
      <c r="C1725" t="str">
        <f>VLOOKUP(B1725,'country codes'!$A$3:$B$287,2,0)</f>
        <v>UZB</v>
      </c>
      <c r="D1725">
        <v>7</v>
      </c>
      <c r="E1725" s="7" t="str">
        <f t="shared" si="79"/>
        <v>2009UZB</v>
      </c>
      <c r="F1725" s="5">
        <v>28065.469000000001</v>
      </c>
      <c r="G1725">
        <v>2009</v>
      </c>
      <c r="H1725" s="5">
        <v>69.400000000000006</v>
      </c>
      <c r="I1725" s="6">
        <v>5.2607207298278809</v>
      </c>
      <c r="J1725" s="6">
        <v>2.1561132851450102</v>
      </c>
      <c r="K1725" s="12">
        <v>45.622947484328279</v>
      </c>
      <c r="L1725">
        <f t="shared" si="80"/>
        <v>1.69</v>
      </c>
      <c r="M1725" s="20" t="e">
        <v>#N/A</v>
      </c>
    </row>
    <row r="1726" spans="1:13">
      <c r="A1726">
        <f t="shared" si="78"/>
        <v>53</v>
      </c>
      <c r="B1726" t="s">
        <v>65</v>
      </c>
      <c r="C1726" t="str">
        <f>VLOOKUP(B1726,'country codes'!$A$3:$B$287,2,0)</f>
        <v>IRQ</v>
      </c>
      <c r="D1726">
        <v>4</v>
      </c>
      <c r="E1726" s="7" t="str">
        <f t="shared" si="79"/>
        <v>2009IRQ</v>
      </c>
      <c r="F1726" s="5">
        <v>28973.156999999999</v>
      </c>
      <c r="G1726">
        <v>2009</v>
      </c>
      <c r="H1726" s="5">
        <v>68.3</v>
      </c>
      <c r="I1726" s="6">
        <v>4.7753167152404785</v>
      </c>
      <c r="J1726" s="6">
        <v>1.55171062625365</v>
      </c>
      <c r="K1726" s="12">
        <v>44.913368391915988</v>
      </c>
      <c r="L1726">
        <f t="shared" si="80"/>
        <v>1.69</v>
      </c>
      <c r="M1726" s="20" t="e">
        <v>#N/A</v>
      </c>
    </row>
    <row r="1727" spans="1:13">
      <c r="A1727">
        <f t="shared" si="78"/>
        <v>54</v>
      </c>
      <c r="B1727" t="s">
        <v>124</v>
      </c>
      <c r="C1727" t="str">
        <f>VLOOKUP(B1727,'country codes'!$A$3:$B$287,2,0)</f>
        <v>IND</v>
      </c>
      <c r="D1727">
        <v>6</v>
      </c>
      <c r="E1727" s="7" t="str">
        <f t="shared" si="79"/>
        <v>2009IND</v>
      </c>
      <c r="F1727" s="5">
        <v>1217726.2169999999</v>
      </c>
      <c r="G1727">
        <v>2009</v>
      </c>
      <c r="H1727" s="5">
        <v>66.2</v>
      </c>
      <c r="I1727" s="6">
        <v>4.5215177536010742</v>
      </c>
      <c r="J1727" s="6">
        <v>1.0044060207888501</v>
      </c>
      <c r="K1727" s="12">
        <v>44.726032612604236</v>
      </c>
      <c r="L1727">
        <f t="shared" si="80"/>
        <v>1.69</v>
      </c>
      <c r="M1727" s="20" t="e">
        <v>#N/A</v>
      </c>
    </row>
    <row r="1728" spans="1:13">
      <c r="A1728">
        <f t="shared" si="78"/>
        <v>55</v>
      </c>
      <c r="B1728" t="s">
        <v>101</v>
      </c>
      <c r="C1728" t="str">
        <f>VLOOKUP(B1728,'country codes'!$A$3:$B$287,2,0)</f>
        <v>DNK</v>
      </c>
      <c r="D1728">
        <v>3</v>
      </c>
      <c r="E1728" s="7" t="str">
        <f t="shared" si="79"/>
        <v>2009DNK</v>
      </c>
      <c r="F1728" s="5">
        <v>5526.3890000000001</v>
      </c>
      <c r="G1728">
        <v>2009</v>
      </c>
      <c r="H1728" s="5">
        <v>79.099999999999994</v>
      </c>
      <c r="I1728" s="6">
        <v>7.6833586692810059</v>
      </c>
      <c r="J1728" s="6">
        <v>7.1427836036402104</v>
      </c>
      <c r="K1728" s="12">
        <v>44.585983851077486</v>
      </c>
      <c r="L1728">
        <f t="shared" si="80"/>
        <v>1.69</v>
      </c>
      <c r="M1728" s="20" t="e">
        <v>#N/A</v>
      </c>
    </row>
    <row r="1729" spans="1:13">
      <c r="A1729">
        <f t="shared" si="78"/>
        <v>56</v>
      </c>
      <c r="B1729" t="s">
        <v>111</v>
      </c>
      <c r="C1729" t="str">
        <f>VLOOKUP(B1729,'country codes'!$A$3:$B$287,2,0)</f>
        <v>TUR</v>
      </c>
      <c r="D1729">
        <v>4</v>
      </c>
      <c r="E1729" s="7" t="str">
        <f t="shared" si="79"/>
        <v>2009TUR</v>
      </c>
      <c r="F1729" s="5">
        <v>71321.406000000003</v>
      </c>
      <c r="G1729">
        <v>2009</v>
      </c>
      <c r="H1729" s="5">
        <v>74.099999999999994</v>
      </c>
      <c r="I1729" s="6">
        <v>5.2128415107727051</v>
      </c>
      <c r="J1729" s="6">
        <v>2.9758773020278602</v>
      </c>
      <c r="K1729" s="12">
        <v>44.564553409678211</v>
      </c>
      <c r="L1729">
        <f t="shared" si="80"/>
        <v>1.69</v>
      </c>
      <c r="M1729" s="20" t="e">
        <v>#N/A</v>
      </c>
    </row>
    <row r="1730" spans="1:13">
      <c r="A1730">
        <f t="shared" ref="A1730:A1793" si="81">IF(ISNUMBER(K1730),COUNTIFS($G$2:$G$2281,G1730,$K$2:$K$2281,"&gt;"&amp;K1730)+1,"")</f>
        <v>57</v>
      </c>
      <c r="B1730" t="s">
        <v>90</v>
      </c>
      <c r="C1730" t="str">
        <f>VLOOKUP(B1730,'country codes'!$A$3:$B$287,2,0)</f>
        <v>LAO</v>
      </c>
      <c r="D1730">
        <v>8</v>
      </c>
      <c r="E1730" s="7" t="str">
        <f t="shared" ref="E1730:E1793" si="82">G1730&amp;C1730</f>
        <v>2009LAO</v>
      </c>
      <c r="F1730" s="5">
        <v>6148.6210000000001</v>
      </c>
      <c r="G1730">
        <v>2009</v>
      </c>
      <c r="H1730" s="5">
        <v>63.8</v>
      </c>
      <c r="I1730" s="6">
        <v>4.930649121602376</v>
      </c>
      <c r="J1730" s="6">
        <v>1.2553096341723899</v>
      </c>
      <c r="K1730" s="12">
        <v>44.107646464407651</v>
      </c>
      <c r="L1730">
        <f t="shared" ref="L1730:L1793" si="83">VLOOKUP(G1730,$G$2285:$J$2299,4,0)</f>
        <v>1.69</v>
      </c>
      <c r="M1730" s="20" t="e">
        <v>#N/A</v>
      </c>
    </row>
    <row r="1731" spans="1:13">
      <c r="A1731">
        <f t="shared" si="81"/>
        <v>58</v>
      </c>
      <c r="B1731" t="s">
        <v>113</v>
      </c>
      <c r="C1731" t="str">
        <f>VLOOKUP(B1731,'country codes'!$A$3:$B$287,2,0)</f>
        <v>MLT</v>
      </c>
      <c r="D1731">
        <v>3</v>
      </c>
      <c r="E1731" s="7" t="str">
        <f t="shared" si="82"/>
        <v>2009MLT</v>
      </c>
      <c r="F1731" s="5">
        <v>411.55900000000003</v>
      </c>
      <c r="G1731">
        <v>2009</v>
      </c>
      <c r="H1731" s="5">
        <v>80.599999999999994</v>
      </c>
      <c r="I1731" s="6">
        <v>6.3276395797729492</v>
      </c>
      <c r="J1731" s="6">
        <v>5.7219820561814601</v>
      </c>
      <c r="K1731" s="12">
        <v>43.742762840511013</v>
      </c>
      <c r="L1731">
        <f t="shared" si="83"/>
        <v>1.69</v>
      </c>
      <c r="M1731" s="20" t="e">
        <v>#N/A</v>
      </c>
    </row>
    <row r="1732" spans="1:13">
      <c r="A1732">
        <f t="shared" si="81"/>
        <v>59</v>
      </c>
      <c r="B1732" t="s">
        <v>84</v>
      </c>
      <c r="C1732" t="str">
        <f>VLOOKUP(B1732,'country codes'!$A$3:$B$287,2,0)</f>
        <v>PRT</v>
      </c>
      <c r="D1732">
        <v>3</v>
      </c>
      <c r="E1732" s="7" t="str">
        <f t="shared" si="82"/>
        <v>2009PRT</v>
      </c>
      <c r="F1732" s="5">
        <v>10604.066000000001</v>
      </c>
      <c r="G1732">
        <v>2009</v>
      </c>
      <c r="H1732" s="5">
        <v>79.7</v>
      </c>
      <c r="I1732" s="6">
        <v>5.4057462215423584</v>
      </c>
      <c r="J1732" s="6">
        <v>4.2794503376719</v>
      </c>
      <c r="K1732" s="12">
        <v>43.617020953307239</v>
      </c>
      <c r="L1732">
        <f t="shared" si="83"/>
        <v>1.69</v>
      </c>
      <c r="M1732" s="20" t="e">
        <v>#N/A</v>
      </c>
    </row>
    <row r="1733" spans="1:13">
      <c r="A1733">
        <f t="shared" si="81"/>
        <v>60</v>
      </c>
      <c r="B1733" t="s">
        <v>67</v>
      </c>
      <c r="C1733" t="str">
        <f>VLOOKUP(B1733,'country codes'!$A$3:$B$287,2,0)</f>
        <v>SVN</v>
      </c>
      <c r="D1733">
        <v>7</v>
      </c>
      <c r="E1733" s="7" t="str">
        <f t="shared" si="82"/>
        <v>2009SVN</v>
      </c>
      <c r="F1733" s="5">
        <v>2033.807</v>
      </c>
      <c r="G1733">
        <v>2009</v>
      </c>
      <c r="H1733" s="5">
        <v>79.099999999999994</v>
      </c>
      <c r="I1733" s="6">
        <v>5.8301606178283691</v>
      </c>
      <c r="J1733" s="6">
        <v>4.9048166122579397</v>
      </c>
      <c r="K1733" s="12">
        <v>43.195154529591754</v>
      </c>
      <c r="L1733">
        <f t="shared" si="83"/>
        <v>1.69</v>
      </c>
      <c r="M1733" s="20" t="e">
        <v>#N/A</v>
      </c>
    </row>
    <row r="1734" spans="1:13">
      <c r="A1734">
        <f t="shared" si="81"/>
        <v>61</v>
      </c>
      <c r="B1734" t="s">
        <v>112</v>
      </c>
      <c r="C1734" t="str">
        <f>VLOOKUP(B1734,'country codes'!$A$3:$B$287,2,0)</f>
        <v>MYS</v>
      </c>
      <c r="D1734">
        <v>8</v>
      </c>
      <c r="E1734" s="7" t="str">
        <f t="shared" si="82"/>
        <v>2009MYS</v>
      </c>
      <c r="F1734" s="5">
        <v>27735.038</v>
      </c>
      <c r="G1734">
        <v>2009</v>
      </c>
      <c r="H1734" s="5">
        <v>74.3</v>
      </c>
      <c r="I1734" s="6">
        <v>5.3847017288208008</v>
      </c>
      <c r="J1734" s="6">
        <v>3.5492856823391699</v>
      </c>
      <c r="K1734" s="12">
        <v>43.134064487909789</v>
      </c>
      <c r="L1734">
        <f t="shared" si="83"/>
        <v>1.69</v>
      </c>
      <c r="M1734" s="20" t="e">
        <v>#N/A</v>
      </c>
    </row>
    <row r="1735" spans="1:13">
      <c r="A1735">
        <f t="shared" si="81"/>
        <v>62</v>
      </c>
      <c r="B1735" t="s">
        <v>66</v>
      </c>
      <c r="C1735" t="str">
        <f>VLOOKUP(B1735,'country codes'!$A$3:$B$287,2,0)</f>
        <v>BIH</v>
      </c>
      <c r="D1735">
        <v>7</v>
      </c>
      <c r="E1735" s="7" t="str">
        <f t="shared" si="82"/>
        <v>2009BIH</v>
      </c>
      <c r="F1735" s="5">
        <v>3735.9450000000002</v>
      </c>
      <c r="G1735">
        <v>2009</v>
      </c>
      <c r="H1735" s="5">
        <v>75.8</v>
      </c>
      <c r="I1735" s="6">
        <v>4.9634771347045898</v>
      </c>
      <c r="J1735" s="6">
        <v>3.22382585827985</v>
      </c>
      <c r="K1735" s="12">
        <v>42.998418865457211</v>
      </c>
      <c r="L1735">
        <f t="shared" si="83"/>
        <v>1.69</v>
      </c>
      <c r="M1735" s="20" t="e">
        <v>#N/A</v>
      </c>
    </row>
    <row r="1736" spans="1:13">
      <c r="A1736">
        <f t="shared" si="81"/>
        <v>63</v>
      </c>
      <c r="B1736" t="s">
        <v>46</v>
      </c>
      <c r="C1736" t="str">
        <f>VLOOKUP(B1736,'country codes'!$A$3:$B$287,2,0)</f>
        <v>AZE</v>
      </c>
      <c r="D1736">
        <v>7</v>
      </c>
      <c r="E1736" s="7" t="str">
        <f t="shared" si="82"/>
        <v>2009AZE</v>
      </c>
      <c r="F1736" s="5">
        <v>8924.3829999999998</v>
      </c>
      <c r="G1736">
        <v>2009</v>
      </c>
      <c r="H1736" s="5">
        <v>70.599999999999994</v>
      </c>
      <c r="I1736" s="6">
        <v>4.5737252235412598</v>
      </c>
      <c r="J1736" s="6">
        <v>2.0122958627859702</v>
      </c>
      <c r="K1736" s="12">
        <v>42.775164936352198</v>
      </c>
      <c r="L1736">
        <f t="shared" si="83"/>
        <v>1.69</v>
      </c>
      <c r="M1736" s="20" t="e">
        <v>#N/A</v>
      </c>
    </row>
    <row r="1737" spans="1:13">
      <c r="A1737">
        <f t="shared" si="81"/>
        <v>64</v>
      </c>
      <c r="B1737" t="s">
        <v>64</v>
      </c>
      <c r="C1737" t="str">
        <f>VLOOKUP(B1737,'country codes'!$A$3:$B$287,2,0)</f>
        <v>GRC</v>
      </c>
      <c r="D1737">
        <v>3</v>
      </c>
      <c r="E1737" s="7" t="str">
        <f t="shared" si="82"/>
        <v>2009GRC</v>
      </c>
      <c r="F1737" s="5">
        <v>10959.268</v>
      </c>
      <c r="G1737">
        <v>2009</v>
      </c>
      <c r="H1737" s="5">
        <v>80.3</v>
      </c>
      <c r="I1737" s="6">
        <v>6.0385746955871582</v>
      </c>
      <c r="J1737" s="6">
        <v>5.56893088084274</v>
      </c>
      <c r="K1737" s="12">
        <v>42.590332632196287</v>
      </c>
      <c r="L1737">
        <f t="shared" si="83"/>
        <v>1.69</v>
      </c>
      <c r="M1737" s="20" t="e">
        <v>#N/A</v>
      </c>
    </row>
    <row r="1738" spans="1:13">
      <c r="A1738">
        <f t="shared" si="81"/>
        <v>65</v>
      </c>
      <c r="B1738" t="s">
        <v>69</v>
      </c>
      <c r="C1738" t="str">
        <f>VLOOKUP(B1738,'country codes'!$A$3:$B$287,2,0)</f>
        <v>HRV</v>
      </c>
      <c r="D1738">
        <v>7</v>
      </c>
      <c r="E1738" s="7" t="str">
        <f t="shared" si="82"/>
        <v>2009HRV</v>
      </c>
      <c r="F1738" s="5">
        <v>4341.2610000000004</v>
      </c>
      <c r="G1738">
        <v>2009</v>
      </c>
      <c r="H1738" s="5">
        <v>76.5</v>
      </c>
      <c r="I1738" s="6">
        <v>5.4333195686340332</v>
      </c>
      <c r="J1738" s="6">
        <v>4.0886209501544499</v>
      </c>
      <c r="K1738" s="12">
        <v>42.566789103871074</v>
      </c>
      <c r="L1738">
        <f t="shared" si="83"/>
        <v>1.69</v>
      </c>
      <c r="M1738" s="20" t="e">
        <v>#N/A</v>
      </c>
    </row>
    <row r="1739" spans="1:13">
      <c r="A1739">
        <f t="shared" si="81"/>
        <v>66</v>
      </c>
      <c r="B1739" t="s">
        <v>120</v>
      </c>
      <c r="C1739" t="str">
        <f>VLOOKUP(B1739,'country codes'!$A$3:$B$287,2,0)</f>
        <v>BEL</v>
      </c>
      <c r="D1739">
        <v>3</v>
      </c>
      <c r="E1739" s="7" t="str">
        <f t="shared" si="82"/>
        <v>2009BEL</v>
      </c>
      <c r="F1739" s="5">
        <v>10859.933999999999</v>
      </c>
      <c r="G1739">
        <v>2009</v>
      </c>
      <c r="H1739" s="5">
        <v>79.900000000000006</v>
      </c>
      <c r="I1739" s="6">
        <v>6.9850525856018066</v>
      </c>
      <c r="J1739" s="6">
        <v>6.9472517422272402</v>
      </c>
      <c r="K1739" s="12">
        <v>42.444260927275657</v>
      </c>
      <c r="L1739">
        <f t="shared" si="83"/>
        <v>1.69</v>
      </c>
      <c r="M1739" s="20" t="e">
        <v>#N/A</v>
      </c>
    </row>
    <row r="1740" spans="1:13">
      <c r="A1740">
        <f t="shared" si="81"/>
        <v>67</v>
      </c>
      <c r="B1740" t="s">
        <v>18</v>
      </c>
      <c r="C1740" t="str">
        <f>VLOOKUP(B1740,'country codes'!$A$3:$B$287,2,0)</f>
        <v>ARM</v>
      </c>
      <c r="D1740">
        <v>7</v>
      </c>
      <c r="E1740" s="7" t="str">
        <f t="shared" si="82"/>
        <v>2009ARM</v>
      </c>
      <c r="F1740" s="5">
        <v>2888.0940000000001</v>
      </c>
      <c r="G1740">
        <v>2009</v>
      </c>
      <c r="H1740" s="5">
        <v>73.099999999999994</v>
      </c>
      <c r="I1740" s="6">
        <v>4.177581787109375</v>
      </c>
      <c r="J1740" s="6">
        <v>1.89186761257664</v>
      </c>
      <c r="K1740" s="12">
        <v>42.424130617924213</v>
      </c>
      <c r="L1740">
        <f t="shared" si="83"/>
        <v>1.69</v>
      </c>
      <c r="M1740" s="20" t="e">
        <v>#N/A</v>
      </c>
    </row>
    <row r="1741" spans="1:13">
      <c r="A1741">
        <f t="shared" si="81"/>
        <v>68</v>
      </c>
      <c r="B1741" t="s">
        <v>76</v>
      </c>
      <c r="C1741" t="str">
        <f>VLOOKUP(B1741,'country codes'!$A$3:$B$287,2,0)</f>
        <v>SVK</v>
      </c>
      <c r="D1741">
        <v>7</v>
      </c>
      <c r="E1741" s="7" t="str">
        <f t="shared" si="82"/>
        <v>2009SVK</v>
      </c>
      <c r="F1741" s="5">
        <v>5401.1490000000003</v>
      </c>
      <c r="G1741">
        <v>2009</v>
      </c>
      <c r="H1741" s="5">
        <v>75.2</v>
      </c>
      <c r="I1741" s="6">
        <v>5.8553365468978882</v>
      </c>
      <c r="J1741" s="6">
        <v>4.5244209628167802</v>
      </c>
      <c r="K1741" s="12">
        <v>42.374105228286616</v>
      </c>
      <c r="L1741">
        <f t="shared" si="83"/>
        <v>1.69</v>
      </c>
      <c r="M1741" s="20" t="e">
        <v>#N/A</v>
      </c>
    </row>
    <row r="1742" spans="1:13">
      <c r="A1742">
        <f t="shared" si="81"/>
        <v>69</v>
      </c>
      <c r="B1742" t="s">
        <v>94</v>
      </c>
      <c r="C1742" t="str">
        <f>VLOOKUP(B1742,'country codes'!$A$3:$B$287,2,0)</f>
        <v>POL</v>
      </c>
      <c r="D1742">
        <v>7</v>
      </c>
      <c r="E1742" s="7" t="str">
        <f t="shared" si="82"/>
        <v>2009POL</v>
      </c>
      <c r="F1742" s="5">
        <v>38351.923999999999</v>
      </c>
      <c r="G1742">
        <v>2009</v>
      </c>
      <c r="H1742" s="5">
        <v>76</v>
      </c>
      <c r="I1742" s="6">
        <v>5.7720274925231934</v>
      </c>
      <c r="J1742" s="6">
        <v>4.5550690543102803</v>
      </c>
      <c r="K1742" s="12">
        <v>42.304926836703849</v>
      </c>
      <c r="L1742">
        <f t="shared" si="83"/>
        <v>1.69</v>
      </c>
      <c r="M1742" s="20" t="e">
        <v>#N/A</v>
      </c>
    </row>
    <row r="1743" spans="1:13">
      <c r="A1743">
        <f t="shared" si="81"/>
        <v>70</v>
      </c>
      <c r="B1743" t="s">
        <v>130</v>
      </c>
      <c r="C1743" t="str">
        <f>VLOOKUP(B1743,'country codes'!$A$3:$B$287,2,0)</f>
        <v>CAN</v>
      </c>
      <c r="D1743">
        <v>2</v>
      </c>
      <c r="E1743" s="7" t="str">
        <f t="shared" si="82"/>
        <v>2009CAN</v>
      </c>
      <c r="F1743" s="5">
        <v>33746.093000000001</v>
      </c>
      <c r="G1743">
        <v>2009</v>
      </c>
      <c r="H1743" s="5">
        <v>81.099999999999994</v>
      </c>
      <c r="I1743" s="6">
        <v>7.4878244400024414</v>
      </c>
      <c r="J1743" s="6">
        <v>7.9994276724503797</v>
      </c>
      <c r="K1743" s="12">
        <v>42.223725881563993</v>
      </c>
      <c r="L1743">
        <f t="shared" si="83"/>
        <v>1.69</v>
      </c>
      <c r="M1743" s="20" t="e">
        <v>#N/A</v>
      </c>
    </row>
    <row r="1744" spans="1:13">
      <c r="A1744">
        <f t="shared" si="81"/>
        <v>71</v>
      </c>
      <c r="B1744" t="s">
        <v>83</v>
      </c>
      <c r="C1744" t="str">
        <f>VLOOKUP(B1744,'country codes'!$A$3:$B$287,2,0)</f>
        <v>CZE</v>
      </c>
      <c r="D1744">
        <v>7</v>
      </c>
      <c r="E1744" s="7" t="str">
        <f t="shared" si="82"/>
        <v>2009CZE</v>
      </c>
      <c r="F1744" s="5">
        <v>10488.155000000001</v>
      </c>
      <c r="G1744">
        <v>2009</v>
      </c>
      <c r="H1744" s="5">
        <v>77.400000000000006</v>
      </c>
      <c r="I1744" s="6">
        <v>6.33314307530721</v>
      </c>
      <c r="J1744" s="6">
        <v>5.6269708927662698</v>
      </c>
      <c r="K1744" s="12">
        <v>42.176255149820484</v>
      </c>
      <c r="L1744">
        <f t="shared" si="83"/>
        <v>1.69</v>
      </c>
      <c r="M1744" s="20" t="e">
        <v>#N/A</v>
      </c>
    </row>
    <row r="1745" spans="1:13">
      <c r="A1745">
        <f t="shared" si="81"/>
        <v>72</v>
      </c>
      <c r="B1745" t="s">
        <v>60</v>
      </c>
      <c r="C1745" t="str">
        <f>VLOOKUP(B1745,'country codes'!$A$3:$B$287,2,0)</f>
        <v>MDG</v>
      </c>
      <c r="D1745">
        <v>5</v>
      </c>
      <c r="E1745" s="7" t="str">
        <f t="shared" si="82"/>
        <v>2009MDG</v>
      </c>
      <c r="F1745" s="5">
        <v>20569.115000000002</v>
      </c>
      <c r="G1745">
        <v>2009</v>
      </c>
      <c r="H1745" s="5">
        <v>62.9</v>
      </c>
      <c r="I1745" s="6">
        <v>4.5538578033447266</v>
      </c>
      <c r="J1745" s="6">
        <v>1.03682616240631</v>
      </c>
      <c r="K1745" s="12">
        <v>42.14073941969076</v>
      </c>
      <c r="L1745">
        <f t="shared" si="83"/>
        <v>1.69</v>
      </c>
      <c r="M1745" s="20" t="e">
        <v>#N/A</v>
      </c>
    </row>
    <row r="1746" spans="1:13">
      <c r="A1746">
        <f t="shared" si="81"/>
        <v>73</v>
      </c>
      <c r="B1746" t="s">
        <v>123</v>
      </c>
      <c r="C1746" t="str">
        <f>VLOOKUP(B1746,'country codes'!$A$3:$B$287,2,0)</f>
        <v>LBN</v>
      </c>
      <c r="D1746">
        <v>4</v>
      </c>
      <c r="E1746" s="7" t="str">
        <f t="shared" si="82"/>
        <v>2009LBN</v>
      </c>
      <c r="F1746" s="5">
        <v>4813.0259999999998</v>
      </c>
      <c r="G1746">
        <v>2009</v>
      </c>
      <c r="H1746" s="5">
        <v>78.2</v>
      </c>
      <c r="I1746" s="6">
        <v>5.2059988975524902</v>
      </c>
      <c r="J1746" s="6">
        <v>4.2879767641865199</v>
      </c>
      <c r="K1746" s="12">
        <v>41.507697799822644</v>
      </c>
      <c r="L1746">
        <f t="shared" si="83"/>
        <v>1.69</v>
      </c>
      <c r="M1746" s="20" t="e">
        <v>#N/A</v>
      </c>
    </row>
    <row r="1747" spans="1:13">
      <c r="A1747">
        <f t="shared" si="81"/>
        <v>74</v>
      </c>
      <c r="B1747" t="s">
        <v>107</v>
      </c>
      <c r="C1747" t="str">
        <f>VLOOKUP(B1747,'country codes'!$A$3:$B$287,2,0)</f>
        <v>UKR</v>
      </c>
      <c r="D1747">
        <v>7</v>
      </c>
      <c r="E1747" s="7" t="str">
        <f t="shared" si="82"/>
        <v>2009UKR</v>
      </c>
      <c r="F1747" s="5">
        <v>45970.942000000003</v>
      </c>
      <c r="G1747">
        <v>2009</v>
      </c>
      <c r="H1747" s="5">
        <v>68.8</v>
      </c>
      <c r="I1747" s="6">
        <v>5.1656394004821777</v>
      </c>
      <c r="J1747" s="6">
        <v>2.80833291320269</v>
      </c>
      <c r="K1747" s="12">
        <v>41.405618049862873</v>
      </c>
      <c r="L1747">
        <f t="shared" si="83"/>
        <v>1.69</v>
      </c>
      <c r="M1747" s="20" t="e">
        <v>#N/A</v>
      </c>
    </row>
    <row r="1748" spans="1:13">
      <c r="A1748">
        <f t="shared" si="81"/>
        <v>75</v>
      </c>
      <c r="B1748" t="s">
        <v>92</v>
      </c>
      <c r="C1748" t="str">
        <f>VLOOKUP(B1748,'country codes'!$A$3:$B$287,2,0)</f>
        <v>IRN</v>
      </c>
      <c r="D1748">
        <v>4</v>
      </c>
      <c r="E1748" s="7" t="str">
        <f t="shared" si="82"/>
        <v>2009IRN</v>
      </c>
      <c r="F1748" s="5">
        <v>72924.832999999999</v>
      </c>
      <c r="G1748">
        <v>2009</v>
      </c>
      <c r="H1748" s="5">
        <v>73.5</v>
      </c>
      <c r="I1748" s="6">
        <v>5.0084945360819502</v>
      </c>
      <c r="J1748" s="6">
        <v>3.3132602147813999</v>
      </c>
      <c r="K1748" s="12">
        <v>41.3981976595623</v>
      </c>
      <c r="L1748">
        <f t="shared" si="83"/>
        <v>1.69</v>
      </c>
      <c r="M1748" s="20" t="e">
        <v>#N/A</v>
      </c>
    </row>
    <row r="1749" spans="1:13">
      <c r="A1749">
        <f t="shared" si="81"/>
        <v>76</v>
      </c>
      <c r="B1749" t="s">
        <v>41</v>
      </c>
      <c r="C1749" t="str">
        <f>VLOOKUP(B1749,'country codes'!$A$3:$B$287,2,0)</f>
        <v>KHM</v>
      </c>
      <c r="D1749">
        <v>8</v>
      </c>
      <c r="E1749" s="7" t="str">
        <f t="shared" si="82"/>
        <v>2009KHM</v>
      </c>
      <c r="F1749" s="5">
        <v>14093.605</v>
      </c>
      <c r="G1749">
        <v>2009</v>
      </c>
      <c r="H1749" s="5">
        <v>66</v>
      </c>
      <c r="I1749" s="6">
        <v>4.1106257438659668</v>
      </c>
      <c r="J1749" s="6">
        <v>1.09690716077089</v>
      </c>
      <c r="K1749" s="12">
        <v>41.161385312998171</v>
      </c>
      <c r="L1749">
        <f t="shared" si="83"/>
        <v>1.69</v>
      </c>
      <c r="M1749" s="20" t="e">
        <v>#N/A</v>
      </c>
    </row>
    <row r="1750" spans="1:13">
      <c r="A1750">
        <f t="shared" si="81"/>
        <v>77</v>
      </c>
      <c r="B1750" t="s">
        <v>85</v>
      </c>
      <c r="C1750" t="str">
        <f>VLOOKUP(B1750,'country codes'!$A$3:$B$287,2,0)</f>
        <v>HUN</v>
      </c>
      <c r="D1750">
        <v>7</v>
      </c>
      <c r="E1750" s="7" t="str">
        <f t="shared" si="82"/>
        <v>2009HUN</v>
      </c>
      <c r="F1750" s="5">
        <v>9959.4390000000003</v>
      </c>
      <c r="G1750">
        <v>2009</v>
      </c>
      <c r="H1750" s="5">
        <v>74.2</v>
      </c>
      <c r="I1750" s="6">
        <v>4.8946003913879395</v>
      </c>
      <c r="J1750" s="6">
        <v>3.3247207142408399</v>
      </c>
      <c r="K1750" s="12">
        <v>41.113911179251843</v>
      </c>
      <c r="L1750">
        <f t="shared" si="83"/>
        <v>1.69</v>
      </c>
      <c r="M1750" s="20" t="e">
        <v>#N/A</v>
      </c>
    </row>
    <row r="1751" spans="1:13">
      <c r="A1751">
        <f t="shared" si="81"/>
        <v>78</v>
      </c>
      <c r="B1751" t="s">
        <v>119</v>
      </c>
      <c r="C1751" t="str">
        <f>VLOOKUP(B1751,'country codes'!$A$3:$B$287,2,0)</f>
        <v>AUS</v>
      </c>
      <c r="D1751">
        <v>2</v>
      </c>
      <c r="E1751" s="7" t="str">
        <f t="shared" si="82"/>
        <v>2009AUS</v>
      </c>
      <c r="F1751" s="5">
        <v>21750.851999999999</v>
      </c>
      <c r="G1751">
        <v>2009</v>
      </c>
      <c r="H1751" s="5">
        <v>81.8</v>
      </c>
      <c r="I1751" s="6">
        <v>7.3519022464752197</v>
      </c>
      <c r="J1751" s="6">
        <v>8.3405075031743792</v>
      </c>
      <c r="K1751" s="12">
        <v>41.040693942256276</v>
      </c>
      <c r="L1751">
        <f t="shared" si="83"/>
        <v>1.69</v>
      </c>
      <c r="M1751" s="20" t="e">
        <v>#N/A</v>
      </c>
    </row>
    <row r="1752" spans="1:13">
      <c r="A1752">
        <f t="shared" si="81"/>
        <v>79</v>
      </c>
      <c r="B1752" t="s">
        <v>79</v>
      </c>
      <c r="C1752" t="str">
        <f>VLOOKUP(B1752,'country codes'!$A$3:$B$287,2,0)</f>
        <v>GEO</v>
      </c>
      <c r="D1752">
        <v>7</v>
      </c>
      <c r="E1752" s="7" t="str">
        <f t="shared" si="82"/>
        <v>2009GEO</v>
      </c>
      <c r="F1752" s="5">
        <v>4119.49</v>
      </c>
      <c r="G1752">
        <v>2009</v>
      </c>
      <c r="H1752" s="5">
        <v>71.2</v>
      </c>
      <c r="I1752" s="6">
        <v>3.8006391525268555</v>
      </c>
      <c r="J1752" s="6">
        <v>1.42155307926687</v>
      </c>
      <c r="K1752" s="12">
        <v>40.911091801870164</v>
      </c>
      <c r="L1752">
        <f t="shared" si="83"/>
        <v>1.69</v>
      </c>
      <c r="M1752" s="20" t="e">
        <v>#N/A</v>
      </c>
    </row>
    <row r="1753" spans="1:13">
      <c r="A1753">
        <f t="shared" si="81"/>
        <v>80</v>
      </c>
      <c r="B1753" t="s">
        <v>116</v>
      </c>
      <c r="C1753" t="str">
        <f>VLOOKUP(B1753,'country codes'!$A$3:$B$287,2,0)</f>
        <v>MNE</v>
      </c>
      <c r="D1753">
        <v>7</v>
      </c>
      <c r="E1753" s="7" t="str">
        <f t="shared" si="82"/>
        <v>2009MNE</v>
      </c>
      <c r="F1753" s="5">
        <v>622.93299999999999</v>
      </c>
      <c r="G1753">
        <v>2009</v>
      </c>
      <c r="H1753" s="5">
        <v>74.8</v>
      </c>
      <c r="I1753" s="6">
        <v>4.8010601997375488</v>
      </c>
      <c r="J1753" s="6">
        <v>3.3316287720543101</v>
      </c>
      <c r="K1753" s="12">
        <v>40.897504468656514</v>
      </c>
      <c r="L1753">
        <f t="shared" si="83"/>
        <v>1.69</v>
      </c>
      <c r="M1753" s="20" t="e">
        <v>#N/A</v>
      </c>
    </row>
    <row r="1754" spans="1:13">
      <c r="A1754">
        <f t="shared" si="81"/>
        <v>81</v>
      </c>
      <c r="B1754" s="9" t="s">
        <v>127</v>
      </c>
      <c r="C1754" t="str">
        <f>VLOOKUP(B1754,'country codes'!$A$3:$B$287,2,0)</f>
        <v>KOR</v>
      </c>
      <c r="D1754">
        <v>8</v>
      </c>
      <c r="E1754" s="7" t="str">
        <f t="shared" si="82"/>
        <v>2009KOR</v>
      </c>
      <c r="F1754" s="5">
        <v>49347.45</v>
      </c>
      <c r="G1754">
        <v>2009</v>
      </c>
      <c r="H1754" s="5">
        <v>80.099999999999994</v>
      </c>
      <c r="I1754" s="6">
        <v>5.6476898193359375</v>
      </c>
      <c r="J1754" s="6">
        <v>5.4269114677425101</v>
      </c>
      <c r="K1754" s="12">
        <v>40.894801177928969</v>
      </c>
      <c r="L1754">
        <f t="shared" si="83"/>
        <v>1.69</v>
      </c>
      <c r="M1754" s="20" t="e">
        <v>#N/A</v>
      </c>
    </row>
    <row r="1755" spans="1:13">
      <c r="A1755">
        <f t="shared" si="81"/>
        <v>82</v>
      </c>
      <c r="B1755" t="s">
        <v>138</v>
      </c>
      <c r="C1755" t="str">
        <f>VLOOKUP(B1755,'country codes'!$A$3:$B$287,2,0)</f>
        <v>AFG</v>
      </c>
      <c r="D1755">
        <v>6</v>
      </c>
      <c r="E1755" s="7" t="str">
        <f t="shared" si="82"/>
        <v>2009AFG</v>
      </c>
      <c r="F1755" s="5">
        <v>28394.806</v>
      </c>
      <c r="G1755">
        <v>2009</v>
      </c>
      <c r="H1755" s="5">
        <v>60.5</v>
      </c>
      <c r="I1755" s="6">
        <v>4.4017782211303711</v>
      </c>
      <c r="J1755" s="6">
        <v>0.75210749077447003</v>
      </c>
      <c r="K1755" s="12">
        <v>40.826796282659359</v>
      </c>
      <c r="L1755">
        <f t="shared" si="83"/>
        <v>1.69</v>
      </c>
      <c r="M1755" s="20" t="e">
        <v>#N/A</v>
      </c>
    </row>
    <row r="1756" spans="1:13">
      <c r="A1756">
        <f t="shared" si="81"/>
        <v>83</v>
      </c>
      <c r="B1756" t="s">
        <v>121</v>
      </c>
      <c r="C1756" t="str">
        <f>VLOOKUP(B1756,'country codes'!$A$3:$B$287,2,0)</f>
        <v>SAU</v>
      </c>
      <c r="D1756">
        <v>4</v>
      </c>
      <c r="E1756" s="7" t="str">
        <f t="shared" si="82"/>
        <v>2009SAU</v>
      </c>
      <c r="F1756" s="5">
        <v>26630.303</v>
      </c>
      <c r="G1756">
        <v>2009</v>
      </c>
      <c r="H1756" s="5">
        <v>73.8</v>
      </c>
      <c r="I1756" s="6">
        <v>6.147590160369873</v>
      </c>
      <c r="J1756" s="6">
        <v>5.2371565455363704</v>
      </c>
      <c r="K1756" s="12">
        <v>40.405063375162648</v>
      </c>
      <c r="L1756">
        <f t="shared" si="83"/>
        <v>1.69</v>
      </c>
      <c r="M1756" s="20" t="e">
        <v>#N/A</v>
      </c>
    </row>
    <row r="1757" spans="1:13">
      <c r="A1757">
        <f t="shared" si="81"/>
        <v>84</v>
      </c>
      <c r="B1757" t="s">
        <v>126</v>
      </c>
      <c r="C1757" t="str">
        <f>VLOOKUP(B1757,'country codes'!$A$3:$B$287,2,0)</f>
        <v>ZMB</v>
      </c>
      <c r="D1757">
        <v>5</v>
      </c>
      <c r="E1757" s="7" t="str">
        <f t="shared" si="82"/>
        <v>2009ZMB</v>
      </c>
      <c r="F1757" s="5">
        <v>13215.142</v>
      </c>
      <c r="G1757">
        <v>2009</v>
      </c>
      <c r="H1757" s="5">
        <v>54.1</v>
      </c>
      <c r="I1757" s="6">
        <v>5.2603607177734375</v>
      </c>
      <c r="J1757" s="6">
        <v>0.88407807008483996</v>
      </c>
      <c r="K1757" s="12">
        <v>40.042199746635291</v>
      </c>
      <c r="L1757">
        <f t="shared" si="83"/>
        <v>1.69</v>
      </c>
      <c r="M1757" s="20" t="e">
        <v>#N/A</v>
      </c>
    </row>
    <row r="1758" spans="1:13">
      <c r="A1758">
        <f t="shared" si="81"/>
        <v>85</v>
      </c>
      <c r="B1758" t="s">
        <v>28</v>
      </c>
      <c r="C1758" t="str">
        <f>VLOOKUP(B1758,'country codes'!$A$3:$B$287,2,0)</f>
        <v>SEN</v>
      </c>
      <c r="D1758">
        <v>5</v>
      </c>
      <c r="E1758" s="7" t="str">
        <f t="shared" si="82"/>
        <v>2009SEN</v>
      </c>
      <c r="F1758" s="5">
        <v>12335.092000000001</v>
      </c>
      <c r="G1758">
        <v>2009</v>
      </c>
      <c r="H1758" s="5">
        <v>63.6</v>
      </c>
      <c r="I1758" s="6">
        <v>4.3351140022277832</v>
      </c>
      <c r="J1758" s="6">
        <v>1.31558920205295</v>
      </c>
      <c r="K1758" s="12">
        <v>39.727431685506502</v>
      </c>
      <c r="L1758">
        <f t="shared" si="83"/>
        <v>1.69</v>
      </c>
      <c r="M1758" s="20" t="e">
        <v>#N/A</v>
      </c>
    </row>
    <row r="1759" spans="1:13">
      <c r="A1759">
        <f t="shared" si="81"/>
        <v>86</v>
      </c>
      <c r="B1759" t="s">
        <v>144</v>
      </c>
      <c r="C1759" t="str">
        <f>VLOOKUP(B1759,'country codes'!$A$3:$B$287,2,0)</f>
        <v>TKM</v>
      </c>
      <c r="D1759">
        <v>7</v>
      </c>
      <c r="E1759" s="7" t="str">
        <f t="shared" si="82"/>
        <v>2009TKM</v>
      </c>
      <c r="F1759" s="5">
        <v>5007.9530000000004</v>
      </c>
      <c r="G1759">
        <v>2009</v>
      </c>
      <c r="H1759" s="5">
        <v>66.400000000000006</v>
      </c>
      <c r="I1759" s="6">
        <v>6.5677132606506348</v>
      </c>
      <c r="J1759" s="6">
        <v>4.6673562606953602</v>
      </c>
      <c r="K1759" s="12">
        <v>39.694408031281057</v>
      </c>
      <c r="L1759">
        <f t="shared" si="83"/>
        <v>1.69</v>
      </c>
      <c r="M1759" s="20" t="e">
        <v>#N/A</v>
      </c>
    </row>
    <row r="1760" spans="1:13">
      <c r="A1760">
        <f t="shared" si="81"/>
        <v>87</v>
      </c>
      <c r="B1760" t="s">
        <v>93</v>
      </c>
      <c r="C1760" t="str">
        <f>VLOOKUP(B1760,'country codes'!$A$3:$B$287,2,0)</f>
        <v>RWA</v>
      </c>
      <c r="D1760">
        <v>5</v>
      </c>
      <c r="E1760" s="7" t="str">
        <f t="shared" si="82"/>
        <v>2009RWA</v>
      </c>
      <c r="F1760" s="5">
        <v>9782.77</v>
      </c>
      <c r="G1760">
        <v>2009</v>
      </c>
      <c r="H1760" s="5">
        <v>62.1</v>
      </c>
      <c r="I1760" s="6">
        <v>4.029761791229248</v>
      </c>
      <c r="J1760" s="6">
        <v>0.73449891641989795</v>
      </c>
      <c r="K1760" s="12">
        <v>39.66762334970273</v>
      </c>
      <c r="L1760">
        <f t="shared" si="83"/>
        <v>1.69</v>
      </c>
      <c r="M1760" s="20" t="e">
        <v>#N/A</v>
      </c>
    </row>
    <row r="1761" spans="1:13">
      <c r="A1761">
        <f t="shared" si="81"/>
        <v>88</v>
      </c>
      <c r="B1761" t="s">
        <v>100</v>
      </c>
      <c r="C1761" t="str">
        <f>VLOOKUP(B1761,'country codes'!$A$3:$B$287,2,0)</f>
        <v>MWI</v>
      </c>
      <c r="D1761">
        <v>5</v>
      </c>
      <c r="E1761" s="7" t="str">
        <f t="shared" si="82"/>
        <v>2009MWI</v>
      </c>
      <c r="F1761" s="5">
        <v>14128.161</v>
      </c>
      <c r="G1761">
        <v>2009</v>
      </c>
      <c r="H1761" s="5">
        <v>53.9</v>
      </c>
      <c r="I1761" s="6">
        <v>5.1482396125793457</v>
      </c>
      <c r="J1761" s="6">
        <v>0.85191336613205004</v>
      </c>
      <c r="K1761" s="12">
        <v>39.384306990711941</v>
      </c>
      <c r="L1761">
        <f t="shared" si="83"/>
        <v>1.69</v>
      </c>
      <c r="M1761" s="20" t="e">
        <v>#N/A</v>
      </c>
    </row>
    <row r="1762" spans="1:13">
      <c r="A1762">
        <f t="shared" si="81"/>
        <v>89</v>
      </c>
      <c r="B1762" t="s">
        <v>31</v>
      </c>
      <c r="C1762" t="str">
        <f>VLOOKUP(B1762,'country codes'!$A$3:$B$287,2,0)</f>
        <v>SRB</v>
      </c>
      <c r="D1762">
        <v>7</v>
      </c>
      <c r="E1762" s="7" t="str">
        <f t="shared" si="82"/>
        <v>2009SRB</v>
      </c>
      <c r="F1762" s="5">
        <v>9023.3539999999994</v>
      </c>
      <c r="G1762">
        <v>2009</v>
      </c>
      <c r="H1762" s="5">
        <v>73.8</v>
      </c>
      <c r="I1762" s="6">
        <v>4.3803119659423828</v>
      </c>
      <c r="J1762" s="6">
        <v>2.9433628879657898</v>
      </c>
      <c r="K1762" s="12">
        <v>39.325543695388731</v>
      </c>
      <c r="L1762">
        <f t="shared" si="83"/>
        <v>1.69</v>
      </c>
      <c r="M1762" s="20" t="e">
        <v>#N/A</v>
      </c>
    </row>
    <row r="1763" spans="1:13">
      <c r="A1763">
        <f t="shared" si="81"/>
        <v>90</v>
      </c>
      <c r="B1763" t="s">
        <v>135</v>
      </c>
      <c r="C1763" t="str">
        <f>VLOOKUP(B1763,'country codes'!$A$3:$B$287,2,0)</f>
        <v>LTU</v>
      </c>
      <c r="D1763">
        <v>7</v>
      </c>
      <c r="E1763" s="7" t="str">
        <f t="shared" si="82"/>
        <v>2009LTU</v>
      </c>
      <c r="F1763" s="5">
        <v>3167.27</v>
      </c>
      <c r="G1763">
        <v>2009</v>
      </c>
      <c r="H1763" s="5">
        <v>72.5</v>
      </c>
      <c r="I1763" s="6">
        <v>5.4669208526611328</v>
      </c>
      <c r="J1763" s="6">
        <v>4.3872248331511798</v>
      </c>
      <c r="K1763" s="12">
        <v>39.122095497091578</v>
      </c>
      <c r="L1763">
        <f t="shared" si="83"/>
        <v>1.69</v>
      </c>
      <c r="M1763" s="20" t="e">
        <v>#N/A</v>
      </c>
    </row>
    <row r="1764" spans="1:13">
      <c r="A1764">
        <f t="shared" si="81"/>
        <v>91</v>
      </c>
      <c r="B1764" t="s">
        <v>108</v>
      </c>
      <c r="C1764" t="str">
        <f>VLOOKUP(B1764,'country codes'!$A$3:$B$287,2,0)</f>
        <v>CHN</v>
      </c>
      <c r="D1764">
        <v>8</v>
      </c>
      <c r="E1764" s="7" t="str">
        <f t="shared" si="82"/>
        <v>2009CHN</v>
      </c>
      <c r="F1764" s="5">
        <v>1361169.41</v>
      </c>
      <c r="G1764">
        <v>2009</v>
      </c>
      <c r="H1764" s="5">
        <v>74.099999999999994</v>
      </c>
      <c r="I1764" s="6">
        <v>4.4543609619140625</v>
      </c>
      <c r="J1764" s="6">
        <v>3.1552712937324201</v>
      </c>
      <c r="K1764" s="12">
        <v>39.086009599339022</v>
      </c>
      <c r="L1764">
        <f t="shared" si="83"/>
        <v>1.69</v>
      </c>
      <c r="M1764" s="20" t="e">
        <v>#N/A</v>
      </c>
    </row>
    <row r="1765" spans="1:13">
      <c r="A1765">
        <f t="shared" si="81"/>
        <v>92</v>
      </c>
      <c r="B1765" t="s">
        <v>95</v>
      </c>
      <c r="C1765" t="str">
        <f>VLOOKUP(B1765,'country codes'!$A$3:$B$287,2,0)</f>
        <v>SGP</v>
      </c>
      <c r="D1765">
        <v>8</v>
      </c>
      <c r="E1765" s="7" t="str">
        <f t="shared" si="82"/>
        <v>2009SGP</v>
      </c>
      <c r="F1765" s="5">
        <v>4966.6139999999996</v>
      </c>
      <c r="G1765">
        <v>2009</v>
      </c>
      <c r="H1765" s="5">
        <v>81.599999999999994</v>
      </c>
      <c r="I1765" s="6">
        <v>6.144676685333252</v>
      </c>
      <c r="J1765" s="6">
        <v>7.1591050108537804</v>
      </c>
      <c r="K1765" s="12">
        <v>38.771183296669285</v>
      </c>
      <c r="L1765">
        <f t="shared" si="83"/>
        <v>1.69</v>
      </c>
      <c r="M1765" s="20" t="e">
        <v>#N/A</v>
      </c>
    </row>
    <row r="1766" spans="1:13">
      <c r="A1766">
        <f t="shared" si="81"/>
        <v>93</v>
      </c>
      <c r="B1766" t="s">
        <v>103</v>
      </c>
      <c r="C1766" t="str">
        <f>VLOOKUP(B1766,'country codes'!$A$3:$B$287,2,0)</f>
        <v>BLR</v>
      </c>
      <c r="D1766">
        <v>7</v>
      </c>
      <c r="E1766" s="7" t="str">
        <f t="shared" si="82"/>
        <v>2009BLR</v>
      </c>
      <c r="F1766" s="5">
        <v>9433.1589999999997</v>
      </c>
      <c r="G1766">
        <v>2009</v>
      </c>
      <c r="H1766" s="5">
        <v>70.2</v>
      </c>
      <c r="I1766" s="6">
        <v>5.5641312599182129</v>
      </c>
      <c r="J1766" s="6">
        <v>4.3611844880148301</v>
      </c>
      <c r="K1766" s="12">
        <v>38.303321486646837</v>
      </c>
      <c r="L1766">
        <f t="shared" si="83"/>
        <v>1.69</v>
      </c>
      <c r="M1766" s="20" t="e">
        <v>#N/A</v>
      </c>
    </row>
    <row r="1767" spans="1:13">
      <c r="A1767">
        <f t="shared" si="81"/>
        <v>94</v>
      </c>
      <c r="B1767" t="s">
        <v>53</v>
      </c>
      <c r="C1767" t="str">
        <f>VLOOKUP(B1767,'country codes'!$A$3:$B$287,2,0)</f>
        <v>KEN</v>
      </c>
      <c r="D1767">
        <v>5</v>
      </c>
      <c r="E1767" s="7" t="str">
        <f t="shared" si="82"/>
        <v>2009KEN</v>
      </c>
      <c r="F1767" s="5">
        <v>40901.798000000003</v>
      </c>
      <c r="G1767">
        <v>2009</v>
      </c>
      <c r="H1767" s="5">
        <v>59.9</v>
      </c>
      <c r="I1767" s="6">
        <v>4.2704348564147949</v>
      </c>
      <c r="J1767" s="6">
        <v>1.0167116801625999</v>
      </c>
      <c r="K1767" s="12">
        <v>38.062802536595882</v>
      </c>
      <c r="L1767">
        <f t="shared" si="83"/>
        <v>1.69</v>
      </c>
      <c r="M1767" s="20" t="e">
        <v>#N/A</v>
      </c>
    </row>
    <row r="1768" spans="1:13">
      <c r="A1768">
        <f t="shared" si="81"/>
        <v>95</v>
      </c>
      <c r="B1768" t="s">
        <v>87</v>
      </c>
      <c r="C1768" t="str">
        <f>VLOOKUP(B1768,'country codes'!$A$3:$B$287,2,0)</f>
        <v>MKD</v>
      </c>
      <c r="D1768">
        <v>7</v>
      </c>
      <c r="E1768" s="7" t="str">
        <f t="shared" si="82"/>
        <v>2009MKD</v>
      </c>
      <c r="F1768" s="5">
        <v>2069.0300000000002</v>
      </c>
      <c r="G1768">
        <v>2009</v>
      </c>
      <c r="H1768" s="5">
        <v>74.5</v>
      </c>
      <c r="I1768" s="6">
        <v>4.4280219078063965</v>
      </c>
      <c r="J1768" s="6">
        <v>3.44604162910557</v>
      </c>
      <c r="K1768" s="12">
        <v>38.009188712218467</v>
      </c>
      <c r="L1768">
        <f t="shared" si="83"/>
        <v>1.69</v>
      </c>
      <c r="M1768" s="20" t="e">
        <v>#N/A</v>
      </c>
    </row>
    <row r="1769" spans="1:13">
      <c r="A1769">
        <f t="shared" si="81"/>
        <v>96</v>
      </c>
      <c r="B1769" t="s">
        <v>136</v>
      </c>
      <c r="C1769" t="str">
        <f>VLOOKUP(B1769,'country codes'!$A$3:$B$287,2,0)</f>
        <v>USA</v>
      </c>
      <c r="D1769">
        <v>2</v>
      </c>
      <c r="E1769" s="7" t="str">
        <f t="shared" si="82"/>
        <v>2009USA</v>
      </c>
      <c r="F1769" s="5">
        <v>306307.565</v>
      </c>
      <c r="G1769">
        <v>2009</v>
      </c>
      <c r="H1769" s="5">
        <v>78.5</v>
      </c>
      <c r="I1769" s="6">
        <v>7.1580324172973633</v>
      </c>
      <c r="J1769" s="6">
        <v>8.5357844041530502</v>
      </c>
      <c r="K1769" s="12">
        <v>37.91069210195414</v>
      </c>
      <c r="L1769">
        <f t="shared" si="83"/>
        <v>1.69</v>
      </c>
      <c r="M1769" s="20" t="e">
        <v>#N/A</v>
      </c>
    </row>
    <row r="1770" spans="1:13">
      <c r="A1770">
        <f t="shared" si="81"/>
        <v>97</v>
      </c>
      <c r="B1770" t="s">
        <v>98</v>
      </c>
      <c r="C1770" t="str">
        <f>VLOOKUP(B1770,'country codes'!$A$3:$B$287,2,0)</f>
        <v>HTI</v>
      </c>
      <c r="D1770">
        <v>1</v>
      </c>
      <c r="E1770" s="7" t="str">
        <f t="shared" si="82"/>
        <v>2009HTI</v>
      </c>
      <c r="F1770" s="5">
        <v>9798.0460000000003</v>
      </c>
      <c r="G1770">
        <v>2009</v>
      </c>
      <c r="H1770" s="5">
        <v>60.1</v>
      </c>
      <c r="I1770" s="6">
        <v>3.806164026260376</v>
      </c>
      <c r="J1770" s="6">
        <v>0.61075918260446704</v>
      </c>
      <c r="K1770" s="12">
        <v>37.291318166664951</v>
      </c>
      <c r="L1770">
        <f t="shared" si="83"/>
        <v>1.69</v>
      </c>
      <c r="M1770" s="20" t="e">
        <v>#N/A</v>
      </c>
    </row>
    <row r="1771" spans="1:13">
      <c r="A1771">
        <f t="shared" si="81"/>
        <v>98</v>
      </c>
      <c r="B1771" t="s">
        <v>47</v>
      </c>
      <c r="C1771" t="str">
        <f>VLOOKUP(B1771,'country codes'!$A$3:$B$287,2,0)</f>
        <v>LBR</v>
      </c>
      <c r="D1771">
        <v>5</v>
      </c>
      <c r="E1771" s="7" t="str">
        <f t="shared" si="82"/>
        <v>2009LBR</v>
      </c>
      <c r="F1771" s="5">
        <v>3754.1289999999999</v>
      </c>
      <c r="G1771">
        <v>2009</v>
      </c>
      <c r="H1771" s="5">
        <v>59</v>
      </c>
      <c r="I1771" s="6">
        <v>4.2087085247039795</v>
      </c>
      <c r="J1771" s="6">
        <v>1.1272613652182</v>
      </c>
      <c r="K1771" s="12">
        <v>36.442453858976954</v>
      </c>
      <c r="L1771">
        <f t="shared" si="83"/>
        <v>1.69</v>
      </c>
      <c r="M1771" s="20" t="e">
        <v>#N/A</v>
      </c>
    </row>
    <row r="1772" spans="1:13">
      <c r="A1772">
        <f t="shared" si="81"/>
        <v>99</v>
      </c>
      <c r="B1772" t="s">
        <v>96</v>
      </c>
      <c r="C1772" t="str">
        <f>VLOOKUP(B1772,'country codes'!$A$3:$B$287,2,0)</f>
        <v>CMR</v>
      </c>
      <c r="D1772">
        <v>5</v>
      </c>
      <c r="E1772" s="7" t="str">
        <f t="shared" si="82"/>
        <v>2009CMR</v>
      </c>
      <c r="F1772" s="5">
        <v>19789.921999999999</v>
      </c>
      <c r="G1772">
        <v>2009</v>
      </c>
      <c r="H1772" s="5">
        <v>54.6</v>
      </c>
      <c r="I1772" s="6">
        <v>4.7414083480834961</v>
      </c>
      <c r="J1772" s="6">
        <v>1.19305334431409</v>
      </c>
      <c r="K1772" s="12">
        <v>35.889638223105997</v>
      </c>
      <c r="L1772">
        <f t="shared" si="83"/>
        <v>1.69</v>
      </c>
      <c r="M1772" s="20" t="e">
        <v>#N/A</v>
      </c>
    </row>
    <row r="1773" spans="1:13">
      <c r="A1773">
        <f t="shared" si="81"/>
        <v>100</v>
      </c>
      <c r="B1773" t="s">
        <v>56</v>
      </c>
      <c r="C1773" t="str">
        <f>VLOOKUP(B1773,'country codes'!$A$3:$B$287,2,0)</f>
        <v>UGA</v>
      </c>
      <c r="D1773">
        <v>5</v>
      </c>
      <c r="E1773" s="7" t="str">
        <f t="shared" si="82"/>
        <v>2009UGA</v>
      </c>
      <c r="F1773" s="5">
        <v>31411.096000000001</v>
      </c>
      <c r="G1773">
        <v>2009</v>
      </c>
      <c r="H1773" s="5">
        <v>56.1</v>
      </c>
      <c r="I1773" s="6">
        <v>4.6119856834411621</v>
      </c>
      <c r="J1773" s="6">
        <v>1.29722893843662</v>
      </c>
      <c r="K1773" s="12">
        <v>35.836701510345677</v>
      </c>
      <c r="L1773">
        <f t="shared" si="83"/>
        <v>1.69</v>
      </c>
      <c r="M1773" s="20" t="e">
        <v>#N/A</v>
      </c>
    </row>
    <row r="1774" spans="1:13">
      <c r="A1774">
        <f t="shared" si="81"/>
        <v>101</v>
      </c>
      <c r="B1774" t="s">
        <v>43</v>
      </c>
      <c r="C1774" t="str">
        <f>VLOOKUP(B1774,'country codes'!$A$3:$B$287,2,0)</f>
        <v>COG</v>
      </c>
      <c r="D1774">
        <v>5</v>
      </c>
      <c r="E1774" s="7" t="str">
        <f t="shared" si="82"/>
        <v>2009COG</v>
      </c>
      <c r="F1774" s="5">
        <v>4145.3999999999996</v>
      </c>
      <c r="G1774">
        <v>2009</v>
      </c>
      <c r="H1774" s="5">
        <v>59.3</v>
      </c>
      <c r="I1774" s="6">
        <v>4.0498029390970869</v>
      </c>
      <c r="J1774" s="6">
        <v>1.1179002946285399</v>
      </c>
      <c r="K1774" s="12">
        <v>35.723097715101936</v>
      </c>
      <c r="L1774">
        <f t="shared" si="83"/>
        <v>1.69</v>
      </c>
      <c r="M1774" s="20" t="e">
        <v>#N/A</v>
      </c>
    </row>
    <row r="1775" spans="1:13">
      <c r="A1775">
        <f t="shared" si="81"/>
        <v>102</v>
      </c>
      <c r="B1775" t="s">
        <v>55</v>
      </c>
      <c r="C1775" t="str">
        <f>VLOOKUP(B1775,'country codes'!$A$3:$B$287,2,0)</f>
        <v>MOZ</v>
      </c>
      <c r="D1775">
        <v>5</v>
      </c>
      <c r="E1775" s="7" t="str">
        <f t="shared" si="82"/>
        <v>2009MOZ</v>
      </c>
      <c r="F1775" s="5">
        <v>22894.718000000001</v>
      </c>
      <c r="G1775">
        <v>2009</v>
      </c>
      <c r="H1775" s="5">
        <v>51.7</v>
      </c>
      <c r="I1775" s="6">
        <v>4.7594259579976397</v>
      </c>
      <c r="J1775" s="6">
        <v>0.77967052541068105</v>
      </c>
      <c r="K1775" s="12">
        <v>35.620182892124888</v>
      </c>
      <c r="L1775">
        <f t="shared" si="83"/>
        <v>1.69</v>
      </c>
      <c r="M1775" s="20" t="e">
        <v>#N/A</v>
      </c>
    </row>
    <row r="1776" spans="1:13">
      <c r="A1776">
        <f t="shared" si="81"/>
        <v>103</v>
      </c>
      <c r="B1776" t="s">
        <v>133</v>
      </c>
      <c r="C1776" t="str">
        <f>VLOOKUP(B1776,'country codes'!$A$3:$B$287,2,0)</f>
        <v>MRT</v>
      </c>
      <c r="D1776">
        <v>5</v>
      </c>
      <c r="E1776" s="7" t="str">
        <f t="shared" si="82"/>
        <v>2009MRT</v>
      </c>
      <c r="F1776" s="5">
        <v>3393.4079999999999</v>
      </c>
      <c r="G1776">
        <v>2009</v>
      </c>
      <c r="H1776" s="5">
        <v>62.3</v>
      </c>
      <c r="I1776" s="6">
        <v>4.5004315376281738</v>
      </c>
      <c r="J1776" s="6">
        <v>2.3323396101193499</v>
      </c>
      <c r="K1776" s="12">
        <v>35.172978991858024</v>
      </c>
      <c r="L1776">
        <f t="shared" si="83"/>
        <v>1.69</v>
      </c>
      <c r="M1776" s="20" t="e">
        <v>#N/A</v>
      </c>
    </row>
    <row r="1777" spans="1:13">
      <c r="A1777">
        <f t="shared" si="81"/>
        <v>104</v>
      </c>
      <c r="B1777" t="s">
        <v>82</v>
      </c>
      <c r="C1777" t="str">
        <f>VLOOKUP(B1777,'country codes'!$A$3:$B$287,2,0)</f>
        <v>COD</v>
      </c>
      <c r="D1777">
        <v>5</v>
      </c>
      <c r="E1777" s="7" t="str">
        <f t="shared" si="82"/>
        <v>2009COD</v>
      </c>
      <c r="F1777" s="5">
        <v>62448.572</v>
      </c>
      <c r="G1777">
        <v>2009</v>
      </c>
      <c r="H1777" s="5">
        <v>56.4</v>
      </c>
      <c r="I1777" s="6">
        <v>3.9838485717773438</v>
      </c>
      <c r="J1777" s="6">
        <v>0.808856111429057</v>
      </c>
      <c r="K1777" s="12">
        <v>34.637435402339612</v>
      </c>
      <c r="L1777">
        <f t="shared" si="83"/>
        <v>1.69</v>
      </c>
      <c r="M1777" s="20" t="e">
        <v>#N/A</v>
      </c>
    </row>
    <row r="1778" spans="1:13">
      <c r="A1778">
        <f t="shared" si="81"/>
        <v>105</v>
      </c>
      <c r="B1778" t="s">
        <v>142</v>
      </c>
      <c r="C1778" t="str">
        <f>VLOOKUP(B1778,'country codes'!$A$3:$B$287,2,0)</f>
        <v>LVA</v>
      </c>
      <c r="D1778">
        <v>7</v>
      </c>
      <c r="E1778" s="7" t="str">
        <f t="shared" si="82"/>
        <v>2009LVA</v>
      </c>
      <c r="F1778" s="5">
        <v>2144.7840000000001</v>
      </c>
      <c r="G1778">
        <v>2009</v>
      </c>
      <c r="H1778" s="5">
        <v>72.400000000000006</v>
      </c>
      <c r="I1778" s="6">
        <v>4.6689105033874512</v>
      </c>
      <c r="J1778" s="6">
        <v>4.4723831703672996</v>
      </c>
      <c r="K1778" s="12">
        <v>34.562586421956993</v>
      </c>
      <c r="L1778">
        <f t="shared" si="83"/>
        <v>1.69</v>
      </c>
      <c r="M1778" s="20" t="e">
        <v>#N/A</v>
      </c>
    </row>
    <row r="1779" spans="1:13">
      <c r="A1779">
        <f t="shared" si="81"/>
        <v>106</v>
      </c>
      <c r="B1779" t="s">
        <v>110</v>
      </c>
      <c r="C1779" t="str">
        <f>VLOOKUP(B1779,'country codes'!$A$3:$B$287,2,0)</f>
        <v>GHA</v>
      </c>
      <c r="D1779">
        <v>5</v>
      </c>
      <c r="E1779" s="7" t="str">
        <f t="shared" si="82"/>
        <v>2009GHA</v>
      </c>
      <c r="F1779" s="5">
        <v>24170.942999999999</v>
      </c>
      <c r="G1779">
        <v>2009</v>
      </c>
      <c r="H1779" s="5">
        <v>60.6</v>
      </c>
      <c r="I1779" s="6">
        <v>4.1976957321166992</v>
      </c>
      <c r="J1779" s="6">
        <v>1.8117029071341</v>
      </c>
      <c r="K1779" s="12">
        <v>34.431645222506774</v>
      </c>
      <c r="L1779">
        <f t="shared" si="83"/>
        <v>1.69</v>
      </c>
      <c r="M1779" s="20" t="e">
        <v>#N/A</v>
      </c>
    </row>
    <row r="1780" spans="1:13">
      <c r="A1780">
        <f t="shared" si="81"/>
        <v>107</v>
      </c>
      <c r="B1780" t="s">
        <v>129</v>
      </c>
      <c r="C1780" t="str">
        <f>VLOOKUP(B1780,'country codes'!$A$3:$B$287,2,0)</f>
        <v>NGA</v>
      </c>
      <c r="D1780">
        <v>5</v>
      </c>
      <c r="E1780" s="7" t="str">
        <f t="shared" si="82"/>
        <v>2009NGA</v>
      </c>
      <c r="F1780" s="5">
        <v>154324.93900000001</v>
      </c>
      <c r="G1780">
        <v>2009</v>
      </c>
      <c r="H1780" s="5">
        <v>50.4</v>
      </c>
      <c r="I1780" s="6">
        <v>4.9802203178405762</v>
      </c>
      <c r="J1780" s="6">
        <v>1.1413065782770999</v>
      </c>
      <c r="K1780" s="12">
        <v>34.028905761813292</v>
      </c>
      <c r="L1780">
        <f t="shared" si="83"/>
        <v>1.69</v>
      </c>
      <c r="M1780" s="20" t="e">
        <v>#N/A</v>
      </c>
    </row>
    <row r="1781" spans="1:13">
      <c r="A1781">
        <f t="shared" si="81"/>
        <v>108</v>
      </c>
      <c r="B1781" t="s">
        <v>122</v>
      </c>
      <c r="C1781" t="str">
        <f>VLOOKUP(B1781,'country codes'!$A$3:$B$287,2,0)</f>
        <v>BGR</v>
      </c>
      <c r="D1781">
        <v>7</v>
      </c>
      <c r="E1781" s="7" t="str">
        <f t="shared" si="82"/>
        <v>2009BGR</v>
      </c>
      <c r="F1781" s="5">
        <v>7473.509</v>
      </c>
      <c r="G1781">
        <v>2009</v>
      </c>
      <c r="H1781" s="5">
        <v>73.5</v>
      </c>
      <c r="I1781" s="6">
        <v>3.8894501527150473</v>
      </c>
      <c r="J1781" s="6">
        <v>3.5497159386128398</v>
      </c>
      <c r="K1781" s="12">
        <v>33.891322424710452</v>
      </c>
      <c r="L1781">
        <f t="shared" si="83"/>
        <v>1.69</v>
      </c>
      <c r="M1781" s="20" t="e">
        <v>#N/A</v>
      </c>
    </row>
    <row r="1782" spans="1:13">
      <c r="A1782">
        <f t="shared" si="81"/>
        <v>109</v>
      </c>
      <c r="B1782" t="s">
        <v>91</v>
      </c>
      <c r="C1782" t="str">
        <f>VLOOKUP(B1782,'country codes'!$A$3:$B$287,2,0)</f>
        <v>NER</v>
      </c>
      <c r="D1782">
        <v>5</v>
      </c>
      <c r="E1782" s="7" t="str">
        <f t="shared" si="82"/>
        <v>2009NER</v>
      </c>
      <c r="F1782" s="5">
        <v>15843.130999999999</v>
      </c>
      <c r="G1782">
        <v>2009</v>
      </c>
      <c r="H1782" s="5">
        <v>56.6</v>
      </c>
      <c r="I1782" s="6">
        <v>4.2671699523925781</v>
      </c>
      <c r="J1782" s="6">
        <v>1.43255567072283</v>
      </c>
      <c r="K1782" s="12">
        <v>33.62931553107758</v>
      </c>
      <c r="L1782">
        <f t="shared" si="83"/>
        <v>1.69</v>
      </c>
      <c r="M1782" s="20" t="e">
        <v>#N/A</v>
      </c>
    </row>
    <row r="1783" spans="1:13">
      <c r="A1783">
        <f t="shared" si="81"/>
        <v>110</v>
      </c>
      <c r="B1783" t="s">
        <v>68</v>
      </c>
      <c r="C1783" t="str">
        <f>VLOOKUP(B1783,'country codes'!$A$3:$B$287,2,0)</f>
        <v>COM</v>
      </c>
      <c r="D1783">
        <v>5</v>
      </c>
      <c r="E1783" s="7" t="str">
        <f t="shared" si="82"/>
        <v>2009COM</v>
      </c>
      <c r="F1783" s="5">
        <v>673.25099999999998</v>
      </c>
      <c r="G1783">
        <v>2009</v>
      </c>
      <c r="H1783" s="5">
        <v>61.5</v>
      </c>
      <c r="I1783" s="6">
        <v>3.476027250289917</v>
      </c>
      <c r="J1783" s="6">
        <v>1.12560636725006</v>
      </c>
      <c r="K1783" s="12">
        <v>33.593421569768488</v>
      </c>
      <c r="L1783">
        <f t="shared" si="83"/>
        <v>1.69</v>
      </c>
      <c r="M1783" s="20" t="e">
        <v>#N/A</v>
      </c>
    </row>
    <row r="1784" spans="1:13">
      <c r="A1784">
        <f t="shared" si="81"/>
        <v>111</v>
      </c>
      <c r="B1784" t="s">
        <v>106</v>
      </c>
      <c r="C1784" t="str">
        <f>VLOOKUP(B1784,'country codes'!$A$3:$B$287,2,0)</f>
        <v>BDI</v>
      </c>
      <c r="D1784">
        <v>5</v>
      </c>
      <c r="E1784" s="7" t="str">
        <f t="shared" si="82"/>
        <v>2009BDI</v>
      </c>
      <c r="F1784" s="5">
        <v>8397.6610000000001</v>
      </c>
      <c r="G1784">
        <v>2009</v>
      </c>
      <c r="H1784" s="5">
        <v>56.5</v>
      </c>
      <c r="I1784" s="6">
        <v>3.7916808128356934</v>
      </c>
      <c r="J1784" s="6">
        <v>0.84864348845123505</v>
      </c>
      <c r="K1784" s="12">
        <v>33.339798571956365</v>
      </c>
      <c r="L1784">
        <f t="shared" si="83"/>
        <v>1.69</v>
      </c>
      <c r="M1784" s="20" t="e">
        <v>#N/A</v>
      </c>
    </row>
    <row r="1785" spans="1:13">
      <c r="A1785">
        <f t="shared" si="81"/>
        <v>112</v>
      </c>
      <c r="B1785" t="s">
        <v>141</v>
      </c>
      <c r="C1785" t="str">
        <f>VLOOKUP(B1785,'country codes'!$A$3:$B$287,2,0)</f>
        <v>EST</v>
      </c>
      <c r="D1785">
        <v>7</v>
      </c>
      <c r="E1785" s="7" t="str">
        <f t="shared" si="82"/>
        <v>2009EST</v>
      </c>
      <c r="F1785" s="5">
        <v>1336.14</v>
      </c>
      <c r="G1785">
        <v>2009</v>
      </c>
      <c r="H1785" s="5">
        <v>74.7</v>
      </c>
      <c r="I1785" s="6">
        <v>5.1377387046813965</v>
      </c>
      <c r="J1785" s="6">
        <v>6.1510299508302797</v>
      </c>
      <c r="K1785" s="12">
        <v>33.232231074902586</v>
      </c>
      <c r="L1785">
        <f t="shared" si="83"/>
        <v>1.69</v>
      </c>
      <c r="M1785" s="20" t="e">
        <v>#N/A</v>
      </c>
    </row>
    <row r="1786" spans="1:13">
      <c r="A1786">
        <f t="shared" si="81"/>
        <v>113</v>
      </c>
      <c r="B1786" t="s">
        <v>89</v>
      </c>
      <c r="C1786" t="str">
        <f>VLOOKUP(B1786,'country codes'!$A$3:$B$287,2,0)</f>
        <v>BEN</v>
      </c>
      <c r="D1786">
        <v>5</v>
      </c>
      <c r="E1786" s="7" t="str">
        <f t="shared" si="82"/>
        <v>2009BEN</v>
      </c>
      <c r="F1786" s="5">
        <v>8944.7129999999997</v>
      </c>
      <c r="G1786">
        <v>2009</v>
      </c>
      <c r="H1786" s="5">
        <v>59</v>
      </c>
      <c r="I1786" s="6">
        <v>3.7348528703053794</v>
      </c>
      <c r="J1786" s="6">
        <v>1.29624108176204</v>
      </c>
      <c r="K1786" s="12">
        <v>32.773849445405666</v>
      </c>
      <c r="L1786">
        <f t="shared" si="83"/>
        <v>1.69</v>
      </c>
      <c r="M1786" s="20" t="e">
        <v>#N/A</v>
      </c>
    </row>
    <row r="1787" spans="1:13">
      <c r="A1787">
        <f t="shared" si="81"/>
        <v>114</v>
      </c>
      <c r="B1787" t="s">
        <v>80</v>
      </c>
      <c r="C1787" t="str">
        <f>VLOOKUP(B1787,'country codes'!$A$3:$B$287,2,0)</f>
        <v>BFA</v>
      </c>
      <c r="D1787">
        <v>5</v>
      </c>
      <c r="E1787" s="7" t="str">
        <f t="shared" si="82"/>
        <v>2009BFA</v>
      </c>
      <c r="F1787" s="5">
        <v>15141.098</v>
      </c>
      <c r="G1787">
        <v>2009</v>
      </c>
      <c r="H1787" s="5">
        <v>56.4</v>
      </c>
      <c r="I1787" s="6">
        <v>3.9409997463226318</v>
      </c>
      <c r="J1787" s="6">
        <v>1.1653426733016199</v>
      </c>
      <c r="K1787" s="12">
        <v>32.750166840786882</v>
      </c>
      <c r="L1787">
        <f t="shared" si="83"/>
        <v>1.69</v>
      </c>
      <c r="M1787" s="20" t="e">
        <v>#N/A</v>
      </c>
    </row>
    <row r="1788" spans="1:13">
      <c r="A1788">
        <f t="shared" si="81"/>
        <v>115</v>
      </c>
      <c r="B1788" t="s">
        <v>137</v>
      </c>
      <c r="C1788" t="str">
        <f>VLOOKUP(B1788,'country codes'!$A$3:$B$287,2,0)</f>
        <v>RUS</v>
      </c>
      <c r="D1788">
        <v>7</v>
      </c>
      <c r="E1788" s="7" t="str">
        <f t="shared" si="82"/>
        <v>2009RUS</v>
      </c>
      <c r="F1788" s="5">
        <v>143326.90400000001</v>
      </c>
      <c r="G1788">
        <v>2009</v>
      </c>
      <c r="H1788" s="5">
        <v>68.099999999999994</v>
      </c>
      <c r="I1788" s="6">
        <v>5.1582279205322266</v>
      </c>
      <c r="J1788" s="6">
        <v>5.12791774094842</v>
      </c>
      <c r="K1788" s="12">
        <v>32.64244488756416</v>
      </c>
      <c r="L1788">
        <f t="shared" si="83"/>
        <v>1.69</v>
      </c>
      <c r="M1788" s="20" t="e">
        <v>#N/A</v>
      </c>
    </row>
    <row r="1789" spans="1:13">
      <c r="A1789">
        <f t="shared" si="81"/>
        <v>116</v>
      </c>
      <c r="B1789" t="s">
        <v>104</v>
      </c>
      <c r="C1789" t="str">
        <f>VLOOKUP(B1789,'country codes'!$A$3:$B$287,2,0)</f>
        <v>CIV</v>
      </c>
      <c r="D1789">
        <v>5</v>
      </c>
      <c r="E1789" s="7" t="str">
        <f t="shared" si="82"/>
        <v>2009CIV</v>
      </c>
      <c r="F1789" s="5">
        <v>20059.147000000001</v>
      </c>
      <c r="G1789">
        <v>2009</v>
      </c>
      <c r="H1789" s="5">
        <v>52.3</v>
      </c>
      <c r="I1789" s="6">
        <v>4.1971817016601563</v>
      </c>
      <c r="J1789" s="6">
        <v>1.0507866683270899</v>
      </c>
      <c r="K1789" s="12">
        <v>31.694625972305353</v>
      </c>
      <c r="L1789">
        <f t="shared" si="83"/>
        <v>1.69</v>
      </c>
      <c r="M1789" s="20" t="e">
        <v>#N/A</v>
      </c>
    </row>
    <row r="1790" spans="1:13">
      <c r="A1790">
        <f t="shared" si="81"/>
        <v>117</v>
      </c>
      <c r="B1790" t="s">
        <v>131</v>
      </c>
      <c r="C1790" t="str">
        <f>VLOOKUP(B1790,'country codes'!$A$3:$B$287,2,0)</f>
        <v>KAZ</v>
      </c>
      <c r="D1790">
        <v>7</v>
      </c>
      <c r="E1790" s="7" t="str">
        <f t="shared" si="82"/>
        <v>2009KAZ</v>
      </c>
      <c r="F1790" s="5">
        <v>16043.014999999999</v>
      </c>
      <c r="G1790">
        <v>2009</v>
      </c>
      <c r="H1790" s="5">
        <v>66.8</v>
      </c>
      <c r="I1790" s="6">
        <v>5.3825631141662598</v>
      </c>
      <c r="J1790" s="6">
        <v>5.6390416751471903</v>
      </c>
      <c r="K1790" s="12">
        <v>31.548871961381497</v>
      </c>
      <c r="L1790">
        <f t="shared" si="83"/>
        <v>1.69</v>
      </c>
      <c r="M1790" s="20" t="e">
        <v>#N/A</v>
      </c>
    </row>
    <row r="1791" spans="1:13">
      <c r="A1791">
        <f t="shared" si="81"/>
        <v>118</v>
      </c>
      <c r="B1791" t="s">
        <v>117</v>
      </c>
      <c r="C1791" t="str">
        <f>VLOOKUP(B1791,'country codes'!$A$3:$B$287,2,0)</f>
        <v>TZA</v>
      </c>
      <c r="D1791">
        <v>5</v>
      </c>
      <c r="E1791" s="7" t="str">
        <f t="shared" si="82"/>
        <v>2009TZA</v>
      </c>
      <c r="F1791" s="5">
        <v>43073.83</v>
      </c>
      <c r="G1791">
        <v>2009</v>
      </c>
      <c r="H1791" s="5">
        <v>57.7</v>
      </c>
      <c r="I1791" s="6">
        <v>3.4075078964233398</v>
      </c>
      <c r="J1791" s="6">
        <v>1.13927316905078</v>
      </c>
      <c r="K1791" s="12">
        <v>30.574611764088761</v>
      </c>
      <c r="L1791">
        <f t="shared" si="83"/>
        <v>1.69</v>
      </c>
      <c r="M1791" s="20" t="e">
        <v>#N/A</v>
      </c>
    </row>
    <row r="1792" spans="1:13">
      <c r="A1792">
        <f t="shared" si="81"/>
        <v>119</v>
      </c>
      <c r="B1792" t="s">
        <v>139</v>
      </c>
      <c r="C1792" t="str">
        <f>VLOOKUP(B1792,'country codes'!$A$3:$B$287,2,0)</f>
        <v>BWA</v>
      </c>
      <c r="D1792">
        <v>5</v>
      </c>
      <c r="E1792" s="7" t="str">
        <f t="shared" si="82"/>
        <v>2009BWA</v>
      </c>
      <c r="F1792" s="5">
        <v>1953.4949999999999</v>
      </c>
      <c r="G1792">
        <v>2009</v>
      </c>
      <c r="H1792" s="5">
        <v>58.4</v>
      </c>
      <c r="I1792" s="6">
        <v>4.5020836591720581</v>
      </c>
      <c r="J1792" s="6">
        <v>2.9007607361198802</v>
      </c>
      <c r="K1792" s="12">
        <v>30.573782600751088</v>
      </c>
      <c r="L1792">
        <f t="shared" si="83"/>
        <v>1.69</v>
      </c>
      <c r="M1792" s="20" t="e">
        <v>#N/A</v>
      </c>
    </row>
    <row r="1793" spans="1:13">
      <c r="A1793">
        <f t="shared" si="81"/>
        <v>120</v>
      </c>
      <c r="B1793" t="s">
        <v>132</v>
      </c>
      <c r="C1793" t="str">
        <f>VLOOKUP(B1793,'country codes'!$A$3:$B$287,2,0)</f>
        <v>ZAF</v>
      </c>
      <c r="D1793">
        <v>5</v>
      </c>
      <c r="E1793" s="7" t="str">
        <f t="shared" si="82"/>
        <v>2009ZAF</v>
      </c>
      <c r="F1793" s="5">
        <v>50477.012999999999</v>
      </c>
      <c r="G1793">
        <v>2009</v>
      </c>
      <c r="H1793" s="5">
        <v>56.5</v>
      </c>
      <c r="I1793" s="6">
        <v>5.2184309959411621</v>
      </c>
      <c r="J1793" s="6">
        <v>3.6259681109095401</v>
      </c>
      <c r="K1793" s="12">
        <v>30.434547628516416</v>
      </c>
      <c r="L1793">
        <f t="shared" si="83"/>
        <v>1.69</v>
      </c>
      <c r="M1793" s="20" t="e">
        <v>#N/A</v>
      </c>
    </row>
    <row r="1794" spans="1:13">
      <c r="A1794">
        <f t="shared" ref="A1794:A1857" si="84">IF(ISNUMBER(K1794),COUNTIFS($G$2:$G$2281,G1794,$K$2:$K$2281,"&gt;"&amp;K1794)+1,"")</f>
        <v>121</v>
      </c>
      <c r="B1794" t="s">
        <v>145</v>
      </c>
      <c r="C1794" t="str">
        <f>VLOOKUP(B1794,'country codes'!$A$3:$B$287,2,0)</f>
        <v>ARE</v>
      </c>
      <c r="D1794">
        <v>4</v>
      </c>
      <c r="E1794" s="7" t="str">
        <f t="shared" ref="E1794:E1857" si="85">G1794&amp;C1794</f>
        <v>2009ARE</v>
      </c>
      <c r="F1794" s="5">
        <v>7917.3680000000004</v>
      </c>
      <c r="G1794">
        <v>2009</v>
      </c>
      <c r="H1794" s="5">
        <v>76.099999999999994</v>
      </c>
      <c r="I1794" s="6">
        <v>6.8660626411437988</v>
      </c>
      <c r="J1794" s="6">
        <v>11.032859242646284</v>
      </c>
      <c r="K1794" s="12">
        <v>30.377355924986755</v>
      </c>
      <c r="L1794">
        <f t="shared" ref="L1794:L1857" si="86">VLOOKUP(G1794,$G$2285:$J$2299,4,0)</f>
        <v>1.69</v>
      </c>
      <c r="M1794" s="20" t="e">
        <v>#N/A</v>
      </c>
    </row>
    <row r="1795" spans="1:13">
      <c r="A1795">
        <f t="shared" si="84"/>
        <v>122</v>
      </c>
      <c r="B1795" t="s">
        <v>105</v>
      </c>
      <c r="C1795" t="str">
        <f>VLOOKUP(B1795,'country codes'!$A$3:$B$287,2,0)</f>
        <v>MLI</v>
      </c>
      <c r="D1795">
        <v>5</v>
      </c>
      <c r="E1795" s="7" t="str">
        <f t="shared" si="85"/>
        <v>2009MLI</v>
      </c>
      <c r="F1795" s="5">
        <v>14581.427</v>
      </c>
      <c r="G1795">
        <v>2009</v>
      </c>
      <c r="H1795" s="5">
        <v>54.8</v>
      </c>
      <c r="I1795" s="6">
        <v>3.9765985012054443</v>
      </c>
      <c r="J1795" s="6">
        <v>1.53769176775053</v>
      </c>
      <c r="K1795" s="12">
        <v>30.313933663488669</v>
      </c>
      <c r="L1795">
        <f t="shared" si="86"/>
        <v>1.69</v>
      </c>
      <c r="M1795" s="20" t="e">
        <v>#N/A</v>
      </c>
    </row>
    <row r="1796" spans="1:13">
      <c r="A1796">
        <f t="shared" si="84"/>
        <v>123</v>
      </c>
      <c r="B1796" t="s">
        <v>148</v>
      </c>
      <c r="C1796" t="str">
        <f>VLOOKUP(B1796,'country codes'!$A$3:$B$287,2,0)</f>
        <v>KWT</v>
      </c>
      <c r="D1796">
        <v>4</v>
      </c>
      <c r="E1796" s="7" t="str">
        <f t="shared" si="85"/>
        <v>2009KWT</v>
      </c>
      <c r="F1796" s="5">
        <v>2821.0410000000002</v>
      </c>
      <c r="G1796">
        <v>2009</v>
      </c>
      <c r="H1796" s="5">
        <v>74.2</v>
      </c>
      <c r="I1796" s="6">
        <v>6.5852460861206055</v>
      </c>
      <c r="J1796" s="6">
        <v>10.5267285332546</v>
      </c>
      <c r="K1796" s="12">
        <v>29.449830812066018</v>
      </c>
      <c r="L1796">
        <f t="shared" si="86"/>
        <v>1.69</v>
      </c>
      <c r="M1796" s="20" t="e">
        <v>#N/A</v>
      </c>
    </row>
    <row r="1797" spans="1:13">
      <c r="A1797">
        <f t="shared" si="84"/>
        <v>124</v>
      </c>
      <c r="B1797" t="s">
        <v>146</v>
      </c>
      <c r="C1797" t="str">
        <f>VLOOKUP(B1797,'country codes'!$A$3:$B$287,2,0)</f>
        <v>ZWE</v>
      </c>
      <c r="D1797">
        <v>5</v>
      </c>
      <c r="E1797" s="7" t="str">
        <f t="shared" si="85"/>
        <v>2009ZWE</v>
      </c>
      <c r="F1797" s="5">
        <v>12526.964</v>
      </c>
      <c r="G1797">
        <v>2009</v>
      </c>
      <c r="H1797" s="5">
        <v>48.4</v>
      </c>
      <c r="I1797" s="6">
        <v>4.0559144020080566</v>
      </c>
      <c r="J1797" s="6">
        <v>1.12706523327414</v>
      </c>
      <c r="K1797" s="12">
        <v>27.745879100679669</v>
      </c>
      <c r="L1797">
        <f t="shared" si="86"/>
        <v>1.69</v>
      </c>
      <c r="M1797" s="20" t="e">
        <v>#N/A</v>
      </c>
    </row>
    <row r="1798" spans="1:13">
      <c r="A1798">
        <f t="shared" si="84"/>
        <v>125</v>
      </c>
      <c r="B1798" t="s">
        <v>152</v>
      </c>
      <c r="C1798" t="str">
        <f>VLOOKUP(B1798,'country codes'!$A$3:$B$287,2,0)</f>
        <v>LUX</v>
      </c>
      <c r="D1798">
        <v>3</v>
      </c>
      <c r="E1798" s="7" t="str">
        <f t="shared" si="85"/>
        <v>2009LUX</v>
      </c>
      <c r="F1798" s="5">
        <v>496.536</v>
      </c>
      <c r="G1798">
        <v>2009</v>
      </c>
      <c r="H1798" s="5">
        <v>80</v>
      </c>
      <c r="I1798" s="6">
        <v>6.9579200744628906</v>
      </c>
      <c r="J1798" s="6">
        <v>14.050211627364099</v>
      </c>
      <c r="K1798" s="12">
        <v>27.646633130364336</v>
      </c>
      <c r="L1798">
        <f t="shared" si="86"/>
        <v>1.69</v>
      </c>
      <c r="M1798" s="20" t="e">
        <v>#N/A</v>
      </c>
    </row>
    <row r="1799" spans="1:13">
      <c r="A1799">
        <f t="shared" si="84"/>
        <v>126</v>
      </c>
      <c r="B1799" t="s">
        <v>154</v>
      </c>
      <c r="C1799" t="str">
        <f>VLOOKUP(B1799,'country codes'!$A$3:$B$287,2,0)</f>
        <v>MNG</v>
      </c>
      <c r="D1799">
        <v>8</v>
      </c>
      <c r="E1799" s="7" t="str">
        <f t="shared" si="85"/>
        <v>2009MNG</v>
      </c>
      <c r="F1799" s="5">
        <v>2673.7939999999999</v>
      </c>
      <c r="G1799">
        <v>2009</v>
      </c>
      <c r="H1799" s="5">
        <v>66.900000000000006</v>
      </c>
      <c r="I1799" s="6">
        <v>4.53926682472229</v>
      </c>
      <c r="J1799" s="6">
        <v>6.1073131939180803</v>
      </c>
      <c r="K1799" s="12">
        <v>26.861154467673906</v>
      </c>
      <c r="L1799">
        <f t="shared" si="86"/>
        <v>1.69</v>
      </c>
      <c r="M1799" s="20" t="e">
        <v>#N/A</v>
      </c>
    </row>
    <row r="1800" spans="1:13">
      <c r="A1800">
        <f t="shared" si="84"/>
        <v>127</v>
      </c>
      <c r="B1800" t="s">
        <v>149</v>
      </c>
      <c r="C1800" t="str">
        <f>VLOOKUP(B1800,'country codes'!$A$3:$B$287,2,0)</f>
        <v>BHR</v>
      </c>
      <c r="D1800">
        <v>4</v>
      </c>
      <c r="E1800" s="7" t="str">
        <f t="shared" si="85"/>
        <v>2009BHR</v>
      </c>
      <c r="F1800" s="5">
        <v>1185.075</v>
      </c>
      <c r="G1800">
        <v>2009</v>
      </c>
      <c r="H1800" s="5">
        <v>75.900000000000006</v>
      </c>
      <c r="I1800" s="6">
        <v>5.7005233764648438</v>
      </c>
      <c r="J1800" s="6">
        <v>10.689475306922199</v>
      </c>
      <c r="K1800" s="12">
        <v>26.816421547896052</v>
      </c>
      <c r="L1800">
        <f t="shared" si="86"/>
        <v>1.69</v>
      </c>
      <c r="M1800" s="20" t="e">
        <v>#N/A</v>
      </c>
    </row>
    <row r="1801" spans="1:13">
      <c r="A1801">
        <f t="shared" si="84"/>
        <v>128</v>
      </c>
      <c r="B1801" t="s">
        <v>140</v>
      </c>
      <c r="C1801" t="str">
        <f>VLOOKUP(B1801,'country codes'!$A$3:$B$287,2,0)</f>
        <v>TCD</v>
      </c>
      <c r="D1801">
        <v>5</v>
      </c>
      <c r="E1801" s="7" t="str">
        <f t="shared" si="85"/>
        <v>2009TCD</v>
      </c>
      <c r="F1801" s="5">
        <v>11560.142</v>
      </c>
      <c r="G1801">
        <v>2009</v>
      </c>
      <c r="H1801" s="5">
        <v>50.3</v>
      </c>
      <c r="I1801" s="6">
        <v>3.6394450664520264</v>
      </c>
      <c r="J1801" s="6">
        <v>1.4084749838089201</v>
      </c>
      <c r="K1801" s="12">
        <v>25.96623710758228</v>
      </c>
      <c r="L1801">
        <f t="shared" si="86"/>
        <v>1.69</v>
      </c>
      <c r="M1801" s="20" t="e">
        <v>#N/A</v>
      </c>
    </row>
    <row r="1802" spans="1:13">
      <c r="A1802">
        <f t="shared" si="84"/>
        <v>129</v>
      </c>
      <c r="B1802" t="s">
        <v>143</v>
      </c>
      <c r="C1802" t="str">
        <f>VLOOKUP(B1802,'country codes'!$A$3:$B$287,2,0)</f>
        <v>SLE</v>
      </c>
      <c r="D1802">
        <v>5</v>
      </c>
      <c r="E1802" s="7" t="str">
        <f t="shared" si="85"/>
        <v>2009SLE</v>
      </c>
      <c r="F1802" s="5">
        <v>6272.7349999999997</v>
      </c>
      <c r="G1802">
        <v>2009</v>
      </c>
      <c r="H1802" s="5">
        <v>48.5</v>
      </c>
      <c r="I1802" s="6">
        <v>3.565603494644165</v>
      </c>
      <c r="J1802" s="6">
        <v>1.0220863995860401</v>
      </c>
      <c r="K1802" s="12">
        <v>25.684342556831652</v>
      </c>
      <c r="L1802">
        <f t="shared" si="86"/>
        <v>1.69</v>
      </c>
      <c r="M1802" s="20" t="e">
        <v>#N/A</v>
      </c>
    </row>
    <row r="1803" spans="1:13">
      <c r="A1803">
        <f t="shared" si="84"/>
        <v>130</v>
      </c>
      <c r="B1803" t="s">
        <v>153</v>
      </c>
      <c r="C1803" t="str">
        <f>VLOOKUP(B1803,'country codes'!$A$3:$B$287,2,0)</f>
        <v>CAF</v>
      </c>
      <c r="D1803">
        <v>5</v>
      </c>
      <c r="E1803" s="7" t="str">
        <f t="shared" si="85"/>
        <v>2009CAF</v>
      </c>
      <c r="F1803" s="5">
        <v>4337.6229999999996</v>
      </c>
      <c r="G1803">
        <v>2009</v>
      </c>
      <c r="H1803" s="5">
        <v>46.7</v>
      </c>
      <c r="I1803" s="6">
        <v>3.7653048833211265</v>
      </c>
      <c r="J1803" s="6">
        <v>1.2080306143673001</v>
      </c>
      <c r="K1803" s="12">
        <v>24.812124654459538</v>
      </c>
      <c r="L1803">
        <f t="shared" si="86"/>
        <v>1.69</v>
      </c>
      <c r="M1803" s="20" t="e">
        <v>#N/A</v>
      </c>
    </row>
    <row r="1804" spans="1:13">
      <c r="A1804">
        <f t="shared" si="84"/>
        <v>131</v>
      </c>
      <c r="B1804" t="s">
        <v>155</v>
      </c>
      <c r="C1804" t="str">
        <f>VLOOKUP(B1804,'country codes'!$A$3:$B$287,2,0)</f>
        <v>QAT</v>
      </c>
      <c r="D1804">
        <v>4</v>
      </c>
      <c r="E1804" s="7" t="str">
        <f t="shared" si="85"/>
        <v>2009QAT</v>
      </c>
      <c r="F1804" s="5">
        <v>1654.944</v>
      </c>
      <c r="G1804">
        <v>2009</v>
      </c>
      <c r="H1804" s="5">
        <v>78.900000000000006</v>
      </c>
      <c r="I1804" s="6">
        <v>6.4178242683410645</v>
      </c>
      <c r="J1804" s="6">
        <v>15.4587642890515</v>
      </c>
      <c r="K1804" s="12">
        <v>23.935338698000553</v>
      </c>
      <c r="L1804">
        <f t="shared" si="86"/>
        <v>1.69</v>
      </c>
      <c r="M1804" s="20" t="e">
        <v>#N/A</v>
      </c>
    </row>
    <row r="1805" spans="1:13">
      <c r="A1805" t="str">
        <f t="shared" si="84"/>
        <v/>
      </c>
      <c r="B1805" t="s">
        <v>63</v>
      </c>
      <c r="C1805" t="str">
        <f>VLOOKUP(B1805,'country codes'!$A$3:$B$287,2,0)</f>
        <v>DZA</v>
      </c>
      <c r="D1805">
        <v>4</v>
      </c>
      <c r="E1805" s="7" t="str">
        <f t="shared" si="85"/>
        <v>2009DZA</v>
      </c>
      <c r="F1805" s="5">
        <v>35333.881999999998</v>
      </c>
      <c r="G1805">
        <v>2009</v>
      </c>
      <c r="H1805" s="5">
        <v>74.599999999999994</v>
      </c>
      <c r="I1805" s="6" t="s">
        <v>333</v>
      </c>
      <c r="J1805" s="6">
        <v>2.16004281395622</v>
      </c>
      <c r="K1805" s="12" t="s">
        <v>333</v>
      </c>
      <c r="L1805">
        <f t="shared" si="86"/>
        <v>1.69</v>
      </c>
      <c r="M1805" s="20" t="e">
        <v>#N/A</v>
      </c>
    </row>
    <row r="1806" spans="1:13">
      <c r="A1806" t="str">
        <f t="shared" si="84"/>
        <v/>
      </c>
      <c r="B1806" t="s">
        <v>134</v>
      </c>
      <c r="C1806" t="str">
        <f>VLOOKUP(B1806,'country codes'!$A$3:$B$287,2,0)</f>
        <v>BTN</v>
      </c>
      <c r="D1806">
        <v>6</v>
      </c>
      <c r="E1806" s="7" t="str">
        <f t="shared" si="85"/>
        <v>2009BTN</v>
      </c>
      <c r="F1806" s="5">
        <v>678.32899999999995</v>
      </c>
      <c r="G1806">
        <v>2009</v>
      </c>
      <c r="H1806" s="5">
        <v>67.900000000000006</v>
      </c>
      <c r="I1806" s="6" t="s">
        <v>333</v>
      </c>
      <c r="J1806" s="6">
        <v>3.9420527637817</v>
      </c>
      <c r="K1806" s="12" t="s">
        <v>333</v>
      </c>
      <c r="L1806">
        <f t="shared" si="86"/>
        <v>1.69</v>
      </c>
      <c r="M1806" s="20" t="e">
        <v>#N/A</v>
      </c>
    </row>
    <row r="1807" spans="1:13">
      <c r="A1807" t="str">
        <f t="shared" si="84"/>
        <v/>
      </c>
      <c r="B1807" t="s">
        <v>128</v>
      </c>
      <c r="C1807" t="str">
        <f>VLOOKUP(B1807,'country codes'!$A$3:$B$287,2,0)</f>
        <v>SWZ</v>
      </c>
      <c r="D1807">
        <v>5</v>
      </c>
      <c r="E1807" s="7" t="str">
        <f t="shared" si="85"/>
        <v>2009SWZ</v>
      </c>
      <c r="F1807" s="5">
        <v>1057.462</v>
      </c>
      <c r="G1807">
        <v>2009</v>
      </c>
      <c r="H1807" s="5">
        <v>45.3</v>
      </c>
      <c r="I1807" s="6" t="s">
        <v>333</v>
      </c>
      <c r="J1807" s="6">
        <v>1.96573036900628</v>
      </c>
      <c r="K1807" s="12" t="s">
        <v>333</v>
      </c>
      <c r="L1807">
        <f t="shared" si="86"/>
        <v>1.69</v>
      </c>
      <c r="M1807" s="20" t="e">
        <v>#N/A</v>
      </c>
    </row>
    <row r="1808" spans="1:13">
      <c r="A1808" t="str">
        <f t="shared" si="84"/>
        <v/>
      </c>
      <c r="B1808" t="s">
        <v>73</v>
      </c>
      <c r="C1808" t="str">
        <f>VLOOKUP(B1808,'country codes'!$A$3:$B$287,2,0)</f>
        <v>ETH</v>
      </c>
      <c r="D1808">
        <v>5</v>
      </c>
      <c r="E1808" s="7" t="str">
        <f t="shared" si="85"/>
        <v>2009ETH</v>
      </c>
      <c r="F1808" s="5">
        <v>85233.922999999995</v>
      </c>
      <c r="G1808">
        <v>2009</v>
      </c>
      <c r="H1808" s="5">
        <v>60.6</v>
      </c>
      <c r="I1808" s="6" t="s">
        <v>333</v>
      </c>
      <c r="J1808" s="6">
        <v>1.00474951334854</v>
      </c>
      <c r="K1808" s="12" t="s">
        <v>333</v>
      </c>
      <c r="L1808">
        <f t="shared" si="86"/>
        <v>1.69</v>
      </c>
      <c r="M1808" s="20" t="e">
        <v>#N/A</v>
      </c>
    </row>
    <row r="1809" spans="1:13">
      <c r="A1809" t="str">
        <f t="shared" si="84"/>
        <v/>
      </c>
      <c r="B1809" t="s">
        <v>109</v>
      </c>
      <c r="C1809" t="str">
        <f>VLOOKUP(B1809,'country codes'!$A$3:$B$287,2,0)</f>
        <v>GAB</v>
      </c>
      <c r="D1809">
        <v>5</v>
      </c>
      <c r="E1809" s="7" t="str">
        <f t="shared" si="85"/>
        <v>2009GAB</v>
      </c>
      <c r="F1809" s="5">
        <v>1568.925</v>
      </c>
      <c r="G1809">
        <v>2009</v>
      </c>
      <c r="H1809" s="5">
        <v>60.6</v>
      </c>
      <c r="I1809" s="6" t="s">
        <v>333</v>
      </c>
      <c r="J1809" s="6">
        <v>1.8060050935538501</v>
      </c>
      <c r="K1809" s="12" t="s">
        <v>333</v>
      </c>
      <c r="L1809">
        <f t="shared" si="86"/>
        <v>1.69</v>
      </c>
      <c r="M1809" s="20" t="e">
        <v>#N/A</v>
      </c>
    </row>
    <row r="1810" spans="1:13">
      <c r="A1810" t="str">
        <f t="shared" si="84"/>
        <v/>
      </c>
      <c r="B1810" t="s">
        <v>118</v>
      </c>
      <c r="C1810" t="str">
        <f>VLOOKUP(B1810,'country codes'!$A$3:$B$287,2,0)</f>
        <v>GIN</v>
      </c>
      <c r="D1810">
        <v>5</v>
      </c>
      <c r="E1810" s="7" t="str">
        <f t="shared" si="85"/>
        <v>2009GIN</v>
      </c>
      <c r="F1810" s="5">
        <v>9964.4699999999993</v>
      </c>
      <c r="G1810">
        <v>2009</v>
      </c>
      <c r="H1810" s="5">
        <v>56.3</v>
      </c>
      <c r="I1810" s="6" t="s">
        <v>333</v>
      </c>
      <c r="J1810" s="6">
        <v>1.4201200901875</v>
      </c>
      <c r="K1810" s="12" t="s">
        <v>333</v>
      </c>
      <c r="L1810">
        <f t="shared" si="86"/>
        <v>1.69</v>
      </c>
      <c r="M1810" s="20" t="e">
        <v>#N/A</v>
      </c>
    </row>
    <row r="1811" spans="1:13">
      <c r="A1811" t="str">
        <f t="shared" si="84"/>
        <v/>
      </c>
      <c r="B1811" t="s">
        <v>147</v>
      </c>
      <c r="C1811" t="str">
        <f>VLOOKUP(B1811,'country codes'!$A$3:$B$287,2,0)</f>
        <v>HKG</v>
      </c>
      <c r="D1811">
        <v>8</v>
      </c>
      <c r="E1811" s="7" t="str">
        <f t="shared" si="85"/>
        <v>2009HKG</v>
      </c>
      <c r="F1811" s="5">
        <v>6924.6419999999998</v>
      </c>
      <c r="G1811">
        <v>2009</v>
      </c>
      <c r="H1811" s="5">
        <v>82.7</v>
      </c>
      <c r="I1811" s="6">
        <v>5.3970556259155273</v>
      </c>
      <c r="J1811" s="6" t="s">
        <v>333</v>
      </c>
      <c r="K1811" s="12" t="s">
        <v>333</v>
      </c>
      <c r="L1811">
        <f t="shared" si="86"/>
        <v>1.69</v>
      </c>
      <c r="M1811" s="20" t="e">
        <v>#N/A</v>
      </c>
    </row>
    <row r="1812" spans="1:13">
      <c r="A1812" t="str">
        <f t="shared" si="84"/>
        <v/>
      </c>
      <c r="B1812" t="s">
        <v>81</v>
      </c>
      <c r="C1812" t="str">
        <f>VLOOKUP(B1812,'country codes'!$A$3:$B$287,2,0)</f>
        <v>ISL</v>
      </c>
      <c r="D1812">
        <v>3</v>
      </c>
      <c r="E1812" s="7" t="str">
        <f t="shared" si="85"/>
        <v>2009ISL</v>
      </c>
      <c r="F1812" s="5">
        <v>316.05700000000002</v>
      </c>
      <c r="G1812">
        <v>2009</v>
      </c>
      <c r="H1812" s="5">
        <v>81.7</v>
      </c>
      <c r="I1812" s="6">
        <v>7.0638781785964966</v>
      </c>
      <c r="J1812" s="6" t="s">
        <v>333</v>
      </c>
      <c r="K1812" s="12" t="s">
        <v>333</v>
      </c>
      <c r="L1812">
        <f t="shared" si="86"/>
        <v>1.69</v>
      </c>
      <c r="M1812" s="20" t="e">
        <v>#N/A</v>
      </c>
    </row>
    <row r="1813" spans="1:13">
      <c r="A1813" t="str">
        <f t="shared" si="84"/>
        <v/>
      </c>
      <c r="B1813" t="s">
        <v>9</v>
      </c>
      <c r="C1813" t="str">
        <f>VLOOKUP(B1813,'country codes'!$A$3:$B$287,2,0)</f>
        <v>JAM</v>
      </c>
      <c r="D1813">
        <v>1</v>
      </c>
      <c r="E1813" s="7" t="str">
        <f t="shared" si="85"/>
        <v>2009JAM</v>
      </c>
      <c r="F1813" s="5">
        <v>2795.8389999999999</v>
      </c>
      <c r="G1813">
        <v>2009</v>
      </c>
      <c r="H1813" s="5">
        <v>74.099999999999994</v>
      </c>
      <c r="I1813" s="6" t="s">
        <v>333</v>
      </c>
      <c r="J1813" s="6">
        <v>1.3990002927176199</v>
      </c>
      <c r="K1813" s="12" t="s">
        <v>333</v>
      </c>
      <c r="L1813">
        <f t="shared" si="86"/>
        <v>1.69</v>
      </c>
      <c r="M1813" s="20" t="e">
        <v>#N/A</v>
      </c>
    </row>
    <row r="1814" spans="1:13">
      <c r="A1814" t="str">
        <f t="shared" si="84"/>
        <v/>
      </c>
      <c r="B1814" t="s">
        <v>150</v>
      </c>
      <c r="C1814" t="str">
        <f>VLOOKUP(B1814,'country codes'!$A$3:$B$287,2,0)</f>
        <v>LSO</v>
      </c>
      <c r="D1814">
        <v>5</v>
      </c>
      <c r="E1814" s="7" t="str">
        <f t="shared" si="85"/>
        <v>2009LSO</v>
      </c>
      <c r="F1814" s="5">
        <v>1990.135</v>
      </c>
      <c r="G1814">
        <v>2009</v>
      </c>
      <c r="H1814" s="5">
        <v>44.1</v>
      </c>
      <c r="I1814" s="6" t="s">
        <v>333</v>
      </c>
      <c r="J1814" s="6">
        <v>1.6214483977804099</v>
      </c>
      <c r="K1814" s="12" t="s">
        <v>333</v>
      </c>
      <c r="L1814">
        <f t="shared" si="86"/>
        <v>1.69</v>
      </c>
      <c r="M1814" s="20" t="e">
        <v>#N/A</v>
      </c>
    </row>
    <row r="1815" spans="1:13">
      <c r="A1815" t="str">
        <f t="shared" si="84"/>
        <v/>
      </c>
      <c r="B1815" t="s">
        <v>97</v>
      </c>
      <c r="C1815" t="str">
        <f>VLOOKUP(B1815,'country codes'!$A$3:$B$287,2,0)</f>
        <v>LBY</v>
      </c>
      <c r="D1815">
        <v>4</v>
      </c>
      <c r="E1815" s="7" t="str">
        <f t="shared" si="85"/>
        <v>2009LBY</v>
      </c>
      <c r="F1815" s="5">
        <v>6133.9870000000001</v>
      </c>
      <c r="G1815">
        <v>2009</v>
      </c>
      <c r="H1815" s="5">
        <v>72.099999999999994</v>
      </c>
      <c r="I1815" s="6" t="s">
        <v>333</v>
      </c>
      <c r="J1815" s="6">
        <v>3.90116309162382</v>
      </c>
      <c r="K1815" s="12" t="s">
        <v>333</v>
      </c>
      <c r="L1815">
        <f t="shared" si="86"/>
        <v>1.69</v>
      </c>
      <c r="M1815" s="20" t="e">
        <v>#N/A</v>
      </c>
    </row>
    <row r="1816" spans="1:13">
      <c r="A1816" t="str">
        <f t="shared" si="84"/>
        <v/>
      </c>
      <c r="B1816" t="s">
        <v>38</v>
      </c>
      <c r="C1816" t="str">
        <f>VLOOKUP(B1816,'country codes'!$A$3:$B$287,2,0)</f>
        <v>MUS</v>
      </c>
      <c r="D1816">
        <v>5</v>
      </c>
      <c r="E1816" s="7" t="str">
        <f t="shared" si="85"/>
        <v>2009MUS</v>
      </c>
      <c r="F1816" s="5">
        <v>1243.9960000000001</v>
      </c>
      <c r="G1816">
        <v>2009</v>
      </c>
      <c r="H1816" s="5">
        <v>73.2</v>
      </c>
      <c r="I1816" s="6" t="s">
        <v>333</v>
      </c>
      <c r="J1816" s="6">
        <v>3.15235124419103</v>
      </c>
      <c r="K1816" s="12" t="s">
        <v>333</v>
      </c>
      <c r="L1816">
        <f t="shared" si="86"/>
        <v>1.69</v>
      </c>
      <c r="M1816" s="20" t="e">
        <v>#N/A</v>
      </c>
    </row>
    <row r="1817" spans="1:13">
      <c r="A1817" t="str">
        <f t="shared" si="84"/>
        <v/>
      </c>
      <c r="B1817" t="s">
        <v>33</v>
      </c>
      <c r="C1817" t="str">
        <f>VLOOKUP(B1817,'country codes'!$A$3:$B$287,2,0)</f>
        <v>MAR</v>
      </c>
      <c r="D1817">
        <v>4</v>
      </c>
      <c r="E1817" s="7" t="str">
        <f t="shared" si="85"/>
        <v>2009MAR</v>
      </c>
      <c r="F1817" s="5">
        <v>31929.087</v>
      </c>
      <c r="G1817">
        <v>2009</v>
      </c>
      <c r="H1817" s="5">
        <v>74</v>
      </c>
      <c r="I1817" s="6" t="s">
        <v>333</v>
      </c>
      <c r="J1817" s="6">
        <v>1.78637394255841</v>
      </c>
      <c r="K1817" s="12" t="s">
        <v>333</v>
      </c>
      <c r="L1817">
        <f t="shared" si="86"/>
        <v>1.69</v>
      </c>
      <c r="M1817" s="20" t="e">
        <v>#N/A</v>
      </c>
    </row>
    <row r="1818" spans="1:13">
      <c r="A1818" t="str">
        <f t="shared" si="84"/>
        <v/>
      </c>
      <c r="B1818" t="s">
        <v>102</v>
      </c>
      <c r="C1818" t="str">
        <f>VLOOKUP(B1818,'country codes'!$A$3:$B$287,2,0)</f>
        <v>MMR</v>
      </c>
      <c r="D1818">
        <v>8</v>
      </c>
      <c r="E1818" s="7" t="str">
        <f t="shared" si="85"/>
        <v>2009MMR</v>
      </c>
      <c r="F1818" s="5">
        <v>50250.366000000002</v>
      </c>
      <c r="G1818">
        <v>2009</v>
      </c>
      <c r="H1818" s="5">
        <v>63.1</v>
      </c>
      <c r="I1818" s="6" t="s">
        <v>333</v>
      </c>
      <c r="J1818" s="6">
        <v>1.4726094411271</v>
      </c>
      <c r="K1818" s="12" t="s">
        <v>333</v>
      </c>
      <c r="L1818">
        <f t="shared" si="86"/>
        <v>1.69</v>
      </c>
      <c r="M1818" s="20" t="e">
        <v>#N/A</v>
      </c>
    </row>
    <row r="1819" spans="1:13">
      <c r="A1819" t="str">
        <f t="shared" si="84"/>
        <v/>
      </c>
      <c r="B1819" t="s">
        <v>125</v>
      </c>
      <c r="C1819" t="str">
        <f>VLOOKUP(B1819,'country codes'!$A$3:$B$287,2,0)</f>
        <v>NAM</v>
      </c>
      <c r="D1819">
        <v>5</v>
      </c>
      <c r="E1819" s="7" t="str">
        <f t="shared" si="85"/>
        <v>2009NAM</v>
      </c>
      <c r="F1819" s="5">
        <v>2081.0390000000002</v>
      </c>
      <c r="G1819">
        <v>2009</v>
      </c>
      <c r="H1819" s="5">
        <v>55.2</v>
      </c>
      <c r="I1819" s="6" t="s">
        <v>333</v>
      </c>
      <c r="J1819" s="6">
        <v>2.1535288437505402</v>
      </c>
      <c r="K1819" s="12" t="s">
        <v>333</v>
      </c>
      <c r="L1819">
        <f t="shared" si="86"/>
        <v>1.69</v>
      </c>
      <c r="M1819" s="20" t="e">
        <v>#N/A</v>
      </c>
    </row>
    <row r="1820" spans="1:13">
      <c r="A1820" t="str">
        <f t="shared" si="84"/>
        <v/>
      </c>
      <c r="B1820" t="s">
        <v>99</v>
      </c>
      <c r="C1820" t="str">
        <f>VLOOKUP(B1820,'country codes'!$A$3:$B$287,2,0)</f>
        <v>SDN</v>
      </c>
      <c r="D1820">
        <v>5</v>
      </c>
      <c r="E1820" s="7" t="str">
        <f t="shared" si="85"/>
        <v>2009SDN</v>
      </c>
      <c r="F1820" s="5">
        <v>33783.779000000002</v>
      </c>
      <c r="G1820">
        <v>2009</v>
      </c>
      <c r="H1820" s="5">
        <v>62.3</v>
      </c>
      <c r="I1820" s="6">
        <v>4.4549174308776855</v>
      </c>
      <c r="J1820" s="6" t="s">
        <v>333</v>
      </c>
      <c r="K1820" s="12" t="s">
        <v>333</v>
      </c>
      <c r="L1820">
        <f t="shared" si="86"/>
        <v>1.69</v>
      </c>
      <c r="M1820" s="20" t="e">
        <v>#N/A</v>
      </c>
    </row>
    <row r="1821" spans="1:13">
      <c r="A1821" t="str">
        <f t="shared" si="84"/>
        <v/>
      </c>
      <c r="B1821" t="s">
        <v>114</v>
      </c>
      <c r="C1821" t="str">
        <f>VLOOKUP(B1821,'country codes'!$A$3:$B$287,2,0)</f>
        <v>TWN</v>
      </c>
      <c r="D1821">
        <v>8</v>
      </c>
      <c r="E1821" s="7" t="str">
        <f t="shared" si="85"/>
        <v>2009TWN</v>
      </c>
      <c r="F1821" s="5">
        <v>23104.542000000001</v>
      </c>
      <c r="G1821">
        <v>2009</v>
      </c>
      <c r="H1821" s="11">
        <v>78.511700000000005</v>
      </c>
      <c r="I1821" s="6">
        <v>5.8881065845489502</v>
      </c>
      <c r="J1821" s="6" t="s">
        <v>333</v>
      </c>
      <c r="K1821" s="12" t="s">
        <v>333</v>
      </c>
      <c r="L1821">
        <f t="shared" si="86"/>
        <v>1.69</v>
      </c>
      <c r="M1821" s="20" t="e">
        <v>#N/A</v>
      </c>
    </row>
    <row r="1822" spans="1:13">
      <c r="A1822" t="str">
        <f t="shared" si="84"/>
        <v/>
      </c>
      <c r="B1822" t="s">
        <v>115</v>
      </c>
      <c r="C1822" t="str">
        <f>VLOOKUP(B1822,'country codes'!$A$3:$B$287,2,0)</f>
        <v>TGO</v>
      </c>
      <c r="D1822">
        <v>5</v>
      </c>
      <c r="E1822" s="7" t="str">
        <f t="shared" si="85"/>
        <v>2009TGO</v>
      </c>
      <c r="F1822" s="5">
        <v>6250.84</v>
      </c>
      <c r="G1822">
        <v>2009</v>
      </c>
      <c r="H1822" s="5">
        <v>56.8</v>
      </c>
      <c r="I1822" s="6" t="s">
        <v>333</v>
      </c>
      <c r="J1822" s="6">
        <v>1.03631130627813</v>
      </c>
      <c r="K1822" s="12" t="s">
        <v>333</v>
      </c>
      <c r="L1822">
        <f t="shared" si="86"/>
        <v>1.69</v>
      </c>
      <c r="M1822" s="20" t="e">
        <v>#N/A</v>
      </c>
    </row>
    <row r="1823" spans="1:13">
      <c r="A1823" t="str">
        <f t="shared" si="84"/>
        <v/>
      </c>
      <c r="B1823" t="s">
        <v>151</v>
      </c>
      <c r="C1823" t="str">
        <f>VLOOKUP(B1823,'country codes'!$A$3:$B$287,2,0)</f>
        <v>TTO</v>
      </c>
      <c r="D1823">
        <v>1</v>
      </c>
      <c r="E1823" s="7" t="str">
        <f t="shared" si="85"/>
        <v>2009TTO</v>
      </c>
      <c r="F1823" s="5">
        <v>1320.921</v>
      </c>
      <c r="G1823">
        <v>2009</v>
      </c>
      <c r="H1823" s="5">
        <v>71.7</v>
      </c>
      <c r="I1823" s="6" t="s">
        <v>333</v>
      </c>
      <c r="J1823" s="6">
        <v>10.543283267819101</v>
      </c>
      <c r="K1823" s="12" t="s">
        <v>333</v>
      </c>
      <c r="L1823">
        <f t="shared" si="86"/>
        <v>1.69</v>
      </c>
      <c r="M1823" s="20" t="e">
        <v>#N/A</v>
      </c>
    </row>
    <row r="1824" spans="1:13">
      <c r="A1824" t="str">
        <f t="shared" si="84"/>
        <v/>
      </c>
      <c r="B1824" t="s">
        <v>16</v>
      </c>
      <c r="C1824" t="str">
        <f>VLOOKUP(B1824,'country codes'!$A$3:$B$287,2,0)</f>
        <v>URY</v>
      </c>
      <c r="D1824">
        <v>1</v>
      </c>
      <c r="E1824" s="7" t="str">
        <f t="shared" si="85"/>
        <v>2009URY</v>
      </c>
      <c r="F1824" s="5">
        <v>3349.6759999999999</v>
      </c>
      <c r="G1824">
        <v>2009</v>
      </c>
      <c r="H1824" s="5">
        <v>76.599999999999994</v>
      </c>
      <c r="I1824" s="6">
        <v>6.2962226867675781</v>
      </c>
      <c r="J1824" s="6" t="s">
        <v>333</v>
      </c>
      <c r="K1824" s="12" t="s">
        <v>333</v>
      </c>
      <c r="L1824">
        <f t="shared" si="86"/>
        <v>1.69</v>
      </c>
      <c r="M1824" s="20" t="e">
        <v>#N/A</v>
      </c>
    </row>
    <row r="1825" spans="1:13">
      <c r="A1825" t="str">
        <f t="shared" si="84"/>
        <v/>
      </c>
      <c r="B1825" t="s">
        <v>11</v>
      </c>
      <c r="C1825" t="str">
        <f>VLOOKUP(B1825,'country codes'!$A$3:$B$287,2,0)</f>
        <v>VUT</v>
      </c>
      <c r="D1825">
        <v>8</v>
      </c>
      <c r="E1825" s="7" t="str">
        <f t="shared" si="85"/>
        <v>2009VUT</v>
      </c>
      <c r="F1825" s="5">
        <v>230.244</v>
      </c>
      <c r="G1825">
        <v>2009</v>
      </c>
      <c r="H1825" s="5">
        <v>69</v>
      </c>
      <c r="I1825" s="6" t="s">
        <v>333</v>
      </c>
      <c r="J1825" s="6" t="s">
        <v>333</v>
      </c>
      <c r="K1825" s="12" t="s">
        <v>333</v>
      </c>
      <c r="L1825">
        <f t="shared" si="86"/>
        <v>1.69</v>
      </c>
      <c r="M1825" s="20" t="e">
        <v>#N/A</v>
      </c>
    </row>
    <row r="1826" spans="1:13">
      <c r="A1826">
        <f t="shared" si="84"/>
        <v>1</v>
      </c>
      <c r="B1826" t="s">
        <v>4</v>
      </c>
      <c r="C1826" t="str">
        <f>VLOOKUP(B1826,'country codes'!$A$3:$B$287,2,0)</f>
        <v>CRI</v>
      </c>
      <c r="D1826">
        <v>1</v>
      </c>
      <c r="E1826" s="7" t="str">
        <f t="shared" si="85"/>
        <v>2008CRI</v>
      </c>
      <c r="F1826" s="5">
        <v>4463.1229999999996</v>
      </c>
      <c r="G1826">
        <v>2008</v>
      </c>
      <c r="H1826" s="5">
        <v>78.5</v>
      </c>
      <c r="I1826" s="6">
        <v>6.850679874420166</v>
      </c>
      <c r="J1826" s="6">
        <v>2.6806649874614701</v>
      </c>
      <c r="K1826" s="12">
        <v>60.519993073262739</v>
      </c>
      <c r="L1826">
        <f t="shared" si="86"/>
        <v>1.72</v>
      </c>
      <c r="M1826" s="20" t="e">
        <v>#N/A</v>
      </c>
    </row>
    <row r="1827" spans="1:13">
      <c r="A1827">
        <f t="shared" si="84"/>
        <v>2</v>
      </c>
      <c r="B1827" t="s">
        <v>12</v>
      </c>
      <c r="C1827" t="str">
        <f>VLOOKUP(B1827,'country codes'!$A$3:$B$287,2,0)</f>
        <v>PAN</v>
      </c>
      <c r="D1827">
        <v>1</v>
      </c>
      <c r="E1827" s="7" t="str">
        <f t="shared" si="85"/>
        <v>2008PAN</v>
      </c>
      <c r="F1827" s="5">
        <v>3516.2040000000002</v>
      </c>
      <c r="G1827">
        <v>2008</v>
      </c>
      <c r="H1827" s="5">
        <v>76.400000000000006</v>
      </c>
      <c r="I1827" s="6">
        <v>6.930903434753418</v>
      </c>
      <c r="J1827" s="6">
        <v>2.8506613663604301</v>
      </c>
      <c r="K1827" s="12">
        <v>58.174557671084109</v>
      </c>
      <c r="L1827">
        <f t="shared" si="86"/>
        <v>1.72</v>
      </c>
      <c r="M1827" s="20" t="e">
        <v>#N/A</v>
      </c>
    </row>
    <row r="1828" spans="1:13">
      <c r="A1828">
        <f t="shared" si="84"/>
        <v>3</v>
      </c>
      <c r="B1828" t="s">
        <v>5</v>
      </c>
      <c r="C1828" t="str">
        <f>VLOOKUP(B1828,'country codes'!$A$3:$B$287,2,0)</f>
        <v>COL</v>
      </c>
      <c r="D1828">
        <v>1</v>
      </c>
      <c r="E1828" s="7" t="str">
        <f t="shared" si="85"/>
        <v>2008COL</v>
      </c>
      <c r="F1828" s="5">
        <v>44254.972000000002</v>
      </c>
      <c r="G1828">
        <v>2008</v>
      </c>
      <c r="H1828" s="5">
        <v>75</v>
      </c>
      <c r="I1828" s="6">
        <v>6.1683950424194336</v>
      </c>
      <c r="J1828" s="6">
        <v>1.89326177941241</v>
      </c>
      <c r="K1828" s="12">
        <v>58.122703481309706</v>
      </c>
      <c r="L1828">
        <f t="shared" si="86"/>
        <v>1.72</v>
      </c>
      <c r="M1828" s="20" t="e">
        <v>#N/A</v>
      </c>
    </row>
    <row r="1829" spans="1:13">
      <c r="A1829">
        <f t="shared" si="84"/>
        <v>4</v>
      </c>
      <c r="B1829" t="s">
        <v>8</v>
      </c>
      <c r="C1829" t="str">
        <f>VLOOKUP(B1829,'country codes'!$A$3:$B$287,2,0)</f>
        <v>GTM</v>
      </c>
      <c r="D1829">
        <v>1</v>
      </c>
      <c r="E1829" s="7" t="str">
        <f t="shared" si="85"/>
        <v>2008GTM</v>
      </c>
      <c r="F1829" s="5">
        <v>14006.42</v>
      </c>
      <c r="G1829">
        <v>2008</v>
      </c>
      <c r="H1829" s="5">
        <v>70.8</v>
      </c>
      <c r="I1829" s="6">
        <v>6.414494514465332</v>
      </c>
      <c r="J1829" s="6">
        <v>1.72917633218084</v>
      </c>
      <c r="K1829" s="12">
        <v>57.276835490556522</v>
      </c>
      <c r="L1829">
        <f t="shared" si="86"/>
        <v>1.72</v>
      </c>
      <c r="M1829" s="20" t="e">
        <v>#N/A</v>
      </c>
    </row>
    <row r="1830" spans="1:13">
      <c r="A1830">
        <f t="shared" si="84"/>
        <v>5</v>
      </c>
      <c r="B1830" t="s">
        <v>50</v>
      </c>
      <c r="C1830" t="str">
        <f>VLOOKUP(B1830,'country codes'!$A$3:$B$287,2,0)</f>
        <v>VNM</v>
      </c>
      <c r="D1830">
        <v>8</v>
      </c>
      <c r="E1830" s="7" t="str">
        <f t="shared" si="85"/>
        <v>2008VNM</v>
      </c>
      <c r="F1830" s="5">
        <v>86243.423999999999</v>
      </c>
      <c r="G1830">
        <v>2008</v>
      </c>
      <c r="H1830" s="5">
        <v>74.599999999999994</v>
      </c>
      <c r="I1830" s="6">
        <v>5.4804253578186035</v>
      </c>
      <c r="J1830" s="6">
        <v>1.48847520592829</v>
      </c>
      <c r="K1830" s="12">
        <v>55.591744023026685</v>
      </c>
      <c r="L1830">
        <f t="shared" si="86"/>
        <v>1.72</v>
      </c>
      <c r="M1830" s="20" t="e">
        <v>#N/A</v>
      </c>
    </row>
    <row r="1831" spans="1:13">
      <c r="A1831">
        <f t="shared" si="84"/>
        <v>6</v>
      </c>
      <c r="B1831" t="s">
        <v>27</v>
      </c>
      <c r="C1831" t="str">
        <f>VLOOKUP(B1831,'country codes'!$A$3:$B$287,2,0)</f>
        <v>MEX</v>
      </c>
      <c r="D1831">
        <v>1</v>
      </c>
      <c r="E1831" s="7" t="str">
        <f t="shared" si="85"/>
        <v>2008MEX</v>
      </c>
      <c r="F1831" s="5">
        <v>110815.272</v>
      </c>
      <c r="G1831">
        <v>2008</v>
      </c>
      <c r="H1831" s="5">
        <v>75.2</v>
      </c>
      <c r="I1831" s="6">
        <v>6.8290362358093262</v>
      </c>
      <c r="J1831" s="6">
        <v>3.06191066407162</v>
      </c>
      <c r="K1831" s="12">
        <v>55.243470785836408</v>
      </c>
      <c r="L1831">
        <f t="shared" si="86"/>
        <v>1.72</v>
      </c>
      <c r="M1831" s="20" t="e">
        <v>#N/A</v>
      </c>
    </row>
    <row r="1832" spans="1:13">
      <c r="A1832">
        <f t="shared" si="84"/>
        <v>7</v>
      </c>
      <c r="B1832" t="s">
        <v>26</v>
      </c>
      <c r="C1832" t="str">
        <f>VLOOKUP(B1832,'country codes'!$A$3:$B$287,2,0)</f>
        <v>BRA</v>
      </c>
      <c r="D1832">
        <v>1</v>
      </c>
      <c r="E1832" s="7" t="str">
        <f t="shared" si="85"/>
        <v>2008BRA</v>
      </c>
      <c r="F1832" s="5">
        <v>192030.36199999999</v>
      </c>
      <c r="G1832">
        <v>2008</v>
      </c>
      <c r="H1832" s="5">
        <v>73</v>
      </c>
      <c r="I1832" s="6">
        <v>6.6914248466491699</v>
      </c>
      <c r="J1832" s="6">
        <v>2.7745993106906601</v>
      </c>
      <c r="K1832" s="12">
        <v>54.257837538357123</v>
      </c>
      <c r="L1832">
        <f t="shared" si="86"/>
        <v>1.72</v>
      </c>
      <c r="M1832" s="20" t="e">
        <v>#N/A</v>
      </c>
    </row>
    <row r="1833" spans="1:13">
      <c r="A1833">
        <f t="shared" si="84"/>
        <v>8</v>
      </c>
      <c r="B1833" t="s">
        <v>14</v>
      </c>
      <c r="C1833" t="str">
        <f>VLOOKUP(B1833,'country codes'!$A$3:$B$287,2,0)</f>
        <v>BGD</v>
      </c>
      <c r="D1833">
        <v>6</v>
      </c>
      <c r="E1833" s="7" t="str">
        <f t="shared" si="85"/>
        <v>2008BGD</v>
      </c>
      <c r="F1833" s="5">
        <v>144304.16399999999</v>
      </c>
      <c r="G1833">
        <v>2008</v>
      </c>
      <c r="H1833" s="5">
        <v>69.099999999999994</v>
      </c>
      <c r="I1833" s="6">
        <v>5.0522785186767578</v>
      </c>
      <c r="J1833" s="6">
        <v>0.64364678359187699</v>
      </c>
      <c r="K1833" s="12">
        <v>53.748503054903495</v>
      </c>
      <c r="L1833">
        <f t="shared" si="86"/>
        <v>1.72</v>
      </c>
      <c r="M1833" s="20" t="e">
        <v>#N/A</v>
      </c>
    </row>
    <row r="1834" spans="1:13">
      <c r="A1834">
        <f t="shared" si="84"/>
        <v>9</v>
      </c>
      <c r="B1834" t="s">
        <v>7</v>
      </c>
      <c r="C1834" t="str">
        <f>VLOOKUP(B1834,'country codes'!$A$3:$B$287,2,0)</f>
        <v>HND</v>
      </c>
      <c r="D1834">
        <v>1</v>
      </c>
      <c r="E1834" s="7" t="str">
        <f t="shared" si="85"/>
        <v>2008HND</v>
      </c>
      <c r="F1834" s="5">
        <v>7980.9549999999999</v>
      </c>
      <c r="G1834">
        <v>2008</v>
      </c>
      <c r="H1834" s="5">
        <v>72.8</v>
      </c>
      <c r="I1834" s="6">
        <v>5.4203310012817383</v>
      </c>
      <c r="J1834" s="6">
        <v>1.7276367949706799</v>
      </c>
      <c r="K1834" s="12">
        <v>52.05335917910088</v>
      </c>
      <c r="L1834">
        <f t="shared" si="86"/>
        <v>1.72</v>
      </c>
      <c r="M1834" s="20" t="e">
        <v>#N/A</v>
      </c>
    </row>
    <row r="1835" spans="1:13">
      <c r="A1835">
        <f t="shared" si="84"/>
        <v>10</v>
      </c>
      <c r="B1835" t="s">
        <v>6</v>
      </c>
      <c r="C1835" t="str">
        <f>VLOOKUP(B1835,'country codes'!$A$3:$B$287,2,0)</f>
        <v>ECU</v>
      </c>
      <c r="D1835">
        <v>1</v>
      </c>
      <c r="E1835" s="7" t="str">
        <f t="shared" si="85"/>
        <v>2008ECU</v>
      </c>
      <c r="F1835" s="5">
        <v>14535.74</v>
      </c>
      <c r="G1835">
        <v>2008</v>
      </c>
      <c r="H1835" s="5">
        <v>74.7</v>
      </c>
      <c r="I1835" s="6">
        <v>5.2965130805969238</v>
      </c>
      <c r="J1835" s="6">
        <v>1.9765067208267</v>
      </c>
      <c r="K1835" s="12">
        <v>51.127862871982124</v>
      </c>
      <c r="L1835">
        <f t="shared" si="86"/>
        <v>1.72</v>
      </c>
      <c r="M1835" s="20" t="e">
        <v>#N/A</v>
      </c>
    </row>
    <row r="1836" spans="1:13">
      <c r="A1836">
        <f t="shared" si="84"/>
        <v>11</v>
      </c>
      <c r="B1836" t="s">
        <v>30</v>
      </c>
      <c r="C1836" t="str">
        <f>VLOOKUP(B1836,'country codes'!$A$3:$B$287,2,0)</f>
        <v>PSE</v>
      </c>
      <c r="D1836">
        <v>4</v>
      </c>
      <c r="E1836" s="7" t="str">
        <f t="shared" si="85"/>
        <v>2008PSE</v>
      </c>
      <c r="F1836" s="5">
        <v>3856.692</v>
      </c>
      <c r="G1836">
        <v>2008</v>
      </c>
      <c r="H1836" s="5">
        <v>72.5</v>
      </c>
      <c r="I1836" s="6">
        <v>4.3856034278869629</v>
      </c>
      <c r="J1836" s="6">
        <v>0.70776207332602303</v>
      </c>
      <c r="K1836" s="12">
        <v>50.895921051446898</v>
      </c>
      <c r="L1836">
        <f t="shared" si="86"/>
        <v>1.72</v>
      </c>
      <c r="M1836" s="20" t="e">
        <v>#N/A</v>
      </c>
    </row>
    <row r="1837" spans="1:13">
      <c r="A1837">
        <f t="shared" si="84"/>
        <v>12</v>
      </c>
      <c r="B1837" t="s">
        <v>13</v>
      </c>
      <c r="C1837" t="str">
        <f>VLOOKUP(B1837,'country codes'!$A$3:$B$287,2,0)</f>
        <v>TJK</v>
      </c>
      <c r="D1837">
        <v>7</v>
      </c>
      <c r="E1837" s="7" t="str">
        <f t="shared" si="85"/>
        <v>2008TJK</v>
      </c>
      <c r="F1837" s="5">
        <v>7209.924</v>
      </c>
      <c r="G1837">
        <v>2008</v>
      </c>
      <c r="H1837" s="5">
        <v>67.900000000000006</v>
      </c>
      <c r="I1837" s="6">
        <v>5.0639867782592773</v>
      </c>
      <c r="J1837" s="6">
        <v>0.90410770807754104</v>
      </c>
      <c r="K1837" s="12">
        <v>50.876948129600123</v>
      </c>
      <c r="L1837">
        <f t="shared" si="86"/>
        <v>1.72</v>
      </c>
      <c r="M1837" s="20" t="e">
        <v>#N/A</v>
      </c>
    </row>
    <row r="1838" spans="1:13">
      <c r="A1838">
        <f t="shared" si="84"/>
        <v>13</v>
      </c>
      <c r="B1838" t="s">
        <v>42</v>
      </c>
      <c r="C1838" t="str">
        <f>VLOOKUP(B1838,'country codes'!$A$3:$B$287,2,0)</f>
        <v>ESP</v>
      </c>
      <c r="D1838">
        <v>3</v>
      </c>
      <c r="E1838" s="7" t="str">
        <f t="shared" si="85"/>
        <v>2008ESP</v>
      </c>
      <c r="F1838" s="5">
        <v>46068.811000000002</v>
      </c>
      <c r="G1838">
        <v>2008</v>
      </c>
      <c r="H1838" s="5">
        <v>81.400000000000006</v>
      </c>
      <c r="I1838" s="6">
        <v>7.2944726943969727</v>
      </c>
      <c r="J1838" s="6">
        <v>5.5231418070654703</v>
      </c>
      <c r="K1838" s="12">
        <v>50.354980856396772</v>
      </c>
      <c r="L1838">
        <f t="shared" si="86"/>
        <v>1.72</v>
      </c>
      <c r="M1838" s="20" t="e">
        <v>#N/A</v>
      </c>
    </row>
    <row r="1839" spans="1:13">
      <c r="A1839">
        <f t="shared" si="84"/>
        <v>14</v>
      </c>
      <c r="B1839" t="s">
        <v>74</v>
      </c>
      <c r="C1839" t="str">
        <f>VLOOKUP(B1839,'country codes'!$A$3:$B$287,2,0)</f>
        <v>ISR</v>
      </c>
      <c r="D1839">
        <v>4</v>
      </c>
      <c r="E1839" s="7" t="str">
        <f t="shared" si="85"/>
        <v>2008ISR</v>
      </c>
      <c r="F1839" s="5">
        <v>7020.8320000000003</v>
      </c>
      <c r="G1839">
        <v>2008</v>
      </c>
      <c r="H1839" s="5">
        <v>81</v>
      </c>
      <c r="I1839" s="6">
        <v>7.2612614631652832</v>
      </c>
      <c r="J1839" s="6">
        <v>5.43929034861236</v>
      </c>
      <c r="K1839" s="12">
        <v>50.258976685616275</v>
      </c>
      <c r="L1839">
        <f t="shared" si="86"/>
        <v>1.72</v>
      </c>
      <c r="M1839" s="20" t="e">
        <v>#N/A</v>
      </c>
    </row>
    <row r="1840" spans="1:13">
      <c r="A1840">
        <f t="shared" si="84"/>
        <v>15</v>
      </c>
      <c r="B1840" t="s">
        <v>20</v>
      </c>
      <c r="C1840" t="str">
        <f>VLOOKUP(B1840,'country codes'!$A$3:$B$287,2,0)</f>
        <v>NIC</v>
      </c>
      <c r="D1840">
        <v>1</v>
      </c>
      <c r="E1840" s="7" t="str">
        <f t="shared" si="85"/>
        <v>2008NIC</v>
      </c>
      <c r="F1840" s="5">
        <v>5667.4359999999997</v>
      </c>
      <c r="G1840">
        <v>2008</v>
      </c>
      <c r="H1840" s="5">
        <v>71.900000000000006</v>
      </c>
      <c r="I1840" s="6">
        <v>5.1038274765014648</v>
      </c>
      <c r="J1840" s="6">
        <v>1.54325560491686</v>
      </c>
      <c r="K1840" s="12">
        <v>50.245930791032322</v>
      </c>
      <c r="L1840">
        <f t="shared" si="86"/>
        <v>1.72</v>
      </c>
      <c r="M1840" s="20" t="e">
        <v>#N/A</v>
      </c>
    </row>
    <row r="1841" spans="1:13">
      <c r="A1841">
        <f t="shared" si="84"/>
        <v>16</v>
      </c>
      <c r="B1841" t="s">
        <v>32</v>
      </c>
      <c r="C1841" t="str">
        <f>VLOOKUP(B1841,'country codes'!$A$3:$B$287,2,0)</f>
        <v>THA</v>
      </c>
      <c r="D1841">
        <v>8</v>
      </c>
      <c r="E1841" s="7" t="str">
        <f t="shared" si="85"/>
        <v>2008THA</v>
      </c>
      <c r="F1841" s="5">
        <v>66530.98</v>
      </c>
      <c r="G1841">
        <v>2008</v>
      </c>
      <c r="H1841" s="5">
        <v>73.3</v>
      </c>
      <c r="I1841" s="6">
        <v>5.6364712715148926</v>
      </c>
      <c r="J1841" s="6">
        <v>2.3473701178845499</v>
      </c>
      <c r="K1841" s="12">
        <v>50.171619460838699</v>
      </c>
      <c r="L1841">
        <f t="shared" si="86"/>
        <v>1.72</v>
      </c>
      <c r="M1841" s="20" t="e">
        <v>#N/A</v>
      </c>
    </row>
    <row r="1842" spans="1:13">
      <c r="A1842">
        <f t="shared" si="84"/>
        <v>17</v>
      </c>
      <c r="B1842" t="s">
        <v>49</v>
      </c>
      <c r="C1842" t="str">
        <f>VLOOKUP(B1842,'country codes'!$A$3:$B$287,2,0)</f>
        <v>LKA</v>
      </c>
      <c r="D1842">
        <v>6</v>
      </c>
      <c r="E1842" s="7" t="str">
        <f t="shared" si="85"/>
        <v>2008LKA</v>
      </c>
      <c r="F1842" s="5">
        <v>19983.984</v>
      </c>
      <c r="G1842">
        <v>2008</v>
      </c>
      <c r="H1842" s="5">
        <v>75.2</v>
      </c>
      <c r="I1842" s="6">
        <v>4.4308462142944336</v>
      </c>
      <c r="J1842" s="6">
        <v>1.23617415596873</v>
      </c>
      <c r="K1842" s="12">
        <v>49.766493213791207</v>
      </c>
      <c r="L1842">
        <f t="shared" si="86"/>
        <v>1.72</v>
      </c>
      <c r="M1842" s="20" t="e">
        <v>#N/A</v>
      </c>
    </row>
    <row r="1843" spans="1:13">
      <c r="A1843">
        <f t="shared" si="84"/>
        <v>18</v>
      </c>
      <c r="B1843" t="s">
        <v>35</v>
      </c>
      <c r="C1843" t="str">
        <f>VLOOKUP(B1843,'country codes'!$A$3:$B$287,2,0)</f>
        <v>ALB</v>
      </c>
      <c r="D1843">
        <v>7</v>
      </c>
      <c r="E1843" s="7" t="str">
        <f t="shared" si="85"/>
        <v>2008ALB</v>
      </c>
      <c r="F1843" s="5">
        <v>3002.683</v>
      </c>
      <c r="G1843">
        <v>2008</v>
      </c>
      <c r="H1843" s="5">
        <v>75.900000000000006</v>
      </c>
      <c r="I1843" s="6">
        <v>5.0598607063293457</v>
      </c>
      <c r="J1843" s="6">
        <v>2.1359736874783199</v>
      </c>
      <c r="K1843" s="12">
        <v>49.419223604591693</v>
      </c>
      <c r="L1843">
        <f t="shared" si="86"/>
        <v>1.72</v>
      </c>
      <c r="M1843" s="20" t="e">
        <v>#N/A</v>
      </c>
    </row>
    <row r="1844" spans="1:13">
      <c r="A1844">
        <f t="shared" si="84"/>
        <v>19</v>
      </c>
      <c r="B1844" t="s">
        <v>124</v>
      </c>
      <c r="C1844" t="str">
        <f>VLOOKUP(B1844,'country codes'!$A$3:$B$287,2,0)</f>
        <v>IND</v>
      </c>
      <c r="D1844">
        <v>6</v>
      </c>
      <c r="E1844" s="7" t="str">
        <f t="shared" si="85"/>
        <v>2008IND</v>
      </c>
      <c r="F1844" s="5">
        <v>1200669.7620000001</v>
      </c>
      <c r="G1844">
        <v>2008</v>
      </c>
      <c r="H1844" s="5">
        <v>65.8</v>
      </c>
      <c r="I1844" s="6">
        <v>5.1458330154418945</v>
      </c>
      <c r="J1844" s="6">
        <v>0.96881409858018497</v>
      </c>
      <c r="K1844" s="12">
        <v>49.206065082804379</v>
      </c>
      <c r="L1844">
        <f t="shared" si="86"/>
        <v>1.72</v>
      </c>
      <c r="M1844" s="20" t="e">
        <v>#N/A</v>
      </c>
    </row>
    <row r="1845" spans="1:13">
      <c r="A1845">
        <f t="shared" si="84"/>
        <v>20</v>
      </c>
      <c r="B1845" t="s">
        <v>25</v>
      </c>
      <c r="C1845" t="str">
        <f>VLOOKUP(B1845,'country codes'!$A$3:$B$287,2,0)</f>
        <v>NZL</v>
      </c>
      <c r="D1845">
        <v>2</v>
      </c>
      <c r="E1845" s="7" t="str">
        <f t="shared" si="85"/>
        <v>2008NZL</v>
      </c>
      <c r="F1845" s="5">
        <v>4278.1559999999999</v>
      </c>
      <c r="G1845">
        <v>2008</v>
      </c>
      <c r="H1845" s="5">
        <v>80.400000000000006</v>
      </c>
      <c r="I1845" s="6">
        <v>7.3811707496643066</v>
      </c>
      <c r="J1845" s="6">
        <v>5.7592394991119802</v>
      </c>
      <c r="K1845" s="12">
        <v>49.164999585300379</v>
      </c>
      <c r="L1845">
        <f t="shared" si="86"/>
        <v>1.72</v>
      </c>
      <c r="M1845" s="20" t="e">
        <v>#N/A</v>
      </c>
    </row>
    <row r="1846" spans="1:13">
      <c r="A1846">
        <f t="shared" si="84"/>
        <v>21</v>
      </c>
      <c r="B1846" t="s">
        <v>62</v>
      </c>
      <c r="C1846" t="str">
        <f>VLOOKUP(B1846,'country codes'!$A$3:$B$287,2,0)</f>
        <v>SWE</v>
      </c>
      <c r="D1846">
        <v>3</v>
      </c>
      <c r="E1846" s="7" t="str">
        <f t="shared" si="85"/>
        <v>2008SWE</v>
      </c>
      <c r="F1846" s="5">
        <v>9236.4330000000009</v>
      </c>
      <c r="G1846">
        <v>2008</v>
      </c>
      <c r="H1846" s="5">
        <v>81.2</v>
      </c>
      <c r="I1846" s="6">
        <v>7.5159974098205566</v>
      </c>
      <c r="J1846" s="6">
        <v>6.1454679896057804</v>
      </c>
      <c r="K1846" s="12">
        <v>48.860478517207042</v>
      </c>
      <c r="L1846">
        <f t="shared" si="86"/>
        <v>1.72</v>
      </c>
      <c r="M1846" s="20" t="e">
        <v>#N/A</v>
      </c>
    </row>
    <row r="1847" spans="1:13">
      <c r="A1847">
        <f t="shared" si="84"/>
        <v>22</v>
      </c>
      <c r="B1847" t="s">
        <v>54</v>
      </c>
      <c r="C1847" t="str">
        <f>VLOOKUP(B1847,'country codes'!$A$3:$B$287,2,0)</f>
        <v>IRL</v>
      </c>
      <c r="D1847">
        <v>3</v>
      </c>
      <c r="E1847" s="7" t="str">
        <f t="shared" si="85"/>
        <v>2008IRL</v>
      </c>
      <c r="F1847" s="5">
        <v>4415.8710000000001</v>
      </c>
      <c r="G1847">
        <v>2008</v>
      </c>
      <c r="H1847" s="5">
        <v>79.7</v>
      </c>
      <c r="I1847" s="6">
        <v>7.5680298805236816</v>
      </c>
      <c r="J1847" s="6">
        <v>5.9776121506644602</v>
      </c>
      <c r="K1847" s="12">
        <v>48.788002549448521</v>
      </c>
      <c r="L1847">
        <f t="shared" si="86"/>
        <v>1.72</v>
      </c>
      <c r="M1847" s="20" t="e">
        <v>#N/A</v>
      </c>
    </row>
    <row r="1848" spans="1:13">
      <c r="A1848">
        <f t="shared" si="84"/>
        <v>23</v>
      </c>
      <c r="B1848" t="s">
        <v>52</v>
      </c>
      <c r="C1848" t="str">
        <f>VLOOKUP(B1848,'country codes'!$A$3:$B$287,2,0)</f>
        <v>ITA</v>
      </c>
      <c r="D1848">
        <v>3</v>
      </c>
      <c r="E1848" s="7" t="str">
        <f t="shared" si="85"/>
        <v>2008ITA</v>
      </c>
      <c r="F1848" s="5">
        <v>58922.116000000002</v>
      </c>
      <c r="G1848">
        <v>2008</v>
      </c>
      <c r="H1848" s="5">
        <v>81.599999999999994</v>
      </c>
      <c r="I1848" s="6">
        <v>6.7797741889953613</v>
      </c>
      <c r="J1848" s="6">
        <v>5.3657286635014003</v>
      </c>
      <c r="K1848" s="12">
        <v>48.34088863082183</v>
      </c>
      <c r="L1848">
        <f t="shared" si="86"/>
        <v>1.72</v>
      </c>
      <c r="M1848" s="20" t="e">
        <v>#N/A</v>
      </c>
    </row>
    <row r="1849" spans="1:13">
      <c r="A1849">
        <f t="shared" si="84"/>
        <v>24</v>
      </c>
      <c r="B1849" t="s">
        <v>44</v>
      </c>
      <c r="C1849" t="str">
        <f>VLOOKUP(B1849,'country codes'!$A$3:$B$287,2,0)</f>
        <v>FRA</v>
      </c>
      <c r="D1849">
        <v>3</v>
      </c>
      <c r="E1849" s="7" t="str">
        <f t="shared" si="85"/>
        <v>2008FRA</v>
      </c>
      <c r="F1849" s="5">
        <v>62209.207000000002</v>
      </c>
      <c r="G1849">
        <v>2008</v>
      </c>
      <c r="H1849" s="5">
        <v>81.099999999999994</v>
      </c>
      <c r="I1849" s="6">
        <v>7.0080647468566895</v>
      </c>
      <c r="J1849" s="6">
        <v>5.5896240056358097</v>
      </c>
      <c r="K1849" s="12">
        <v>48.339423087897167</v>
      </c>
      <c r="L1849">
        <f t="shared" si="86"/>
        <v>1.72</v>
      </c>
      <c r="M1849" s="20" t="e">
        <v>#N/A</v>
      </c>
    </row>
    <row r="1850" spans="1:13">
      <c r="A1850">
        <f t="shared" si="84"/>
        <v>25</v>
      </c>
      <c r="B1850" t="s">
        <v>21</v>
      </c>
      <c r="C1850" t="str">
        <f>VLOOKUP(B1850,'country codes'!$A$3:$B$287,2,0)</f>
        <v>DOM</v>
      </c>
      <c r="D1850">
        <v>1</v>
      </c>
      <c r="E1850" s="7" t="str">
        <f t="shared" si="85"/>
        <v>2008DOM</v>
      </c>
      <c r="F1850" s="5">
        <v>9458.0789999999997</v>
      </c>
      <c r="G1850">
        <v>2008</v>
      </c>
      <c r="H1850" s="5">
        <v>71.599999999999994</v>
      </c>
      <c r="I1850" s="6">
        <v>4.8423056602478027</v>
      </c>
      <c r="J1850" s="6">
        <v>1.5383747056019099</v>
      </c>
      <c r="K1850" s="12">
        <v>48.168242269574577</v>
      </c>
      <c r="L1850">
        <f t="shared" si="86"/>
        <v>1.72</v>
      </c>
      <c r="M1850" s="20" t="e">
        <v>#N/A</v>
      </c>
    </row>
    <row r="1851" spans="1:13">
      <c r="A1851">
        <f t="shared" si="84"/>
        <v>26</v>
      </c>
      <c r="B1851" t="s">
        <v>19</v>
      </c>
      <c r="C1851" t="str">
        <f>VLOOKUP(B1851,'country codes'!$A$3:$B$287,2,0)</f>
        <v>PER</v>
      </c>
      <c r="D1851">
        <v>1</v>
      </c>
      <c r="E1851" s="7" t="str">
        <f t="shared" si="85"/>
        <v>2008PER</v>
      </c>
      <c r="F1851" s="5">
        <v>28562.321</v>
      </c>
      <c r="G1851">
        <v>2008</v>
      </c>
      <c r="H1851" s="5">
        <v>73.8</v>
      </c>
      <c r="I1851" s="6">
        <v>5.1292309761047363</v>
      </c>
      <c r="J1851" s="6">
        <v>2.1681293076724999</v>
      </c>
      <c r="K1851" s="12">
        <v>48.157892138064739</v>
      </c>
      <c r="L1851">
        <f t="shared" si="86"/>
        <v>1.72</v>
      </c>
      <c r="M1851" s="20" t="e">
        <v>#N/A</v>
      </c>
    </row>
    <row r="1852" spans="1:13">
      <c r="A1852">
        <f t="shared" si="84"/>
        <v>27</v>
      </c>
      <c r="B1852" t="s">
        <v>17</v>
      </c>
      <c r="C1852" t="str">
        <f>VLOOKUP(B1852,'country codes'!$A$3:$B$287,2,0)</f>
        <v>SLV</v>
      </c>
      <c r="D1852">
        <v>1</v>
      </c>
      <c r="E1852" s="7" t="str">
        <f t="shared" si="85"/>
        <v>2008SLV</v>
      </c>
      <c r="F1852" s="5">
        <v>6131.7669999999998</v>
      </c>
      <c r="G1852">
        <v>2008</v>
      </c>
      <c r="H1852" s="5">
        <v>70.8</v>
      </c>
      <c r="I1852" s="6">
        <v>5.1914939880371094</v>
      </c>
      <c r="J1852" s="6">
        <v>1.9772703539795899</v>
      </c>
      <c r="K1852" s="12">
        <v>47.390925425369517</v>
      </c>
      <c r="L1852">
        <f t="shared" si="86"/>
        <v>1.72</v>
      </c>
      <c r="M1852" s="20" t="e">
        <v>#N/A</v>
      </c>
    </row>
    <row r="1853" spans="1:13">
      <c r="A1853">
        <f t="shared" si="84"/>
        <v>28</v>
      </c>
      <c r="B1853" t="s">
        <v>86</v>
      </c>
      <c r="C1853" t="str">
        <f>VLOOKUP(B1853,'country codes'!$A$3:$B$287,2,0)</f>
        <v>CHL</v>
      </c>
      <c r="D1853">
        <v>1</v>
      </c>
      <c r="E1853" s="7" t="str">
        <f t="shared" si="85"/>
        <v>2008CHL</v>
      </c>
      <c r="F1853" s="5">
        <v>16708.255000000001</v>
      </c>
      <c r="G1853">
        <v>2008</v>
      </c>
      <c r="H1853" s="5">
        <v>78.3</v>
      </c>
      <c r="I1853" s="6">
        <v>5.7894387245178223</v>
      </c>
      <c r="J1853" s="6">
        <v>3.8208779752489899</v>
      </c>
      <c r="K1853" s="12">
        <v>47.170526202338898</v>
      </c>
      <c r="L1853">
        <f t="shared" si="86"/>
        <v>1.72</v>
      </c>
      <c r="M1853" s="20" t="e">
        <v>#N/A</v>
      </c>
    </row>
    <row r="1854" spans="1:13">
      <c r="A1854">
        <f t="shared" si="84"/>
        <v>29</v>
      </c>
      <c r="B1854" t="s">
        <v>45</v>
      </c>
      <c r="C1854" t="str">
        <f>VLOOKUP(B1854,'country codes'!$A$3:$B$287,2,0)</f>
        <v>ARG</v>
      </c>
      <c r="D1854">
        <v>1</v>
      </c>
      <c r="E1854" s="7" t="str">
        <f t="shared" si="85"/>
        <v>2008ARG</v>
      </c>
      <c r="F1854" s="5">
        <v>40080.159</v>
      </c>
      <c r="G1854">
        <v>2008</v>
      </c>
      <c r="H1854" s="5">
        <v>75</v>
      </c>
      <c r="I1854" s="6">
        <v>5.9610342979431152</v>
      </c>
      <c r="J1854" s="6">
        <v>3.5612144141361002</v>
      </c>
      <c r="K1854" s="12">
        <v>47.140526166975775</v>
      </c>
      <c r="L1854">
        <f t="shared" si="86"/>
        <v>1.72</v>
      </c>
      <c r="M1854" s="20" t="e">
        <v>#N/A</v>
      </c>
    </row>
    <row r="1855" spans="1:13">
      <c r="A1855">
        <f t="shared" si="84"/>
        <v>30</v>
      </c>
      <c r="B1855" t="s">
        <v>70</v>
      </c>
      <c r="C1855" t="str">
        <f>VLOOKUP(B1855,'country codes'!$A$3:$B$287,2,0)</f>
        <v>JOR</v>
      </c>
      <c r="D1855">
        <v>4</v>
      </c>
      <c r="E1855" s="7" t="str">
        <f t="shared" si="85"/>
        <v>2008JOR</v>
      </c>
      <c r="F1855" s="5">
        <v>6556.473</v>
      </c>
      <c r="G1855">
        <v>2008</v>
      </c>
      <c r="H1855" s="5">
        <v>73.099999999999994</v>
      </c>
      <c r="I1855" s="6">
        <v>4.9300580024719238</v>
      </c>
      <c r="J1855" s="6">
        <v>2.0583647428610798</v>
      </c>
      <c r="K1855" s="12">
        <v>46.892967342913572</v>
      </c>
      <c r="L1855">
        <f t="shared" si="86"/>
        <v>1.72</v>
      </c>
      <c r="M1855" s="20" t="e">
        <v>#N/A</v>
      </c>
    </row>
    <row r="1856" spans="1:13">
      <c r="A1856">
        <f t="shared" si="84"/>
        <v>31</v>
      </c>
      <c r="B1856" t="s">
        <v>36</v>
      </c>
      <c r="C1856" t="str">
        <f>VLOOKUP(B1856,'country codes'!$A$3:$B$287,2,0)</f>
        <v>MDA</v>
      </c>
      <c r="D1856">
        <v>7</v>
      </c>
      <c r="E1856" s="7" t="str">
        <f t="shared" si="85"/>
        <v>2008MDA</v>
      </c>
      <c r="F1856" s="5">
        <v>4112.8860000000004</v>
      </c>
      <c r="G1856">
        <v>2008</v>
      </c>
      <c r="H1856" s="5">
        <v>68.7</v>
      </c>
      <c r="I1856" s="6">
        <v>5.5027561187744141</v>
      </c>
      <c r="J1856" s="6">
        <v>2.1437950208813201</v>
      </c>
      <c r="K1856" s="12">
        <v>46.869223992644422</v>
      </c>
      <c r="L1856">
        <f t="shared" si="86"/>
        <v>1.72</v>
      </c>
      <c r="M1856" s="20" t="e">
        <v>#N/A</v>
      </c>
    </row>
    <row r="1857" spans="1:13">
      <c r="A1857">
        <f t="shared" si="84"/>
        <v>32</v>
      </c>
      <c r="B1857" t="s">
        <v>10</v>
      </c>
      <c r="C1857" t="str">
        <f>VLOOKUP(B1857,'country codes'!$A$3:$B$287,2,0)</f>
        <v>PHL</v>
      </c>
      <c r="D1857">
        <v>8</v>
      </c>
      <c r="E1857" s="7" t="str">
        <f t="shared" si="85"/>
        <v>2008PHL</v>
      </c>
      <c r="F1857" s="5">
        <v>90901.967000000004</v>
      </c>
      <c r="G1857">
        <v>2008</v>
      </c>
      <c r="H1857" s="5">
        <v>69.5</v>
      </c>
      <c r="I1857" s="6">
        <v>4.5890650749206543</v>
      </c>
      <c r="J1857" s="6">
        <v>1.236343891083</v>
      </c>
      <c r="K1857" s="12">
        <v>46.560264044760316</v>
      </c>
      <c r="L1857">
        <f t="shared" si="86"/>
        <v>1.72</v>
      </c>
      <c r="M1857" s="20" t="e">
        <v>#N/A</v>
      </c>
    </row>
    <row r="1858" spans="1:13">
      <c r="A1858">
        <f t="shared" ref="A1858:A1921" si="87">IF(ISNUMBER(K1858),COUNTIFS($G$2:$G$2281,G1858,$K$2:$K$2281,"&gt;"&amp;K1858)+1,"")</f>
        <v>33</v>
      </c>
      <c r="B1858" t="s">
        <v>75</v>
      </c>
      <c r="C1858" t="str">
        <f>VLOOKUP(B1858,'country codes'!$A$3:$B$287,2,0)</f>
        <v>JPN</v>
      </c>
      <c r="D1858">
        <v>8</v>
      </c>
      <c r="E1858" s="7" t="str">
        <f t="shared" ref="E1858:E1921" si="88">G1858&amp;C1858</f>
        <v>2008JPN</v>
      </c>
      <c r="F1858" s="5">
        <v>128538.644</v>
      </c>
      <c r="G1858">
        <v>2008</v>
      </c>
      <c r="H1858" s="5">
        <v>82.7</v>
      </c>
      <c r="I1858" s="6">
        <v>5.9106793403625488</v>
      </c>
      <c r="J1858" s="6">
        <v>4.8400164823010599</v>
      </c>
      <c r="K1858" s="12">
        <v>46.293414611425234</v>
      </c>
      <c r="L1858">
        <f t="shared" ref="L1858:L1921" si="89">VLOOKUP(G1858,$G$2285:$J$2299,4,0)</f>
        <v>1.72</v>
      </c>
      <c r="M1858" s="20" t="e">
        <v>#N/A</v>
      </c>
    </row>
    <row r="1859" spans="1:13">
      <c r="A1859">
        <f t="shared" si="87"/>
        <v>34</v>
      </c>
      <c r="B1859" t="s">
        <v>29</v>
      </c>
      <c r="C1859" t="str">
        <f>VLOOKUP(B1859,'country codes'!$A$3:$B$287,2,0)</f>
        <v>GBR</v>
      </c>
      <c r="D1859">
        <v>3</v>
      </c>
      <c r="E1859" s="7" t="str">
        <f t="shared" si="88"/>
        <v>2008GBR</v>
      </c>
      <c r="F1859" s="5">
        <v>62145.097999999998</v>
      </c>
      <c r="G1859">
        <v>2008</v>
      </c>
      <c r="H1859" s="5">
        <v>79.8</v>
      </c>
      <c r="I1859" s="6">
        <v>6.9864635467529297</v>
      </c>
      <c r="J1859" s="6">
        <v>5.8720312468894997</v>
      </c>
      <c r="K1859" s="12">
        <v>46.282109452471509</v>
      </c>
      <c r="L1859">
        <f t="shared" si="89"/>
        <v>1.72</v>
      </c>
      <c r="M1859" s="20" t="e">
        <v>#N/A</v>
      </c>
    </row>
    <row r="1860" spans="1:13">
      <c r="A1860">
        <f t="shared" si="87"/>
        <v>35</v>
      </c>
      <c r="B1860" t="s">
        <v>37</v>
      </c>
      <c r="C1860" t="str">
        <f>VLOOKUP(B1860,'country codes'!$A$3:$B$287,2,0)</f>
        <v>IDN</v>
      </c>
      <c r="D1860">
        <v>8</v>
      </c>
      <c r="E1860" s="7" t="str">
        <f t="shared" si="88"/>
        <v>2008IDN</v>
      </c>
      <c r="F1860" s="5">
        <v>235469.755</v>
      </c>
      <c r="G1860">
        <v>2008</v>
      </c>
      <c r="H1860" s="5">
        <v>68.5</v>
      </c>
      <c r="I1860" s="6">
        <v>4.8153095245361328</v>
      </c>
      <c r="J1860" s="6">
        <v>1.44693012841138</v>
      </c>
      <c r="K1860" s="12">
        <v>46.115124037516985</v>
      </c>
      <c r="L1860">
        <f t="shared" si="89"/>
        <v>1.72</v>
      </c>
      <c r="M1860" s="20" t="e">
        <v>#N/A</v>
      </c>
    </row>
    <row r="1861" spans="1:13">
      <c r="A1861">
        <f t="shared" si="87"/>
        <v>36</v>
      </c>
      <c r="B1861" t="s">
        <v>39</v>
      </c>
      <c r="C1861" t="str">
        <f>VLOOKUP(B1861,'country codes'!$A$3:$B$287,2,0)</f>
        <v>VEN</v>
      </c>
      <c r="D1861">
        <v>1</v>
      </c>
      <c r="E1861" s="7" t="str">
        <f t="shared" si="88"/>
        <v>2008VEN</v>
      </c>
      <c r="F1861" s="5">
        <v>27635.827000000001</v>
      </c>
      <c r="G1861">
        <v>2008</v>
      </c>
      <c r="H1861" s="5">
        <v>73.099999999999994</v>
      </c>
      <c r="I1861" s="6">
        <v>6.2577714920043945</v>
      </c>
      <c r="J1861" s="6">
        <v>3.8682270664970999</v>
      </c>
      <c r="K1861" s="12">
        <v>46.100848950731326</v>
      </c>
      <c r="L1861">
        <f t="shared" si="89"/>
        <v>1.72</v>
      </c>
      <c r="M1861" s="20" t="e">
        <v>#N/A</v>
      </c>
    </row>
    <row r="1862" spans="1:13">
      <c r="A1862">
        <f t="shared" si="87"/>
        <v>37</v>
      </c>
      <c r="B1862" t="s">
        <v>59</v>
      </c>
      <c r="C1862" t="str">
        <f>VLOOKUP(B1862,'country codes'!$A$3:$B$287,2,0)</f>
        <v>NOR</v>
      </c>
      <c r="D1862">
        <v>3</v>
      </c>
      <c r="E1862" s="7" t="str">
        <f t="shared" si="88"/>
        <v>2008NOR</v>
      </c>
      <c r="F1862" s="5">
        <v>4771.0140000000001</v>
      </c>
      <c r="G1862">
        <v>2008</v>
      </c>
      <c r="H1862" s="5">
        <v>80.7</v>
      </c>
      <c r="I1862" s="6">
        <v>7.6322875022888184</v>
      </c>
      <c r="J1862" s="6">
        <v>7.0301857837875197</v>
      </c>
      <c r="K1862" s="12">
        <v>45.884074266150975</v>
      </c>
      <c r="L1862">
        <f t="shared" si="89"/>
        <v>1.72</v>
      </c>
      <c r="M1862" s="20" t="e">
        <v>#N/A</v>
      </c>
    </row>
    <row r="1863" spans="1:13">
      <c r="A1863">
        <f t="shared" si="87"/>
        <v>38</v>
      </c>
      <c r="B1863" t="s">
        <v>34</v>
      </c>
      <c r="C1863" t="str">
        <f>VLOOKUP(B1863,'country codes'!$A$3:$B$287,2,0)</f>
        <v>NLD</v>
      </c>
      <c r="D1863">
        <v>3</v>
      </c>
      <c r="E1863" s="7" t="str">
        <f t="shared" si="88"/>
        <v>2008NLD</v>
      </c>
      <c r="F1863" s="5">
        <v>16568.105</v>
      </c>
      <c r="G1863">
        <v>2008</v>
      </c>
      <c r="H1863" s="5">
        <v>80.3</v>
      </c>
      <c r="I1863" s="6">
        <v>7.631011962890625</v>
      </c>
      <c r="J1863" s="6">
        <v>6.97636976317711</v>
      </c>
      <c r="K1863" s="12">
        <v>45.813057250004007</v>
      </c>
      <c r="L1863">
        <f t="shared" si="89"/>
        <v>1.72</v>
      </c>
      <c r="M1863" s="20" t="e">
        <v>#N/A</v>
      </c>
    </row>
    <row r="1864" spans="1:13">
      <c r="A1864">
        <f t="shared" si="87"/>
        <v>39</v>
      </c>
      <c r="B1864" t="s">
        <v>23</v>
      </c>
      <c r="C1864" t="str">
        <f>VLOOKUP(B1864,'country codes'!$A$3:$B$287,2,0)</f>
        <v>NPL</v>
      </c>
      <c r="D1864">
        <v>6</v>
      </c>
      <c r="E1864" s="7" t="str">
        <f t="shared" si="88"/>
        <v>2008NPL</v>
      </c>
      <c r="F1864" s="5">
        <v>26666.580999999998</v>
      </c>
      <c r="G1864">
        <v>2008</v>
      </c>
      <c r="H1864" s="5">
        <v>66.7</v>
      </c>
      <c r="I1864" s="6">
        <v>4.4405264854431152</v>
      </c>
      <c r="J1864" s="6">
        <v>0.83618821005175203</v>
      </c>
      <c r="K1864" s="12">
        <v>45.75361087268054</v>
      </c>
      <c r="L1864">
        <f t="shared" si="89"/>
        <v>1.72</v>
      </c>
      <c r="M1864" s="20" t="e">
        <v>#N/A</v>
      </c>
    </row>
    <row r="1865" spans="1:13">
      <c r="A1865">
        <f t="shared" si="87"/>
        <v>40</v>
      </c>
      <c r="B1865" t="s">
        <v>40</v>
      </c>
      <c r="C1865" t="str">
        <f>VLOOKUP(B1865,'country codes'!$A$3:$B$287,2,0)</f>
        <v>DEU</v>
      </c>
      <c r="D1865">
        <v>3</v>
      </c>
      <c r="E1865" s="7" t="str">
        <f t="shared" si="88"/>
        <v>2008DEU</v>
      </c>
      <c r="F1865" s="5">
        <v>81065.751000000004</v>
      </c>
      <c r="G1865">
        <v>2008</v>
      </c>
      <c r="H1865" s="5">
        <v>79.8</v>
      </c>
      <c r="I1865" s="6">
        <v>6.5217900276184082</v>
      </c>
      <c r="J1865" s="6">
        <v>5.4063195916361604</v>
      </c>
      <c r="K1865" s="12">
        <v>45.62340758544245</v>
      </c>
      <c r="L1865">
        <f t="shared" si="89"/>
        <v>1.72</v>
      </c>
      <c r="M1865" s="20" t="e">
        <v>#N/A</v>
      </c>
    </row>
    <row r="1866" spans="1:13">
      <c r="A1866">
        <f t="shared" si="87"/>
        <v>41</v>
      </c>
      <c r="B1866" t="s">
        <v>24</v>
      </c>
      <c r="C1866" t="str">
        <f>VLOOKUP(B1866,'country codes'!$A$3:$B$287,2,0)</f>
        <v>UZB</v>
      </c>
      <c r="D1866">
        <v>7</v>
      </c>
      <c r="E1866" s="7" t="str">
        <f t="shared" si="88"/>
        <v>2008UZB</v>
      </c>
      <c r="F1866" s="5">
        <v>27626.981</v>
      </c>
      <c r="G1866">
        <v>2008</v>
      </c>
      <c r="H1866" s="5">
        <v>69.2</v>
      </c>
      <c r="I1866" s="6">
        <v>5.311368465423584</v>
      </c>
      <c r="J1866" s="6">
        <v>2.2858195754192301</v>
      </c>
      <c r="K1866" s="12">
        <v>45.277924915981302</v>
      </c>
      <c r="L1866">
        <f t="shared" si="89"/>
        <v>1.72</v>
      </c>
      <c r="M1866" s="20" t="e">
        <v>#N/A</v>
      </c>
    </row>
    <row r="1867" spans="1:13">
      <c r="A1867">
        <f t="shared" si="87"/>
        <v>42</v>
      </c>
      <c r="B1867" t="s">
        <v>88</v>
      </c>
      <c r="C1867" t="str">
        <f>VLOOKUP(B1867,'country codes'!$A$3:$B$287,2,0)</f>
        <v>AUT</v>
      </c>
      <c r="D1867">
        <v>3</v>
      </c>
      <c r="E1867" s="7" t="str">
        <f t="shared" si="88"/>
        <v>2008AUT</v>
      </c>
      <c r="F1867" s="5">
        <v>8341.5249999999996</v>
      </c>
      <c r="G1867">
        <v>2008</v>
      </c>
      <c r="H1867" s="5">
        <v>80.2</v>
      </c>
      <c r="I1867" s="6">
        <v>7.1809539794921875</v>
      </c>
      <c r="J1867" s="6">
        <v>6.4888595860334899</v>
      </c>
      <c r="K1867" s="12">
        <v>45.266121048014412</v>
      </c>
      <c r="L1867">
        <f t="shared" si="89"/>
        <v>1.72</v>
      </c>
      <c r="M1867" s="20" t="e">
        <v>#N/A</v>
      </c>
    </row>
    <row r="1868" spans="1:13">
      <c r="A1868">
        <f t="shared" si="87"/>
        <v>43</v>
      </c>
      <c r="B1868" t="s">
        <v>65</v>
      </c>
      <c r="C1868" t="str">
        <f>VLOOKUP(B1868,'country codes'!$A$3:$B$287,2,0)</f>
        <v>IRQ</v>
      </c>
      <c r="D1868">
        <v>4</v>
      </c>
      <c r="E1868" s="7" t="str">
        <f t="shared" si="88"/>
        <v>2008IRQ</v>
      </c>
      <c r="F1868" s="5">
        <v>28385.739000000001</v>
      </c>
      <c r="G1868">
        <v>2008</v>
      </c>
      <c r="H1868" s="5">
        <v>68.2</v>
      </c>
      <c r="I1868" s="6">
        <v>4.5898447036743164</v>
      </c>
      <c r="J1868" s="6">
        <v>1.29845807676167</v>
      </c>
      <c r="K1868" s="12">
        <v>45.185077203464516</v>
      </c>
      <c r="L1868">
        <f t="shared" si="89"/>
        <v>1.72</v>
      </c>
      <c r="M1868" s="20" t="e">
        <v>#N/A</v>
      </c>
    </row>
    <row r="1869" spans="1:13">
      <c r="A1869">
        <f t="shared" si="87"/>
        <v>44</v>
      </c>
      <c r="B1869" t="s">
        <v>46</v>
      </c>
      <c r="C1869" t="str">
        <f>VLOOKUP(B1869,'country codes'!$A$3:$B$287,2,0)</f>
        <v>AZE</v>
      </c>
      <c r="D1869">
        <v>7</v>
      </c>
      <c r="E1869" s="7" t="str">
        <f t="shared" si="88"/>
        <v>2008AZE</v>
      </c>
      <c r="F1869" s="5">
        <v>8821.8690000000006</v>
      </c>
      <c r="G1869">
        <v>2008</v>
      </c>
      <c r="H1869" s="5">
        <v>70.2</v>
      </c>
      <c r="I1869" s="6">
        <v>4.8171892166137695</v>
      </c>
      <c r="J1869" s="6">
        <v>1.84822621858949</v>
      </c>
      <c r="K1869" s="12">
        <v>45.142995162285715</v>
      </c>
      <c r="L1869">
        <f t="shared" si="89"/>
        <v>1.72</v>
      </c>
      <c r="M1869" s="20" t="e">
        <v>#N/A</v>
      </c>
    </row>
    <row r="1870" spans="1:13">
      <c r="A1870">
        <f t="shared" si="87"/>
        <v>45</v>
      </c>
      <c r="B1870" t="s">
        <v>48</v>
      </c>
      <c r="C1870" t="str">
        <f>VLOOKUP(B1870,'country codes'!$A$3:$B$287,2,0)</f>
        <v>YEM</v>
      </c>
      <c r="D1870">
        <v>4</v>
      </c>
      <c r="E1870" s="7" t="str">
        <f t="shared" si="88"/>
        <v>2008YEM</v>
      </c>
      <c r="F1870" s="5">
        <v>21892.149000000001</v>
      </c>
      <c r="G1870">
        <v>2008</v>
      </c>
      <c r="H1870" s="5">
        <v>64.900000000000006</v>
      </c>
      <c r="I1870" s="6">
        <v>4.6431958675384521</v>
      </c>
      <c r="J1870" s="6">
        <v>0.93531830420661599</v>
      </c>
      <c r="K1870" s="12">
        <v>45.12404895188061</v>
      </c>
      <c r="L1870">
        <f t="shared" si="89"/>
        <v>1.72</v>
      </c>
      <c r="M1870" s="20" t="e">
        <v>#N/A</v>
      </c>
    </row>
    <row r="1871" spans="1:13">
      <c r="A1871">
        <f t="shared" si="87"/>
        <v>46</v>
      </c>
      <c r="B1871" t="s">
        <v>61</v>
      </c>
      <c r="C1871" t="str">
        <f>VLOOKUP(B1871,'country codes'!$A$3:$B$287,2,0)</f>
        <v>PRY</v>
      </c>
      <c r="D1871">
        <v>1</v>
      </c>
      <c r="E1871" s="7" t="str">
        <f t="shared" si="88"/>
        <v>2008PRY</v>
      </c>
      <c r="F1871" s="5">
        <v>6081.2960000000003</v>
      </c>
      <c r="G1871">
        <v>2008</v>
      </c>
      <c r="H1871" s="5">
        <v>72.3</v>
      </c>
      <c r="I1871" s="6">
        <v>5.5700616836547852</v>
      </c>
      <c r="J1871" s="6">
        <v>3.0926649443707599</v>
      </c>
      <c r="K1871" s="12">
        <v>45.112511331096712</v>
      </c>
      <c r="L1871">
        <f t="shared" si="89"/>
        <v>1.72</v>
      </c>
      <c r="M1871" s="20" t="e">
        <v>#N/A</v>
      </c>
    </row>
    <row r="1872" spans="1:13">
      <c r="A1872">
        <f t="shared" si="87"/>
        <v>47</v>
      </c>
      <c r="B1872" t="s">
        <v>22</v>
      </c>
      <c r="C1872" t="str">
        <f>VLOOKUP(B1872,'country codes'!$A$3:$B$287,2,0)</f>
        <v>KGZ</v>
      </c>
      <c r="D1872">
        <v>7</v>
      </c>
      <c r="E1872" s="7" t="str">
        <f t="shared" si="88"/>
        <v>2008KGZ</v>
      </c>
      <c r="F1872" s="5">
        <v>5254.9690000000001</v>
      </c>
      <c r="G1872">
        <v>2008</v>
      </c>
      <c r="H1872" s="5">
        <v>67.900000000000006</v>
      </c>
      <c r="I1872" s="6">
        <v>4.7365880012512207</v>
      </c>
      <c r="J1872" s="6">
        <v>1.4489801093711701</v>
      </c>
      <c r="K1872" s="12">
        <v>45.095275851099359</v>
      </c>
      <c r="L1872">
        <f t="shared" si="89"/>
        <v>1.72</v>
      </c>
      <c r="M1872" s="20" t="e">
        <v>#N/A</v>
      </c>
    </row>
    <row r="1873" spans="1:13">
      <c r="A1873">
        <f t="shared" si="87"/>
        <v>48</v>
      </c>
      <c r="B1873" t="s">
        <v>58</v>
      </c>
      <c r="C1873" t="str">
        <f>VLOOKUP(B1873,'country codes'!$A$3:$B$287,2,0)</f>
        <v>CYP</v>
      </c>
      <c r="D1873">
        <v>3</v>
      </c>
      <c r="E1873" s="7" t="str">
        <f t="shared" si="88"/>
        <v>2008CYP</v>
      </c>
      <c r="F1873" s="5">
        <v>1081.568</v>
      </c>
      <c r="G1873">
        <v>2008</v>
      </c>
      <c r="H1873" s="5">
        <v>79.099999999999994</v>
      </c>
      <c r="I1873" s="6">
        <v>6.6349711418151855</v>
      </c>
      <c r="J1873" s="6">
        <v>5.6003328897919804</v>
      </c>
      <c r="K1873" s="12">
        <v>45.039602245923426</v>
      </c>
      <c r="L1873">
        <f t="shared" si="89"/>
        <v>1.72</v>
      </c>
      <c r="M1873" s="20" t="e">
        <v>#N/A</v>
      </c>
    </row>
    <row r="1874" spans="1:13">
      <c r="A1874">
        <f t="shared" si="87"/>
        <v>49</v>
      </c>
      <c r="B1874" t="s">
        <v>90</v>
      </c>
      <c r="C1874" t="str">
        <f>VLOOKUP(B1874,'country codes'!$A$3:$B$287,2,0)</f>
        <v>LAO</v>
      </c>
      <c r="D1874">
        <v>8</v>
      </c>
      <c r="E1874" s="7" t="str">
        <f t="shared" si="88"/>
        <v>2008LAO</v>
      </c>
      <c r="F1874" s="5">
        <v>6046.63</v>
      </c>
      <c r="G1874">
        <v>2008</v>
      </c>
      <c r="H1874" s="5">
        <v>63.3</v>
      </c>
      <c r="I1874" s="6">
        <v>5.0440988540649414</v>
      </c>
      <c r="J1874" s="6">
        <v>1.1996721775571499</v>
      </c>
      <c r="K1874" s="12">
        <v>44.935678088493511</v>
      </c>
      <c r="L1874">
        <f t="shared" si="89"/>
        <v>1.72</v>
      </c>
      <c r="M1874" s="20" t="e">
        <v>#N/A</v>
      </c>
    </row>
    <row r="1875" spans="1:13">
      <c r="A1875">
        <f t="shared" si="87"/>
        <v>50</v>
      </c>
      <c r="B1875" t="s">
        <v>84</v>
      </c>
      <c r="C1875" t="str">
        <f>VLOOKUP(B1875,'country codes'!$A$3:$B$287,2,0)</f>
        <v>PRT</v>
      </c>
      <c r="D1875">
        <v>3</v>
      </c>
      <c r="E1875" s="7" t="str">
        <f t="shared" si="88"/>
        <v>2008PRT</v>
      </c>
      <c r="F1875" s="5">
        <v>10595.312</v>
      </c>
      <c r="G1875">
        <v>2008</v>
      </c>
      <c r="H1875" s="5">
        <v>79.400000000000006</v>
      </c>
      <c r="I1875" s="6">
        <v>5.7169666290283203</v>
      </c>
      <c r="J1875" s="6">
        <v>4.4213906686604396</v>
      </c>
      <c r="K1875" s="12">
        <v>44.829367005658803</v>
      </c>
      <c r="L1875">
        <f t="shared" si="89"/>
        <v>1.72</v>
      </c>
      <c r="M1875" s="20" t="e">
        <v>#N/A</v>
      </c>
    </row>
    <row r="1876" spans="1:13">
      <c r="A1876">
        <f t="shared" si="87"/>
        <v>51</v>
      </c>
      <c r="B1876" t="s">
        <v>18</v>
      </c>
      <c r="C1876" t="str">
        <f>VLOOKUP(B1876,'country codes'!$A$3:$B$287,2,0)</f>
        <v>ARM</v>
      </c>
      <c r="D1876">
        <v>7</v>
      </c>
      <c r="E1876" s="7" t="str">
        <f t="shared" si="88"/>
        <v>2008ARM</v>
      </c>
      <c r="F1876" s="5">
        <v>2907.6149999999998</v>
      </c>
      <c r="G1876">
        <v>2008</v>
      </c>
      <c r="H1876" s="5">
        <v>72.900000000000006</v>
      </c>
      <c r="I1876" s="6">
        <v>4.6519722938537598</v>
      </c>
      <c r="J1876" s="6">
        <v>2.1556003389909999</v>
      </c>
      <c r="K1876" s="12">
        <v>44.337118675875075</v>
      </c>
      <c r="L1876">
        <f t="shared" si="89"/>
        <v>1.72</v>
      </c>
      <c r="M1876" s="20" t="e">
        <v>#N/A</v>
      </c>
    </row>
    <row r="1877" spans="1:13">
      <c r="A1877">
        <f t="shared" si="87"/>
        <v>52</v>
      </c>
      <c r="B1877" t="s">
        <v>57</v>
      </c>
      <c r="C1877" t="str">
        <f>VLOOKUP(B1877,'country codes'!$A$3:$B$287,2,0)</f>
        <v>FIN</v>
      </c>
      <c r="D1877">
        <v>3</v>
      </c>
      <c r="E1877" s="7" t="str">
        <f t="shared" si="88"/>
        <v>2008FIN</v>
      </c>
      <c r="F1877" s="5">
        <v>5319.4520000000002</v>
      </c>
      <c r="G1877">
        <v>2008</v>
      </c>
      <c r="H1877" s="5">
        <v>79.7</v>
      </c>
      <c r="I1877" s="6">
        <v>7.6706266403198242</v>
      </c>
      <c r="J1877" s="6">
        <v>7.4426039017128502</v>
      </c>
      <c r="K1877" s="12">
        <v>44.087068324456617</v>
      </c>
      <c r="L1877">
        <f t="shared" si="89"/>
        <v>1.72</v>
      </c>
      <c r="M1877" s="20" t="e">
        <v>#N/A</v>
      </c>
    </row>
    <row r="1878" spans="1:13">
      <c r="A1878">
        <f t="shared" si="87"/>
        <v>53</v>
      </c>
      <c r="B1878" t="s">
        <v>71</v>
      </c>
      <c r="C1878" t="str">
        <f>VLOOKUP(B1878,'country codes'!$A$3:$B$287,2,0)</f>
        <v>EGY</v>
      </c>
      <c r="D1878">
        <v>4</v>
      </c>
      <c r="E1878" s="7" t="str">
        <f t="shared" si="88"/>
        <v>2008EGY</v>
      </c>
      <c r="F1878" s="5">
        <v>79636.081000000006</v>
      </c>
      <c r="G1878">
        <v>2008</v>
      </c>
      <c r="H1878" s="5">
        <v>70</v>
      </c>
      <c r="I1878" s="6">
        <v>4.6317410469055176</v>
      </c>
      <c r="J1878" s="6">
        <v>1.8531692106162101</v>
      </c>
      <c r="K1878" s="12">
        <v>43.721565334021179</v>
      </c>
      <c r="L1878">
        <f t="shared" si="89"/>
        <v>1.72</v>
      </c>
      <c r="M1878" s="20" t="e">
        <v>#N/A</v>
      </c>
    </row>
    <row r="1879" spans="1:13">
      <c r="A1879">
        <f t="shared" si="87"/>
        <v>54</v>
      </c>
      <c r="B1879" t="s">
        <v>51</v>
      </c>
      <c r="C1879" t="str">
        <f>VLOOKUP(B1879,'country codes'!$A$3:$B$287,2,0)</f>
        <v>PAK</v>
      </c>
      <c r="D1879">
        <v>6</v>
      </c>
      <c r="E1879" s="7" t="str">
        <f t="shared" si="88"/>
        <v>2008PAK</v>
      </c>
      <c r="F1879" s="5">
        <v>171648.984</v>
      </c>
      <c r="G1879">
        <v>2008</v>
      </c>
      <c r="H1879" s="5">
        <v>64.7</v>
      </c>
      <c r="I1879" s="6">
        <v>4.4139189720153809</v>
      </c>
      <c r="J1879" s="6">
        <v>0.883385060278157</v>
      </c>
      <c r="K1879" s="12">
        <v>43.668294626956161</v>
      </c>
      <c r="L1879">
        <f t="shared" si="89"/>
        <v>1.72</v>
      </c>
      <c r="M1879" s="20" t="e">
        <v>#N/A</v>
      </c>
    </row>
    <row r="1880" spans="1:13">
      <c r="A1880">
        <f t="shared" si="87"/>
        <v>55</v>
      </c>
      <c r="B1880" t="s">
        <v>121</v>
      </c>
      <c r="C1880" t="str">
        <f>VLOOKUP(B1880,'country codes'!$A$3:$B$287,2,0)</f>
        <v>SAU</v>
      </c>
      <c r="D1880">
        <v>4</v>
      </c>
      <c r="E1880" s="7" t="str">
        <f t="shared" si="88"/>
        <v>2008SAU</v>
      </c>
      <c r="F1880" s="5">
        <v>25888.535</v>
      </c>
      <c r="G1880">
        <v>2008</v>
      </c>
      <c r="H1880" s="5">
        <v>73.599999999999994</v>
      </c>
      <c r="I1880" s="6">
        <v>6.8113703727722168</v>
      </c>
      <c r="J1880" s="6">
        <v>5.2871853945474703</v>
      </c>
      <c r="K1880" s="12">
        <v>43.567902043086676</v>
      </c>
      <c r="L1880">
        <f t="shared" si="89"/>
        <v>1.72</v>
      </c>
      <c r="M1880" s="20" t="e">
        <v>#N/A</v>
      </c>
    </row>
    <row r="1881" spans="1:13">
      <c r="A1881">
        <f t="shared" si="87"/>
        <v>56</v>
      </c>
      <c r="B1881" t="s">
        <v>41</v>
      </c>
      <c r="C1881" t="str">
        <f>VLOOKUP(B1881,'country codes'!$A$3:$B$287,2,0)</f>
        <v>KHM</v>
      </c>
      <c r="D1881">
        <v>8</v>
      </c>
      <c r="E1881" s="7" t="str">
        <f t="shared" si="88"/>
        <v>2008KHM</v>
      </c>
      <c r="F1881" s="5">
        <v>13883.834999999999</v>
      </c>
      <c r="G1881">
        <v>2008</v>
      </c>
      <c r="H1881" s="5">
        <v>65.400000000000006</v>
      </c>
      <c r="I1881" s="6">
        <v>4.4621639251708984</v>
      </c>
      <c r="J1881" s="6">
        <v>1.0773413214896801</v>
      </c>
      <c r="K1881" s="12">
        <v>43.411582423903823</v>
      </c>
      <c r="L1881">
        <f t="shared" si="89"/>
        <v>1.72</v>
      </c>
      <c r="M1881" s="20" t="e">
        <v>#N/A</v>
      </c>
    </row>
    <row r="1882" spans="1:13">
      <c r="A1882">
        <f t="shared" si="87"/>
        <v>57</v>
      </c>
      <c r="B1882" t="s">
        <v>111</v>
      </c>
      <c r="C1882" t="str">
        <f>VLOOKUP(B1882,'country codes'!$A$3:$B$287,2,0)</f>
        <v>TUR</v>
      </c>
      <c r="D1882">
        <v>4</v>
      </c>
      <c r="E1882" s="7" t="str">
        <f t="shared" si="88"/>
        <v>2008TUR</v>
      </c>
      <c r="F1882" s="5">
        <v>70418.611999999994</v>
      </c>
      <c r="G1882">
        <v>2008</v>
      </c>
      <c r="H1882" s="5">
        <v>73.599999999999994</v>
      </c>
      <c r="I1882" s="6">
        <v>5.1182317733764648</v>
      </c>
      <c r="J1882" s="6">
        <v>3.07555526457526</v>
      </c>
      <c r="K1882" s="12">
        <v>43.33712945327396</v>
      </c>
      <c r="L1882">
        <f t="shared" si="89"/>
        <v>1.72</v>
      </c>
      <c r="M1882" s="20" t="e">
        <v>#N/A</v>
      </c>
    </row>
    <row r="1883" spans="1:13">
      <c r="A1883">
        <f t="shared" si="87"/>
        <v>58</v>
      </c>
      <c r="B1883" t="s">
        <v>77</v>
      </c>
      <c r="C1883" t="str">
        <f>VLOOKUP(B1883,'country codes'!$A$3:$B$287,2,0)</f>
        <v>ROU</v>
      </c>
      <c r="D1883">
        <v>7</v>
      </c>
      <c r="E1883" s="7" t="str">
        <f t="shared" si="88"/>
        <v>2008ROU</v>
      </c>
      <c r="F1883" s="5">
        <v>20829.521000000001</v>
      </c>
      <c r="G1883">
        <v>2008</v>
      </c>
      <c r="H1883" s="5">
        <v>73.3</v>
      </c>
      <c r="I1883" s="6">
        <v>5.3806445598602295</v>
      </c>
      <c r="J1883" s="6">
        <v>3.3839170914865599</v>
      </c>
      <c r="K1883" s="12">
        <v>43.330981552185079</v>
      </c>
      <c r="L1883">
        <f t="shared" si="89"/>
        <v>1.72</v>
      </c>
      <c r="M1883" s="20" t="e">
        <v>#N/A</v>
      </c>
    </row>
    <row r="1884" spans="1:13">
      <c r="A1884">
        <f t="shared" si="87"/>
        <v>59</v>
      </c>
      <c r="B1884" t="s">
        <v>101</v>
      </c>
      <c r="C1884" t="str">
        <f>VLOOKUP(B1884,'country codes'!$A$3:$B$287,2,0)</f>
        <v>DNK</v>
      </c>
      <c r="D1884">
        <v>3</v>
      </c>
      <c r="E1884" s="7" t="str">
        <f t="shared" si="88"/>
        <v>2008DNK</v>
      </c>
      <c r="F1884" s="5">
        <v>5497.7309999999998</v>
      </c>
      <c r="G1884">
        <v>2008</v>
      </c>
      <c r="H1884" s="5">
        <v>78.8</v>
      </c>
      <c r="I1884" s="6">
        <v>7.9708919525146484</v>
      </c>
      <c r="J1884" s="6">
        <v>7.9716940486938297</v>
      </c>
      <c r="K1884" s="12">
        <v>43.240683370095837</v>
      </c>
      <c r="L1884">
        <f t="shared" si="89"/>
        <v>1.72</v>
      </c>
      <c r="M1884" s="20" t="e">
        <v>#N/A</v>
      </c>
    </row>
    <row r="1885" spans="1:13">
      <c r="A1885">
        <f t="shared" si="87"/>
        <v>60</v>
      </c>
      <c r="B1885" t="s">
        <v>64</v>
      </c>
      <c r="C1885" t="str">
        <f>VLOOKUP(B1885,'country codes'!$A$3:$B$287,2,0)</f>
        <v>GRC</v>
      </c>
      <c r="D1885">
        <v>3</v>
      </c>
      <c r="E1885" s="7" t="str">
        <f t="shared" si="88"/>
        <v>2008GRC</v>
      </c>
      <c r="F1885" s="5">
        <v>11040.312</v>
      </c>
      <c r="G1885">
        <v>2008</v>
      </c>
      <c r="H1885" s="5">
        <v>80.099999999999994</v>
      </c>
      <c r="I1885" s="6">
        <v>6.3427679538726807</v>
      </c>
      <c r="J1885" s="6">
        <v>5.9182629531448603</v>
      </c>
      <c r="K1885" s="12">
        <v>42.985638072262518</v>
      </c>
      <c r="L1885">
        <f t="shared" si="89"/>
        <v>1.72</v>
      </c>
      <c r="M1885" s="20" t="e">
        <v>#N/A</v>
      </c>
    </row>
    <row r="1886" spans="1:13">
      <c r="A1886">
        <f t="shared" si="87"/>
        <v>61</v>
      </c>
      <c r="B1886" t="s">
        <v>79</v>
      </c>
      <c r="C1886" t="str">
        <f>VLOOKUP(B1886,'country codes'!$A$3:$B$287,2,0)</f>
        <v>GEO</v>
      </c>
      <c r="D1886">
        <v>7</v>
      </c>
      <c r="E1886" s="7" t="str">
        <f t="shared" si="88"/>
        <v>2008GEO</v>
      </c>
      <c r="F1886" s="5">
        <v>4142.6480000000001</v>
      </c>
      <c r="G1886">
        <v>2008</v>
      </c>
      <c r="H1886" s="5">
        <v>70.900000000000006</v>
      </c>
      <c r="I1886" s="6">
        <v>4.156090259552002</v>
      </c>
      <c r="J1886" s="6">
        <v>1.5245638172145</v>
      </c>
      <c r="K1886" s="12">
        <v>42.845985765838613</v>
      </c>
      <c r="L1886">
        <f t="shared" si="89"/>
        <v>1.72</v>
      </c>
      <c r="M1886" s="20" t="e">
        <v>#N/A</v>
      </c>
    </row>
    <row r="1887" spans="1:13">
      <c r="A1887">
        <f t="shared" si="87"/>
        <v>62</v>
      </c>
      <c r="B1887" t="s">
        <v>92</v>
      </c>
      <c r="C1887" t="str">
        <f>VLOOKUP(B1887,'country codes'!$A$3:$B$287,2,0)</f>
        <v>IRN</v>
      </c>
      <c r="D1887">
        <v>4</v>
      </c>
      <c r="E1887" s="7" t="str">
        <f t="shared" si="88"/>
        <v>2008IRN</v>
      </c>
      <c r="F1887" s="5">
        <v>72120.607999999993</v>
      </c>
      <c r="G1887">
        <v>2008</v>
      </c>
      <c r="H1887" s="5">
        <v>73</v>
      </c>
      <c r="I1887" s="6">
        <v>5.1289882659912109</v>
      </c>
      <c r="J1887" s="6">
        <v>3.1193106025050601</v>
      </c>
      <c r="K1887" s="12">
        <v>42.801813781025473</v>
      </c>
      <c r="L1887">
        <f t="shared" si="89"/>
        <v>1.72</v>
      </c>
      <c r="M1887" s="20" t="e">
        <v>#N/A</v>
      </c>
    </row>
    <row r="1888" spans="1:13">
      <c r="A1888">
        <f t="shared" si="87"/>
        <v>63</v>
      </c>
      <c r="B1888" t="s">
        <v>112</v>
      </c>
      <c r="C1888" t="str">
        <f>VLOOKUP(B1888,'country codes'!$A$3:$B$287,2,0)</f>
        <v>MYS</v>
      </c>
      <c r="D1888">
        <v>8</v>
      </c>
      <c r="E1888" s="7" t="str">
        <f t="shared" si="88"/>
        <v>2008MYS</v>
      </c>
      <c r="F1888" s="5">
        <v>27236.003000000001</v>
      </c>
      <c r="G1888">
        <v>2008</v>
      </c>
      <c r="H1888" s="5">
        <v>74.099999999999994</v>
      </c>
      <c r="I1888" s="6">
        <v>5.8067817687988281</v>
      </c>
      <c r="J1888" s="6">
        <v>4.2430909306941897</v>
      </c>
      <c r="K1888" s="12">
        <v>42.671546225494232</v>
      </c>
      <c r="L1888">
        <f t="shared" si="89"/>
        <v>1.72</v>
      </c>
      <c r="M1888" s="20" t="e">
        <v>#N/A</v>
      </c>
    </row>
    <row r="1889" spans="1:13">
      <c r="A1889">
        <f t="shared" si="87"/>
        <v>64</v>
      </c>
      <c r="B1889" t="s">
        <v>108</v>
      </c>
      <c r="C1889" t="str">
        <f>VLOOKUP(B1889,'country codes'!$A$3:$B$287,2,0)</f>
        <v>CHN</v>
      </c>
      <c r="D1889">
        <v>8</v>
      </c>
      <c r="E1889" s="7" t="str">
        <f t="shared" si="88"/>
        <v>2008CHN</v>
      </c>
      <c r="F1889" s="5">
        <v>1353569.48</v>
      </c>
      <c r="G1889">
        <v>2008</v>
      </c>
      <c r="H1889" s="5">
        <v>73.8</v>
      </c>
      <c r="I1889" s="6">
        <v>4.8462948799133301</v>
      </c>
      <c r="J1889" s="6">
        <v>2.91888401361755</v>
      </c>
      <c r="K1889" s="12">
        <v>42.497923440605007</v>
      </c>
      <c r="L1889">
        <f t="shared" si="89"/>
        <v>1.72</v>
      </c>
      <c r="M1889" s="20" t="e">
        <v>#N/A</v>
      </c>
    </row>
    <row r="1890" spans="1:13">
      <c r="A1890">
        <f t="shared" si="87"/>
        <v>65</v>
      </c>
      <c r="B1890" t="s">
        <v>60</v>
      </c>
      <c r="C1890" t="str">
        <f>VLOOKUP(B1890,'country codes'!$A$3:$B$287,2,0)</f>
        <v>MDG</v>
      </c>
      <c r="D1890">
        <v>5</v>
      </c>
      <c r="E1890" s="7" t="str">
        <f t="shared" si="88"/>
        <v>2008MDG</v>
      </c>
      <c r="F1890" s="5">
        <v>19996.475999999999</v>
      </c>
      <c r="G1890">
        <v>2008</v>
      </c>
      <c r="H1890" s="5">
        <v>62.5</v>
      </c>
      <c r="I1890" s="6">
        <v>4.6400790214538574</v>
      </c>
      <c r="J1890" s="6">
        <v>1.06506504659696</v>
      </c>
      <c r="K1890" s="12">
        <v>42.391655935595622</v>
      </c>
      <c r="L1890">
        <f t="shared" si="89"/>
        <v>1.72</v>
      </c>
      <c r="M1890" s="20" t="e">
        <v>#N/A</v>
      </c>
    </row>
    <row r="1891" spans="1:13">
      <c r="A1891">
        <f t="shared" si="87"/>
        <v>66</v>
      </c>
      <c r="B1891" t="s">
        <v>66</v>
      </c>
      <c r="C1891" t="str">
        <f>VLOOKUP(B1891,'country codes'!$A$3:$B$287,2,0)</f>
        <v>BIH</v>
      </c>
      <c r="D1891">
        <v>7</v>
      </c>
      <c r="E1891" s="7" t="str">
        <f t="shared" si="88"/>
        <v>2008BIH</v>
      </c>
      <c r="F1891" s="5">
        <v>3754.261</v>
      </c>
      <c r="G1891">
        <v>2008</v>
      </c>
      <c r="H1891" s="5">
        <v>75.7</v>
      </c>
      <c r="I1891" s="6">
        <v>4.9316420555114746</v>
      </c>
      <c r="J1891" s="6">
        <v>3.4123121751270999</v>
      </c>
      <c r="K1891" s="12">
        <v>42.069844767296253</v>
      </c>
      <c r="L1891">
        <f t="shared" si="89"/>
        <v>1.72</v>
      </c>
      <c r="M1891" s="20" t="e">
        <v>#N/A</v>
      </c>
    </row>
    <row r="1892" spans="1:13">
      <c r="A1892">
        <f t="shared" si="87"/>
        <v>67</v>
      </c>
      <c r="B1892" t="s">
        <v>94</v>
      </c>
      <c r="C1892" t="str">
        <f>VLOOKUP(B1892,'country codes'!$A$3:$B$287,2,0)</f>
        <v>POL</v>
      </c>
      <c r="D1892">
        <v>7</v>
      </c>
      <c r="E1892" s="7" t="str">
        <f t="shared" si="88"/>
        <v>2008POL</v>
      </c>
      <c r="F1892" s="5">
        <v>38356.786</v>
      </c>
      <c r="G1892">
        <v>2008</v>
      </c>
      <c r="H1892" s="5">
        <v>75.8</v>
      </c>
      <c r="I1892" s="6">
        <v>5.8290824890136719</v>
      </c>
      <c r="J1892" s="6">
        <v>4.8068584800902103</v>
      </c>
      <c r="K1892" s="12">
        <v>41.689617743429437</v>
      </c>
      <c r="L1892">
        <f t="shared" si="89"/>
        <v>1.72</v>
      </c>
      <c r="M1892" s="20" t="e">
        <v>#N/A</v>
      </c>
    </row>
    <row r="1893" spans="1:13">
      <c r="A1893">
        <f t="shared" si="87"/>
        <v>68</v>
      </c>
      <c r="B1893" t="s">
        <v>120</v>
      </c>
      <c r="C1893" t="str">
        <f>VLOOKUP(B1893,'country codes'!$A$3:$B$287,2,0)</f>
        <v>BEL</v>
      </c>
      <c r="D1893">
        <v>3</v>
      </c>
      <c r="E1893" s="7" t="str">
        <f t="shared" si="88"/>
        <v>2008BEL</v>
      </c>
      <c r="F1893" s="5">
        <v>10778.763999999999</v>
      </c>
      <c r="G1893">
        <v>2008</v>
      </c>
      <c r="H1893" s="5">
        <v>79.7</v>
      </c>
      <c r="I1893" s="6">
        <v>7.1165909767150879</v>
      </c>
      <c r="J1893" s="6">
        <v>7.4722401700597203</v>
      </c>
      <c r="K1893" s="12">
        <v>41.473234121199269</v>
      </c>
      <c r="L1893">
        <f t="shared" si="89"/>
        <v>1.72</v>
      </c>
      <c r="M1893" s="20" t="e">
        <v>#N/A</v>
      </c>
    </row>
    <row r="1894" spans="1:13">
      <c r="A1894">
        <f t="shared" si="87"/>
        <v>69</v>
      </c>
      <c r="B1894" t="s">
        <v>28</v>
      </c>
      <c r="C1894" t="str">
        <f>VLOOKUP(B1894,'country codes'!$A$3:$B$287,2,0)</f>
        <v>SEN</v>
      </c>
      <c r="D1894">
        <v>5</v>
      </c>
      <c r="E1894" s="7" t="str">
        <f t="shared" si="88"/>
        <v>2008SEN</v>
      </c>
      <c r="F1894" s="5">
        <v>12004.7</v>
      </c>
      <c r="G1894">
        <v>2008</v>
      </c>
      <c r="H1894" s="5">
        <v>62.9</v>
      </c>
      <c r="I1894" s="6">
        <v>4.683499813079834</v>
      </c>
      <c r="J1894" s="6">
        <v>1.3517575046905499</v>
      </c>
      <c r="K1894" s="12">
        <v>41.409109130746579</v>
      </c>
      <c r="L1894">
        <f t="shared" si="89"/>
        <v>1.72</v>
      </c>
      <c r="M1894" s="20" t="e">
        <v>#N/A</v>
      </c>
    </row>
    <row r="1895" spans="1:13">
      <c r="A1895">
        <f t="shared" si="87"/>
        <v>70</v>
      </c>
      <c r="B1895" t="s">
        <v>69</v>
      </c>
      <c r="C1895" t="str">
        <f>VLOOKUP(B1895,'country codes'!$A$3:$B$287,2,0)</f>
        <v>HRV</v>
      </c>
      <c r="D1895">
        <v>7</v>
      </c>
      <c r="E1895" s="7" t="str">
        <f t="shared" si="88"/>
        <v>2008HRV</v>
      </c>
      <c r="F1895" s="5">
        <v>4352.6390000000001</v>
      </c>
      <c r="G1895">
        <v>2008</v>
      </c>
      <c r="H1895" s="5">
        <v>76.2</v>
      </c>
      <c r="I1895" s="6">
        <v>5.6271135807037354</v>
      </c>
      <c r="J1895" s="6">
        <v>4.69984457077841</v>
      </c>
      <c r="K1895" s="12">
        <v>41.243882793982294</v>
      </c>
      <c r="L1895">
        <f t="shared" si="89"/>
        <v>1.72</v>
      </c>
      <c r="M1895" s="20" t="e">
        <v>#N/A</v>
      </c>
    </row>
    <row r="1896" spans="1:13">
      <c r="A1896">
        <f t="shared" si="87"/>
        <v>71</v>
      </c>
      <c r="B1896" t="s">
        <v>78</v>
      </c>
      <c r="C1896" t="str">
        <f>VLOOKUP(B1896,'country codes'!$A$3:$B$287,2,0)</f>
        <v>BOL</v>
      </c>
      <c r="D1896">
        <v>1</v>
      </c>
      <c r="E1896" s="7" t="str">
        <f t="shared" si="88"/>
        <v>2008BOL</v>
      </c>
      <c r="F1896" s="5">
        <v>9721.4570000000003</v>
      </c>
      <c r="G1896">
        <v>2008</v>
      </c>
      <c r="H1896" s="5">
        <v>66.900000000000006</v>
      </c>
      <c r="I1896" s="6">
        <v>5.2978725433349609</v>
      </c>
      <c r="J1896" s="6">
        <v>2.7571847691240401</v>
      </c>
      <c r="K1896" s="12">
        <v>41.228574401312926</v>
      </c>
      <c r="L1896">
        <f t="shared" si="89"/>
        <v>1.72</v>
      </c>
      <c r="M1896" s="20" t="e">
        <v>#N/A</v>
      </c>
    </row>
    <row r="1897" spans="1:13">
      <c r="A1897">
        <f t="shared" si="87"/>
        <v>72</v>
      </c>
      <c r="B1897" t="s">
        <v>93</v>
      </c>
      <c r="C1897" t="str">
        <f>VLOOKUP(B1897,'country codes'!$A$3:$B$287,2,0)</f>
        <v>RWA</v>
      </c>
      <c r="D1897">
        <v>5</v>
      </c>
      <c r="E1897" s="7" t="str">
        <f t="shared" si="88"/>
        <v>2008RWA</v>
      </c>
      <c r="F1897" s="5">
        <v>9524.5319999999992</v>
      </c>
      <c r="G1897">
        <v>2008</v>
      </c>
      <c r="H1897" s="5">
        <v>60.6</v>
      </c>
      <c r="I1897" s="6">
        <v>4.3629889488220215</v>
      </c>
      <c r="J1897" s="6">
        <v>0.71521839877093596</v>
      </c>
      <c r="K1897" s="12">
        <v>41.011088644666728</v>
      </c>
      <c r="L1897">
        <f t="shared" si="89"/>
        <v>1.72</v>
      </c>
      <c r="M1897" s="20" t="e">
        <v>#N/A</v>
      </c>
    </row>
    <row r="1898" spans="1:13">
      <c r="A1898">
        <f t="shared" si="87"/>
        <v>73</v>
      </c>
      <c r="B1898" t="s">
        <v>130</v>
      </c>
      <c r="C1898" t="str">
        <f>VLOOKUP(B1898,'country codes'!$A$3:$B$287,2,0)</f>
        <v>CAN</v>
      </c>
      <c r="D1898">
        <v>2</v>
      </c>
      <c r="E1898" s="7" t="str">
        <f t="shared" si="88"/>
        <v>2008CAN</v>
      </c>
      <c r="F1898" s="5">
        <v>33337.637999999999</v>
      </c>
      <c r="G1898">
        <v>2008</v>
      </c>
      <c r="H1898" s="5">
        <v>80.900000000000006</v>
      </c>
      <c r="I1898" s="6">
        <v>7.4856038093566895</v>
      </c>
      <c r="J1898" s="6">
        <v>8.5570979502391502</v>
      </c>
      <c r="K1898" s="12">
        <v>40.679319946768814</v>
      </c>
      <c r="L1898">
        <f t="shared" si="89"/>
        <v>1.72</v>
      </c>
      <c r="M1898" s="20" t="e">
        <v>#N/A</v>
      </c>
    </row>
    <row r="1899" spans="1:13">
      <c r="A1899">
        <f t="shared" si="87"/>
        <v>74</v>
      </c>
      <c r="B1899" t="s">
        <v>123</v>
      </c>
      <c r="C1899" t="str">
        <f>VLOOKUP(B1899,'country codes'!$A$3:$B$287,2,0)</f>
        <v>LBN</v>
      </c>
      <c r="D1899">
        <v>4</v>
      </c>
      <c r="E1899" s="7" t="str">
        <f t="shared" si="88"/>
        <v>2008LBN</v>
      </c>
      <c r="F1899" s="5">
        <v>4764.7449999999999</v>
      </c>
      <c r="G1899">
        <v>2008</v>
      </c>
      <c r="H1899" s="5">
        <v>77.900000000000006</v>
      </c>
      <c r="I1899" s="6">
        <v>4.594851016998291</v>
      </c>
      <c r="J1899" s="6">
        <v>3.5990169175081799</v>
      </c>
      <c r="K1899" s="12">
        <v>40.573221980500307</v>
      </c>
      <c r="L1899">
        <f t="shared" si="89"/>
        <v>1.72</v>
      </c>
      <c r="M1899" s="20" t="e">
        <v>#N/A</v>
      </c>
    </row>
    <row r="1900" spans="1:13">
      <c r="A1900">
        <f t="shared" si="87"/>
        <v>75</v>
      </c>
      <c r="B1900" t="s">
        <v>95</v>
      </c>
      <c r="C1900" t="str">
        <f>VLOOKUP(B1900,'country codes'!$A$3:$B$287,2,0)</f>
        <v>SGP</v>
      </c>
      <c r="D1900">
        <v>8</v>
      </c>
      <c r="E1900" s="7" t="str">
        <f t="shared" si="88"/>
        <v>2008SGP</v>
      </c>
      <c r="F1900" s="5">
        <v>4775.8100000000004</v>
      </c>
      <c r="G1900">
        <v>2008</v>
      </c>
      <c r="H1900" s="5">
        <v>81.3</v>
      </c>
      <c r="I1900" s="6">
        <v>6.6419568061828613</v>
      </c>
      <c r="J1900" s="6">
        <v>7.4450294555424996</v>
      </c>
      <c r="K1900" s="12">
        <v>40.266669440567334</v>
      </c>
      <c r="L1900">
        <f t="shared" si="89"/>
        <v>1.72</v>
      </c>
      <c r="M1900" s="20" t="e">
        <v>#N/A</v>
      </c>
    </row>
    <row r="1901" spans="1:13">
      <c r="A1901">
        <f t="shared" si="87"/>
        <v>76</v>
      </c>
      <c r="B1901" t="s">
        <v>67</v>
      </c>
      <c r="C1901" t="str">
        <f>VLOOKUP(B1901,'country codes'!$A$3:$B$287,2,0)</f>
        <v>SVN</v>
      </c>
      <c r="D1901">
        <v>7</v>
      </c>
      <c r="E1901" s="7" t="str">
        <f t="shared" si="88"/>
        <v>2008SVN</v>
      </c>
      <c r="F1901" s="5">
        <v>2023.049</v>
      </c>
      <c r="G1901">
        <v>2008</v>
      </c>
      <c r="H1901" s="5">
        <v>78.7</v>
      </c>
      <c r="I1901" s="6">
        <v>5.8238619168599444</v>
      </c>
      <c r="J1901" s="6">
        <v>5.7367567246287603</v>
      </c>
      <c r="K1901" s="12">
        <v>40.119709851874006</v>
      </c>
      <c r="L1901">
        <f t="shared" si="89"/>
        <v>1.72</v>
      </c>
      <c r="M1901" s="20" t="e">
        <v>#N/A</v>
      </c>
    </row>
    <row r="1902" spans="1:13">
      <c r="A1902">
        <f t="shared" si="87"/>
        <v>77</v>
      </c>
      <c r="B1902" t="s">
        <v>83</v>
      </c>
      <c r="C1902" t="str">
        <f>VLOOKUP(B1902,'country codes'!$A$3:$B$287,2,0)</f>
        <v>CZE</v>
      </c>
      <c r="D1902">
        <v>7</v>
      </c>
      <c r="E1902" s="7" t="str">
        <f t="shared" si="88"/>
        <v>2008CZE</v>
      </c>
      <c r="F1902" s="5">
        <v>10425.267</v>
      </c>
      <c r="G1902">
        <v>2008</v>
      </c>
      <c r="H1902" s="5">
        <v>77.099999999999994</v>
      </c>
      <c r="I1902" s="6">
        <v>6.4166685740152998</v>
      </c>
      <c r="J1902" s="6">
        <v>6.4175098099444803</v>
      </c>
      <c r="K1902" s="12">
        <v>39.945460162203666</v>
      </c>
      <c r="L1902">
        <f t="shared" si="89"/>
        <v>1.72</v>
      </c>
      <c r="M1902" s="20" t="e">
        <v>#N/A</v>
      </c>
    </row>
    <row r="1903" spans="1:13">
      <c r="A1903">
        <f t="shared" si="87"/>
        <v>78</v>
      </c>
      <c r="B1903" t="s">
        <v>119</v>
      </c>
      <c r="C1903" t="str">
        <f>VLOOKUP(B1903,'country codes'!$A$3:$B$287,2,0)</f>
        <v>AUS</v>
      </c>
      <c r="D1903">
        <v>2</v>
      </c>
      <c r="E1903" s="7" t="str">
        <f t="shared" si="88"/>
        <v>2008AUS</v>
      </c>
      <c r="F1903" s="5">
        <v>21332.293000000001</v>
      </c>
      <c r="G1903">
        <v>2008</v>
      </c>
      <c r="H1903" s="5">
        <v>81.599999999999994</v>
      </c>
      <c r="I1903" s="6">
        <v>7.2537574768066406</v>
      </c>
      <c r="J1903" s="6">
        <v>8.8726362920462698</v>
      </c>
      <c r="K1903" s="12">
        <v>39.235114382001001</v>
      </c>
      <c r="L1903">
        <f t="shared" si="89"/>
        <v>1.72</v>
      </c>
      <c r="M1903" s="20" t="e">
        <v>#N/A</v>
      </c>
    </row>
    <row r="1904" spans="1:13">
      <c r="A1904">
        <f t="shared" si="87"/>
        <v>79</v>
      </c>
      <c r="B1904" t="s">
        <v>31</v>
      </c>
      <c r="C1904" t="str">
        <f>VLOOKUP(B1904,'country codes'!$A$3:$B$287,2,0)</f>
        <v>SRB</v>
      </c>
      <c r="D1904">
        <v>7</v>
      </c>
      <c r="E1904" s="7" t="str">
        <f t="shared" si="88"/>
        <v>2008SRB</v>
      </c>
      <c r="F1904" s="5">
        <v>9060.1049999999996</v>
      </c>
      <c r="G1904">
        <v>2008</v>
      </c>
      <c r="H1904" s="5">
        <v>73.599999999999994</v>
      </c>
      <c r="I1904" s="6">
        <v>4.5653479099273682</v>
      </c>
      <c r="J1904" s="6">
        <v>3.2897689563047399</v>
      </c>
      <c r="K1904" s="12">
        <v>39.052173396702429</v>
      </c>
      <c r="L1904">
        <f t="shared" si="89"/>
        <v>1.72</v>
      </c>
      <c r="M1904" s="20" t="e">
        <v>#N/A</v>
      </c>
    </row>
    <row r="1905" spans="1:13">
      <c r="A1905">
        <f t="shared" si="87"/>
        <v>80</v>
      </c>
      <c r="B1905" t="s">
        <v>110</v>
      </c>
      <c r="C1905" t="str">
        <f>VLOOKUP(B1905,'country codes'!$A$3:$B$287,2,0)</f>
        <v>GHA</v>
      </c>
      <c r="D1905">
        <v>5</v>
      </c>
      <c r="E1905" s="7" t="str">
        <f t="shared" si="88"/>
        <v>2008GHA</v>
      </c>
      <c r="F1905" s="5">
        <v>23563.831999999999</v>
      </c>
      <c r="G1905">
        <v>2008</v>
      </c>
      <c r="H1905" s="5">
        <v>60.2</v>
      </c>
      <c r="I1905" s="6">
        <v>4.9651346206665039</v>
      </c>
      <c r="J1905" s="6">
        <v>1.77866372623725</v>
      </c>
      <c r="K1905" s="12">
        <v>38.898104094582649</v>
      </c>
      <c r="L1905">
        <f t="shared" si="89"/>
        <v>1.72</v>
      </c>
      <c r="M1905" s="20" t="e">
        <v>#N/A</v>
      </c>
    </row>
    <row r="1906" spans="1:13">
      <c r="A1906">
        <f t="shared" si="87"/>
        <v>81</v>
      </c>
      <c r="B1906" s="9" t="s">
        <v>127</v>
      </c>
      <c r="C1906" t="str">
        <f>VLOOKUP(B1906,'country codes'!$A$3:$B$287,2,0)</f>
        <v>KOR</v>
      </c>
      <c r="D1906">
        <v>8</v>
      </c>
      <c r="E1906" s="7" t="str">
        <f t="shared" si="88"/>
        <v>2008KOR</v>
      </c>
      <c r="F1906" s="5">
        <v>49182.457999999999</v>
      </c>
      <c r="G1906">
        <v>2008</v>
      </c>
      <c r="H1906" s="5">
        <v>79.7</v>
      </c>
      <c r="I1906" s="6">
        <v>5.3896245956420898</v>
      </c>
      <c r="J1906" s="6">
        <v>5.7222908792147402</v>
      </c>
      <c r="K1906" s="12">
        <v>38.478426079441661</v>
      </c>
      <c r="L1906">
        <f t="shared" si="89"/>
        <v>1.72</v>
      </c>
      <c r="M1906" s="20" t="e">
        <v>#N/A</v>
      </c>
    </row>
    <row r="1907" spans="1:13">
      <c r="A1907">
        <f t="shared" si="87"/>
        <v>82</v>
      </c>
      <c r="B1907" t="s">
        <v>85</v>
      </c>
      <c r="C1907" t="str">
        <f>VLOOKUP(B1907,'country codes'!$A$3:$B$287,2,0)</f>
        <v>HUN</v>
      </c>
      <c r="D1907">
        <v>7</v>
      </c>
      <c r="E1907" s="7" t="str">
        <f t="shared" si="88"/>
        <v>2008HUN</v>
      </c>
      <c r="F1907" s="5">
        <v>9991.8670000000002</v>
      </c>
      <c r="G1907">
        <v>2008</v>
      </c>
      <c r="H1907" s="5">
        <v>73.900000000000006</v>
      </c>
      <c r="I1907" s="6">
        <v>4.9242587089538574</v>
      </c>
      <c r="J1907" s="6">
        <v>4.1244104567011002</v>
      </c>
      <c r="K1907" s="12">
        <v>38.115435178584399</v>
      </c>
      <c r="L1907">
        <f t="shared" si="89"/>
        <v>1.72</v>
      </c>
      <c r="M1907" s="20" t="e">
        <v>#N/A</v>
      </c>
    </row>
    <row r="1908" spans="1:13">
      <c r="A1908">
        <f t="shared" si="87"/>
        <v>83</v>
      </c>
      <c r="B1908" t="s">
        <v>76</v>
      </c>
      <c r="C1908" t="str">
        <f>VLOOKUP(B1908,'country codes'!$A$3:$B$287,2,0)</f>
        <v>SVK</v>
      </c>
      <c r="D1908">
        <v>7</v>
      </c>
      <c r="E1908" s="7" t="str">
        <f t="shared" si="88"/>
        <v>2008SVK</v>
      </c>
      <c r="F1908" s="5">
        <v>5399.3620000000001</v>
      </c>
      <c r="G1908">
        <v>2008</v>
      </c>
      <c r="H1908" s="5">
        <v>74.900000000000006</v>
      </c>
      <c r="I1908" s="6">
        <v>5.6584498882293701</v>
      </c>
      <c r="J1908" s="6">
        <v>5.4634057465044199</v>
      </c>
      <c r="K1908" s="12">
        <v>38.001473222010034</v>
      </c>
      <c r="L1908">
        <f t="shared" si="89"/>
        <v>1.72</v>
      </c>
      <c r="M1908" s="20" t="e">
        <v>#N/A</v>
      </c>
    </row>
    <row r="1909" spans="1:13">
      <c r="A1909">
        <f t="shared" si="87"/>
        <v>84</v>
      </c>
      <c r="B1909" t="s">
        <v>98</v>
      </c>
      <c r="C1909" t="str">
        <f>VLOOKUP(B1909,'country codes'!$A$3:$B$287,2,0)</f>
        <v>HTI</v>
      </c>
      <c r="D1909">
        <v>1</v>
      </c>
      <c r="E1909" s="7" t="str">
        <f t="shared" si="88"/>
        <v>2008HTI</v>
      </c>
      <c r="F1909" s="5">
        <v>9646.57</v>
      </c>
      <c r="G1909">
        <v>2008</v>
      </c>
      <c r="H1909" s="5">
        <v>59.8</v>
      </c>
      <c r="I1909" s="6">
        <v>3.8463292121887207</v>
      </c>
      <c r="J1909" s="6">
        <v>0.58478447106989795</v>
      </c>
      <c r="K1909" s="12">
        <v>37.612919426371768</v>
      </c>
      <c r="L1909">
        <f t="shared" si="89"/>
        <v>1.72</v>
      </c>
      <c r="M1909" s="20" t="e">
        <v>#N/A</v>
      </c>
    </row>
    <row r="1910" spans="1:13">
      <c r="A1910">
        <f t="shared" si="87"/>
        <v>85</v>
      </c>
      <c r="B1910" t="s">
        <v>135</v>
      </c>
      <c r="C1910" t="str">
        <f>VLOOKUP(B1910,'country codes'!$A$3:$B$287,2,0)</f>
        <v>LTU</v>
      </c>
      <c r="D1910">
        <v>7</v>
      </c>
      <c r="E1910" s="7" t="str">
        <f t="shared" si="88"/>
        <v>2008LTU</v>
      </c>
      <c r="F1910" s="5">
        <v>3212.8670000000002</v>
      </c>
      <c r="G1910">
        <v>2008</v>
      </c>
      <c r="H1910" s="5">
        <v>72.2</v>
      </c>
      <c r="I1910" s="6">
        <v>5.5539259910583496</v>
      </c>
      <c r="J1910" s="6">
        <v>4.9609729895754597</v>
      </c>
      <c r="K1910" s="12">
        <v>37.544379254142505</v>
      </c>
      <c r="L1910">
        <f t="shared" si="89"/>
        <v>1.72</v>
      </c>
      <c r="M1910" s="20" t="e">
        <v>#N/A</v>
      </c>
    </row>
    <row r="1911" spans="1:13">
      <c r="A1911">
        <f t="shared" si="87"/>
        <v>86</v>
      </c>
      <c r="B1911" t="s">
        <v>100</v>
      </c>
      <c r="C1911" t="str">
        <f>VLOOKUP(B1911,'country codes'!$A$3:$B$287,2,0)</f>
        <v>MWI</v>
      </c>
      <c r="D1911">
        <v>5</v>
      </c>
      <c r="E1911" s="7" t="str">
        <f t="shared" si="88"/>
        <v>2008MWI</v>
      </c>
      <c r="F1911" s="5">
        <v>13727.898999999999</v>
      </c>
      <c r="G1911">
        <v>2008</v>
      </c>
      <c r="H1911" s="5">
        <v>52.2</v>
      </c>
      <c r="I1911" s="6">
        <v>5.0196380615234375</v>
      </c>
      <c r="J1911" s="6">
        <v>0.80563521365018398</v>
      </c>
      <c r="K1911" s="12">
        <v>37.539018868885968</v>
      </c>
      <c r="L1911">
        <f t="shared" si="89"/>
        <v>1.72</v>
      </c>
      <c r="M1911" s="20" t="e">
        <v>#N/A</v>
      </c>
    </row>
    <row r="1912" spans="1:13">
      <c r="A1912">
        <f t="shared" si="87"/>
        <v>87</v>
      </c>
      <c r="B1912" t="s">
        <v>107</v>
      </c>
      <c r="C1912" t="str">
        <f>VLOOKUP(B1912,'country codes'!$A$3:$B$287,2,0)</f>
        <v>UKR</v>
      </c>
      <c r="D1912">
        <v>7</v>
      </c>
      <c r="E1912" s="7" t="str">
        <f t="shared" si="88"/>
        <v>2008UKR</v>
      </c>
      <c r="F1912" s="5">
        <v>46158.709000000003</v>
      </c>
      <c r="G1912">
        <v>2008</v>
      </c>
      <c r="H1912" s="5">
        <v>68.3</v>
      </c>
      <c r="I1912" s="6">
        <v>5.1723804473876953</v>
      </c>
      <c r="J1912" s="6">
        <v>3.7370590184610699</v>
      </c>
      <c r="K1912" s="12">
        <v>37.46689092814561</v>
      </c>
      <c r="L1912">
        <f t="shared" si="89"/>
        <v>1.72</v>
      </c>
      <c r="M1912" s="20" t="e">
        <v>#N/A</v>
      </c>
    </row>
    <row r="1913" spans="1:13">
      <c r="A1913">
        <f t="shared" si="87"/>
        <v>88</v>
      </c>
      <c r="B1913" t="s">
        <v>87</v>
      </c>
      <c r="C1913" t="str">
        <f>VLOOKUP(B1913,'country codes'!$A$3:$B$287,2,0)</f>
        <v>MKD</v>
      </c>
      <c r="D1913">
        <v>7</v>
      </c>
      <c r="E1913" s="7" t="str">
        <f t="shared" si="88"/>
        <v>2008MKD</v>
      </c>
      <c r="F1913" s="5">
        <v>2067.3090000000002</v>
      </c>
      <c r="G1913">
        <v>2008</v>
      </c>
      <c r="H1913" s="5">
        <v>74.3</v>
      </c>
      <c r="I1913" s="6">
        <v>4.4608101844787598</v>
      </c>
      <c r="J1913" s="6">
        <v>3.65750359354965</v>
      </c>
      <c r="K1913" s="12">
        <v>37.423270624857857</v>
      </c>
      <c r="L1913">
        <f t="shared" si="89"/>
        <v>1.72</v>
      </c>
      <c r="M1913" s="20" t="e">
        <v>#N/A</v>
      </c>
    </row>
    <row r="1914" spans="1:13">
      <c r="A1914">
        <f t="shared" si="87"/>
        <v>89</v>
      </c>
      <c r="B1914" t="s">
        <v>116</v>
      </c>
      <c r="C1914" t="str">
        <f>VLOOKUP(B1914,'country codes'!$A$3:$B$287,2,0)</f>
        <v>MNE</v>
      </c>
      <c r="D1914">
        <v>7</v>
      </c>
      <c r="E1914" s="7" t="str">
        <f t="shared" si="88"/>
        <v>2008MNE</v>
      </c>
      <c r="F1914" s="5">
        <v>621.31200000000001</v>
      </c>
      <c r="G1914">
        <v>2008</v>
      </c>
      <c r="H1914" s="5">
        <v>74.400000000000006</v>
      </c>
      <c r="I1914" s="6">
        <v>4.998687744140625</v>
      </c>
      <c r="J1914" s="6">
        <v>4.6472844113288296</v>
      </c>
      <c r="K1914" s="12">
        <v>36.987059339351383</v>
      </c>
      <c r="L1914">
        <f t="shared" si="89"/>
        <v>1.72</v>
      </c>
      <c r="M1914" s="20" t="e">
        <v>#N/A</v>
      </c>
    </row>
    <row r="1915" spans="1:13">
      <c r="A1915">
        <f t="shared" si="87"/>
        <v>90</v>
      </c>
      <c r="B1915" t="s">
        <v>138</v>
      </c>
      <c r="C1915" t="str">
        <f>VLOOKUP(B1915,'country codes'!$A$3:$B$287,2,0)</f>
        <v>AFG</v>
      </c>
      <c r="D1915">
        <v>6</v>
      </c>
      <c r="E1915" s="7" t="str">
        <f t="shared" si="88"/>
        <v>2008AFG</v>
      </c>
      <c r="F1915" s="5">
        <v>27722.280999999999</v>
      </c>
      <c r="G1915">
        <v>2008</v>
      </c>
      <c r="H1915" s="5">
        <v>59.9</v>
      </c>
      <c r="I1915" s="6">
        <v>3.7235898971557617</v>
      </c>
      <c r="J1915" s="6">
        <v>0.64575882180292099</v>
      </c>
      <c r="K1915" s="12">
        <v>36.536091387604159</v>
      </c>
      <c r="L1915">
        <f t="shared" si="89"/>
        <v>1.72</v>
      </c>
      <c r="M1915" s="20" t="e">
        <v>#N/A</v>
      </c>
    </row>
    <row r="1916" spans="1:13">
      <c r="A1916">
        <f t="shared" si="87"/>
        <v>91</v>
      </c>
      <c r="B1916" t="s">
        <v>136</v>
      </c>
      <c r="C1916" t="str">
        <f>VLOOKUP(B1916,'country codes'!$A$3:$B$287,2,0)</f>
        <v>USA</v>
      </c>
      <c r="D1916">
        <v>2</v>
      </c>
      <c r="E1916" s="7" t="str">
        <f t="shared" si="88"/>
        <v>2008USA</v>
      </c>
      <c r="F1916" s="5">
        <v>303486.022</v>
      </c>
      <c r="G1916">
        <v>2008</v>
      </c>
      <c r="H1916" s="5">
        <v>78.3</v>
      </c>
      <c r="I1916" s="6">
        <v>7.2803859710693359</v>
      </c>
      <c r="J1916" s="6">
        <v>9.3638085902328108</v>
      </c>
      <c r="K1916" s="12">
        <v>36.430840995334179</v>
      </c>
      <c r="L1916">
        <f t="shared" si="89"/>
        <v>1.72</v>
      </c>
      <c r="M1916" s="20" t="e">
        <v>#N/A</v>
      </c>
    </row>
    <row r="1917" spans="1:13">
      <c r="A1917">
        <f t="shared" si="87"/>
        <v>92</v>
      </c>
      <c r="B1917" t="s">
        <v>103</v>
      </c>
      <c r="C1917" t="str">
        <f>VLOOKUP(B1917,'country codes'!$A$3:$B$287,2,0)</f>
        <v>BLR</v>
      </c>
      <c r="D1917">
        <v>7</v>
      </c>
      <c r="E1917" s="7" t="str">
        <f t="shared" si="88"/>
        <v>2008BLR</v>
      </c>
      <c r="F1917" s="5">
        <v>9452.8549999999996</v>
      </c>
      <c r="G1917">
        <v>2008</v>
      </c>
      <c r="H1917" s="5">
        <v>69.599999999999994</v>
      </c>
      <c r="I1917" s="6">
        <v>5.4633321762084961</v>
      </c>
      <c r="J1917" s="6">
        <v>4.7408031756854898</v>
      </c>
      <c r="K1917" s="12">
        <v>36.273675974183426</v>
      </c>
      <c r="L1917">
        <f t="shared" si="89"/>
        <v>1.72</v>
      </c>
      <c r="M1917" s="20" t="e">
        <v>#N/A</v>
      </c>
    </row>
    <row r="1918" spans="1:13">
      <c r="A1918">
        <f t="shared" si="87"/>
        <v>93</v>
      </c>
      <c r="B1918" t="s">
        <v>126</v>
      </c>
      <c r="C1918" t="str">
        <f>VLOOKUP(B1918,'country codes'!$A$3:$B$287,2,0)</f>
        <v>ZMB</v>
      </c>
      <c r="D1918">
        <v>5</v>
      </c>
      <c r="E1918" s="7" t="str">
        <f t="shared" si="88"/>
        <v>2008ZMB</v>
      </c>
      <c r="F1918" s="5">
        <v>12848.531000000001</v>
      </c>
      <c r="G1918">
        <v>2008</v>
      </c>
      <c r="H1918" s="5">
        <v>52.6</v>
      </c>
      <c r="I1918" s="6">
        <v>4.7302632331848145</v>
      </c>
      <c r="J1918" s="6">
        <v>0.81652724355594497</v>
      </c>
      <c r="K1918" s="12">
        <v>36.159793261735629</v>
      </c>
      <c r="L1918">
        <f t="shared" si="89"/>
        <v>1.72</v>
      </c>
      <c r="M1918" s="20" t="e">
        <v>#N/A</v>
      </c>
    </row>
    <row r="1919" spans="1:13">
      <c r="A1919">
        <f t="shared" si="87"/>
        <v>94</v>
      </c>
      <c r="B1919" t="s">
        <v>142</v>
      </c>
      <c r="C1919" t="str">
        <f>VLOOKUP(B1919,'country codes'!$A$3:$B$287,2,0)</f>
        <v>LVA</v>
      </c>
      <c r="D1919">
        <v>7</v>
      </c>
      <c r="E1919" s="7" t="str">
        <f t="shared" si="88"/>
        <v>2008LVA</v>
      </c>
      <c r="F1919" s="5">
        <v>2171.248</v>
      </c>
      <c r="G1919">
        <v>2008</v>
      </c>
      <c r="H1919" s="5">
        <v>71.900000000000006</v>
      </c>
      <c r="I1919" s="6">
        <v>5.1453752517700195</v>
      </c>
      <c r="J1919" s="6">
        <v>4.7379542722187704</v>
      </c>
      <c r="K1919" s="12">
        <v>36.02830236576505</v>
      </c>
      <c r="L1919">
        <f t="shared" si="89"/>
        <v>1.72</v>
      </c>
      <c r="M1919" s="20" t="e">
        <v>#N/A</v>
      </c>
    </row>
    <row r="1920" spans="1:13">
      <c r="A1920">
        <f t="shared" si="87"/>
        <v>95</v>
      </c>
      <c r="B1920" t="s">
        <v>53</v>
      </c>
      <c r="C1920" t="str">
        <f>VLOOKUP(B1920,'country codes'!$A$3:$B$287,2,0)</f>
        <v>KEN</v>
      </c>
      <c r="D1920">
        <v>5</v>
      </c>
      <c r="E1920" s="7" t="str">
        <f t="shared" si="88"/>
        <v>2008KEN</v>
      </c>
      <c r="F1920" s="5">
        <v>39791.983999999997</v>
      </c>
      <c r="G1920">
        <v>2008</v>
      </c>
      <c r="H1920" s="5">
        <v>58.8</v>
      </c>
      <c r="I1920" s="6">
        <v>4.0152745246887207</v>
      </c>
      <c r="J1920" s="6">
        <v>0.971853710760746</v>
      </c>
      <c r="K1920" s="12">
        <v>35.974852243869535</v>
      </c>
      <c r="L1920">
        <f t="shared" si="89"/>
        <v>1.72</v>
      </c>
      <c r="M1920" s="20" t="e">
        <v>#N/A</v>
      </c>
    </row>
    <row r="1921" spans="1:13">
      <c r="A1921">
        <f t="shared" si="87"/>
        <v>96</v>
      </c>
      <c r="B1921" t="s">
        <v>117</v>
      </c>
      <c r="C1921" t="str">
        <f>VLOOKUP(B1921,'country codes'!$A$3:$B$287,2,0)</f>
        <v>TZA</v>
      </c>
      <c r="D1921">
        <v>5</v>
      </c>
      <c r="E1921" s="7" t="str">
        <f t="shared" si="88"/>
        <v>2008TZA</v>
      </c>
      <c r="F1921" s="5">
        <v>41853.944000000003</v>
      </c>
      <c r="G1921">
        <v>2008</v>
      </c>
      <c r="H1921" s="5">
        <v>56.8</v>
      </c>
      <c r="I1921" s="6">
        <v>4.3847417831420898</v>
      </c>
      <c r="J1921" s="6">
        <v>1.13928921212336</v>
      </c>
      <c r="K1921" s="12">
        <v>35.922366130626223</v>
      </c>
      <c r="L1921">
        <f t="shared" si="89"/>
        <v>1.72</v>
      </c>
      <c r="M1921" s="20" t="e">
        <v>#N/A</v>
      </c>
    </row>
    <row r="1922" spans="1:13">
      <c r="A1922">
        <f t="shared" ref="A1922:A1985" si="90">IF(ISNUMBER(K1922),COUNTIFS($G$2:$G$2281,G1922,$K$2:$K$2281,"&gt;"&amp;K1922)+1,"")</f>
        <v>97</v>
      </c>
      <c r="B1922" t="s">
        <v>47</v>
      </c>
      <c r="C1922" t="str">
        <f>VLOOKUP(B1922,'country codes'!$A$3:$B$287,2,0)</f>
        <v>LBR</v>
      </c>
      <c r="D1922">
        <v>5</v>
      </c>
      <c r="E1922" s="7" t="str">
        <f t="shared" ref="E1922:E1985" si="91">G1922&amp;C1922</f>
        <v>2008LBR</v>
      </c>
      <c r="F1922" s="5">
        <v>3607.8629999999998</v>
      </c>
      <c r="G1922">
        <v>2008</v>
      </c>
      <c r="H1922" s="5">
        <v>58.2</v>
      </c>
      <c r="I1922" s="6">
        <v>4.2213540077209473</v>
      </c>
      <c r="J1922" s="6">
        <v>1.1588432845221299</v>
      </c>
      <c r="K1922" s="12">
        <v>35.904263966189156</v>
      </c>
      <c r="L1922">
        <f t="shared" ref="L1922:L1985" si="92">VLOOKUP(G1922,$G$2285:$J$2299,4,0)</f>
        <v>1.72</v>
      </c>
      <c r="M1922" s="20" t="e">
        <v>#N/A</v>
      </c>
    </row>
    <row r="1923" spans="1:13">
      <c r="A1923">
        <f t="shared" si="90"/>
        <v>98</v>
      </c>
      <c r="B1923" t="s">
        <v>55</v>
      </c>
      <c r="C1923" t="str">
        <f>VLOOKUP(B1923,'country codes'!$A$3:$B$287,2,0)</f>
        <v>MOZ</v>
      </c>
      <c r="D1923">
        <v>5</v>
      </c>
      <c r="E1923" s="7" t="str">
        <f t="shared" si="91"/>
        <v>2008MOZ</v>
      </c>
      <c r="F1923" s="5">
        <v>22276.596000000001</v>
      </c>
      <c r="G1923">
        <v>2008</v>
      </c>
      <c r="H1923" s="5">
        <v>51.3</v>
      </c>
      <c r="I1923" s="6">
        <v>4.6535830497741699</v>
      </c>
      <c r="J1923" s="6">
        <v>0.76383365486839605</v>
      </c>
      <c r="K1923" s="12">
        <v>34.89152461262919</v>
      </c>
      <c r="L1923">
        <f t="shared" si="92"/>
        <v>1.72</v>
      </c>
      <c r="M1923" s="20" t="e">
        <v>#N/A</v>
      </c>
    </row>
    <row r="1924" spans="1:13">
      <c r="A1924">
        <f t="shared" si="90"/>
        <v>99</v>
      </c>
      <c r="B1924" t="s">
        <v>43</v>
      </c>
      <c r="C1924" t="str">
        <f>VLOOKUP(B1924,'country codes'!$A$3:$B$287,2,0)</f>
        <v>COG</v>
      </c>
      <c r="D1924">
        <v>5</v>
      </c>
      <c r="E1924" s="7" t="str">
        <f t="shared" si="91"/>
        <v>2008COG</v>
      </c>
      <c r="F1924" s="5">
        <v>4011.4870000000001</v>
      </c>
      <c r="G1924">
        <v>2008</v>
      </c>
      <c r="H1924" s="5">
        <v>58.5</v>
      </c>
      <c r="I1924" s="6">
        <v>3.8197922706604004</v>
      </c>
      <c r="J1924" s="6">
        <v>0.90786158627770397</v>
      </c>
      <c r="K1924" s="12">
        <v>34.825195398823801</v>
      </c>
      <c r="L1924">
        <f t="shared" si="92"/>
        <v>1.72</v>
      </c>
      <c r="M1924" s="20" t="e">
        <v>#N/A</v>
      </c>
    </row>
    <row r="1925" spans="1:13">
      <c r="A1925">
        <f t="shared" si="90"/>
        <v>100</v>
      </c>
      <c r="B1925" t="s">
        <v>56</v>
      </c>
      <c r="C1925" t="str">
        <f>VLOOKUP(B1925,'country codes'!$A$3:$B$287,2,0)</f>
        <v>UGA</v>
      </c>
      <c r="D1925">
        <v>5</v>
      </c>
      <c r="E1925" s="7" t="str">
        <f t="shared" si="91"/>
        <v>2008UGA</v>
      </c>
      <c r="F1925" s="5">
        <v>30431.734</v>
      </c>
      <c r="G1925">
        <v>2008</v>
      </c>
      <c r="H1925" s="5">
        <v>55</v>
      </c>
      <c r="I1925" s="6">
        <v>4.5686192512512207</v>
      </c>
      <c r="J1925" s="6">
        <v>1.3245844842726699</v>
      </c>
      <c r="K1925" s="12">
        <v>34.748097608947297</v>
      </c>
      <c r="L1925">
        <f t="shared" si="92"/>
        <v>1.72</v>
      </c>
      <c r="M1925" s="20" t="e">
        <v>#N/A</v>
      </c>
    </row>
    <row r="1926" spans="1:13">
      <c r="A1926">
        <f t="shared" si="90"/>
        <v>101</v>
      </c>
      <c r="B1926" t="s">
        <v>133</v>
      </c>
      <c r="C1926" t="str">
        <f>VLOOKUP(B1926,'country codes'!$A$3:$B$287,2,0)</f>
        <v>MRT</v>
      </c>
      <c r="D1926">
        <v>5</v>
      </c>
      <c r="E1926" s="7" t="str">
        <f t="shared" si="91"/>
        <v>2008MRT</v>
      </c>
      <c r="F1926" s="5">
        <v>3296.2370000000001</v>
      </c>
      <c r="G1926">
        <v>2008</v>
      </c>
      <c r="H1926" s="5">
        <v>62</v>
      </c>
      <c r="I1926" s="6">
        <v>4.248075008392334</v>
      </c>
      <c r="J1926" s="6">
        <v>2.2054656028954698</v>
      </c>
      <c r="K1926" s="12">
        <v>34.180088196351512</v>
      </c>
      <c r="L1926">
        <f t="shared" si="92"/>
        <v>1.72</v>
      </c>
      <c r="M1926" s="20" t="e">
        <v>#N/A</v>
      </c>
    </row>
    <row r="1927" spans="1:13">
      <c r="A1927">
        <f t="shared" si="90"/>
        <v>102</v>
      </c>
      <c r="B1927" t="s">
        <v>139</v>
      </c>
      <c r="C1927" t="str">
        <f>VLOOKUP(B1927,'country codes'!$A$3:$B$287,2,0)</f>
        <v>BWA</v>
      </c>
      <c r="D1927">
        <v>5</v>
      </c>
      <c r="E1927" s="7" t="str">
        <f t="shared" si="91"/>
        <v>2008BWA</v>
      </c>
      <c r="F1927" s="5">
        <v>1915.636</v>
      </c>
      <c r="G1927">
        <v>2008</v>
      </c>
      <c r="H1927" s="5">
        <v>56.7</v>
      </c>
      <c r="I1927" s="6">
        <v>5.4511470794677734</v>
      </c>
      <c r="J1927" s="6">
        <v>3.1266616821678501</v>
      </c>
      <c r="K1927" s="12">
        <v>33.383089595073329</v>
      </c>
      <c r="L1927">
        <f t="shared" si="92"/>
        <v>1.72</v>
      </c>
      <c r="M1927" s="20" t="e">
        <v>#N/A</v>
      </c>
    </row>
    <row r="1928" spans="1:13">
      <c r="A1928">
        <f t="shared" si="90"/>
        <v>103</v>
      </c>
      <c r="B1928" t="s">
        <v>96</v>
      </c>
      <c r="C1928" t="str">
        <f>VLOOKUP(B1928,'country codes'!$A$3:$B$287,2,0)</f>
        <v>CMR</v>
      </c>
      <c r="D1928">
        <v>5</v>
      </c>
      <c r="E1928" s="7" t="str">
        <f t="shared" si="91"/>
        <v>2008CMR</v>
      </c>
      <c r="F1928" s="5">
        <v>19252.673999999999</v>
      </c>
      <c r="G1928">
        <v>2008</v>
      </c>
      <c r="H1928" s="5">
        <v>54.2</v>
      </c>
      <c r="I1928" s="6">
        <v>4.2918004989624023</v>
      </c>
      <c r="J1928" s="6">
        <v>1.15885708631813</v>
      </c>
      <c r="K1928" s="12">
        <v>33.311139722375302</v>
      </c>
      <c r="L1928">
        <f t="shared" si="92"/>
        <v>1.72</v>
      </c>
      <c r="M1928" s="20" t="e">
        <v>#N/A</v>
      </c>
    </row>
    <row r="1929" spans="1:13">
      <c r="A1929">
        <f t="shared" si="90"/>
        <v>104</v>
      </c>
      <c r="B1929" t="s">
        <v>129</v>
      </c>
      <c r="C1929" t="str">
        <f>VLOOKUP(B1929,'country codes'!$A$3:$B$287,2,0)</f>
        <v>NGA</v>
      </c>
      <c r="D1929">
        <v>5</v>
      </c>
      <c r="E1929" s="7" t="str">
        <f t="shared" si="91"/>
        <v>2008NGA</v>
      </c>
      <c r="F1929" s="5">
        <v>150269.622</v>
      </c>
      <c r="G1929">
        <v>2008</v>
      </c>
      <c r="H1929" s="5">
        <v>49.9</v>
      </c>
      <c r="I1929" s="6">
        <v>4.9385604858398438</v>
      </c>
      <c r="J1929" s="6">
        <v>1.2027458627959799</v>
      </c>
      <c r="K1929" s="12">
        <v>33.250655289097232</v>
      </c>
      <c r="L1929">
        <f t="shared" si="92"/>
        <v>1.72</v>
      </c>
      <c r="M1929" s="20" t="e">
        <v>#N/A</v>
      </c>
    </row>
    <row r="1930" spans="1:13">
      <c r="A1930">
        <f t="shared" si="90"/>
        <v>105</v>
      </c>
      <c r="B1930" t="s">
        <v>141</v>
      </c>
      <c r="C1930" t="str">
        <f>VLOOKUP(B1930,'country codes'!$A$3:$B$287,2,0)</f>
        <v>EST</v>
      </c>
      <c r="D1930">
        <v>7</v>
      </c>
      <c r="E1930" s="7" t="str">
        <f t="shared" si="91"/>
        <v>2008EST</v>
      </c>
      <c r="F1930" s="5">
        <v>1340.067</v>
      </c>
      <c r="G1930">
        <v>2008</v>
      </c>
      <c r="H1930" s="5">
        <v>74.099999999999994</v>
      </c>
      <c r="I1930" s="6">
        <v>5.4519376754760742</v>
      </c>
      <c r="J1930" s="6">
        <v>6.6530659898047402</v>
      </c>
      <c r="K1930" s="12">
        <v>33.190198368100937</v>
      </c>
      <c r="L1930">
        <f t="shared" si="92"/>
        <v>1.72</v>
      </c>
      <c r="M1930" s="20" t="e">
        <v>#N/A</v>
      </c>
    </row>
    <row r="1931" spans="1:13">
      <c r="A1931">
        <f t="shared" si="90"/>
        <v>106</v>
      </c>
      <c r="B1931" t="s">
        <v>137</v>
      </c>
      <c r="C1931" t="str">
        <f>VLOOKUP(B1931,'country codes'!$A$3:$B$287,2,0)</f>
        <v>RUS</v>
      </c>
      <c r="D1931">
        <v>7</v>
      </c>
      <c r="E1931" s="7" t="str">
        <f t="shared" si="91"/>
        <v>2008RUS</v>
      </c>
      <c r="F1931" s="5">
        <v>143248.764</v>
      </c>
      <c r="G1931">
        <v>2008</v>
      </c>
      <c r="H1931" s="5">
        <v>67.400000000000006</v>
      </c>
      <c r="I1931" s="6">
        <v>5.6187539100646973</v>
      </c>
      <c r="J1931" s="6">
        <v>5.6258631607363796</v>
      </c>
      <c r="K1931" s="12">
        <v>33.076654303420952</v>
      </c>
      <c r="L1931">
        <f t="shared" si="92"/>
        <v>1.72</v>
      </c>
      <c r="M1931" s="20" t="e">
        <v>#N/A</v>
      </c>
    </row>
    <row r="1932" spans="1:13">
      <c r="A1932">
        <f t="shared" si="90"/>
        <v>107</v>
      </c>
      <c r="B1932" t="s">
        <v>131</v>
      </c>
      <c r="C1932" t="str">
        <f>VLOOKUP(B1932,'country codes'!$A$3:$B$287,2,0)</f>
        <v>KAZ</v>
      </c>
      <c r="D1932">
        <v>7</v>
      </c>
      <c r="E1932" s="7" t="str">
        <f t="shared" si="91"/>
        <v>2008KAZ</v>
      </c>
      <c r="F1932" s="5">
        <v>15862.126</v>
      </c>
      <c r="G1932">
        <v>2008</v>
      </c>
      <c r="H1932" s="5">
        <v>66.3</v>
      </c>
      <c r="I1932" s="6">
        <v>5.8864197731018066</v>
      </c>
      <c r="J1932" s="6">
        <v>5.8920714214263104</v>
      </c>
      <c r="K1932" s="12">
        <v>32.897600384456915</v>
      </c>
      <c r="L1932">
        <f t="shared" si="92"/>
        <v>1.72</v>
      </c>
      <c r="M1932" s="20" t="e">
        <v>#N/A</v>
      </c>
    </row>
    <row r="1933" spans="1:13">
      <c r="A1933">
        <f t="shared" si="90"/>
        <v>108</v>
      </c>
      <c r="B1933" t="s">
        <v>89</v>
      </c>
      <c r="C1933" t="str">
        <f>VLOOKUP(B1933,'country codes'!$A$3:$B$287,2,0)</f>
        <v>BEN</v>
      </c>
      <c r="D1933">
        <v>5</v>
      </c>
      <c r="E1933" s="7" t="str">
        <f t="shared" si="91"/>
        <v>2008BEN</v>
      </c>
      <c r="F1933" s="5">
        <v>8696.9150000000009</v>
      </c>
      <c r="G1933">
        <v>2008</v>
      </c>
      <c r="H1933" s="5">
        <v>58.7</v>
      </c>
      <c r="I1933" s="6">
        <v>3.6671395301818848</v>
      </c>
      <c r="J1933" s="6">
        <v>1.2818138535163901</v>
      </c>
      <c r="K1933" s="12">
        <v>32.341749353064927</v>
      </c>
      <c r="L1933">
        <f t="shared" si="92"/>
        <v>1.72</v>
      </c>
      <c r="M1933" s="20" t="e">
        <v>#N/A</v>
      </c>
    </row>
    <row r="1934" spans="1:13">
      <c r="A1934">
        <f t="shared" si="90"/>
        <v>109</v>
      </c>
      <c r="B1934" t="s">
        <v>91</v>
      </c>
      <c r="C1934" t="str">
        <f>VLOOKUP(B1934,'country codes'!$A$3:$B$287,2,0)</f>
        <v>NER</v>
      </c>
      <c r="D1934">
        <v>5</v>
      </c>
      <c r="E1934" s="7" t="str">
        <f t="shared" si="91"/>
        <v>2008NER</v>
      </c>
      <c r="F1934" s="5">
        <v>15250.913</v>
      </c>
      <c r="G1934">
        <v>2008</v>
      </c>
      <c r="H1934" s="5">
        <v>55.8</v>
      </c>
      <c r="I1934" s="6">
        <v>4.2356572151184082</v>
      </c>
      <c r="J1934" s="6">
        <v>1.82966534988883</v>
      </c>
      <c r="K1934" s="12">
        <v>31.400196070742027</v>
      </c>
      <c r="L1934">
        <f t="shared" si="92"/>
        <v>1.72</v>
      </c>
      <c r="M1934" s="20" t="e">
        <v>#N/A</v>
      </c>
    </row>
    <row r="1935" spans="1:13">
      <c r="A1935">
        <f t="shared" si="90"/>
        <v>110</v>
      </c>
      <c r="B1935" t="s">
        <v>106</v>
      </c>
      <c r="C1935" t="str">
        <f>VLOOKUP(B1935,'country codes'!$A$3:$B$287,2,0)</f>
        <v>BDI</v>
      </c>
      <c r="D1935">
        <v>5</v>
      </c>
      <c r="E1935" s="7" t="str">
        <f t="shared" si="91"/>
        <v>2008BDI</v>
      </c>
      <c r="F1935" s="5">
        <v>8126.1040000000003</v>
      </c>
      <c r="G1935">
        <v>2008</v>
      </c>
      <c r="H1935" s="5">
        <v>55.7</v>
      </c>
      <c r="I1935" s="6">
        <v>3.563227653503418</v>
      </c>
      <c r="J1935" s="6">
        <v>0.87885939641286603</v>
      </c>
      <c r="K1935" s="12">
        <v>31.35514084575679</v>
      </c>
      <c r="L1935">
        <f t="shared" si="92"/>
        <v>1.72</v>
      </c>
      <c r="M1935" s="20" t="e">
        <v>#N/A</v>
      </c>
    </row>
    <row r="1936" spans="1:13">
      <c r="A1936">
        <f t="shared" si="90"/>
        <v>111</v>
      </c>
      <c r="B1936" t="s">
        <v>80</v>
      </c>
      <c r="C1936" t="str">
        <f>VLOOKUP(B1936,'country codes'!$A$3:$B$287,2,0)</f>
        <v>BFA</v>
      </c>
      <c r="D1936">
        <v>5</v>
      </c>
      <c r="E1936" s="7" t="str">
        <f t="shared" si="91"/>
        <v>2008BFA</v>
      </c>
      <c r="F1936" s="5">
        <v>14689.725</v>
      </c>
      <c r="G1936">
        <v>2008</v>
      </c>
      <c r="H1936" s="5">
        <v>55.6</v>
      </c>
      <c r="I1936" s="6">
        <v>3.8464388847351074</v>
      </c>
      <c r="J1936" s="6">
        <v>1.30070501742541</v>
      </c>
      <c r="K1936" s="12">
        <v>31.187586009629605</v>
      </c>
      <c r="L1936">
        <f t="shared" si="92"/>
        <v>1.72</v>
      </c>
      <c r="M1936" s="20" t="e">
        <v>#N/A</v>
      </c>
    </row>
    <row r="1937" spans="1:13">
      <c r="A1937">
        <f t="shared" si="90"/>
        <v>112</v>
      </c>
      <c r="B1937" t="s">
        <v>105</v>
      </c>
      <c r="C1937" t="str">
        <f>VLOOKUP(B1937,'country codes'!$A$3:$B$287,2,0)</f>
        <v>MLI</v>
      </c>
      <c r="D1937">
        <v>5</v>
      </c>
      <c r="E1937" s="7" t="str">
        <f t="shared" si="91"/>
        <v>2008MLI</v>
      </c>
      <c r="F1937" s="5">
        <v>14113.578</v>
      </c>
      <c r="G1937">
        <v>2008</v>
      </c>
      <c r="H1937" s="5">
        <v>54.2</v>
      </c>
      <c r="I1937" s="6">
        <v>4.1146640777587891</v>
      </c>
      <c r="J1937" s="6">
        <v>1.4450024650742901</v>
      </c>
      <c r="K1937" s="12">
        <v>31.124530016641692</v>
      </c>
      <c r="L1937">
        <f t="shared" si="92"/>
        <v>1.72</v>
      </c>
      <c r="M1937" s="20" t="e">
        <v>#N/A</v>
      </c>
    </row>
    <row r="1938" spans="1:13">
      <c r="A1938">
        <f t="shared" si="90"/>
        <v>113</v>
      </c>
      <c r="B1938" t="s">
        <v>122</v>
      </c>
      <c r="C1938" t="str">
        <f>VLOOKUP(B1938,'country codes'!$A$3:$B$287,2,0)</f>
        <v>BGR</v>
      </c>
      <c r="D1938">
        <v>7</v>
      </c>
      <c r="E1938" s="7" t="str">
        <f t="shared" si="91"/>
        <v>2008BGR</v>
      </c>
      <c r="F1938" s="5">
        <v>7524.0839999999998</v>
      </c>
      <c r="G1938">
        <v>2008</v>
      </c>
      <c r="H1938" s="5">
        <v>73.3</v>
      </c>
      <c r="I1938" s="6">
        <v>3.8666240374247232</v>
      </c>
      <c r="J1938" s="6">
        <v>4.4254802356188199</v>
      </c>
      <c r="K1938" s="12">
        <v>31.039791962674872</v>
      </c>
      <c r="L1938">
        <f t="shared" si="92"/>
        <v>1.72</v>
      </c>
      <c r="M1938" s="20" t="e">
        <v>#N/A</v>
      </c>
    </row>
    <row r="1939" spans="1:13">
      <c r="A1939">
        <f t="shared" si="90"/>
        <v>114</v>
      </c>
      <c r="B1939" t="s">
        <v>140</v>
      </c>
      <c r="C1939" t="str">
        <f>VLOOKUP(B1939,'country codes'!$A$3:$B$287,2,0)</f>
        <v>TCD</v>
      </c>
      <c r="D1939">
        <v>5</v>
      </c>
      <c r="E1939" s="7" t="str">
        <f t="shared" si="91"/>
        <v>2008TCD</v>
      </c>
      <c r="F1939" s="5">
        <v>11183.589</v>
      </c>
      <c r="G1939">
        <v>2008</v>
      </c>
      <c r="H1939" s="5">
        <v>49.8</v>
      </c>
      <c r="I1939" s="6">
        <v>4.6324682235717773</v>
      </c>
      <c r="J1939" s="6">
        <v>1.4485839344345</v>
      </c>
      <c r="K1939" s="12">
        <v>30.589514362312748</v>
      </c>
      <c r="L1939">
        <f t="shared" si="92"/>
        <v>1.72</v>
      </c>
      <c r="M1939" s="20" t="e">
        <v>#N/A</v>
      </c>
    </row>
    <row r="1940" spans="1:13">
      <c r="A1940">
        <f t="shared" si="90"/>
        <v>115</v>
      </c>
      <c r="B1940" t="s">
        <v>151</v>
      </c>
      <c r="C1940" t="str">
        <f>VLOOKUP(B1940,'country codes'!$A$3:$B$287,2,0)</f>
        <v>TTO</v>
      </c>
      <c r="D1940">
        <v>1</v>
      </c>
      <c r="E1940" s="7" t="str">
        <f t="shared" si="91"/>
        <v>2008TTO</v>
      </c>
      <c r="F1940" s="5">
        <v>1314.4490000000001</v>
      </c>
      <c r="G1940">
        <v>2008</v>
      </c>
      <c r="H1940" s="5">
        <v>71.5</v>
      </c>
      <c r="I1940" s="6">
        <v>6.696444034576416</v>
      </c>
      <c r="J1940" s="6">
        <v>9.6945266729055692</v>
      </c>
      <c r="K1940" s="12">
        <v>30.218099338943016</v>
      </c>
      <c r="L1940">
        <f t="shared" si="92"/>
        <v>1.72</v>
      </c>
      <c r="M1940" s="20" t="e">
        <v>#N/A</v>
      </c>
    </row>
    <row r="1941" spans="1:13">
      <c r="A1941">
        <f t="shared" si="90"/>
        <v>116</v>
      </c>
      <c r="B1941" t="s">
        <v>132</v>
      </c>
      <c r="C1941" t="str">
        <f>VLOOKUP(B1941,'country codes'!$A$3:$B$287,2,0)</f>
        <v>ZAF</v>
      </c>
      <c r="D1941">
        <v>5</v>
      </c>
      <c r="E1941" s="7" t="str">
        <f t="shared" si="91"/>
        <v>2008ZAF</v>
      </c>
      <c r="F1941" s="5">
        <v>49779.472000000002</v>
      </c>
      <c r="G1941">
        <v>2008</v>
      </c>
      <c r="H1941" s="5">
        <v>55.4</v>
      </c>
      <c r="I1941" s="6">
        <v>5.3463068008422852</v>
      </c>
      <c r="J1941" s="6">
        <v>3.81847573416389</v>
      </c>
      <c r="K1941" s="12">
        <v>29.826696514536096</v>
      </c>
      <c r="L1941">
        <f t="shared" si="92"/>
        <v>1.72</v>
      </c>
      <c r="M1941" s="20" t="e">
        <v>#N/A</v>
      </c>
    </row>
    <row r="1942" spans="1:13">
      <c r="A1942">
        <f t="shared" si="90"/>
        <v>117</v>
      </c>
      <c r="B1942" t="s">
        <v>154</v>
      </c>
      <c r="C1942" t="str">
        <f>VLOOKUP(B1942,'country codes'!$A$3:$B$287,2,0)</f>
        <v>MNG</v>
      </c>
      <c r="D1942">
        <v>8</v>
      </c>
      <c r="E1942" s="7" t="str">
        <f t="shared" si="91"/>
        <v>2008MNG</v>
      </c>
      <c r="F1942" s="5">
        <v>2631.8989999999999</v>
      </c>
      <c r="G1942">
        <v>2008</v>
      </c>
      <c r="H1942" s="5">
        <v>66.400000000000006</v>
      </c>
      <c r="I1942" s="6">
        <v>4.4930100440979004</v>
      </c>
      <c r="J1942" s="6">
        <v>5.9816944822242801</v>
      </c>
      <c r="K1942" s="12">
        <v>26.799981086792929</v>
      </c>
      <c r="L1942">
        <f t="shared" si="92"/>
        <v>1.72</v>
      </c>
      <c r="M1942" s="20" t="e">
        <v>#N/A</v>
      </c>
    </row>
    <row r="1943" spans="1:13">
      <c r="A1943">
        <f t="shared" si="90"/>
        <v>118</v>
      </c>
      <c r="B1943" t="s">
        <v>115</v>
      </c>
      <c r="C1943" t="str">
        <f>VLOOKUP(B1943,'country codes'!$A$3:$B$287,2,0)</f>
        <v>TGO</v>
      </c>
      <c r="D1943">
        <v>5</v>
      </c>
      <c r="E1943" s="7" t="str">
        <f t="shared" si="91"/>
        <v>2008TGO</v>
      </c>
      <c r="F1943" s="5">
        <v>6083.4170000000004</v>
      </c>
      <c r="G1943">
        <v>2008</v>
      </c>
      <c r="H1943" s="5">
        <v>56.2</v>
      </c>
      <c r="I1943" s="6">
        <v>2.8078551292419434</v>
      </c>
      <c r="J1943" s="6">
        <v>0.984831094940122</v>
      </c>
      <c r="K1943" s="12">
        <v>26.697832532838703</v>
      </c>
      <c r="L1943">
        <f t="shared" si="92"/>
        <v>1.72</v>
      </c>
      <c r="M1943" s="20" t="e">
        <v>#N/A</v>
      </c>
    </row>
    <row r="1944" spans="1:13">
      <c r="A1944">
        <f t="shared" si="90"/>
        <v>119</v>
      </c>
      <c r="B1944" t="s">
        <v>153</v>
      </c>
      <c r="C1944" t="str">
        <f>VLOOKUP(B1944,'country codes'!$A$3:$B$287,2,0)</f>
        <v>CAF</v>
      </c>
      <c r="D1944">
        <v>5</v>
      </c>
      <c r="E1944" s="7" t="str">
        <f t="shared" si="91"/>
        <v>2008CAF</v>
      </c>
      <c r="F1944" s="5">
        <v>4273.3680000000004</v>
      </c>
      <c r="G1944">
        <v>2008</v>
      </c>
      <c r="H1944" s="5">
        <v>46.2</v>
      </c>
      <c r="I1944" s="6">
        <v>3.9627172152201333</v>
      </c>
      <c r="J1944" s="6">
        <v>1.19927313819855</v>
      </c>
      <c r="K1944" s="12">
        <v>25.535429209660414</v>
      </c>
      <c r="L1944">
        <f t="shared" si="92"/>
        <v>1.72</v>
      </c>
      <c r="M1944" s="20" t="e">
        <v>#N/A</v>
      </c>
    </row>
    <row r="1945" spans="1:13">
      <c r="A1945">
        <f t="shared" si="90"/>
        <v>120</v>
      </c>
      <c r="B1945" t="s">
        <v>143</v>
      </c>
      <c r="C1945" t="str">
        <f>VLOOKUP(B1945,'country codes'!$A$3:$B$287,2,0)</f>
        <v>SLE</v>
      </c>
      <c r="D1945">
        <v>5</v>
      </c>
      <c r="E1945" s="7" t="str">
        <f t="shared" si="91"/>
        <v>2008SLE</v>
      </c>
      <c r="F1945" s="5">
        <v>6133.5990000000002</v>
      </c>
      <c r="G1945">
        <v>2008</v>
      </c>
      <c r="H1945" s="5">
        <v>47.5</v>
      </c>
      <c r="I1945" s="6">
        <v>2.997251033782959</v>
      </c>
      <c r="J1945" s="6">
        <v>0.99706040692384401</v>
      </c>
      <c r="K1945" s="12">
        <v>22.281272251797617</v>
      </c>
      <c r="L1945">
        <f t="shared" si="92"/>
        <v>1.72</v>
      </c>
      <c r="M1945" s="20" t="e">
        <v>#N/A</v>
      </c>
    </row>
    <row r="1946" spans="1:13">
      <c r="A1946">
        <f t="shared" si="90"/>
        <v>121</v>
      </c>
      <c r="B1946" t="s">
        <v>146</v>
      </c>
      <c r="C1946" t="str">
        <f>VLOOKUP(B1946,'country codes'!$A$3:$B$287,2,0)</f>
        <v>ZWE</v>
      </c>
      <c r="D1946">
        <v>5</v>
      </c>
      <c r="E1946" s="7" t="str">
        <f t="shared" si="91"/>
        <v>2008ZWE</v>
      </c>
      <c r="F1946" s="5">
        <v>12379.553</v>
      </c>
      <c r="G1946">
        <v>2008</v>
      </c>
      <c r="H1946" s="5">
        <v>46.5</v>
      </c>
      <c r="I1946" s="6">
        <v>3.1742637157440186</v>
      </c>
      <c r="J1946" s="6">
        <v>1.0935162838187</v>
      </c>
      <c r="K1946" s="12">
        <v>22.238700835132796</v>
      </c>
      <c r="L1946">
        <f t="shared" si="92"/>
        <v>1.72</v>
      </c>
      <c r="M1946" s="20" t="e">
        <v>#N/A</v>
      </c>
    </row>
    <row r="1947" spans="1:13">
      <c r="A1947" t="str">
        <f t="shared" si="90"/>
        <v/>
      </c>
      <c r="B1947" t="s">
        <v>63</v>
      </c>
      <c r="C1947" t="str">
        <f>VLOOKUP(B1947,'country codes'!$A$3:$B$287,2,0)</f>
        <v>DZA</v>
      </c>
      <c r="D1947">
        <v>4</v>
      </c>
      <c r="E1947" s="7" t="str">
        <f t="shared" si="91"/>
        <v>2008DZA</v>
      </c>
      <c r="F1947" s="5">
        <v>34730.603999999999</v>
      </c>
      <c r="G1947">
        <v>2008</v>
      </c>
      <c r="H1947" s="5">
        <v>74.3</v>
      </c>
      <c r="I1947" s="6" t="s">
        <v>333</v>
      </c>
      <c r="J1947" s="6">
        <v>1.96465702940817</v>
      </c>
      <c r="K1947" s="12" t="s">
        <v>333</v>
      </c>
      <c r="L1947">
        <f t="shared" si="92"/>
        <v>1.72</v>
      </c>
      <c r="M1947" s="20" t="e">
        <v>#N/A</v>
      </c>
    </row>
    <row r="1948" spans="1:13">
      <c r="A1948" t="str">
        <f t="shared" si="90"/>
        <v/>
      </c>
      <c r="B1948" t="s">
        <v>149</v>
      </c>
      <c r="C1948" t="str">
        <f>VLOOKUP(B1948,'country codes'!$A$3:$B$287,2,0)</f>
        <v>BHR</v>
      </c>
      <c r="D1948">
        <v>4</v>
      </c>
      <c r="E1948" s="7" t="str">
        <f t="shared" si="91"/>
        <v>2008BHR</v>
      </c>
      <c r="F1948" s="5">
        <v>1114.645</v>
      </c>
      <c r="G1948">
        <v>2008</v>
      </c>
      <c r="H1948" s="5">
        <v>75.8</v>
      </c>
      <c r="I1948" s="6" t="s">
        <v>333</v>
      </c>
      <c r="J1948" s="6">
        <v>11.806131572985199</v>
      </c>
      <c r="K1948" s="12" t="s">
        <v>333</v>
      </c>
      <c r="L1948">
        <f t="shared" si="92"/>
        <v>1.72</v>
      </c>
      <c r="M1948" s="20" t="e">
        <v>#N/A</v>
      </c>
    </row>
    <row r="1949" spans="1:13">
      <c r="A1949" t="str">
        <f t="shared" si="90"/>
        <v/>
      </c>
      <c r="B1949" t="s">
        <v>134</v>
      </c>
      <c r="C1949" t="str">
        <f>VLOOKUP(B1949,'country codes'!$A$3:$B$287,2,0)</f>
        <v>BTN</v>
      </c>
      <c r="D1949">
        <v>6</v>
      </c>
      <c r="E1949" s="7" t="str">
        <f t="shared" si="91"/>
        <v>2008BTN</v>
      </c>
      <c r="F1949" s="5">
        <v>671.61099999999999</v>
      </c>
      <c r="G1949">
        <v>2008</v>
      </c>
      <c r="H1949" s="5">
        <v>67.3</v>
      </c>
      <c r="I1949" s="6" t="s">
        <v>333</v>
      </c>
      <c r="J1949" s="6">
        <v>4.3142275114179602</v>
      </c>
      <c r="K1949" s="12" t="s">
        <v>333</v>
      </c>
      <c r="L1949">
        <f t="shared" si="92"/>
        <v>1.72</v>
      </c>
      <c r="M1949" s="20" t="e">
        <v>#N/A</v>
      </c>
    </row>
    <row r="1950" spans="1:13">
      <c r="A1950" t="str">
        <f t="shared" si="90"/>
        <v/>
      </c>
      <c r="B1950" t="s">
        <v>68</v>
      </c>
      <c r="C1950" t="str">
        <f>VLOOKUP(B1950,'country codes'!$A$3:$B$287,2,0)</f>
        <v>COM</v>
      </c>
      <c r="D1950">
        <v>5</v>
      </c>
      <c r="E1950" s="7" t="str">
        <f t="shared" si="91"/>
        <v>2008COM</v>
      </c>
      <c r="F1950" s="5">
        <v>657.22699999999998</v>
      </c>
      <c r="G1950">
        <v>2008</v>
      </c>
      <c r="H1950" s="5">
        <v>61.1</v>
      </c>
      <c r="I1950" s="6" t="s">
        <v>333</v>
      </c>
      <c r="J1950" s="6">
        <v>1.0339746914221899</v>
      </c>
      <c r="K1950" s="12" t="s">
        <v>333</v>
      </c>
      <c r="L1950">
        <f t="shared" si="92"/>
        <v>1.72</v>
      </c>
      <c r="M1950" s="20" t="e">
        <v>#N/A</v>
      </c>
    </row>
    <row r="1951" spans="1:13">
      <c r="A1951" t="str">
        <f t="shared" si="90"/>
        <v/>
      </c>
      <c r="B1951" t="s">
        <v>82</v>
      </c>
      <c r="C1951" t="str">
        <f>VLOOKUP(B1951,'country codes'!$A$3:$B$287,2,0)</f>
        <v>COD</v>
      </c>
      <c r="D1951">
        <v>5</v>
      </c>
      <c r="E1951" s="7" t="str">
        <f t="shared" si="91"/>
        <v>2008COD</v>
      </c>
      <c r="F1951" s="5">
        <v>60411.195</v>
      </c>
      <c r="G1951">
        <v>2008</v>
      </c>
      <c r="H1951" s="5">
        <v>55.7</v>
      </c>
      <c r="I1951" s="6" t="s">
        <v>333</v>
      </c>
      <c r="J1951" s="6">
        <v>0.81461209699996395</v>
      </c>
      <c r="K1951" s="12" t="s">
        <v>333</v>
      </c>
      <c r="L1951">
        <f t="shared" si="92"/>
        <v>1.72</v>
      </c>
      <c r="M1951" s="20" t="e">
        <v>#N/A</v>
      </c>
    </row>
    <row r="1952" spans="1:13">
      <c r="A1952" t="str">
        <f t="shared" si="90"/>
        <v/>
      </c>
      <c r="B1952" t="s">
        <v>104</v>
      </c>
      <c r="C1952" t="str">
        <f>VLOOKUP(B1952,'country codes'!$A$3:$B$287,2,0)</f>
        <v>CIV</v>
      </c>
      <c r="D1952">
        <v>5</v>
      </c>
      <c r="E1952" s="7" t="str">
        <f t="shared" si="91"/>
        <v>2008CIV</v>
      </c>
      <c r="F1952" s="5">
        <v>19605.567999999999</v>
      </c>
      <c r="G1952">
        <v>2008</v>
      </c>
      <c r="H1952" s="5">
        <v>51.7</v>
      </c>
      <c r="I1952" s="6" t="s">
        <v>333</v>
      </c>
      <c r="J1952" s="6">
        <v>1.1234952603377799</v>
      </c>
      <c r="K1952" s="12" t="s">
        <v>333</v>
      </c>
      <c r="L1952">
        <f t="shared" si="92"/>
        <v>1.72</v>
      </c>
      <c r="M1952" s="20" t="e">
        <v>#N/A</v>
      </c>
    </row>
    <row r="1953" spans="1:13">
      <c r="A1953" t="str">
        <f t="shared" si="90"/>
        <v/>
      </c>
      <c r="B1953" t="s">
        <v>128</v>
      </c>
      <c r="C1953" t="str">
        <f>VLOOKUP(B1953,'country codes'!$A$3:$B$287,2,0)</f>
        <v>SWZ</v>
      </c>
      <c r="D1953">
        <v>5</v>
      </c>
      <c r="E1953" s="7" t="str">
        <f t="shared" si="91"/>
        <v>2008SWZ</v>
      </c>
      <c r="F1953" s="5">
        <v>1049.9480000000001</v>
      </c>
      <c r="G1953">
        <v>2008</v>
      </c>
      <c r="H1953" s="5">
        <v>44.2</v>
      </c>
      <c r="I1953" s="6" t="s">
        <v>333</v>
      </c>
      <c r="J1953" s="6">
        <v>1.9168366617444801</v>
      </c>
      <c r="K1953" s="12" t="s">
        <v>333</v>
      </c>
      <c r="L1953">
        <f t="shared" si="92"/>
        <v>1.72</v>
      </c>
      <c r="M1953" s="20" t="e">
        <v>#N/A</v>
      </c>
    </row>
    <row r="1954" spans="1:13">
      <c r="A1954" t="str">
        <f t="shared" si="90"/>
        <v/>
      </c>
      <c r="B1954" t="s">
        <v>73</v>
      </c>
      <c r="C1954" t="str">
        <f>VLOOKUP(B1954,'country codes'!$A$3:$B$287,2,0)</f>
        <v>ETH</v>
      </c>
      <c r="D1954">
        <v>5</v>
      </c>
      <c r="E1954" s="7" t="str">
        <f t="shared" si="91"/>
        <v>2008ETH</v>
      </c>
      <c r="F1954" s="5">
        <v>82916.236000000004</v>
      </c>
      <c r="G1954">
        <v>2008</v>
      </c>
      <c r="H1954" s="5">
        <v>59.6</v>
      </c>
      <c r="I1954" s="6" t="s">
        <v>333</v>
      </c>
      <c r="J1954" s="6">
        <v>0.97709836564373598</v>
      </c>
      <c r="K1954" s="12" t="s">
        <v>333</v>
      </c>
      <c r="L1954">
        <f t="shared" si="92"/>
        <v>1.72</v>
      </c>
      <c r="M1954" s="20" t="e">
        <v>#N/A</v>
      </c>
    </row>
    <row r="1955" spans="1:13">
      <c r="A1955" t="str">
        <f t="shared" si="90"/>
        <v/>
      </c>
      <c r="B1955" t="s">
        <v>109</v>
      </c>
      <c r="C1955" t="str">
        <f>VLOOKUP(B1955,'country codes'!$A$3:$B$287,2,0)</f>
        <v>GAB</v>
      </c>
      <c r="D1955">
        <v>5</v>
      </c>
      <c r="E1955" s="7" t="str">
        <f t="shared" si="91"/>
        <v>2008GAB</v>
      </c>
      <c r="F1955" s="5">
        <v>1518.538</v>
      </c>
      <c r="G1955">
        <v>2008</v>
      </c>
      <c r="H1955" s="5">
        <v>59.9</v>
      </c>
      <c r="I1955" s="6" t="s">
        <v>333</v>
      </c>
      <c r="J1955" s="6">
        <v>1.99768338680492</v>
      </c>
      <c r="K1955" s="12" t="s">
        <v>333</v>
      </c>
      <c r="L1955">
        <f t="shared" si="92"/>
        <v>1.72</v>
      </c>
      <c r="M1955" s="20" t="e">
        <v>#N/A</v>
      </c>
    </row>
    <row r="1956" spans="1:13">
      <c r="A1956" t="str">
        <f t="shared" si="90"/>
        <v/>
      </c>
      <c r="B1956" t="s">
        <v>118</v>
      </c>
      <c r="C1956" t="str">
        <f>VLOOKUP(B1956,'country codes'!$A$3:$B$287,2,0)</f>
        <v>GIN</v>
      </c>
      <c r="D1956">
        <v>5</v>
      </c>
      <c r="E1956" s="7" t="str">
        <f t="shared" si="91"/>
        <v>2008GIN</v>
      </c>
      <c r="F1956" s="5">
        <v>9738.7960000000003</v>
      </c>
      <c r="G1956">
        <v>2008</v>
      </c>
      <c r="H1956" s="5">
        <v>55.6</v>
      </c>
      <c r="I1956" s="6" t="s">
        <v>333</v>
      </c>
      <c r="J1956" s="6">
        <v>1.4170629842554601</v>
      </c>
      <c r="K1956" s="12" t="s">
        <v>333</v>
      </c>
      <c r="L1956">
        <f t="shared" si="92"/>
        <v>1.72</v>
      </c>
      <c r="M1956" s="20" t="e">
        <v>#N/A</v>
      </c>
    </row>
    <row r="1957" spans="1:13">
      <c r="A1957" t="str">
        <f t="shared" si="90"/>
        <v/>
      </c>
      <c r="B1957" t="s">
        <v>147</v>
      </c>
      <c r="C1957" t="str">
        <f>VLOOKUP(B1957,'country codes'!$A$3:$B$287,2,0)</f>
        <v>HKG</v>
      </c>
      <c r="D1957">
        <v>8</v>
      </c>
      <c r="E1957" s="7" t="str">
        <f t="shared" si="91"/>
        <v>2008HKG</v>
      </c>
      <c r="F1957" s="5">
        <v>6881.8609999999999</v>
      </c>
      <c r="G1957">
        <v>2008</v>
      </c>
      <c r="H1957" s="5">
        <v>82.5</v>
      </c>
      <c r="I1957" s="6">
        <v>5.1372618675231934</v>
      </c>
      <c r="J1957" s="6" t="s">
        <v>333</v>
      </c>
      <c r="K1957" s="12" t="s">
        <v>333</v>
      </c>
      <c r="L1957">
        <f t="shared" si="92"/>
        <v>1.72</v>
      </c>
      <c r="M1957" s="20" t="e">
        <v>#N/A</v>
      </c>
    </row>
    <row r="1958" spans="1:13">
      <c r="A1958" t="str">
        <f t="shared" si="90"/>
        <v/>
      </c>
      <c r="B1958" t="s">
        <v>81</v>
      </c>
      <c r="C1958" t="str">
        <f>VLOOKUP(B1958,'country codes'!$A$3:$B$287,2,0)</f>
        <v>ISL</v>
      </c>
      <c r="D1958">
        <v>3</v>
      </c>
      <c r="E1958" s="7" t="str">
        <f t="shared" si="91"/>
        <v>2008ISL</v>
      </c>
      <c r="F1958" s="5">
        <v>310.85500000000002</v>
      </c>
      <c r="G1958">
        <v>2008</v>
      </c>
      <c r="H1958" s="5">
        <v>81.5</v>
      </c>
      <c r="I1958" s="6">
        <v>6.8882842063903809</v>
      </c>
      <c r="J1958" s="6" t="s">
        <v>333</v>
      </c>
      <c r="K1958" s="12" t="s">
        <v>333</v>
      </c>
      <c r="L1958">
        <f t="shared" si="92"/>
        <v>1.72</v>
      </c>
      <c r="M1958" s="20" t="e">
        <v>#N/A</v>
      </c>
    </row>
    <row r="1959" spans="1:13">
      <c r="A1959" t="str">
        <f t="shared" si="90"/>
        <v/>
      </c>
      <c r="B1959" t="s">
        <v>9</v>
      </c>
      <c r="C1959" t="str">
        <f>VLOOKUP(B1959,'country codes'!$A$3:$B$287,2,0)</f>
        <v>JAM</v>
      </c>
      <c r="D1959">
        <v>1</v>
      </c>
      <c r="E1959" s="7" t="str">
        <f t="shared" si="91"/>
        <v>2008JAM</v>
      </c>
      <c r="F1959" s="5">
        <v>2781.8690000000001</v>
      </c>
      <c r="G1959">
        <v>2008</v>
      </c>
      <c r="H1959" s="5">
        <v>74.099999999999994</v>
      </c>
      <c r="I1959" s="6" t="s">
        <v>333</v>
      </c>
      <c r="J1959" s="6">
        <v>1.2714448272280301</v>
      </c>
      <c r="K1959" s="12" t="s">
        <v>333</v>
      </c>
      <c r="L1959">
        <f t="shared" si="92"/>
        <v>1.72</v>
      </c>
      <c r="M1959" s="20" t="e">
        <v>#N/A</v>
      </c>
    </row>
    <row r="1960" spans="1:13">
      <c r="A1960" t="str">
        <f t="shared" si="90"/>
        <v/>
      </c>
      <c r="B1960" t="s">
        <v>148</v>
      </c>
      <c r="C1960" t="str">
        <f>VLOOKUP(B1960,'country codes'!$A$3:$B$287,2,0)</f>
        <v>KWT</v>
      </c>
      <c r="D1960">
        <v>4</v>
      </c>
      <c r="E1960" s="7" t="str">
        <f t="shared" si="91"/>
        <v>2008KWT</v>
      </c>
      <c r="F1960" s="5">
        <v>2656.01</v>
      </c>
      <c r="G1960">
        <v>2008</v>
      </c>
      <c r="H1960" s="5">
        <v>74</v>
      </c>
      <c r="I1960" s="6" t="s">
        <v>333</v>
      </c>
      <c r="J1960" s="6">
        <v>10.314348835317899</v>
      </c>
      <c r="K1960" s="12" t="s">
        <v>333</v>
      </c>
      <c r="L1960">
        <f t="shared" si="92"/>
        <v>1.72</v>
      </c>
      <c r="M1960" s="20" t="e">
        <v>#N/A</v>
      </c>
    </row>
    <row r="1961" spans="1:13">
      <c r="A1961" t="str">
        <f t="shared" si="90"/>
        <v/>
      </c>
      <c r="B1961" t="s">
        <v>150</v>
      </c>
      <c r="C1961" t="str">
        <f>VLOOKUP(B1961,'country codes'!$A$3:$B$287,2,0)</f>
        <v>LSO</v>
      </c>
      <c r="D1961">
        <v>5</v>
      </c>
      <c r="E1961" s="7" t="str">
        <f t="shared" si="91"/>
        <v>2008LSO</v>
      </c>
      <c r="F1961" s="5">
        <v>1987.13</v>
      </c>
      <c r="G1961">
        <v>2008</v>
      </c>
      <c r="H1961" s="5">
        <v>43.4</v>
      </c>
      <c r="I1961" s="6" t="s">
        <v>333</v>
      </c>
      <c r="J1961" s="6">
        <v>1.5747482520423299</v>
      </c>
      <c r="K1961" s="12" t="s">
        <v>333</v>
      </c>
      <c r="L1961">
        <f t="shared" si="92"/>
        <v>1.72</v>
      </c>
      <c r="M1961" s="20" t="e">
        <v>#N/A</v>
      </c>
    </row>
    <row r="1962" spans="1:13">
      <c r="A1962" t="str">
        <f t="shared" si="90"/>
        <v/>
      </c>
      <c r="B1962" t="s">
        <v>97</v>
      </c>
      <c r="C1962" t="str">
        <f>VLOOKUP(B1962,'country codes'!$A$3:$B$287,2,0)</f>
        <v>LBY</v>
      </c>
      <c r="D1962">
        <v>4</v>
      </c>
      <c r="E1962" s="7" t="str">
        <f t="shared" si="91"/>
        <v>2008LBY</v>
      </c>
      <c r="F1962" s="5">
        <v>6058.74</v>
      </c>
      <c r="G1962">
        <v>2008</v>
      </c>
      <c r="H1962" s="5">
        <v>72.2</v>
      </c>
      <c r="I1962" s="6" t="s">
        <v>333</v>
      </c>
      <c r="J1962" s="6">
        <v>3.2615668429396298</v>
      </c>
      <c r="K1962" s="12" t="s">
        <v>333</v>
      </c>
      <c r="L1962">
        <f t="shared" si="92"/>
        <v>1.72</v>
      </c>
      <c r="M1962" s="20" t="e">
        <v>#N/A</v>
      </c>
    </row>
    <row r="1963" spans="1:13">
      <c r="A1963" t="str">
        <f t="shared" si="90"/>
        <v/>
      </c>
      <c r="B1963" t="s">
        <v>152</v>
      </c>
      <c r="C1963" t="str">
        <f>VLOOKUP(B1963,'country codes'!$A$3:$B$287,2,0)</f>
        <v>LUX</v>
      </c>
      <c r="D1963">
        <v>3</v>
      </c>
      <c r="E1963" s="7" t="str">
        <f t="shared" si="91"/>
        <v>2008LUX</v>
      </c>
      <c r="F1963" s="5">
        <v>485.40300000000002</v>
      </c>
      <c r="G1963">
        <v>2008</v>
      </c>
      <c r="H1963" s="5">
        <v>79.7</v>
      </c>
      <c r="I1963" s="6" t="s">
        <v>333</v>
      </c>
      <c r="J1963" s="6">
        <v>15.3344186115509</v>
      </c>
      <c r="K1963" s="12" t="s">
        <v>333</v>
      </c>
      <c r="L1963">
        <f t="shared" si="92"/>
        <v>1.72</v>
      </c>
      <c r="M1963" s="20" t="e">
        <v>#N/A</v>
      </c>
    </row>
    <row r="1964" spans="1:13">
      <c r="A1964" t="str">
        <f t="shared" si="90"/>
        <v/>
      </c>
      <c r="B1964" t="s">
        <v>113</v>
      </c>
      <c r="C1964" t="str">
        <f>VLOOKUP(B1964,'country codes'!$A$3:$B$287,2,0)</f>
        <v>MLT</v>
      </c>
      <c r="D1964">
        <v>3</v>
      </c>
      <c r="E1964" s="7" t="str">
        <f t="shared" si="91"/>
        <v>2008MLT</v>
      </c>
      <c r="F1964" s="5">
        <v>409.49299999999999</v>
      </c>
      <c r="G1964">
        <v>2008</v>
      </c>
      <c r="H1964" s="5">
        <v>80.400000000000006</v>
      </c>
      <c r="I1964" s="6" t="s">
        <v>333</v>
      </c>
      <c r="J1964" s="6">
        <v>6.7214439762107103</v>
      </c>
      <c r="K1964" s="12" t="s">
        <v>333</v>
      </c>
      <c r="L1964">
        <f t="shared" si="92"/>
        <v>1.72</v>
      </c>
      <c r="M1964" s="20" t="e">
        <v>#N/A</v>
      </c>
    </row>
    <row r="1965" spans="1:13">
      <c r="A1965" t="str">
        <f t="shared" si="90"/>
        <v/>
      </c>
      <c r="B1965" t="s">
        <v>38</v>
      </c>
      <c r="C1965" t="str">
        <f>VLOOKUP(B1965,'country codes'!$A$3:$B$287,2,0)</f>
        <v>MUS</v>
      </c>
      <c r="D1965">
        <v>5</v>
      </c>
      <c r="E1965" s="7" t="str">
        <f t="shared" si="91"/>
        <v>2008MUS</v>
      </c>
      <c r="F1965" s="5">
        <v>1239.2619999999999</v>
      </c>
      <c r="G1965">
        <v>2008</v>
      </c>
      <c r="H1965" s="5">
        <v>73</v>
      </c>
      <c r="I1965" s="6" t="s">
        <v>333</v>
      </c>
      <c r="J1965" s="6">
        <v>3.2478575916730401</v>
      </c>
      <c r="K1965" s="12" t="s">
        <v>333</v>
      </c>
      <c r="L1965">
        <f t="shared" si="92"/>
        <v>1.72</v>
      </c>
      <c r="M1965" s="20" t="e">
        <v>#N/A</v>
      </c>
    </row>
    <row r="1966" spans="1:13">
      <c r="A1966" t="str">
        <f t="shared" si="90"/>
        <v/>
      </c>
      <c r="B1966" t="s">
        <v>33</v>
      </c>
      <c r="C1966" t="str">
        <f>VLOOKUP(B1966,'country codes'!$A$3:$B$287,2,0)</f>
        <v>MAR</v>
      </c>
      <c r="D1966">
        <v>4</v>
      </c>
      <c r="E1966" s="7" t="str">
        <f t="shared" si="91"/>
        <v>2008MAR</v>
      </c>
      <c r="F1966" s="5">
        <v>31536.807000000001</v>
      </c>
      <c r="G1966">
        <v>2008</v>
      </c>
      <c r="H1966" s="5">
        <v>73.5</v>
      </c>
      <c r="I1966" s="6" t="s">
        <v>333</v>
      </c>
      <c r="J1966" s="6">
        <v>1.6422243056425101</v>
      </c>
      <c r="K1966" s="12" t="s">
        <v>333</v>
      </c>
      <c r="L1966">
        <f t="shared" si="92"/>
        <v>1.72</v>
      </c>
      <c r="M1966" s="20" t="e">
        <v>#N/A</v>
      </c>
    </row>
    <row r="1967" spans="1:13">
      <c r="A1967" t="str">
        <f t="shared" si="90"/>
        <v/>
      </c>
      <c r="B1967" t="s">
        <v>102</v>
      </c>
      <c r="C1967" t="str">
        <f>VLOOKUP(B1967,'country codes'!$A$3:$B$287,2,0)</f>
        <v>MMR</v>
      </c>
      <c r="D1967">
        <v>8</v>
      </c>
      <c r="E1967" s="7" t="str">
        <f t="shared" si="91"/>
        <v>2008MMR</v>
      </c>
      <c r="F1967" s="5">
        <v>49929.642</v>
      </c>
      <c r="G1967">
        <v>2008</v>
      </c>
      <c r="H1967" s="5">
        <v>62.7</v>
      </c>
      <c r="I1967" s="6" t="s">
        <v>333</v>
      </c>
      <c r="J1967" s="6">
        <v>1.4432934230119701</v>
      </c>
      <c r="K1967" s="12" t="s">
        <v>333</v>
      </c>
      <c r="L1967">
        <f t="shared" si="92"/>
        <v>1.72</v>
      </c>
      <c r="M1967" s="20" t="e">
        <v>#N/A</v>
      </c>
    </row>
    <row r="1968" spans="1:13">
      <c r="A1968" t="str">
        <f t="shared" si="90"/>
        <v/>
      </c>
      <c r="B1968" t="s">
        <v>125</v>
      </c>
      <c r="C1968" t="str">
        <f>VLOOKUP(B1968,'country codes'!$A$3:$B$287,2,0)</f>
        <v>NAM</v>
      </c>
      <c r="D1968">
        <v>5</v>
      </c>
      <c r="E1968" s="7" t="str">
        <f t="shared" si="91"/>
        <v>2008NAM</v>
      </c>
      <c r="F1968" s="5">
        <v>2043.3820000000001</v>
      </c>
      <c r="G1968">
        <v>2008</v>
      </c>
      <c r="H1968" s="5">
        <v>53.8</v>
      </c>
      <c r="I1968" s="6" t="s">
        <v>333</v>
      </c>
      <c r="J1968" s="6">
        <v>1.7805743486850301</v>
      </c>
      <c r="K1968" s="12" t="s">
        <v>333</v>
      </c>
      <c r="L1968">
        <f t="shared" si="92"/>
        <v>1.72</v>
      </c>
      <c r="M1968" s="20" t="e">
        <v>#N/A</v>
      </c>
    </row>
    <row r="1969" spans="1:13">
      <c r="A1969" t="str">
        <f t="shared" si="90"/>
        <v/>
      </c>
      <c r="B1969" t="s">
        <v>155</v>
      </c>
      <c r="C1969" t="str">
        <f>VLOOKUP(B1969,'country codes'!$A$3:$B$287,2,0)</f>
        <v>QAT</v>
      </c>
      <c r="D1969">
        <v>4</v>
      </c>
      <c r="E1969" s="7" t="str">
        <f t="shared" si="91"/>
        <v>2008QAT</v>
      </c>
      <c r="F1969" s="5">
        <v>1436.67</v>
      </c>
      <c r="G1969">
        <v>2008</v>
      </c>
      <c r="H1969" s="5">
        <v>78.8</v>
      </c>
      <c r="I1969" s="6" t="s">
        <v>333</v>
      </c>
      <c r="J1969" s="6">
        <v>16.295571279536102</v>
      </c>
      <c r="K1969" s="12" t="s">
        <v>333</v>
      </c>
      <c r="L1969">
        <f t="shared" si="92"/>
        <v>1.72</v>
      </c>
      <c r="M1969" s="20" t="e">
        <v>#N/A</v>
      </c>
    </row>
    <row r="1970" spans="1:13">
      <c r="A1970" t="str">
        <f t="shared" si="90"/>
        <v/>
      </c>
      <c r="B1970" t="s">
        <v>99</v>
      </c>
      <c r="C1970" t="str">
        <f>VLOOKUP(B1970,'country codes'!$A$3:$B$287,2,0)</f>
        <v>SDN</v>
      </c>
      <c r="D1970">
        <v>5</v>
      </c>
      <c r="E1970" s="7" t="str">
        <f t="shared" si="91"/>
        <v>2008SDN</v>
      </c>
      <c r="F1970" s="5">
        <v>33060.843999999997</v>
      </c>
      <c r="G1970">
        <v>2008</v>
      </c>
      <c r="H1970" s="5">
        <v>61.9</v>
      </c>
      <c r="I1970" s="6" t="s">
        <v>333</v>
      </c>
      <c r="J1970" s="6" t="s">
        <v>333</v>
      </c>
      <c r="K1970" s="12" t="s">
        <v>333</v>
      </c>
      <c r="L1970">
        <f t="shared" si="92"/>
        <v>1.72</v>
      </c>
      <c r="M1970" s="20" t="e">
        <v>#N/A</v>
      </c>
    </row>
    <row r="1971" spans="1:13">
      <c r="A1971" t="str">
        <f t="shared" si="90"/>
        <v/>
      </c>
      <c r="B1971" t="s">
        <v>15</v>
      </c>
      <c r="C1971" t="str">
        <f>VLOOKUP(B1971,'country codes'!$A$3:$B$287,2,0)</f>
        <v>CHE</v>
      </c>
      <c r="D1971">
        <v>3</v>
      </c>
      <c r="E1971" s="7" t="str">
        <f t="shared" si="91"/>
        <v>2008CHE</v>
      </c>
      <c r="F1971" s="5">
        <v>7622.826</v>
      </c>
      <c r="G1971">
        <v>2008</v>
      </c>
      <c r="H1971" s="5">
        <v>81.900000000000006</v>
      </c>
      <c r="I1971" s="6" t="s">
        <v>333</v>
      </c>
      <c r="J1971" s="6">
        <v>5.8097142498359</v>
      </c>
      <c r="K1971" s="12" t="s">
        <v>333</v>
      </c>
      <c r="L1971">
        <f t="shared" si="92"/>
        <v>1.72</v>
      </c>
      <c r="M1971" s="20" t="e">
        <v>#N/A</v>
      </c>
    </row>
    <row r="1972" spans="1:13">
      <c r="A1972" t="str">
        <f t="shared" si="90"/>
        <v/>
      </c>
      <c r="B1972" t="s">
        <v>114</v>
      </c>
      <c r="C1972" t="str">
        <f>VLOOKUP(B1972,'country codes'!$A$3:$B$287,2,0)</f>
        <v>TWN</v>
      </c>
      <c r="D1972">
        <v>8</v>
      </c>
      <c r="E1972" s="7" t="str">
        <f t="shared" si="91"/>
        <v>2008TWN</v>
      </c>
      <c r="F1972" s="5">
        <v>23019.042000000001</v>
      </c>
      <c r="G1972">
        <v>2008</v>
      </c>
      <c r="H1972" s="11">
        <v>78.285799999999995</v>
      </c>
      <c r="I1972" s="6">
        <v>5.5476822853088379</v>
      </c>
      <c r="J1972" s="6" t="s">
        <v>333</v>
      </c>
      <c r="K1972" s="12" t="s">
        <v>333</v>
      </c>
      <c r="L1972">
        <f t="shared" si="92"/>
        <v>1.72</v>
      </c>
      <c r="M1972" s="20" t="e">
        <v>#N/A</v>
      </c>
    </row>
    <row r="1973" spans="1:13">
      <c r="A1973" t="str">
        <f t="shared" si="90"/>
        <v/>
      </c>
      <c r="B1973" t="s">
        <v>72</v>
      </c>
      <c r="C1973" t="str">
        <f>VLOOKUP(B1973,'country codes'!$A$3:$B$287,2,0)</f>
        <v>TUN</v>
      </c>
      <c r="D1973">
        <v>4</v>
      </c>
      <c r="E1973" s="7" t="str">
        <f t="shared" si="91"/>
        <v>2008TUN</v>
      </c>
      <c r="F1973" s="5">
        <v>10414.424999999999</v>
      </c>
      <c r="G1973">
        <v>2008</v>
      </c>
      <c r="H1973" s="5">
        <v>74.7</v>
      </c>
      <c r="I1973" s="6" t="s">
        <v>333</v>
      </c>
      <c r="J1973" s="6">
        <v>2.0590645607944902</v>
      </c>
      <c r="K1973" s="12" t="s">
        <v>333</v>
      </c>
      <c r="L1973">
        <f t="shared" si="92"/>
        <v>1.72</v>
      </c>
      <c r="M1973" s="20" t="e">
        <v>#N/A</v>
      </c>
    </row>
    <row r="1974" spans="1:13">
      <c r="A1974" t="str">
        <f t="shared" si="90"/>
        <v/>
      </c>
      <c r="B1974" t="s">
        <v>144</v>
      </c>
      <c r="C1974" t="str">
        <f>VLOOKUP(B1974,'country codes'!$A$3:$B$287,2,0)</f>
        <v>TKM</v>
      </c>
      <c r="D1974">
        <v>7</v>
      </c>
      <c r="E1974" s="7" t="str">
        <f t="shared" si="91"/>
        <v>2008TKM</v>
      </c>
      <c r="F1974" s="5">
        <v>4935.7650000000003</v>
      </c>
      <c r="G1974">
        <v>2008</v>
      </c>
      <c r="H1974" s="5">
        <v>66</v>
      </c>
      <c r="I1974" s="6" t="s">
        <v>333</v>
      </c>
      <c r="J1974" s="6">
        <v>5.2206496016274304</v>
      </c>
      <c r="K1974" s="12" t="s">
        <v>333</v>
      </c>
      <c r="L1974">
        <f t="shared" si="92"/>
        <v>1.72</v>
      </c>
      <c r="M1974" s="20" t="e">
        <v>#N/A</v>
      </c>
    </row>
    <row r="1975" spans="1:13">
      <c r="A1975" t="str">
        <f t="shared" si="90"/>
        <v/>
      </c>
      <c r="B1975" t="s">
        <v>145</v>
      </c>
      <c r="C1975" t="str">
        <f>VLOOKUP(B1975,'country codes'!$A$3:$B$287,2,0)</f>
        <v>ARE</v>
      </c>
      <c r="D1975">
        <v>4</v>
      </c>
      <c r="E1975" s="7" t="str">
        <f t="shared" si="91"/>
        <v>2008ARE</v>
      </c>
      <c r="F1975" s="5">
        <v>7089.4859999999999</v>
      </c>
      <c r="G1975">
        <v>2008</v>
      </c>
      <c r="H1975" s="5">
        <v>76</v>
      </c>
      <c r="I1975" s="6" t="s">
        <v>333</v>
      </c>
      <c r="J1975" s="6">
        <v>12.589845764577367</v>
      </c>
      <c r="K1975" s="12" t="s">
        <v>333</v>
      </c>
      <c r="L1975">
        <f t="shared" si="92"/>
        <v>1.72</v>
      </c>
      <c r="M1975" s="20" t="e">
        <v>#N/A</v>
      </c>
    </row>
    <row r="1976" spans="1:13">
      <c r="A1976" t="str">
        <f t="shared" si="90"/>
        <v/>
      </c>
      <c r="B1976" t="s">
        <v>16</v>
      </c>
      <c r="C1976" t="str">
        <f>VLOOKUP(B1976,'country codes'!$A$3:$B$287,2,0)</f>
        <v>URY</v>
      </c>
      <c r="D1976">
        <v>1</v>
      </c>
      <c r="E1976" s="7" t="str">
        <f t="shared" si="91"/>
        <v>2008URY</v>
      </c>
      <c r="F1976" s="5">
        <v>3340.221</v>
      </c>
      <c r="G1976">
        <v>2008</v>
      </c>
      <c r="H1976" s="5">
        <v>76.400000000000006</v>
      </c>
      <c r="I1976" s="6">
        <v>5.6638698577880859</v>
      </c>
      <c r="J1976" s="6" t="s">
        <v>333</v>
      </c>
      <c r="K1976" s="12" t="s">
        <v>333</v>
      </c>
      <c r="L1976">
        <f t="shared" si="92"/>
        <v>1.72</v>
      </c>
      <c r="M1976" s="20" t="e">
        <v>#N/A</v>
      </c>
    </row>
    <row r="1977" spans="1:13">
      <c r="A1977" t="str">
        <f t="shared" si="90"/>
        <v/>
      </c>
      <c r="B1977" t="s">
        <v>11</v>
      </c>
      <c r="C1977" t="str">
        <f>VLOOKUP(B1977,'country codes'!$A$3:$B$287,2,0)</f>
        <v>VUT</v>
      </c>
      <c r="D1977">
        <v>8</v>
      </c>
      <c r="E1977" s="7" t="str">
        <f t="shared" si="91"/>
        <v>2008VUT</v>
      </c>
      <c r="F1977" s="5">
        <v>224.7</v>
      </c>
      <c r="G1977">
        <v>2008</v>
      </c>
      <c r="H1977" s="5">
        <v>68.8</v>
      </c>
      <c r="I1977" s="6" t="s">
        <v>333</v>
      </c>
      <c r="J1977" s="6" t="s">
        <v>333</v>
      </c>
      <c r="K1977" s="12" t="s">
        <v>333</v>
      </c>
      <c r="L1977">
        <f t="shared" si="92"/>
        <v>1.72</v>
      </c>
      <c r="M1977" s="20" t="e">
        <v>#N/A</v>
      </c>
    </row>
    <row r="1978" spans="1:13">
      <c r="A1978">
        <f t="shared" si="90"/>
        <v>1</v>
      </c>
      <c r="B1978" t="s">
        <v>4</v>
      </c>
      <c r="C1978" t="str">
        <f>VLOOKUP(B1978,'country codes'!$A$3:$B$287,2,0)</f>
        <v>CRI</v>
      </c>
      <c r="D1978">
        <v>1</v>
      </c>
      <c r="E1978" s="7" t="str">
        <f t="shared" si="91"/>
        <v>2007CRI</v>
      </c>
      <c r="F1978" s="5">
        <v>4404.6260000000002</v>
      </c>
      <c r="G1978">
        <v>2007</v>
      </c>
      <c r="H1978" s="5">
        <v>78.400000000000006</v>
      </c>
      <c r="I1978" s="6">
        <v>7.4321322441101074</v>
      </c>
      <c r="J1978" s="6">
        <v>2.7598178454542399</v>
      </c>
      <c r="K1978" s="12">
        <v>63.85307672574929</v>
      </c>
      <c r="L1978">
        <f t="shared" si="92"/>
        <v>1.72</v>
      </c>
      <c r="M1978" s="20" t="e">
        <v>#N/A</v>
      </c>
    </row>
    <row r="1979" spans="1:13">
      <c r="A1979">
        <f t="shared" si="90"/>
        <v>2</v>
      </c>
      <c r="B1979" t="s">
        <v>12</v>
      </c>
      <c r="C1979" t="str">
        <f>VLOOKUP(B1979,'country codes'!$A$3:$B$287,2,0)</f>
        <v>PAN</v>
      </c>
      <c r="D1979">
        <v>1</v>
      </c>
      <c r="E1979" s="7" t="str">
        <f t="shared" si="91"/>
        <v>2007PAN</v>
      </c>
      <c r="F1979" s="5">
        <v>3453.6709999999998</v>
      </c>
      <c r="G1979">
        <v>2007</v>
      </c>
      <c r="H1979" s="5">
        <v>76.2</v>
      </c>
      <c r="I1979" s="6">
        <v>6.8941397666931152</v>
      </c>
      <c r="J1979" s="6">
        <v>2.8499043792455598</v>
      </c>
      <c r="K1979" s="12">
        <v>57.770826845544484</v>
      </c>
      <c r="L1979">
        <f t="shared" si="92"/>
        <v>1.72</v>
      </c>
      <c r="M1979" s="20" t="e">
        <v>#N/A</v>
      </c>
    </row>
    <row r="1980" spans="1:13">
      <c r="A1980">
        <f t="shared" si="90"/>
        <v>3</v>
      </c>
      <c r="B1980" t="s">
        <v>5</v>
      </c>
      <c r="C1980" t="str">
        <f>VLOOKUP(B1980,'country codes'!$A$3:$B$287,2,0)</f>
        <v>COL</v>
      </c>
      <c r="D1980">
        <v>1</v>
      </c>
      <c r="E1980" s="7" t="str">
        <f t="shared" si="91"/>
        <v>2007COL</v>
      </c>
      <c r="F1980" s="5">
        <v>43737.512000000002</v>
      </c>
      <c r="G1980">
        <v>2007</v>
      </c>
      <c r="H1980" s="5">
        <v>74.7</v>
      </c>
      <c r="I1980" s="6">
        <v>6.1384115219116211</v>
      </c>
      <c r="J1980" s="6">
        <v>1.9205639980111899</v>
      </c>
      <c r="K1980" s="12">
        <v>57.458943966389839</v>
      </c>
      <c r="L1980">
        <f t="shared" si="92"/>
        <v>1.72</v>
      </c>
      <c r="M1980" s="20" t="e">
        <v>#N/A</v>
      </c>
    </row>
    <row r="1981" spans="1:13">
      <c r="A1981">
        <f t="shared" si="90"/>
        <v>4</v>
      </c>
      <c r="B1981" t="s">
        <v>8</v>
      </c>
      <c r="C1981" t="str">
        <f>VLOOKUP(B1981,'country codes'!$A$3:$B$287,2,0)</f>
        <v>GTM</v>
      </c>
      <c r="D1981">
        <v>1</v>
      </c>
      <c r="E1981" s="7" t="str">
        <f t="shared" si="91"/>
        <v>2007GTM</v>
      </c>
      <c r="F1981" s="5">
        <v>13700.325999999999</v>
      </c>
      <c r="G1981">
        <v>2007</v>
      </c>
      <c r="H1981" s="5">
        <v>70.400000000000006</v>
      </c>
      <c r="I1981" s="6">
        <v>6.3295812606811523</v>
      </c>
      <c r="J1981" s="6">
        <v>1.77740241078465</v>
      </c>
      <c r="K1981" s="12">
        <v>55.997815178151889</v>
      </c>
      <c r="L1981">
        <f t="shared" si="92"/>
        <v>1.72</v>
      </c>
      <c r="M1981" s="20" t="e">
        <v>#N/A</v>
      </c>
    </row>
    <row r="1982" spans="1:13">
      <c r="A1982">
        <f t="shared" si="90"/>
        <v>5</v>
      </c>
      <c r="B1982" t="s">
        <v>50</v>
      </c>
      <c r="C1982" t="str">
        <f>VLOOKUP(B1982,'country codes'!$A$3:$B$287,2,0)</f>
        <v>VNM</v>
      </c>
      <c r="D1982">
        <v>8</v>
      </c>
      <c r="E1982" s="7" t="str">
        <f t="shared" si="91"/>
        <v>2007VNM</v>
      </c>
      <c r="F1982" s="5">
        <v>85419.588000000003</v>
      </c>
      <c r="G1982">
        <v>2007</v>
      </c>
      <c r="H1982" s="5">
        <v>74.5</v>
      </c>
      <c r="I1982" s="6">
        <v>5.4216876029968262</v>
      </c>
      <c r="J1982" s="6">
        <v>1.4223968138907199</v>
      </c>
      <c r="K1982" s="12">
        <v>55.533980664493484</v>
      </c>
      <c r="L1982">
        <f t="shared" si="92"/>
        <v>1.72</v>
      </c>
      <c r="M1982" s="20" t="e">
        <v>#N/A</v>
      </c>
    </row>
    <row r="1983" spans="1:13">
      <c r="A1983">
        <f t="shared" si="90"/>
        <v>6</v>
      </c>
      <c r="B1983" t="s">
        <v>27</v>
      </c>
      <c r="C1983" t="str">
        <f>VLOOKUP(B1983,'country codes'!$A$3:$B$287,2,0)</f>
        <v>MEX</v>
      </c>
      <c r="D1983">
        <v>1</v>
      </c>
      <c r="E1983" s="7" t="str">
        <f t="shared" si="91"/>
        <v>2007MEX</v>
      </c>
      <c r="F1983" s="5">
        <v>109170.503</v>
      </c>
      <c r="G1983">
        <v>2007</v>
      </c>
      <c r="H1983" s="5">
        <v>75.3</v>
      </c>
      <c r="I1983" s="6">
        <v>6.5253782272338867</v>
      </c>
      <c r="J1983" s="6">
        <v>3.01213678454253</v>
      </c>
      <c r="K1983" s="12">
        <v>53.694207730955426</v>
      </c>
      <c r="L1983">
        <f t="shared" si="92"/>
        <v>1.72</v>
      </c>
      <c r="M1983" s="20" t="e">
        <v>#N/A</v>
      </c>
    </row>
    <row r="1984" spans="1:13">
      <c r="A1984">
        <f t="shared" si="90"/>
        <v>7</v>
      </c>
      <c r="B1984" t="s">
        <v>26</v>
      </c>
      <c r="C1984" t="str">
        <f>VLOOKUP(B1984,'country codes'!$A$3:$B$287,2,0)</f>
        <v>BRA</v>
      </c>
      <c r="D1984">
        <v>1</v>
      </c>
      <c r="E1984" s="7" t="str">
        <f t="shared" si="91"/>
        <v>2007BRA</v>
      </c>
      <c r="F1984" s="5">
        <v>190130.44500000001</v>
      </c>
      <c r="G1984">
        <v>2007</v>
      </c>
      <c r="H1984" s="5">
        <v>72.599999999999994</v>
      </c>
      <c r="I1984" s="6">
        <v>6.3206729888916016</v>
      </c>
      <c r="J1984" s="6">
        <v>2.6397117115629301</v>
      </c>
      <c r="K1984" s="12">
        <v>52.373772350690963</v>
      </c>
      <c r="L1984">
        <f t="shared" si="92"/>
        <v>1.72</v>
      </c>
      <c r="M1984" s="20" t="e">
        <v>#N/A</v>
      </c>
    </row>
    <row r="1985" spans="1:13">
      <c r="A1985">
        <f t="shared" si="90"/>
        <v>8</v>
      </c>
      <c r="B1985" t="s">
        <v>51</v>
      </c>
      <c r="C1985" t="str">
        <f>VLOOKUP(B1985,'country codes'!$A$3:$B$287,2,0)</f>
        <v>PAK</v>
      </c>
      <c r="D1985">
        <v>6</v>
      </c>
      <c r="E1985" s="7" t="str">
        <f t="shared" si="91"/>
        <v>2007PAK</v>
      </c>
      <c r="F1985" s="5">
        <v>167808.106</v>
      </c>
      <c r="G1985">
        <v>2007</v>
      </c>
      <c r="H1985" s="5">
        <v>64.400000000000006</v>
      </c>
      <c r="I1985" s="6">
        <v>5.6714606285095215</v>
      </c>
      <c r="J1985" s="6">
        <v>0.91242189491925596</v>
      </c>
      <c r="K1985" s="12">
        <v>52.030496309107654</v>
      </c>
      <c r="L1985">
        <f t="shared" si="92"/>
        <v>1.72</v>
      </c>
      <c r="M1985" s="20" t="e">
        <v>#N/A</v>
      </c>
    </row>
    <row r="1986" spans="1:13">
      <c r="A1986">
        <f t="shared" ref="A1986:A2049" si="93">IF(ISNUMBER(K1986),COUNTIFS($G$2:$G$2281,G1986,$K$2:$K$2281,"&gt;"&amp;K1986)+1,"")</f>
        <v>9</v>
      </c>
      <c r="B1986" t="s">
        <v>32</v>
      </c>
      <c r="C1986" t="str">
        <f>VLOOKUP(B1986,'country codes'!$A$3:$B$287,2,0)</f>
        <v>THA</v>
      </c>
      <c r="D1986">
        <v>8</v>
      </c>
      <c r="E1986" s="7" t="str">
        <f t="shared" ref="E1986:E2049" si="94">G1986&amp;C1986</f>
        <v>2007THA</v>
      </c>
      <c r="F1986" s="5">
        <v>66182.063999999998</v>
      </c>
      <c r="G1986">
        <v>2007</v>
      </c>
      <c r="H1986" s="5">
        <v>72.900000000000006</v>
      </c>
      <c r="I1986" s="6">
        <v>5.7838912010192871</v>
      </c>
      <c r="J1986" s="6">
        <v>2.3413485868253399</v>
      </c>
      <c r="K1986" s="12">
        <v>50.869902133493412</v>
      </c>
      <c r="L1986">
        <f t="shared" ref="L1986:L2049" si="95">VLOOKUP(G1986,$G$2285:$J$2299,4,0)</f>
        <v>1.72</v>
      </c>
      <c r="M1986" s="20" t="e">
        <v>#N/A</v>
      </c>
    </row>
    <row r="1987" spans="1:13">
      <c r="A1987">
        <f t="shared" si="93"/>
        <v>10</v>
      </c>
      <c r="B1987" t="s">
        <v>39</v>
      </c>
      <c r="C1987" t="str">
        <f>VLOOKUP(B1987,'country codes'!$A$3:$B$287,2,0)</f>
        <v>VEN</v>
      </c>
      <c r="D1987">
        <v>1</v>
      </c>
      <c r="E1987" s="7" t="str">
        <f t="shared" si="94"/>
        <v>2007VEN</v>
      </c>
      <c r="F1987" s="5">
        <v>27247.600999999999</v>
      </c>
      <c r="G1987">
        <v>2007</v>
      </c>
      <c r="H1987" s="5">
        <v>73</v>
      </c>
      <c r="I1987" s="6">
        <v>6.3914587497711182</v>
      </c>
      <c r="J1987" s="6">
        <v>3.1462820707938701</v>
      </c>
      <c r="K1987" s="12">
        <v>50.325765214414005</v>
      </c>
      <c r="L1987">
        <f t="shared" si="95"/>
        <v>1.72</v>
      </c>
      <c r="M1987" s="20" t="e">
        <v>#N/A</v>
      </c>
    </row>
    <row r="1988" spans="1:13">
      <c r="A1988">
        <f t="shared" si="93"/>
        <v>11</v>
      </c>
      <c r="B1988" t="s">
        <v>70</v>
      </c>
      <c r="C1988" t="str">
        <f>VLOOKUP(B1988,'country codes'!$A$3:$B$287,2,0)</f>
        <v>JOR</v>
      </c>
      <c r="D1988">
        <v>4</v>
      </c>
      <c r="E1988" s="7" t="str">
        <f t="shared" si="94"/>
        <v>2007JOR</v>
      </c>
      <c r="F1988" s="5">
        <v>6255.29</v>
      </c>
      <c r="G1988">
        <v>2007</v>
      </c>
      <c r="H1988" s="5">
        <v>72.900000000000006</v>
      </c>
      <c r="I1988" s="6">
        <v>5.5980572700500488</v>
      </c>
      <c r="J1988" s="6">
        <v>2.2634872256693401</v>
      </c>
      <c r="K1988" s="12">
        <v>50.089320129627311</v>
      </c>
      <c r="L1988">
        <f t="shared" si="95"/>
        <v>1.72</v>
      </c>
      <c r="M1988" s="20" t="e">
        <v>#N/A</v>
      </c>
    </row>
    <row r="1989" spans="1:13">
      <c r="A1989">
        <f t="shared" si="93"/>
        <v>12</v>
      </c>
      <c r="B1989" t="s">
        <v>10</v>
      </c>
      <c r="C1989" t="str">
        <f>VLOOKUP(B1989,'country codes'!$A$3:$B$287,2,0)</f>
        <v>PHL</v>
      </c>
      <c r="D1989">
        <v>8</v>
      </c>
      <c r="E1989" s="7" t="str">
        <f t="shared" si="94"/>
        <v>2007PHL</v>
      </c>
      <c r="F1989" s="5">
        <v>89405.482000000004</v>
      </c>
      <c r="G1989">
        <v>2007</v>
      </c>
      <c r="H1989" s="5">
        <v>69.400000000000006</v>
      </c>
      <c r="I1989" s="6">
        <v>5.0735621452331543</v>
      </c>
      <c r="J1989" s="6">
        <v>1.2295251730824699</v>
      </c>
      <c r="K1989" s="12">
        <v>50.015260371957943</v>
      </c>
      <c r="L1989">
        <f t="shared" si="95"/>
        <v>1.72</v>
      </c>
      <c r="M1989" s="20" t="e">
        <v>#N/A</v>
      </c>
    </row>
    <row r="1990" spans="1:13">
      <c r="A1990">
        <f t="shared" si="93"/>
        <v>13</v>
      </c>
      <c r="B1990" t="s">
        <v>14</v>
      </c>
      <c r="C1990" t="str">
        <f>VLOOKUP(B1990,'country codes'!$A$3:$B$287,2,0)</f>
        <v>BGD</v>
      </c>
      <c r="D1990">
        <v>6</v>
      </c>
      <c r="E1990" s="7" t="str">
        <f t="shared" si="94"/>
        <v>2007BGD</v>
      </c>
      <c r="F1990" s="5">
        <v>142660.38099999999</v>
      </c>
      <c r="G1990">
        <v>2007</v>
      </c>
      <c r="H1990" s="5">
        <v>68.599999999999994</v>
      </c>
      <c r="I1990" s="6">
        <v>4.6073222160339355</v>
      </c>
      <c r="J1990" s="6">
        <v>0.64135359207518905</v>
      </c>
      <c r="K1990" s="12">
        <v>49.882951822904694</v>
      </c>
      <c r="L1990">
        <f t="shared" si="95"/>
        <v>1.72</v>
      </c>
      <c r="M1990" s="20" t="e">
        <v>#N/A</v>
      </c>
    </row>
    <row r="1991" spans="1:13">
      <c r="A1991">
        <f t="shared" si="93"/>
        <v>14</v>
      </c>
      <c r="B1991" t="s">
        <v>6</v>
      </c>
      <c r="C1991" t="str">
        <f>VLOOKUP(B1991,'country codes'!$A$3:$B$287,2,0)</f>
        <v>ECU</v>
      </c>
      <c r="D1991">
        <v>1</v>
      </c>
      <c r="E1991" s="7" t="str">
        <f t="shared" si="94"/>
        <v>2007ECU</v>
      </c>
      <c r="F1991" s="5">
        <v>14296.554</v>
      </c>
      <c r="G1991">
        <v>2007</v>
      </c>
      <c r="H1991" s="5">
        <v>74.5</v>
      </c>
      <c r="I1991" s="6">
        <v>4.995875358581543</v>
      </c>
      <c r="J1991" s="6">
        <v>1.8182539383605401</v>
      </c>
      <c r="K1991" s="12">
        <v>49.7969942492524</v>
      </c>
      <c r="L1991">
        <f t="shared" si="95"/>
        <v>1.72</v>
      </c>
      <c r="M1991" s="20" t="e">
        <v>#N/A</v>
      </c>
    </row>
    <row r="1992" spans="1:13">
      <c r="A1992">
        <f t="shared" si="93"/>
        <v>15</v>
      </c>
      <c r="B1992" t="s">
        <v>71</v>
      </c>
      <c r="C1992" t="str">
        <f>VLOOKUP(B1992,'country codes'!$A$3:$B$287,2,0)</f>
        <v>EGY</v>
      </c>
      <c r="D1992">
        <v>4</v>
      </c>
      <c r="E1992" s="7" t="str">
        <f t="shared" si="94"/>
        <v>2007EGY</v>
      </c>
      <c r="F1992" s="5">
        <v>78232.123999999996</v>
      </c>
      <c r="G1992">
        <v>2007</v>
      </c>
      <c r="H1992" s="5">
        <v>69.8</v>
      </c>
      <c r="I1992" s="6">
        <v>5.5405106544494629</v>
      </c>
      <c r="J1992" s="6">
        <v>1.88182576979197</v>
      </c>
      <c r="K1992" s="12">
        <v>49.492272917252286</v>
      </c>
      <c r="L1992">
        <f t="shared" si="95"/>
        <v>1.72</v>
      </c>
      <c r="M1992" s="20" t="e">
        <v>#N/A</v>
      </c>
    </row>
    <row r="1993" spans="1:13">
      <c r="A1993">
        <f t="shared" si="93"/>
        <v>16</v>
      </c>
      <c r="B1993" t="s">
        <v>49</v>
      </c>
      <c r="C1993" t="str">
        <f>VLOOKUP(B1993,'country codes'!$A$3:$B$287,2,0)</f>
        <v>LKA</v>
      </c>
      <c r="D1993">
        <v>6</v>
      </c>
      <c r="E1993" s="7" t="str">
        <f t="shared" si="94"/>
        <v>2007LKA</v>
      </c>
      <c r="F1993" s="5">
        <v>19842.044000000002</v>
      </c>
      <c r="G1993">
        <v>2007</v>
      </c>
      <c r="H1993" s="5">
        <v>75</v>
      </c>
      <c r="I1993" s="6">
        <v>4.4148054122924805</v>
      </c>
      <c r="J1993" s="6">
        <v>1.2359637955353899</v>
      </c>
      <c r="K1993" s="12">
        <v>49.490561966973722</v>
      </c>
      <c r="L1993">
        <f t="shared" si="95"/>
        <v>1.72</v>
      </c>
      <c r="M1993" s="20" t="e">
        <v>#N/A</v>
      </c>
    </row>
    <row r="1994" spans="1:13">
      <c r="A1994">
        <f t="shared" si="93"/>
        <v>17</v>
      </c>
      <c r="B1994" t="s">
        <v>21</v>
      </c>
      <c r="C1994" t="str">
        <f>VLOOKUP(B1994,'country codes'!$A$3:$B$287,2,0)</f>
        <v>DOM</v>
      </c>
      <c r="D1994">
        <v>1</v>
      </c>
      <c r="E1994" s="7" t="str">
        <f t="shared" si="94"/>
        <v>2007DOM</v>
      </c>
      <c r="F1994" s="5">
        <v>9338.8559999999998</v>
      </c>
      <c r="G1994">
        <v>2007</v>
      </c>
      <c r="H1994" s="5">
        <v>71.3</v>
      </c>
      <c r="I1994" s="6">
        <v>5.081305980682373</v>
      </c>
      <c r="J1994" s="6">
        <v>1.58847409730421</v>
      </c>
      <c r="K1994" s="12">
        <v>49.324496076071604</v>
      </c>
      <c r="L1994">
        <f t="shared" si="95"/>
        <v>1.72</v>
      </c>
      <c r="M1994" s="20" t="e">
        <v>#N/A</v>
      </c>
    </row>
    <row r="1995" spans="1:13">
      <c r="A1995">
        <f t="shared" si="93"/>
        <v>18</v>
      </c>
      <c r="B1995" t="s">
        <v>25</v>
      </c>
      <c r="C1995" t="str">
        <f>VLOOKUP(B1995,'country codes'!$A$3:$B$287,2,0)</f>
        <v>NZL</v>
      </c>
      <c r="D1995">
        <v>2</v>
      </c>
      <c r="E1995" s="7" t="str">
        <f t="shared" si="94"/>
        <v>2007NZL</v>
      </c>
      <c r="F1995" s="5">
        <v>4233.0460000000003</v>
      </c>
      <c r="G1995">
        <v>2007</v>
      </c>
      <c r="H1995" s="5">
        <v>80.2</v>
      </c>
      <c r="I1995" s="6">
        <v>7.6041731834411621</v>
      </c>
      <c r="J1995" s="6">
        <v>5.9753119944802799</v>
      </c>
      <c r="K1995" s="12">
        <v>49.317919646497486</v>
      </c>
      <c r="L1995">
        <f t="shared" si="95"/>
        <v>1.72</v>
      </c>
      <c r="M1995" s="20" t="e">
        <v>#N/A</v>
      </c>
    </row>
    <row r="1996" spans="1:13">
      <c r="A1996">
        <f t="shared" si="93"/>
        <v>19</v>
      </c>
      <c r="B1996" t="s">
        <v>19</v>
      </c>
      <c r="C1996" t="str">
        <f>VLOOKUP(B1996,'country codes'!$A$3:$B$287,2,0)</f>
        <v>PER</v>
      </c>
      <c r="D1996">
        <v>1</v>
      </c>
      <c r="E1996" s="7" t="str">
        <f t="shared" si="94"/>
        <v>2007PER</v>
      </c>
      <c r="F1996" s="5">
        <v>28333.05</v>
      </c>
      <c r="G1996">
        <v>2007</v>
      </c>
      <c r="H1996" s="5">
        <v>73.5</v>
      </c>
      <c r="I1996" s="6">
        <v>5.2139620780944824</v>
      </c>
      <c r="J1996" s="6">
        <v>2.0548208629669298</v>
      </c>
      <c r="K1996" s="12">
        <v>49.161583071200511</v>
      </c>
      <c r="L1996">
        <f t="shared" si="95"/>
        <v>1.72</v>
      </c>
      <c r="M1996" s="20" t="e">
        <v>#N/A</v>
      </c>
    </row>
    <row r="1997" spans="1:13">
      <c r="A1997">
        <f t="shared" si="93"/>
        <v>20</v>
      </c>
      <c r="B1997" t="s">
        <v>45</v>
      </c>
      <c r="C1997" t="str">
        <f>VLOOKUP(B1997,'country codes'!$A$3:$B$287,2,0)</f>
        <v>ARG</v>
      </c>
      <c r="D1997">
        <v>1</v>
      </c>
      <c r="E1997" s="7" t="str">
        <f t="shared" si="94"/>
        <v>2007ARG</v>
      </c>
      <c r="F1997" s="5">
        <v>39684.303</v>
      </c>
      <c r="G1997">
        <v>2007</v>
      </c>
      <c r="H1997" s="5">
        <v>74.8</v>
      </c>
      <c r="I1997" s="6">
        <v>6.0731582641601563</v>
      </c>
      <c r="J1997" s="6">
        <v>3.2618395403657598</v>
      </c>
      <c r="K1997" s="12">
        <v>49.145119705541568</v>
      </c>
      <c r="L1997">
        <f t="shared" si="95"/>
        <v>1.72</v>
      </c>
      <c r="M1997" s="20" t="e">
        <v>#N/A</v>
      </c>
    </row>
    <row r="1998" spans="1:13">
      <c r="A1998">
        <f t="shared" si="93"/>
        <v>21</v>
      </c>
      <c r="B1998" t="s">
        <v>7</v>
      </c>
      <c r="C1998" t="str">
        <f>VLOOKUP(B1998,'country codes'!$A$3:$B$287,2,0)</f>
        <v>HND</v>
      </c>
      <c r="D1998">
        <v>1</v>
      </c>
      <c r="E1998" s="7" t="str">
        <f t="shared" si="94"/>
        <v>2007HND</v>
      </c>
      <c r="F1998" s="5">
        <v>7808.52</v>
      </c>
      <c r="G1998">
        <v>2007</v>
      </c>
      <c r="H1998" s="5">
        <v>72.5</v>
      </c>
      <c r="I1998" s="6">
        <v>5.0971541404724121</v>
      </c>
      <c r="J1998" s="6">
        <v>1.8345911837664499</v>
      </c>
      <c r="K1998" s="12">
        <v>48.881731591656212</v>
      </c>
      <c r="L1998">
        <f t="shared" si="95"/>
        <v>1.72</v>
      </c>
      <c r="M1998" s="20" t="e">
        <v>#N/A</v>
      </c>
    </row>
    <row r="1999" spans="1:13">
      <c r="A1999">
        <f t="shared" si="93"/>
        <v>22</v>
      </c>
      <c r="B1999" t="s">
        <v>20</v>
      </c>
      <c r="C1999" t="str">
        <f>VLOOKUP(B1999,'country codes'!$A$3:$B$287,2,0)</f>
        <v>NIC</v>
      </c>
      <c r="D1999">
        <v>1</v>
      </c>
      <c r="E1999" s="7" t="str">
        <f t="shared" si="94"/>
        <v>2007NIC</v>
      </c>
      <c r="F1999" s="5">
        <v>5590.0659999999998</v>
      </c>
      <c r="G1999">
        <v>2007</v>
      </c>
      <c r="H1999" s="5">
        <v>71.7</v>
      </c>
      <c r="I1999" s="6">
        <v>4.9440908432006836</v>
      </c>
      <c r="J1999" s="6">
        <v>1.5876880275720899</v>
      </c>
      <c r="K1999" s="12">
        <v>48.671045336800994</v>
      </c>
      <c r="L1999">
        <f t="shared" si="95"/>
        <v>1.72</v>
      </c>
      <c r="M1999" s="20" t="e">
        <v>#N/A</v>
      </c>
    </row>
    <row r="2000" spans="1:13">
      <c r="A2000">
        <f t="shared" si="93"/>
        <v>23</v>
      </c>
      <c r="B2000" t="s">
        <v>30</v>
      </c>
      <c r="C2000" t="str">
        <f>VLOOKUP(B2000,'country codes'!$A$3:$B$287,2,0)</f>
        <v>PSE</v>
      </c>
      <c r="D2000">
        <v>4</v>
      </c>
      <c r="E2000" s="7" t="str">
        <f t="shared" si="94"/>
        <v>2007PSE</v>
      </c>
      <c r="F2000" s="5">
        <v>3756.4589999999998</v>
      </c>
      <c r="G2000">
        <v>2007</v>
      </c>
      <c r="H2000" s="5">
        <v>72.400000000000006</v>
      </c>
      <c r="I2000" s="6">
        <v>4.1510539054870605</v>
      </c>
      <c r="J2000" s="6">
        <v>0.75980477878758101</v>
      </c>
      <c r="K2000" s="12">
        <v>48.565314225413033</v>
      </c>
      <c r="L2000">
        <f t="shared" si="95"/>
        <v>1.72</v>
      </c>
      <c r="M2000" s="20" t="e">
        <v>#N/A</v>
      </c>
    </row>
    <row r="2001" spans="1:13">
      <c r="A2001">
        <f t="shared" si="93"/>
        <v>24</v>
      </c>
      <c r="B2001" t="s">
        <v>37</v>
      </c>
      <c r="C2001" t="str">
        <f>VLOOKUP(B2001,'country codes'!$A$3:$B$287,2,0)</f>
        <v>IDN</v>
      </c>
      <c r="D2001">
        <v>8</v>
      </c>
      <c r="E2001" s="7" t="str">
        <f t="shared" si="94"/>
        <v>2007IDN</v>
      </c>
      <c r="F2001" s="5">
        <v>232374.239</v>
      </c>
      <c r="G2001">
        <v>2007</v>
      </c>
      <c r="H2001" s="5">
        <v>68.099999999999994</v>
      </c>
      <c r="I2001" s="6">
        <v>5.1012139320373535</v>
      </c>
      <c r="J2001" s="6">
        <v>1.40948533324492</v>
      </c>
      <c r="K2001" s="12">
        <v>47.997783457979779</v>
      </c>
      <c r="L2001">
        <f t="shared" si="95"/>
        <v>1.72</v>
      </c>
      <c r="M2001" s="20" t="e">
        <v>#N/A</v>
      </c>
    </row>
    <row r="2002" spans="1:13">
      <c r="A2002">
        <f t="shared" si="93"/>
        <v>25</v>
      </c>
      <c r="B2002" t="s">
        <v>124</v>
      </c>
      <c r="C2002" t="str">
        <f>VLOOKUP(B2002,'country codes'!$A$3:$B$287,2,0)</f>
        <v>IND</v>
      </c>
      <c r="D2002">
        <v>6</v>
      </c>
      <c r="E2002" s="7" t="str">
        <f t="shared" si="94"/>
        <v>2007IND</v>
      </c>
      <c r="F2002" s="5">
        <v>1183209.4709999999</v>
      </c>
      <c r="G2002">
        <v>2007</v>
      </c>
      <c r="H2002" s="5">
        <v>65.3</v>
      </c>
      <c r="I2002" s="6">
        <v>5.0267934799194336</v>
      </c>
      <c r="J2002" s="6">
        <v>0.96487599028443505</v>
      </c>
      <c r="K2002" s="12">
        <v>47.962502201459941</v>
      </c>
      <c r="L2002">
        <f t="shared" si="95"/>
        <v>1.72</v>
      </c>
      <c r="M2002" s="20" t="e">
        <v>#N/A</v>
      </c>
    </row>
    <row r="2003" spans="1:13">
      <c r="A2003">
        <f t="shared" si="93"/>
        <v>26</v>
      </c>
      <c r="B2003" t="s">
        <v>23</v>
      </c>
      <c r="C2003" t="str">
        <f>VLOOKUP(B2003,'country codes'!$A$3:$B$287,2,0)</f>
        <v>NPL</v>
      </c>
      <c r="D2003">
        <v>6</v>
      </c>
      <c r="E2003" s="7" t="str">
        <f t="shared" si="94"/>
        <v>2007NPL</v>
      </c>
      <c r="F2003" s="5">
        <v>26382.585999999999</v>
      </c>
      <c r="G2003">
        <v>2007</v>
      </c>
      <c r="H2003" s="5">
        <v>66.3</v>
      </c>
      <c r="I2003" s="6">
        <v>4.7482843399047852</v>
      </c>
      <c r="J2003" s="6">
        <v>0.829444852968236</v>
      </c>
      <c r="K2003" s="12">
        <v>47.709873233340069</v>
      </c>
      <c r="L2003">
        <f t="shared" si="95"/>
        <v>1.72</v>
      </c>
      <c r="M2003" s="20" t="e">
        <v>#N/A</v>
      </c>
    </row>
    <row r="2004" spans="1:13">
      <c r="A2004">
        <f t="shared" si="93"/>
        <v>27</v>
      </c>
      <c r="B2004" t="s">
        <v>18</v>
      </c>
      <c r="C2004" t="str">
        <f>VLOOKUP(B2004,'country codes'!$A$3:$B$287,2,0)</f>
        <v>ARM</v>
      </c>
      <c r="D2004">
        <v>7</v>
      </c>
      <c r="E2004" s="7" t="str">
        <f t="shared" si="94"/>
        <v>2007ARM</v>
      </c>
      <c r="F2004" s="5">
        <v>2932.6149999999998</v>
      </c>
      <c r="G2004">
        <v>2007</v>
      </c>
      <c r="H2004" s="5">
        <v>72.8</v>
      </c>
      <c r="I2004" s="6">
        <v>4.8815155029296875</v>
      </c>
      <c r="J2004" s="6">
        <v>1.8312468886084099</v>
      </c>
      <c r="K2004" s="12">
        <v>47.622380709535669</v>
      </c>
      <c r="L2004">
        <f t="shared" si="95"/>
        <v>1.72</v>
      </c>
      <c r="M2004" s="20" t="e">
        <v>#N/A</v>
      </c>
    </row>
    <row r="2005" spans="1:13">
      <c r="A2005">
        <f t="shared" si="93"/>
        <v>28</v>
      </c>
      <c r="B2005" t="s">
        <v>75</v>
      </c>
      <c r="C2005" t="str">
        <f>VLOOKUP(B2005,'country codes'!$A$3:$B$287,2,0)</f>
        <v>JPN</v>
      </c>
      <c r="D2005">
        <v>8</v>
      </c>
      <c r="E2005" s="7" t="str">
        <f t="shared" si="94"/>
        <v>2007JPN</v>
      </c>
      <c r="F2005" s="5">
        <v>128494.05</v>
      </c>
      <c r="G2005">
        <v>2007</v>
      </c>
      <c r="H2005" s="5">
        <v>82.6</v>
      </c>
      <c r="I2005" s="6">
        <v>6.2381978034973145</v>
      </c>
      <c r="J2005" s="6">
        <v>4.9920617123434896</v>
      </c>
      <c r="K2005" s="12">
        <v>47.493547240941034</v>
      </c>
      <c r="L2005">
        <f t="shared" si="95"/>
        <v>1.72</v>
      </c>
      <c r="M2005" s="20" t="e">
        <v>#N/A</v>
      </c>
    </row>
    <row r="2006" spans="1:13">
      <c r="A2006">
        <f t="shared" si="93"/>
        <v>29</v>
      </c>
      <c r="B2006" t="s">
        <v>17</v>
      </c>
      <c r="C2006" t="str">
        <f>VLOOKUP(B2006,'country codes'!$A$3:$B$287,2,0)</f>
        <v>SLV</v>
      </c>
      <c r="D2006">
        <v>1</v>
      </c>
      <c r="E2006" s="7" t="str">
        <f t="shared" si="94"/>
        <v>2007SLV</v>
      </c>
      <c r="F2006" s="5">
        <v>6105.81</v>
      </c>
      <c r="G2006">
        <v>2007</v>
      </c>
      <c r="H2006" s="5">
        <v>70.5</v>
      </c>
      <c r="I2006" s="6">
        <v>5.2955350875854492</v>
      </c>
      <c r="J2006" s="6">
        <v>2.0707091114423601</v>
      </c>
      <c r="K2006" s="12">
        <v>47.325653293482489</v>
      </c>
      <c r="L2006">
        <f t="shared" si="95"/>
        <v>1.72</v>
      </c>
      <c r="M2006" s="20" t="e">
        <v>#N/A</v>
      </c>
    </row>
    <row r="2007" spans="1:13">
      <c r="A2007">
        <f t="shared" si="93"/>
        <v>30</v>
      </c>
      <c r="B2007" t="s">
        <v>44</v>
      </c>
      <c r="C2007" t="str">
        <f>VLOOKUP(B2007,'country codes'!$A$3:$B$287,2,0)</f>
        <v>FRA</v>
      </c>
      <c r="D2007">
        <v>3</v>
      </c>
      <c r="E2007" s="7" t="str">
        <f t="shared" si="94"/>
        <v>2007FRA</v>
      </c>
      <c r="F2007" s="5">
        <v>61869.228999999999</v>
      </c>
      <c r="G2007">
        <v>2007</v>
      </c>
      <c r="H2007" s="5">
        <v>80.8</v>
      </c>
      <c r="I2007" s="6">
        <v>6.7953824996948242</v>
      </c>
      <c r="J2007" s="6">
        <v>5.5336474609552901</v>
      </c>
      <c r="K2007" s="12">
        <v>47.228845852541333</v>
      </c>
      <c r="L2007">
        <f t="shared" si="95"/>
        <v>1.72</v>
      </c>
      <c r="M2007" s="20" t="e">
        <v>#N/A</v>
      </c>
    </row>
    <row r="2008" spans="1:13">
      <c r="A2008">
        <f t="shared" si="93"/>
        <v>31</v>
      </c>
      <c r="B2008" t="s">
        <v>42</v>
      </c>
      <c r="C2008" t="str">
        <f>VLOOKUP(B2008,'country codes'!$A$3:$B$287,2,0)</f>
        <v>ESP</v>
      </c>
      <c r="D2008">
        <v>3</v>
      </c>
      <c r="E2008" s="7" t="str">
        <f t="shared" si="94"/>
        <v>2007ESP</v>
      </c>
      <c r="F2008" s="5">
        <v>45429.071000000004</v>
      </c>
      <c r="G2008">
        <v>2007</v>
      </c>
      <c r="H2008" s="5">
        <v>81.099999999999994</v>
      </c>
      <c r="I2008" s="6">
        <v>6.9946146011352539</v>
      </c>
      <c r="J2008" s="6">
        <v>5.8892812839470299</v>
      </c>
      <c r="K2008" s="12">
        <v>47.089135800490105</v>
      </c>
      <c r="L2008">
        <f t="shared" si="95"/>
        <v>1.72</v>
      </c>
      <c r="M2008" s="20" t="e">
        <v>#N/A</v>
      </c>
    </row>
    <row r="2009" spans="1:13">
      <c r="A2009">
        <f t="shared" si="93"/>
        <v>32</v>
      </c>
      <c r="B2009" t="s">
        <v>74</v>
      </c>
      <c r="C2009" t="str">
        <f>VLOOKUP(B2009,'country codes'!$A$3:$B$287,2,0)</f>
        <v>ISR</v>
      </c>
      <c r="D2009">
        <v>4</v>
      </c>
      <c r="E2009" s="7" t="str">
        <f t="shared" si="94"/>
        <v>2007ISR</v>
      </c>
      <c r="F2009" s="5">
        <v>6847.1480000000001</v>
      </c>
      <c r="G2009">
        <v>2007</v>
      </c>
      <c r="H2009" s="5">
        <v>80.8</v>
      </c>
      <c r="I2009" s="6">
        <v>6.8411149978637695</v>
      </c>
      <c r="J2009" s="6">
        <v>5.6637533940193396</v>
      </c>
      <c r="K2009" s="12">
        <v>46.96139340056596</v>
      </c>
      <c r="L2009">
        <f t="shared" si="95"/>
        <v>1.72</v>
      </c>
      <c r="M2009" s="20" t="e">
        <v>#N/A</v>
      </c>
    </row>
    <row r="2010" spans="1:13">
      <c r="A2010">
        <f t="shared" si="93"/>
        <v>33</v>
      </c>
      <c r="B2010" t="s">
        <v>54</v>
      </c>
      <c r="C2010" t="str">
        <f>VLOOKUP(B2010,'country codes'!$A$3:$B$287,2,0)</f>
        <v>IRL</v>
      </c>
      <c r="D2010">
        <v>3</v>
      </c>
      <c r="E2010" s="7" t="str">
        <f t="shared" si="94"/>
        <v>2007IRL</v>
      </c>
      <c r="F2010" s="5">
        <v>4324.6490000000003</v>
      </c>
      <c r="G2010">
        <v>2007</v>
      </c>
      <c r="H2010" s="5">
        <v>79.5</v>
      </c>
      <c r="I2010" s="6">
        <v>7.3561382293701172</v>
      </c>
      <c r="J2010" s="6">
        <v>6.1509474270699496</v>
      </c>
      <c r="K2010" s="12">
        <v>46.918695999393059</v>
      </c>
      <c r="L2010">
        <f t="shared" si="95"/>
        <v>1.72</v>
      </c>
      <c r="M2010" s="20" t="e">
        <v>#N/A</v>
      </c>
    </row>
    <row r="2011" spans="1:13">
      <c r="A2011">
        <f t="shared" si="93"/>
        <v>34</v>
      </c>
      <c r="B2011" t="s">
        <v>121</v>
      </c>
      <c r="C2011" t="str">
        <f>VLOOKUP(B2011,'country codes'!$A$3:$B$287,2,0)</f>
        <v>SAU</v>
      </c>
      <c r="D2011">
        <v>4</v>
      </c>
      <c r="E2011" s="7" t="str">
        <f t="shared" si="94"/>
        <v>2007SAU</v>
      </c>
      <c r="F2011" s="5">
        <v>25184.589</v>
      </c>
      <c r="G2011">
        <v>2007</v>
      </c>
      <c r="H2011" s="5">
        <v>73.5</v>
      </c>
      <c r="I2011" s="6">
        <v>7.2666940689086914</v>
      </c>
      <c r="J2011" s="6">
        <v>5.01511778199598</v>
      </c>
      <c r="K2011" s="12">
        <v>46.861180526488035</v>
      </c>
      <c r="L2011">
        <f t="shared" si="95"/>
        <v>1.72</v>
      </c>
      <c r="M2011" s="20" t="e">
        <v>#N/A</v>
      </c>
    </row>
    <row r="2012" spans="1:13">
      <c r="A2012">
        <f t="shared" si="93"/>
        <v>35</v>
      </c>
      <c r="B2012" t="s">
        <v>86</v>
      </c>
      <c r="C2012" t="str">
        <f>VLOOKUP(B2012,'country codes'!$A$3:$B$287,2,0)</f>
        <v>CHL</v>
      </c>
      <c r="D2012">
        <v>1</v>
      </c>
      <c r="E2012" s="7" t="str">
        <f t="shared" si="94"/>
        <v>2007CHL</v>
      </c>
      <c r="F2012" s="5">
        <v>16530.201000000001</v>
      </c>
      <c r="G2012">
        <v>2007</v>
      </c>
      <c r="H2012" s="5">
        <v>78.099999999999994</v>
      </c>
      <c r="I2012" s="6">
        <v>5.697929859161377</v>
      </c>
      <c r="J2012" s="6">
        <v>3.7809160046553298</v>
      </c>
      <c r="K2012" s="12">
        <v>46.664623946061042</v>
      </c>
      <c r="L2012">
        <f t="shared" si="95"/>
        <v>1.72</v>
      </c>
      <c r="M2012" s="20" t="e">
        <v>#N/A</v>
      </c>
    </row>
    <row r="2013" spans="1:13">
      <c r="A2013">
        <f t="shared" si="93"/>
        <v>36</v>
      </c>
      <c r="B2013" t="s">
        <v>90</v>
      </c>
      <c r="C2013" t="str">
        <f>VLOOKUP(B2013,'country codes'!$A$3:$B$287,2,0)</f>
        <v>LAO</v>
      </c>
      <c r="D2013">
        <v>8</v>
      </c>
      <c r="E2013" s="7" t="str">
        <f t="shared" si="94"/>
        <v>2007LAO</v>
      </c>
      <c r="F2013" s="5">
        <v>5944.95</v>
      </c>
      <c r="G2013">
        <v>2007</v>
      </c>
      <c r="H2013" s="5">
        <v>62.7</v>
      </c>
      <c r="I2013" s="6">
        <v>5.3638548851013184</v>
      </c>
      <c r="J2013" s="6">
        <v>1.20043174866003</v>
      </c>
      <c r="K2013" s="12">
        <v>46.522886239233081</v>
      </c>
      <c r="L2013">
        <f t="shared" si="95"/>
        <v>1.72</v>
      </c>
      <c r="M2013" s="20" t="e">
        <v>#N/A</v>
      </c>
    </row>
    <row r="2014" spans="1:13">
      <c r="A2014">
        <f t="shared" si="93"/>
        <v>37</v>
      </c>
      <c r="B2014" t="s">
        <v>35</v>
      </c>
      <c r="C2014" t="str">
        <f>VLOOKUP(B2014,'country codes'!$A$3:$B$287,2,0)</f>
        <v>ALB</v>
      </c>
      <c r="D2014">
        <v>7</v>
      </c>
      <c r="E2014" s="7" t="str">
        <f t="shared" si="94"/>
        <v>2007ALB</v>
      </c>
      <c r="F2014" s="5">
        <v>3033.9929999999999</v>
      </c>
      <c r="G2014">
        <v>2007</v>
      </c>
      <c r="H2014" s="5">
        <v>75.599999999999994</v>
      </c>
      <c r="I2014" s="6">
        <v>4.634251594543457</v>
      </c>
      <c r="J2014" s="6">
        <v>2.1588475888153198</v>
      </c>
      <c r="K2014" s="12">
        <v>46.087871676382925</v>
      </c>
      <c r="L2014">
        <f t="shared" si="95"/>
        <v>1.72</v>
      </c>
      <c r="M2014" s="20" t="e">
        <v>#N/A</v>
      </c>
    </row>
    <row r="2015" spans="1:13">
      <c r="A2015">
        <f t="shared" si="93"/>
        <v>38</v>
      </c>
      <c r="B2015" t="s">
        <v>13</v>
      </c>
      <c r="C2015" t="str">
        <f>VLOOKUP(B2015,'country codes'!$A$3:$B$287,2,0)</f>
        <v>TJK</v>
      </c>
      <c r="D2015">
        <v>7</v>
      </c>
      <c r="E2015" s="7" t="str">
        <f t="shared" si="94"/>
        <v>2007TJK</v>
      </c>
      <c r="F2015" s="5">
        <v>7062.6670000000004</v>
      </c>
      <c r="G2015">
        <v>2007</v>
      </c>
      <c r="H2015" s="5">
        <v>67.400000000000006</v>
      </c>
      <c r="I2015" s="6">
        <v>4.4316086769104004</v>
      </c>
      <c r="J2015" s="6">
        <v>0.89140595502882602</v>
      </c>
      <c r="K2015" s="12">
        <v>45.90088545394309</v>
      </c>
      <c r="L2015">
        <f t="shared" si="95"/>
        <v>1.72</v>
      </c>
      <c r="M2015" s="20" t="e">
        <v>#N/A</v>
      </c>
    </row>
    <row r="2016" spans="1:13">
      <c r="A2016">
        <f t="shared" si="93"/>
        <v>39</v>
      </c>
      <c r="B2016" t="s">
        <v>52</v>
      </c>
      <c r="C2016" t="str">
        <f>VLOOKUP(B2016,'country codes'!$A$3:$B$287,2,0)</f>
        <v>ITA</v>
      </c>
      <c r="D2016">
        <v>3</v>
      </c>
      <c r="E2016" s="7" t="str">
        <f t="shared" si="94"/>
        <v>2007ITA</v>
      </c>
      <c r="F2016" s="5">
        <v>58747.862000000001</v>
      </c>
      <c r="G2016">
        <v>2007</v>
      </c>
      <c r="H2016" s="5">
        <v>81.400000000000006</v>
      </c>
      <c r="I2016" s="6">
        <v>6.5744123458862305</v>
      </c>
      <c r="J2016" s="6">
        <v>5.7302887708077899</v>
      </c>
      <c r="K2016" s="12">
        <v>45.668854483347104</v>
      </c>
      <c r="L2016">
        <f t="shared" si="95"/>
        <v>1.72</v>
      </c>
      <c r="M2016" s="20" t="e">
        <v>#N/A</v>
      </c>
    </row>
    <row r="2017" spans="1:13">
      <c r="A2017">
        <f t="shared" si="93"/>
        <v>40</v>
      </c>
      <c r="B2017" t="s">
        <v>112</v>
      </c>
      <c r="C2017" t="str">
        <f>VLOOKUP(B2017,'country codes'!$A$3:$B$287,2,0)</f>
        <v>MYS</v>
      </c>
      <c r="D2017">
        <v>8</v>
      </c>
      <c r="E2017" s="7" t="str">
        <f t="shared" si="94"/>
        <v>2007MYS</v>
      </c>
      <c r="F2017" s="5">
        <v>26720.366999999998</v>
      </c>
      <c r="G2017">
        <v>2007</v>
      </c>
      <c r="H2017" s="5">
        <v>73.900000000000006</v>
      </c>
      <c r="I2017" s="6">
        <v>6.2389044761657715</v>
      </c>
      <c r="J2017" s="6">
        <v>4.0696367396672404</v>
      </c>
      <c r="K2017" s="12">
        <v>45.662559698896047</v>
      </c>
      <c r="L2017">
        <f t="shared" si="95"/>
        <v>1.72</v>
      </c>
      <c r="M2017" s="20" t="e">
        <v>#N/A</v>
      </c>
    </row>
    <row r="2018" spans="1:13">
      <c r="A2018">
        <f t="shared" si="93"/>
        <v>41</v>
      </c>
      <c r="B2018" t="s">
        <v>59</v>
      </c>
      <c r="C2018" t="str">
        <f>VLOOKUP(B2018,'country codes'!$A$3:$B$287,2,0)</f>
        <v>NOR</v>
      </c>
      <c r="D2018">
        <v>3</v>
      </c>
      <c r="E2018" s="7" t="str">
        <f t="shared" si="94"/>
        <v>2007NOR</v>
      </c>
      <c r="F2018" s="5">
        <v>4719.4030000000002</v>
      </c>
      <c r="G2018">
        <v>2007</v>
      </c>
      <c r="H2018" s="5">
        <v>80.5</v>
      </c>
      <c r="I2018" s="6">
        <v>7.5239849090576172</v>
      </c>
      <c r="J2018" s="6">
        <v>6.9736467440059302</v>
      </c>
      <c r="K2018" s="12">
        <v>45.437326840016858</v>
      </c>
      <c r="L2018">
        <f t="shared" si="95"/>
        <v>1.72</v>
      </c>
      <c r="M2018" s="20" t="e">
        <v>#N/A</v>
      </c>
    </row>
    <row r="2019" spans="1:13">
      <c r="A2019">
        <f t="shared" si="93"/>
        <v>42</v>
      </c>
      <c r="B2019" t="s">
        <v>111</v>
      </c>
      <c r="C2019" t="str">
        <f>VLOOKUP(B2019,'country codes'!$A$3:$B$287,2,0)</f>
        <v>TUR</v>
      </c>
      <c r="D2019">
        <v>4</v>
      </c>
      <c r="E2019" s="7" t="str">
        <f t="shared" si="94"/>
        <v>2007TUR</v>
      </c>
      <c r="F2019" s="5">
        <v>69581.854000000007</v>
      </c>
      <c r="G2019">
        <v>2007</v>
      </c>
      <c r="H2019" s="5">
        <v>73.2</v>
      </c>
      <c r="I2019" s="6">
        <v>5.623471736907959</v>
      </c>
      <c r="J2019" s="6">
        <v>3.2325292088355502</v>
      </c>
      <c r="K2019" s="12">
        <v>45.406016321133308</v>
      </c>
      <c r="L2019">
        <f t="shared" si="95"/>
        <v>1.72</v>
      </c>
      <c r="M2019" s="20" t="e">
        <v>#N/A</v>
      </c>
    </row>
    <row r="2020" spans="1:13">
      <c r="A2020">
        <f t="shared" si="93"/>
        <v>43</v>
      </c>
      <c r="B2020" t="s">
        <v>24</v>
      </c>
      <c r="C2020" t="str">
        <f>VLOOKUP(B2020,'country codes'!$A$3:$B$287,2,0)</f>
        <v>UZB</v>
      </c>
      <c r="D2020">
        <v>7</v>
      </c>
      <c r="E2020" s="7" t="str">
        <f t="shared" si="94"/>
        <v>2007UZB</v>
      </c>
      <c r="F2020" s="5">
        <v>27204.710999999999</v>
      </c>
      <c r="G2020">
        <v>2007</v>
      </c>
      <c r="H2020" s="5">
        <v>68.900000000000006</v>
      </c>
      <c r="I2020" s="6">
        <v>5.2718453407287598</v>
      </c>
      <c r="J2020" s="6">
        <v>2.1796761410278802</v>
      </c>
      <c r="K2020" s="12">
        <v>45.359674281219419</v>
      </c>
      <c r="L2020">
        <f t="shared" si="95"/>
        <v>1.72</v>
      </c>
      <c r="M2020" s="20" t="e">
        <v>#N/A</v>
      </c>
    </row>
    <row r="2021" spans="1:13">
      <c r="A2021">
        <f t="shared" si="93"/>
        <v>44</v>
      </c>
      <c r="B2021" t="s">
        <v>22</v>
      </c>
      <c r="C2021" t="str">
        <f>VLOOKUP(B2021,'country codes'!$A$3:$B$287,2,0)</f>
        <v>KGZ</v>
      </c>
      <c r="D2021">
        <v>7</v>
      </c>
      <c r="E2021" s="7" t="str">
        <f t="shared" si="94"/>
        <v>2007KGZ</v>
      </c>
      <c r="F2021" s="5">
        <v>5184.384</v>
      </c>
      <c r="G2021">
        <v>2007</v>
      </c>
      <c r="H2021" s="5">
        <v>67.5</v>
      </c>
      <c r="I2021" s="6">
        <v>4.6977615356445313</v>
      </c>
      <c r="J2021" s="6">
        <v>1.35190017840746</v>
      </c>
      <c r="K2021" s="12">
        <v>45.080297231453748</v>
      </c>
      <c r="L2021">
        <f t="shared" si="95"/>
        <v>1.72</v>
      </c>
      <c r="M2021" s="20" t="e">
        <v>#N/A</v>
      </c>
    </row>
    <row r="2022" spans="1:13">
      <c r="A2022">
        <f t="shared" si="93"/>
        <v>45</v>
      </c>
      <c r="B2022" t="s">
        <v>88</v>
      </c>
      <c r="C2022" t="str">
        <f>VLOOKUP(B2022,'country codes'!$A$3:$B$287,2,0)</f>
        <v>AUT</v>
      </c>
      <c r="D2022">
        <v>3</v>
      </c>
      <c r="E2022" s="7" t="str">
        <f t="shared" si="94"/>
        <v>2007AUT</v>
      </c>
      <c r="F2022" s="5">
        <v>8313.7309999999998</v>
      </c>
      <c r="G2022">
        <v>2007</v>
      </c>
      <c r="H2022" s="5">
        <v>80</v>
      </c>
      <c r="I2022" s="6">
        <v>7.1515827178955078</v>
      </c>
      <c r="J2022" s="6">
        <v>6.4691643683749698</v>
      </c>
      <c r="K2022" s="12">
        <v>45.066688991632446</v>
      </c>
      <c r="L2022">
        <f t="shared" si="95"/>
        <v>1.72</v>
      </c>
      <c r="M2022" s="20" t="e">
        <v>#N/A</v>
      </c>
    </row>
    <row r="2023" spans="1:13">
      <c r="A2023">
        <f t="shared" si="93"/>
        <v>46</v>
      </c>
      <c r="B2023" t="s">
        <v>34</v>
      </c>
      <c r="C2023" t="str">
        <f>VLOOKUP(B2023,'country codes'!$A$3:$B$287,2,0)</f>
        <v>NLD</v>
      </c>
      <c r="D2023">
        <v>3</v>
      </c>
      <c r="E2023" s="7" t="str">
        <f t="shared" si="94"/>
        <v>2007NLD</v>
      </c>
      <c r="F2023" s="5">
        <v>16506.651999999998</v>
      </c>
      <c r="G2023">
        <v>2007</v>
      </c>
      <c r="H2023" s="5">
        <v>80</v>
      </c>
      <c r="I2023" s="6">
        <v>7.4518795013427734</v>
      </c>
      <c r="J2023" s="6">
        <v>6.89771189869961</v>
      </c>
      <c r="K2023" s="12">
        <v>45.042871325307296</v>
      </c>
      <c r="L2023">
        <f t="shared" si="95"/>
        <v>1.72</v>
      </c>
      <c r="M2023" s="20" t="e">
        <v>#N/A</v>
      </c>
    </row>
    <row r="2024" spans="1:13">
      <c r="A2024">
        <f t="shared" si="93"/>
        <v>47</v>
      </c>
      <c r="B2024" t="s">
        <v>40</v>
      </c>
      <c r="C2024" t="str">
        <f>VLOOKUP(B2024,'country codes'!$A$3:$B$287,2,0)</f>
        <v>DEU</v>
      </c>
      <c r="D2024">
        <v>3</v>
      </c>
      <c r="E2024" s="7" t="str">
        <f t="shared" si="94"/>
        <v>2007DEU</v>
      </c>
      <c r="F2024" s="5">
        <v>81277.835999999996</v>
      </c>
      <c r="G2024">
        <v>2007</v>
      </c>
      <c r="H2024" s="5">
        <v>79.599999999999994</v>
      </c>
      <c r="I2024" s="6">
        <v>6.4168195724487305</v>
      </c>
      <c r="J2024" s="6">
        <v>5.3853422248010396</v>
      </c>
      <c r="K2024" s="12">
        <v>45.016585857012956</v>
      </c>
      <c r="L2024">
        <f t="shared" si="95"/>
        <v>1.72</v>
      </c>
      <c r="M2024" s="20" t="e">
        <v>#N/A</v>
      </c>
    </row>
    <row r="2025" spans="1:13">
      <c r="A2025">
        <f t="shared" si="93"/>
        <v>48</v>
      </c>
      <c r="B2025" t="s">
        <v>62</v>
      </c>
      <c r="C2025" t="str">
        <f>VLOOKUP(B2025,'country codes'!$A$3:$B$287,2,0)</f>
        <v>SWE</v>
      </c>
      <c r="D2025">
        <v>3</v>
      </c>
      <c r="E2025" s="7" t="str">
        <f t="shared" si="94"/>
        <v>2007SWE</v>
      </c>
      <c r="F2025" s="5">
        <v>9162.9410000000007</v>
      </c>
      <c r="G2025">
        <v>2007</v>
      </c>
      <c r="H2025" s="5">
        <v>81</v>
      </c>
      <c r="I2025" s="6">
        <v>7.2413625717163086</v>
      </c>
      <c r="J2025" s="6">
        <v>6.8663942511398801</v>
      </c>
      <c r="K2025" s="12">
        <v>44.75065215055313</v>
      </c>
      <c r="L2025">
        <f t="shared" si="95"/>
        <v>1.72</v>
      </c>
      <c r="M2025" s="20" t="e">
        <v>#N/A</v>
      </c>
    </row>
    <row r="2026" spans="1:13">
      <c r="A2026">
        <f t="shared" si="93"/>
        <v>49</v>
      </c>
      <c r="B2026" t="s">
        <v>77</v>
      </c>
      <c r="C2026" t="str">
        <f>VLOOKUP(B2026,'country codes'!$A$3:$B$287,2,0)</f>
        <v>ROU</v>
      </c>
      <c r="D2026">
        <v>7</v>
      </c>
      <c r="E2026" s="7" t="str">
        <f t="shared" si="94"/>
        <v>2007ROU</v>
      </c>
      <c r="F2026" s="5">
        <v>21034.196</v>
      </c>
      <c r="G2026">
        <v>2007</v>
      </c>
      <c r="H2026" s="5">
        <v>73</v>
      </c>
      <c r="I2026" s="6">
        <v>5.3937239646911621</v>
      </c>
      <c r="J2026" s="6">
        <v>3.0602737542274601</v>
      </c>
      <c r="K2026" s="12">
        <v>44.687048459805865</v>
      </c>
      <c r="L2026">
        <f t="shared" si="95"/>
        <v>1.72</v>
      </c>
      <c r="M2026" s="20" t="e">
        <v>#N/A</v>
      </c>
    </row>
    <row r="2027" spans="1:13">
      <c r="A2027">
        <f t="shared" si="93"/>
        <v>50</v>
      </c>
      <c r="B2027" t="s">
        <v>36</v>
      </c>
      <c r="C2027" t="str">
        <f>VLOOKUP(B2027,'country codes'!$A$3:$B$287,2,0)</f>
        <v>MDA</v>
      </c>
      <c r="D2027">
        <v>7</v>
      </c>
      <c r="E2027" s="7" t="str">
        <f t="shared" si="94"/>
        <v>2007MDA</v>
      </c>
      <c r="F2027" s="5">
        <v>4130.1289999999999</v>
      </c>
      <c r="G2027">
        <v>2007</v>
      </c>
      <c r="H2027" s="5">
        <v>68.3</v>
      </c>
      <c r="I2027" s="6">
        <v>4.7749180793762207</v>
      </c>
      <c r="J2027" s="6">
        <v>1.6365875512539001</v>
      </c>
      <c r="K2027" s="12">
        <v>44.600593799746704</v>
      </c>
      <c r="L2027">
        <f t="shared" si="95"/>
        <v>1.72</v>
      </c>
      <c r="M2027" s="20" t="e">
        <v>#N/A</v>
      </c>
    </row>
    <row r="2028" spans="1:13">
      <c r="A2028">
        <f t="shared" si="93"/>
        <v>51</v>
      </c>
      <c r="B2028" t="s">
        <v>57</v>
      </c>
      <c r="C2028" t="str">
        <f>VLOOKUP(B2028,'country codes'!$A$3:$B$287,2,0)</f>
        <v>FIN</v>
      </c>
      <c r="D2028">
        <v>3</v>
      </c>
      <c r="E2028" s="7" t="str">
        <f t="shared" si="94"/>
        <v>2007FIN</v>
      </c>
      <c r="F2028" s="5">
        <v>5297.741</v>
      </c>
      <c r="G2028">
        <v>2007</v>
      </c>
      <c r="H2028" s="5">
        <v>79.400000000000006</v>
      </c>
      <c r="I2028" s="6">
        <v>7.6715378761291504</v>
      </c>
      <c r="J2028" s="6">
        <v>7.2929115827378901</v>
      </c>
      <c r="K2028" s="12">
        <v>44.390061265542286</v>
      </c>
      <c r="L2028">
        <f t="shared" si="95"/>
        <v>1.72</v>
      </c>
      <c r="M2028" s="20" t="e">
        <v>#N/A</v>
      </c>
    </row>
    <row r="2029" spans="1:13">
      <c r="A2029">
        <f t="shared" si="93"/>
        <v>52</v>
      </c>
      <c r="B2029" t="s">
        <v>29</v>
      </c>
      <c r="C2029" t="str">
        <f>VLOOKUP(B2029,'country codes'!$A$3:$B$287,2,0)</f>
        <v>GBR</v>
      </c>
      <c r="D2029">
        <v>3</v>
      </c>
      <c r="E2029" s="7" t="str">
        <f t="shared" si="94"/>
        <v>2007GBR</v>
      </c>
      <c r="F2029" s="5">
        <v>61455.154000000002</v>
      </c>
      <c r="G2029">
        <v>2007</v>
      </c>
      <c r="H2029" s="5">
        <v>79.599999999999994</v>
      </c>
      <c r="I2029" s="6">
        <v>6.8019309043884277</v>
      </c>
      <c r="J2029" s="6">
        <v>6.1642886321687804</v>
      </c>
      <c r="K2029" s="12">
        <v>44.154057723966069</v>
      </c>
      <c r="L2029">
        <f t="shared" si="95"/>
        <v>1.72</v>
      </c>
      <c r="M2029" s="20" t="e">
        <v>#N/A</v>
      </c>
    </row>
    <row r="2030" spans="1:13">
      <c r="A2030">
        <f t="shared" si="93"/>
        <v>53</v>
      </c>
      <c r="B2030" t="s">
        <v>58</v>
      </c>
      <c r="C2030" t="str">
        <f>VLOOKUP(B2030,'country codes'!$A$3:$B$287,2,0)</f>
        <v>CYP</v>
      </c>
      <c r="D2030">
        <v>3</v>
      </c>
      <c r="E2030" s="7" t="str">
        <f t="shared" si="94"/>
        <v>2007CYP</v>
      </c>
      <c r="F2030" s="5">
        <v>1063.7080000000001</v>
      </c>
      <c r="G2030">
        <v>2007</v>
      </c>
      <c r="H2030" s="5">
        <v>78.900000000000006</v>
      </c>
      <c r="I2030" s="6">
        <v>6.436464786529541</v>
      </c>
      <c r="J2030" s="6">
        <v>5.5590609590324496</v>
      </c>
      <c r="K2030" s="12">
        <v>44.031924992185239</v>
      </c>
      <c r="L2030">
        <f t="shared" si="95"/>
        <v>1.72</v>
      </c>
      <c r="M2030" s="20" t="e">
        <v>#N/A</v>
      </c>
    </row>
    <row r="2031" spans="1:13">
      <c r="A2031">
        <f t="shared" si="93"/>
        <v>54</v>
      </c>
      <c r="B2031" t="s">
        <v>95</v>
      </c>
      <c r="C2031" t="str">
        <f>VLOOKUP(B2031,'country codes'!$A$3:$B$287,2,0)</f>
        <v>SGP</v>
      </c>
      <c r="D2031">
        <v>8</v>
      </c>
      <c r="E2031" s="7" t="str">
        <f t="shared" si="94"/>
        <v>2007SGP</v>
      </c>
      <c r="F2031" s="5">
        <v>4578.6289999999999</v>
      </c>
      <c r="G2031">
        <v>2007</v>
      </c>
      <c r="H2031" s="5">
        <v>81</v>
      </c>
      <c r="I2031" s="6">
        <v>6.8337545394897461</v>
      </c>
      <c r="J2031" s="6">
        <v>6.7276866848970798</v>
      </c>
      <c r="K2031" s="12">
        <v>43.233139240141973</v>
      </c>
      <c r="L2031">
        <f t="shared" si="95"/>
        <v>1.72</v>
      </c>
      <c r="M2031" s="20" t="e">
        <v>#N/A</v>
      </c>
    </row>
    <row r="2032" spans="1:13">
      <c r="A2032">
        <f t="shared" si="93"/>
        <v>55</v>
      </c>
      <c r="B2032" t="s">
        <v>84</v>
      </c>
      <c r="C2032" t="str">
        <f>VLOOKUP(B2032,'country codes'!$A$3:$B$287,2,0)</f>
        <v>PRT</v>
      </c>
      <c r="D2032">
        <v>3</v>
      </c>
      <c r="E2032" s="7" t="str">
        <f t="shared" si="94"/>
        <v>2007PRT</v>
      </c>
      <c r="F2032" s="5">
        <v>10573.15</v>
      </c>
      <c r="G2032">
        <v>2007</v>
      </c>
      <c r="H2032" s="5">
        <v>79.099999999999994</v>
      </c>
      <c r="I2032" s="6">
        <v>5.5611064434051514</v>
      </c>
      <c r="J2032" s="6">
        <v>4.5556368556733</v>
      </c>
      <c r="K2032" s="12">
        <v>43.201152166347406</v>
      </c>
      <c r="L2032">
        <f t="shared" si="95"/>
        <v>1.72</v>
      </c>
      <c r="M2032" s="20" t="e">
        <v>#N/A</v>
      </c>
    </row>
    <row r="2033" spans="1:13">
      <c r="A2033">
        <f t="shared" si="93"/>
        <v>56</v>
      </c>
      <c r="B2033" t="s">
        <v>78</v>
      </c>
      <c r="C2033" t="str">
        <f>VLOOKUP(B2033,'country codes'!$A$3:$B$287,2,0)</f>
        <v>BOL</v>
      </c>
      <c r="D2033">
        <v>1</v>
      </c>
      <c r="E2033" s="7" t="str">
        <f t="shared" si="94"/>
        <v>2007BOL</v>
      </c>
      <c r="F2033" s="5">
        <v>9558.4380000000001</v>
      </c>
      <c r="G2033">
        <v>2007</v>
      </c>
      <c r="H2033" s="5">
        <v>66.400000000000006</v>
      </c>
      <c r="I2033" s="6">
        <v>5.6284193992614746</v>
      </c>
      <c r="J2033" s="6">
        <v>2.6776736258089602</v>
      </c>
      <c r="K2033" s="12">
        <v>43.146659629491474</v>
      </c>
      <c r="L2033">
        <f t="shared" si="95"/>
        <v>1.72</v>
      </c>
      <c r="M2033" s="20" t="e">
        <v>#N/A</v>
      </c>
    </row>
    <row r="2034" spans="1:13">
      <c r="A2034">
        <f t="shared" si="93"/>
        <v>57</v>
      </c>
      <c r="B2034" t="s">
        <v>66</v>
      </c>
      <c r="C2034" t="str">
        <f>VLOOKUP(B2034,'country codes'!$A$3:$B$287,2,0)</f>
        <v>BIH</v>
      </c>
      <c r="D2034">
        <v>7</v>
      </c>
      <c r="E2034" s="7" t="str">
        <f t="shared" si="94"/>
        <v>2007BIH</v>
      </c>
      <c r="F2034" s="5">
        <v>3762.7910000000002</v>
      </c>
      <c r="G2034">
        <v>2007</v>
      </c>
      <c r="H2034" s="5">
        <v>75.5</v>
      </c>
      <c r="I2034" s="6">
        <v>4.8998069763183594</v>
      </c>
      <c r="J2034" s="6">
        <v>3.10127621705705</v>
      </c>
      <c r="K2034" s="12">
        <v>43.117873367483661</v>
      </c>
      <c r="L2034">
        <f t="shared" si="95"/>
        <v>1.72</v>
      </c>
      <c r="M2034" s="20" t="e">
        <v>#N/A</v>
      </c>
    </row>
    <row r="2035" spans="1:13">
      <c r="A2035">
        <f t="shared" si="93"/>
        <v>58</v>
      </c>
      <c r="B2035" t="s">
        <v>92</v>
      </c>
      <c r="C2035" t="str">
        <f>VLOOKUP(B2035,'country codes'!$A$3:$B$287,2,0)</f>
        <v>IRN</v>
      </c>
      <c r="D2035">
        <v>4</v>
      </c>
      <c r="E2035" s="7" t="str">
        <f t="shared" si="94"/>
        <v>2007IRN</v>
      </c>
      <c r="F2035" s="5">
        <v>71336.475999999995</v>
      </c>
      <c r="G2035">
        <v>2007</v>
      </c>
      <c r="H2035" s="5">
        <v>72.599999999999994</v>
      </c>
      <c r="I2035" s="6">
        <v>5.3363714218139648</v>
      </c>
      <c r="J2035" s="6">
        <v>3.2939503599441902</v>
      </c>
      <c r="K2035" s="12">
        <v>42.996564304510883</v>
      </c>
      <c r="L2035">
        <f t="shared" si="95"/>
        <v>1.72</v>
      </c>
      <c r="M2035" s="20" t="e">
        <v>#N/A</v>
      </c>
    </row>
    <row r="2036" spans="1:13">
      <c r="A2036">
        <f t="shared" si="93"/>
        <v>59</v>
      </c>
      <c r="B2036" t="s">
        <v>64</v>
      </c>
      <c r="C2036" t="str">
        <f>VLOOKUP(B2036,'country codes'!$A$3:$B$287,2,0)</f>
        <v>GRC</v>
      </c>
      <c r="D2036">
        <v>3</v>
      </c>
      <c r="E2036" s="7" t="str">
        <f t="shared" si="94"/>
        <v>2007GRC</v>
      </c>
      <c r="F2036" s="5">
        <v>11120.370999999999</v>
      </c>
      <c r="G2036">
        <v>2007</v>
      </c>
      <c r="H2036" s="5">
        <v>79.900000000000006</v>
      </c>
      <c r="I2036" s="6">
        <v>6.6469612121582031</v>
      </c>
      <c r="J2036" s="6">
        <v>6.3330133171968299</v>
      </c>
      <c r="K2036" s="12">
        <v>42.979840411397696</v>
      </c>
      <c r="L2036">
        <f t="shared" si="95"/>
        <v>1.72</v>
      </c>
      <c r="M2036" s="20" t="e">
        <v>#N/A</v>
      </c>
    </row>
    <row r="2037" spans="1:13">
      <c r="A2037">
        <f t="shared" si="93"/>
        <v>60</v>
      </c>
      <c r="B2037" t="s">
        <v>108</v>
      </c>
      <c r="C2037" t="str">
        <f>VLOOKUP(B2037,'country codes'!$A$3:$B$287,2,0)</f>
        <v>CHN</v>
      </c>
      <c r="D2037">
        <v>8</v>
      </c>
      <c r="E2037" s="7" t="str">
        <f t="shared" si="94"/>
        <v>2007CHN</v>
      </c>
      <c r="F2037" s="5">
        <v>1345993.8910000001</v>
      </c>
      <c r="G2037">
        <v>2007</v>
      </c>
      <c r="H2037" s="5">
        <v>73.599999999999994</v>
      </c>
      <c r="I2037" s="6">
        <v>4.8628621101379395</v>
      </c>
      <c r="J2037" s="6">
        <v>2.8299605715575602</v>
      </c>
      <c r="K2037" s="12">
        <v>42.879346115646626</v>
      </c>
      <c r="L2037">
        <f t="shared" si="95"/>
        <v>1.72</v>
      </c>
      <c r="M2037" s="20" t="e">
        <v>#N/A</v>
      </c>
    </row>
    <row r="2038" spans="1:13">
      <c r="A2038">
        <f t="shared" si="93"/>
        <v>61</v>
      </c>
      <c r="B2038" t="s">
        <v>48</v>
      </c>
      <c r="C2038" t="str">
        <f>VLOOKUP(B2038,'country codes'!$A$3:$B$287,2,0)</f>
        <v>YEM</v>
      </c>
      <c r="D2038">
        <v>4</v>
      </c>
      <c r="E2038" s="7" t="str">
        <f t="shared" si="94"/>
        <v>2007YEM</v>
      </c>
      <c r="F2038" s="5">
        <v>21282.513999999999</v>
      </c>
      <c r="G2038">
        <v>2007</v>
      </c>
      <c r="H2038" s="5">
        <v>64.5</v>
      </c>
      <c r="I2038" s="6">
        <v>4.4771327972412109</v>
      </c>
      <c r="J2038" s="6">
        <v>1.07627026177045</v>
      </c>
      <c r="K2038" s="12">
        <v>42.816226816153339</v>
      </c>
      <c r="L2038">
        <f t="shared" si="95"/>
        <v>1.72</v>
      </c>
      <c r="M2038" s="20" t="e">
        <v>#N/A</v>
      </c>
    </row>
    <row r="2039" spans="1:13">
      <c r="A2039">
        <f t="shared" si="93"/>
        <v>62</v>
      </c>
      <c r="B2039" t="s">
        <v>61</v>
      </c>
      <c r="C2039" t="str">
        <f>VLOOKUP(B2039,'country codes'!$A$3:$B$287,2,0)</f>
        <v>PRY</v>
      </c>
      <c r="D2039">
        <v>1</v>
      </c>
      <c r="E2039" s="7" t="str">
        <f t="shared" si="94"/>
        <v>2007PRY</v>
      </c>
      <c r="F2039" s="5">
        <v>5998.43</v>
      </c>
      <c r="G2039">
        <v>2007</v>
      </c>
      <c r="H2039" s="5">
        <v>72.099999999999994</v>
      </c>
      <c r="I2039" s="6">
        <v>5.2724614143371582</v>
      </c>
      <c r="J2039" s="6">
        <v>3.17814502159912</v>
      </c>
      <c r="K2039" s="12">
        <v>42.794947466794909</v>
      </c>
      <c r="L2039">
        <f t="shared" si="95"/>
        <v>1.72</v>
      </c>
      <c r="M2039" s="20" t="e">
        <v>#N/A</v>
      </c>
    </row>
    <row r="2040" spans="1:13">
      <c r="A2040">
        <f t="shared" si="93"/>
        <v>63</v>
      </c>
      <c r="B2040" t="s">
        <v>69</v>
      </c>
      <c r="C2040" t="str">
        <f>VLOOKUP(B2040,'country codes'!$A$3:$B$287,2,0)</f>
        <v>HRV</v>
      </c>
      <c r="D2040">
        <v>7</v>
      </c>
      <c r="E2040" s="7" t="str">
        <f t="shared" si="94"/>
        <v>2007HRV</v>
      </c>
      <c r="F2040" s="5">
        <v>4362.4269999999997</v>
      </c>
      <c r="G2040">
        <v>2007</v>
      </c>
      <c r="H2040" s="5">
        <v>76</v>
      </c>
      <c r="I2040" s="6">
        <v>5.8209075927734375</v>
      </c>
      <c r="J2040" s="6">
        <v>4.5511331876983601</v>
      </c>
      <c r="K2040" s="12">
        <v>42.745936528585553</v>
      </c>
      <c r="L2040">
        <f t="shared" si="95"/>
        <v>1.72</v>
      </c>
      <c r="M2040" s="20" t="e">
        <v>#N/A</v>
      </c>
    </row>
    <row r="2041" spans="1:13">
      <c r="A2041">
        <f t="shared" si="93"/>
        <v>64</v>
      </c>
      <c r="B2041" t="s">
        <v>123</v>
      </c>
      <c r="C2041" t="str">
        <f>VLOOKUP(B2041,'country codes'!$A$3:$B$287,2,0)</f>
        <v>LBN</v>
      </c>
      <c r="D2041">
        <v>4</v>
      </c>
      <c r="E2041" s="7" t="str">
        <f t="shared" si="94"/>
        <v>2007LBN</v>
      </c>
      <c r="F2041" s="5">
        <v>4767.3469999999998</v>
      </c>
      <c r="G2041">
        <v>2007</v>
      </c>
      <c r="H2041" s="5">
        <v>77.599999999999994</v>
      </c>
      <c r="I2041" s="6">
        <v>4.6239774227142334</v>
      </c>
      <c r="J2041" s="6">
        <v>3.2686207354602099</v>
      </c>
      <c r="K2041" s="12">
        <v>41.962183495738863</v>
      </c>
      <c r="L2041">
        <f t="shared" si="95"/>
        <v>1.72</v>
      </c>
      <c r="M2041" s="20" t="e">
        <v>#N/A</v>
      </c>
    </row>
    <row r="2042" spans="1:13">
      <c r="A2042">
        <f t="shared" si="93"/>
        <v>65</v>
      </c>
      <c r="B2042" t="s">
        <v>101</v>
      </c>
      <c r="C2042" t="str">
        <f>VLOOKUP(B2042,'country codes'!$A$3:$B$287,2,0)</f>
        <v>DNK</v>
      </c>
      <c r="D2042">
        <v>3</v>
      </c>
      <c r="E2042" s="7" t="str">
        <f t="shared" si="94"/>
        <v>2007DNK</v>
      </c>
      <c r="F2042" s="5">
        <v>5469.92</v>
      </c>
      <c r="G2042">
        <v>2007</v>
      </c>
      <c r="H2042" s="5">
        <v>78.5</v>
      </c>
      <c r="I2042" s="6">
        <v>7.834233283996582</v>
      </c>
      <c r="J2042" s="6">
        <v>8.1587081544137607</v>
      </c>
      <c r="K2042" s="12">
        <v>41.923870846819831</v>
      </c>
      <c r="L2042">
        <f t="shared" si="95"/>
        <v>1.72</v>
      </c>
      <c r="M2042" s="20" t="e">
        <v>#N/A</v>
      </c>
    </row>
    <row r="2043" spans="1:13">
      <c r="A2043">
        <f t="shared" si="93"/>
        <v>66</v>
      </c>
      <c r="B2043" t="s">
        <v>28</v>
      </c>
      <c r="C2043" t="str">
        <f>VLOOKUP(B2043,'country codes'!$A$3:$B$287,2,0)</f>
        <v>SEN</v>
      </c>
      <c r="D2043">
        <v>5</v>
      </c>
      <c r="E2043" s="7" t="str">
        <f t="shared" si="94"/>
        <v>2007SEN</v>
      </c>
      <c r="F2043" s="5">
        <v>11687.078</v>
      </c>
      <c r="G2043">
        <v>2007</v>
      </c>
      <c r="H2043" s="5">
        <v>62.1</v>
      </c>
      <c r="I2043" s="6">
        <v>4.6799869537353516</v>
      </c>
      <c r="J2043" s="6">
        <v>1.15779021304218</v>
      </c>
      <c r="K2043" s="12">
        <v>41.813457030876556</v>
      </c>
      <c r="L2043">
        <f t="shared" si="95"/>
        <v>1.72</v>
      </c>
      <c r="M2043" s="20" t="e">
        <v>#N/A</v>
      </c>
    </row>
    <row r="2044" spans="1:13">
      <c r="A2044">
        <f t="shared" si="93"/>
        <v>67</v>
      </c>
      <c r="B2044" t="s">
        <v>94</v>
      </c>
      <c r="C2044" t="str">
        <f>VLOOKUP(B2044,'country codes'!$A$3:$B$287,2,0)</f>
        <v>POL</v>
      </c>
      <c r="D2044">
        <v>7</v>
      </c>
      <c r="E2044" s="7" t="str">
        <f t="shared" si="94"/>
        <v>2007POL</v>
      </c>
      <c r="F2044" s="5">
        <v>38353.339</v>
      </c>
      <c r="G2044">
        <v>2007</v>
      </c>
      <c r="H2044" s="5">
        <v>75.5</v>
      </c>
      <c r="I2044" s="6">
        <v>5.8861374855041504</v>
      </c>
      <c r="J2044" s="6">
        <v>4.8564746189696901</v>
      </c>
      <c r="K2044" s="12">
        <v>41.624029930936274</v>
      </c>
      <c r="L2044">
        <f t="shared" si="95"/>
        <v>1.72</v>
      </c>
      <c r="M2044" s="20" t="e">
        <v>#N/A</v>
      </c>
    </row>
    <row r="2045" spans="1:13">
      <c r="A2045">
        <f t="shared" si="93"/>
        <v>68</v>
      </c>
      <c r="B2045" t="s">
        <v>120</v>
      </c>
      <c r="C2045" t="str">
        <f>VLOOKUP(B2045,'country codes'!$A$3:$B$287,2,0)</f>
        <v>BEL</v>
      </c>
      <c r="D2045">
        <v>3</v>
      </c>
      <c r="E2045" s="7" t="str">
        <f t="shared" si="94"/>
        <v>2007BEL</v>
      </c>
      <c r="F2045" s="5">
        <v>10697.575999999999</v>
      </c>
      <c r="G2045">
        <v>2007</v>
      </c>
      <c r="H2045" s="5">
        <v>79.400000000000006</v>
      </c>
      <c r="I2045" s="6">
        <v>7.2188396453857422</v>
      </c>
      <c r="J2045" s="6">
        <v>7.6525753951572302</v>
      </c>
      <c r="K2045" s="12">
        <v>41.228201568183401</v>
      </c>
      <c r="L2045">
        <f t="shared" si="95"/>
        <v>1.72</v>
      </c>
      <c r="M2045" s="20" t="e">
        <v>#N/A</v>
      </c>
    </row>
    <row r="2046" spans="1:13">
      <c r="A2046">
        <f t="shared" si="93"/>
        <v>69</v>
      </c>
      <c r="B2046" t="s">
        <v>46</v>
      </c>
      <c r="C2046" t="str">
        <f>VLOOKUP(B2046,'country codes'!$A$3:$B$287,2,0)</f>
        <v>AZE</v>
      </c>
      <c r="D2046">
        <v>7</v>
      </c>
      <c r="E2046" s="7" t="str">
        <f t="shared" si="94"/>
        <v>2007AZE</v>
      </c>
      <c r="F2046" s="5">
        <v>8724.2369999999992</v>
      </c>
      <c r="G2046">
        <v>2007</v>
      </c>
      <c r="H2046" s="5">
        <v>69.8</v>
      </c>
      <c r="I2046" s="6">
        <v>4.5681595802307129</v>
      </c>
      <c r="J2046" s="6">
        <v>2.2447562213188199</v>
      </c>
      <c r="K2046" s="12">
        <v>41.192950432966754</v>
      </c>
      <c r="L2046">
        <f t="shared" si="95"/>
        <v>1.72</v>
      </c>
      <c r="M2046" s="20" t="e">
        <v>#N/A</v>
      </c>
    </row>
    <row r="2047" spans="1:13">
      <c r="A2047">
        <f t="shared" si="93"/>
        <v>70</v>
      </c>
      <c r="B2047" t="s">
        <v>116</v>
      </c>
      <c r="C2047" t="str">
        <f>VLOOKUP(B2047,'country codes'!$A$3:$B$287,2,0)</f>
        <v>MNE</v>
      </c>
      <c r="D2047">
        <v>7</v>
      </c>
      <c r="E2047" s="7" t="str">
        <f t="shared" si="94"/>
        <v>2007MNE</v>
      </c>
      <c r="F2047" s="5">
        <v>619.55399999999997</v>
      </c>
      <c r="G2047">
        <v>2007</v>
      </c>
      <c r="H2047" s="5">
        <v>74.099999999999994</v>
      </c>
      <c r="I2047" s="6">
        <v>5.1963152885437012</v>
      </c>
      <c r="J2047" s="6">
        <v>3.7862407246333398</v>
      </c>
      <c r="K2047" s="12">
        <v>41.071566737791741</v>
      </c>
      <c r="L2047">
        <f t="shared" si="95"/>
        <v>1.72</v>
      </c>
      <c r="M2047" s="20" t="e">
        <v>#N/A</v>
      </c>
    </row>
    <row r="2048" spans="1:13">
      <c r="A2048">
        <f t="shared" si="93"/>
        <v>71</v>
      </c>
      <c r="B2048" t="s">
        <v>31</v>
      </c>
      <c r="C2048" t="str">
        <f>VLOOKUP(B2048,'country codes'!$A$3:$B$287,2,0)</f>
        <v>SRB</v>
      </c>
      <c r="D2048">
        <v>7</v>
      </c>
      <c r="E2048" s="7" t="str">
        <f t="shared" si="94"/>
        <v>2007SRB</v>
      </c>
      <c r="F2048" s="5">
        <v>9101.1890000000003</v>
      </c>
      <c r="G2048">
        <v>2007</v>
      </c>
      <c r="H2048" s="5">
        <v>73.3</v>
      </c>
      <c r="I2048" s="6">
        <v>4.7503838539123535</v>
      </c>
      <c r="J2048" s="6">
        <v>3.08521935142379</v>
      </c>
      <c r="K2048" s="12">
        <v>40.840487734204245</v>
      </c>
      <c r="L2048">
        <f t="shared" si="95"/>
        <v>1.72</v>
      </c>
      <c r="M2048" s="20" t="e">
        <v>#N/A</v>
      </c>
    </row>
    <row r="2049" spans="1:13">
      <c r="A2049">
        <f t="shared" si="93"/>
        <v>72</v>
      </c>
      <c r="B2049" t="s">
        <v>41</v>
      </c>
      <c r="C2049" t="str">
        <f>VLOOKUP(B2049,'country codes'!$A$3:$B$287,2,0)</f>
        <v>KHM</v>
      </c>
      <c r="D2049">
        <v>8</v>
      </c>
      <c r="E2049" s="7" t="str">
        <f t="shared" si="94"/>
        <v>2007KHM</v>
      </c>
      <c r="F2049" s="5">
        <v>13679.953</v>
      </c>
      <c r="G2049">
        <v>2007</v>
      </c>
      <c r="H2049" s="5">
        <v>64.7</v>
      </c>
      <c r="I2049" s="6">
        <v>4.1559710502624512</v>
      </c>
      <c r="J2049" s="6">
        <v>1.0735820093045401</v>
      </c>
      <c r="K2049" s="12">
        <v>40.78580269520026</v>
      </c>
      <c r="L2049">
        <f t="shared" si="95"/>
        <v>1.72</v>
      </c>
      <c r="M2049" s="20" t="e">
        <v>#N/A</v>
      </c>
    </row>
    <row r="2050" spans="1:13">
      <c r="A2050">
        <f t="shared" ref="A2050:A2113" si="96">IF(ISNUMBER(K2050),COUNTIFS($G$2:$G$2281,G2050,$K$2:$K$2281,"&gt;"&amp;K2050)+1,"")</f>
        <v>73</v>
      </c>
      <c r="B2050" t="s">
        <v>85</v>
      </c>
      <c r="C2050" t="str">
        <f>VLOOKUP(B2050,'country codes'!$A$3:$B$287,2,0)</f>
        <v>HUN</v>
      </c>
      <c r="D2050">
        <v>7</v>
      </c>
      <c r="E2050" s="7" t="str">
        <f t="shared" ref="E2050:E2113" si="97">G2050&amp;C2050</f>
        <v>2007HUN</v>
      </c>
      <c r="F2050" s="5">
        <v>10024.157999999999</v>
      </c>
      <c r="G2050">
        <v>2007</v>
      </c>
      <c r="H2050" s="5">
        <v>73.7</v>
      </c>
      <c r="I2050" s="6">
        <v>4.9539170265197754</v>
      </c>
      <c r="J2050" s="6">
        <v>3.56221164199285</v>
      </c>
      <c r="K2050" s="12">
        <v>40.318464197145794</v>
      </c>
      <c r="L2050">
        <f t="shared" ref="L2050:L2113" si="98">VLOOKUP(G2050,$G$2285:$J$2299,4,0)</f>
        <v>1.72</v>
      </c>
      <c r="M2050" s="20" t="e">
        <v>#N/A</v>
      </c>
    </row>
    <row r="2051" spans="1:13">
      <c r="A2051">
        <f t="shared" si="96"/>
        <v>74</v>
      </c>
      <c r="B2051" t="s">
        <v>130</v>
      </c>
      <c r="C2051" t="str">
        <f>VLOOKUP(B2051,'country codes'!$A$3:$B$287,2,0)</f>
        <v>CAN</v>
      </c>
      <c r="D2051">
        <v>2</v>
      </c>
      <c r="E2051" s="7" t="str">
        <f t="shared" si="97"/>
        <v>2007CAN</v>
      </c>
      <c r="F2051" s="5">
        <v>32930.794999999998</v>
      </c>
      <c r="G2051">
        <v>2007</v>
      </c>
      <c r="H2051" s="5">
        <v>80.7</v>
      </c>
      <c r="I2051" s="6">
        <v>7.481752872467041</v>
      </c>
      <c r="J2051" s="6">
        <v>8.6631097694257004</v>
      </c>
      <c r="K2051" s="12">
        <v>40.267095812969977</v>
      </c>
      <c r="L2051">
        <f t="shared" si="98"/>
        <v>1.72</v>
      </c>
      <c r="M2051" s="20" t="e">
        <v>#N/A</v>
      </c>
    </row>
    <row r="2052" spans="1:13">
      <c r="A2052">
        <f t="shared" si="96"/>
        <v>75</v>
      </c>
      <c r="B2052" t="s">
        <v>110</v>
      </c>
      <c r="C2052" t="str">
        <f>VLOOKUP(B2052,'country codes'!$A$3:$B$287,2,0)</f>
        <v>GHA</v>
      </c>
      <c r="D2052">
        <v>5</v>
      </c>
      <c r="E2052" s="7" t="str">
        <f t="shared" si="97"/>
        <v>2007GHA</v>
      </c>
      <c r="F2052" s="5">
        <v>22963.946</v>
      </c>
      <c r="G2052">
        <v>2007</v>
      </c>
      <c r="H2052" s="5">
        <v>59.7</v>
      </c>
      <c r="I2052" s="6">
        <v>5.2201480865478516</v>
      </c>
      <c r="J2052" s="6">
        <v>1.7500679303412801</v>
      </c>
      <c r="K2052" s="12">
        <v>40.131344356034113</v>
      </c>
      <c r="L2052">
        <f t="shared" si="98"/>
        <v>1.72</v>
      </c>
      <c r="M2052" s="20" t="e">
        <v>#N/A</v>
      </c>
    </row>
    <row r="2053" spans="1:13">
      <c r="A2053">
        <f t="shared" si="96"/>
        <v>76</v>
      </c>
      <c r="B2053" s="9" t="s">
        <v>127</v>
      </c>
      <c r="C2053" t="str">
        <f>VLOOKUP(B2053,'country codes'!$A$3:$B$287,2,0)</f>
        <v>KOR</v>
      </c>
      <c r="D2053">
        <v>8</v>
      </c>
      <c r="E2053" s="7" t="str">
        <f t="shared" si="97"/>
        <v>2007KOR</v>
      </c>
      <c r="F2053" s="5">
        <v>49034.813000000002</v>
      </c>
      <c r="G2053">
        <v>2007</v>
      </c>
      <c r="H2053" s="5">
        <v>79.2</v>
      </c>
      <c r="I2053" s="6">
        <v>5.7672758102416992</v>
      </c>
      <c r="J2053" s="6">
        <v>5.7333711193620598</v>
      </c>
      <c r="K2053" s="12">
        <v>40.123716582258886</v>
      </c>
      <c r="L2053">
        <f t="shared" si="98"/>
        <v>1.72</v>
      </c>
      <c r="M2053" s="20" t="e">
        <v>#N/A</v>
      </c>
    </row>
    <row r="2054" spans="1:13">
      <c r="A2054">
        <f t="shared" si="96"/>
        <v>77</v>
      </c>
      <c r="B2054" t="s">
        <v>83</v>
      </c>
      <c r="C2054" t="str">
        <f>VLOOKUP(B2054,'country codes'!$A$3:$B$287,2,0)</f>
        <v>CZE</v>
      </c>
      <c r="D2054">
        <v>7</v>
      </c>
      <c r="E2054" s="7" t="str">
        <f t="shared" si="97"/>
        <v>2007CZE</v>
      </c>
      <c r="F2054" s="5">
        <v>10357.535</v>
      </c>
      <c r="G2054">
        <v>2007</v>
      </c>
      <c r="H2054" s="5">
        <v>76.8</v>
      </c>
      <c r="I2054" s="6">
        <v>6.5001940727233887</v>
      </c>
      <c r="J2054" s="6">
        <v>6.4441462781524397</v>
      </c>
      <c r="K2054" s="12">
        <v>40.085277716937043</v>
      </c>
      <c r="L2054">
        <f t="shared" si="98"/>
        <v>1.72</v>
      </c>
      <c r="M2054" s="20" t="e">
        <v>#N/A</v>
      </c>
    </row>
    <row r="2055" spans="1:13">
      <c r="A2055">
        <f t="shared" si="96"/>
        <v>78</v>
      </c>
      <c r="B2055" t="s">
        <v>119</v>
      </c>
      <c r="C2055" t="str">
        <f>VLOOKUP(B2055,'country codes'!$A$3:$B$287,2,0)</f>
        <v>AUS</v>
      </c>
      <c r="D2055">
        <v>2</v>
      </c>
      <c r="E2055" s="7" t="str">
        <f t="shared" si="97"/>
        <v>2007AUS</v>
      </c>
      <c r="F2055" s="5">
        <v>20916.339</v>
      </c>
      <c r="G2055">
        <v>2007</v>
      </c>
      <c r="H2055" s="5">
        <v>81.400000000000006</v>
      </c>
      <c r="I2055" s="6">
        <v>7.2853908538818359</v>
      </c>
      <c r="J2055" s="6">
        <v>8.5772860876859607</v>
      </c>
      <c r="K2055" s="12">
        <v>40.038103715611278</v>
      </c>
      <c r="L2055">
        <f t="shared" si="98"/>
        <v>1.72</v>
      </c>
      <c r="M2055" s="20" t="e">
        <v>#N/A</v>
      </c>
    </row>
    <row r="2056" spans="1:13">
      <c r="A2056">
        <f t="shared" si="96"/>
        <v>79</v>
      </c>
      <c r="B2056" t="s">
        <v>60</v>
      </c>
      <c r="C2056" t="str">
        <f>VLOOKUP(B2056,'country codes'!$A$3:$B$287,2,0)</f>
        <v>MDG</v>
      </c>
      <c r="D2056">
        <v>5</v>
      </c>
      <c r="E2056" s="7" t="str">
        <f t="shared" si="97"/>
        <v>2007MDG</v>
      </c>
      <c r="F2056" s="5">
        <v>19433.52</v>
      </c>
      <c r="G2056">
        <v>2007</v>
      </c>
      <c r="H2056" s="5">
        <v>62.1</v>
      </c>
      <c r="I2056" s="6">
        <v>4.3099151849746704</v>
      </c>
      <c r="J2056" s="6">
        <v>1.0593460436652</v>
      </c>
      <c r="K2056" s="12">
        <v>39.925558173932195</v>
      </c>
      <c r="L2056">
        <f t="shared" si="98"/>
        <v>1.72</v>
      </c>
      <c r="M2056" s="20" t="e">
        <v>#N/A</v>
      </c>
    </row>
    <row r="2057" spans="1:13">
      <c r="A2057">
        <f t="shared" si="96"/>
        <v>80</v>
      </c>
      <c r="B2057" t="s">
        <v>67</v>
      </c>
      <c r="C2057" t="str">
        <f>VLOOKUP(B2057,'country codes'!$A$3:$B$287,2,0)</f>
        <v>SVN</v>
      </c>
      <c r="D2057">
        <v>7</v>
      </c>
      <c r="E2057" s="7" t="str">
        <f t="shared" si="97"/>
        <v>2007SVN</v>
      </c>
      <c r="F2057" s="5">
        <v>2012.1279999999999</v>
      </c>
      <c r="G2057">
        <v>2007</v>
      </c>
      <c r="H2057" s="5">
        <v>78.400000000000006</v>
      </c>
      <c r="I2057" s="6">
        <v>5.8175632158915205</v>
      </c>
      <c r="J2057" s="6">
        <v>5.8376708483419701</v>
      </c>
      <c r="K2057" s="12">
        <v>39.586891120712316</v>
      </c>
      <c r="L2057">
        <f t="shared" si="98"/>
        <v>1.72</v>
      </c>
      <c r="M2057" s="20" t="e">
        <v>#N/A</v>
      </c>
    </row>
    <row r="2058" spans="1:13">
      <c r="A2058">
        <f t="shared" si="96"/>
        <v>81</v>
      </c>
      <c r="B2058" t="s">
        <v>93</v>
      </c>
      <c r="C2058" t="str">
        <f>VLOOKUP(B2058,'country codes'!$A$3:$B$287,2,0)</f>
        <v>RWA</v>
      </c>
      <c r="D2058">
        <v>5</v>
      </c>
      <c r="E2058" s="7" t="str">
        <f t="shared" si="97"/>
        <v>2007RWA</v>
      </c>
      <c r="F2058" s="5">
        <v>9273.759</v>
      </c>
      <c r="G2058">
        <v>2007</v>
      </c>
      <c r="H2058" s="5">
        <v>58.9</v>
      </c>
      <c r="I2058" s="6">
        <v>4.2888462543487549</v>
      </c>
      <c r="J2058" s="6">
        <v>0.68564882183350195</v>
      </c>
      <c r="K2058" s="12">
        <v>39.310094364615729</v>
      </c>
      <c r="L2058">
        <f t="shared" si="98"/>
        <v>1.72</v>
      </c>
      <c r="M2058" s="20" t="e">
        <v>#N/A</v>
      </c>
    </row>
    <row r="2059" spans="1:13">
      <c r="A2059">
        <f t="shared" si="96"/>
        <v>82</v>
      </c>
      <c r="B2059" t="s">
        <v>107</v>
      </c>
      <c r="C2059" t="str">
        <f>VLOOKUP(B2059,'country codes'!$A$3:$B$287,2,0)</f>
        <v>UKR</v>
      </c>
      <c r="D2059">
        <v>7</v>
      </c>
      <c r="E2059" s="7" t="str">
        <f t="shared" si="97"/>
        <v>2007UKR</v>
      </c>
      <c r="F2059" s="5">
        <v>46366.347000000002</v>
      </c>
      <c r="G2059">
        <v>2007</v>
      </c>
      <c r="H2059" s="5">
        <v>67.900000000000006</v>
      </c>
      <c r="I2059" s="6">
        <v>5.2521815299987793</v>
      </c>
      <c r="J2059" s="6">
        <v>3.3468444775983102</v>
      </c>
      <c r="K2059" s="12">
        <v>39.146292678336437</v>
      </c>
      <c r="L2059">
        <f t="shared" si="98"/>
        <v>1.72</v>
      </c>
      <c r="M2059" s="20" t="e">
        <v>#N/A</v>
      </c>
    </row>
    <row r="2060" spans="1:13">
      <c r="A2060">
        <f t="shared" si="96"/>
        <v>83</v>
      </c>
      <c r="B2060" t="s">
        <v>79</v>
      </c>
      <c r="C2060" t="str">
        <f>VLOOKUP(B2060,'country codes'!$A$3:$B$287,2,0)</f>
        <v>GEO</v>
      </c>
      <c r="D2060">
        <v>7</v>
      </c>
      <c r="E2060" s="7" t="str">
        <f t="shared" si="97"/>
        <v>2007GEO</v>
      </c>
      <c r="F2060" s="5">
        <v>4166.8599999999997</v>
      </c>
      <c r="G2060">
        <v>2007</v>
      </c>
      <c r="H2060" s="5">
        <v>70.8</v>
      </c>
      <c r="I2060" s="6">
        <v>3.7071945667266846</v>
      </c>
      <c r="J2060" s="6">
        <v>1.6175506137461</v>
      </c>
      <c r="K2060" s="12">
        <v>39.138315626913922</v>
      </c>
      <c r="L2060">
        <f t="shared" si="98"/>
        <v>1.72</v>
      </c>
      <c r="M2060" s="20" t="e">
        <v>#N/A</v>
      </c>
    </row>
    <row r="2061" spans="1:13">
      <c r="A2061">
        <f t="shared" si="96"/>
        <v>84</v>
      </c>
      <c r="B2061" t="s">
        <v>135</v>
      </c>
      <c r="C2061" t="str">
        <f>VLOOKUP(B2061,'country codes'!$A$3:$B$287,2,0)</f>
        <v>LTU</v>
      </c>
      <c r="D2061">
        <v>7</v>
      </c>
      <c r="E2061" s="7" t="str">
        <f t="shared" si="97"/>
        <v>2007LTU</v>
      </c>
      <c r="F2061" s="5">
        <v>3258.9839999999999</v>
      </c>
      <c r="G2061">
        <v>2007</v>
      </c>
      <c r="H2061" s="5">
        <v>71.900000000000006</v>
      </c>
      <c r="I2061" s="6">
        <v>5.8082847595214844</v>
      </c>
      <c r="J2061" s="6">
        <v>4.9264904004501</v>
      </c>
      <c r="K2061" s="12">
        <v>38.759506862366187</v>
      </c>
      <c r="L2061">
        <f t="shared" si="98"/>
        <v>1.72</v>
      </c>
      <c r="M2061" s="20" t="e">
        <v>#N/A</v>
      </c>
    </row>
    <row r="2062" spans="1:13">
      <c r="A2062">
        <f t="shared" si="96"/>
        <v>85</v>
      </c>
      <c r="B2062" t="s">
        <v>53</v>
      </c>
      <c r="C2062" t="str">
        <f>VLOOKUP(B2062,'country codes'!$A$3:$B$287,2,0)</f>
        <v>KEN</v>
      </c>
      <c r="D2062">
        <v>5</v>
      </c>
      <c r="E2062" s="7" t="str">
        <f t="shared" si="97"/>
        <v>2007KEN</v>
      </c>
      <c r="F2062" s="5">
        <v>38705.934000000001</v>
      </c>
      <c r="G2062">
        <v>2007</v>
      </c>
      <c r="H2062" s="5">
        <v>57.5</v>
      </c>
      <c r="I2062" s="6">
        <v>4.575657844543457</v>
      </c>
      <c r="J2062" s="6">
        <v>1.04596674713759</v>
      </c>
      <c r="K2062" s="12">
        <v>38.085357115701633</v>
      </c>
      <c r="L2062">
        <f t="shared" si="98"/>
        <v>1.72</v>
      </c>
      <c r="M2062" s="20" t="e">
        <v>#N/A</v>
      </c>
    </row>
    <row r="2063" spans="1:13">
      <c r="A2063">
        <f t="shared" si="96"/>
        <v>86</v>
      </c>
      <c r="B2063" t="s">
        <v>87</v>
      </c>
      <c r="C2063" t="str">
        <f>VLOOKUP(B2063,'country codes'!$A$3:$B$287,2,0)</f>
        <v>MKD</v>
      </c>
      <c r="D2063">
        <v>7</v>
      </c>
      <c r="E2063" s="7" t="str">
        <f t="shared" si="97"/>
        <v>2007MKD</v>
      </c>
      <c r="F2063" s="5">
        <v>2065.4079999999999</v>
      </c>
      <c r="G2063">
        <v>2007</v>
      </c>
      <c r="H2063" s="5">
        <v>74.2</v>
      </c>
      <c r="I2063" s="6">
        <v>4.493598461151123</v>
      </c>
      <c r="J2063" s="6">
        <v>3.5244517096164101</v>
      </c>
      <c r="K2063" s="12">
        <v>38.060922751212935</v>
      </c>
      <c r="L2063">
        <f t="shared" si="98"/>
        <v>1.72</v>
      </c>
      <c r="M2063" s="20" t="e">
        <v>#N/A</v>
      </c>
    </row>
    <row r="2064" spans="1:13">
      <c r="A2064">
        <f t="shared" si="96"/>
        <v>87</v>
      </c>
      <c r="B2064" t="s">
        <v>76</v>
      </c>
      <c r="C2064" t="str">
        <f>VLOOKUP(B2064,'country codes'!$A$3:$B$287,2,0)</f>
        <v>SVK</v>
      </c>
      <c r="D2064">
        <v>7</v>
      </c>
      <c r="E2064" s="7" t="str">
        <f t="shared" si="97"/>
        <v>2007SVK</v>
      </c>
      <c r="F2064" s="5">
        <v>5398.6930000000002</v>
      </c>
      <c r="G2064">
        <v>2007</v>
      </c>
      <c r="H2064" s="5">
        <v>74.7</v>
      </c>
      <c r="I2064" s="6">
        <v>5.4615632295608521</v>
      </c>
      <c r="J2064" s="6">
        <v>5.1578964027305396</v>
      </c>
      <c r="K2064" s="12">
        <v>37.882225393914105</v>
      </c>
      <c r="L2064">
        <f t="shared" si="98"/>
        <v>1.72</v>
      </c>
      <c r="M2064" s="20" t="e">
        <v>#N/A</v>
      </c>
    </row>
    <row r="2065" spans="1:13">
      <c r="A2065">
        <f t="shared" si="96"/>
        <v>88</v>
      </c>
      <c r="B2065" t="s">
        <v>103</v>
      </c>
      <c r="C2065" t="str">
        <f>VLOOKUP(B2065,'country codes'!$A$3:$B$287,2,0)</f>
        <v>BLR</v>
      </c>
      <c r="D2065">
        <v>7</v>
      </c>
      <c r="E2065" s="7" t="str">
        <f t="shared" si="97"/>
        <v>2007BLR</v>
      </c>
      <c r="F2065" s="5">
        <v>9480.5139999999992</v>
      </c>
      <c r="G2065">
        <v>2007</v>
      </c>
      <c r="H2065" s="5">
        <v>69.099999999999994</v>
      </c>
      <c r="I2065" s="6">
        <v>5.616976261138916</v>
      </c>
      <c r="J2065" s="6">
        <v>4.4648521223737996</v>
      </c>
      <c r="K2065" s="12">
        <v>37.664421600409817</v>
      </c>
      <c r="L2065">
        <f t="shared" si="98"/>
        <v>1.72</v>
      </c>
      <c r="M2065" s="20" t="e">
        <v>#N/A</v>
      </c>
    </row>
    <row r="2066" spans="1:13">
      <c r="A2066">
        <f t="shared" si="96"/>
        <v>89</v>
      </c>
      <c r="B2066" t="s">
        <v>98</v>
      </c>
      <c r="C2066" t="str">
        <f>VLOOKUP(B2066,'country codes'!$A$3:$B$287,2,0)</f>
        <v>HTI</v>
      </c>
      <c r="D2066">
        <v>1</v>
      </c>
      <c r="E2066" s="7" t="str">
        <f t="shared" si="97"/>
        <v>2007HTI</v>
      </c>
      <c r="F2066" s="5">
        <v>9495.3359999999993</v>
      </c>
      <c r="G2066">
        <v>2007</v>
      </c>
      <c r="H2066" s="5">
        <v>59.4</v>
      </c>
      <c r="I2066" s="6">
        <v>3.8002426624298096</v>
      </c>
      <c r="J2066" s="6">
        <v>0.604097954995784</v>
      </c>
      <c r="K2066" s="12">
        <v>36.893213740231253</v>
      </c>
      <c r="L2066">
        <f t="shared" si="98"/>
        <v>1.72</v>
      </c>
      <c r="M2066" s="20" t="e">
        <v>#N/A</v>
      </c>
    </row>
    <row r="2067" spans="1:13">
      <c r="A2067">
        <f t="shared" si="96"/>
        <v>90</v>
      </c>
      <c r="B2067" t="s">
        <v>136</v>
      </c>
      <c r="C2067" t="str">
        <f>VLOOKUP(B2067,'country codes'!$A$3:$B$287,2,0)</f>
        <v>USA</v>
      </c>
      <c r="D2067">
        <v>2</v>
      </c>
      <c r="E2067" s="7" t="str">
        <f t="shared" si="97"/>
        <v>2007USA</v>
      </c>
      <c r="F2067" s="5">
        <v>300608.42499999999</v>
      </c>
      <c r="G2067">
        <v>2007</v>
      </c>
      <c r="H2067" s="5">
        <v>78.099999999999994</v>
      </c>
      <c r="I2067" s="6">
        <v>7.5126876831054688</v>
      </c>
      <c r="J2067" s="6">
        <v>9.9407184262729409</v>
      </c>
      <c r="K2067" s="12">
        <v>35.923464985873309</v>
      </c>
      <c r="L2067">
        <f t="shared" si="98"/>
        <v>1.72</v>
      </c>
      <c r="M2067" s="20" t="e">
        <v>#N/A</v>
      </c>
    </row>
    <row r="2068" spans="1:13">
      <c r="A2068">
        <f t="shared" si="96"/>
        <v>91</v>
      </c>
      <c r="B2068" t="s">
        <v>55</v>
      </c>
      <c r="C2068" t="str">
        <f>VLOOKUP(B2068,'country codes'!$A$3:$B$287,2,0)</f>
        <v>MOZ</v>
      </c>
      <c r="D2068">
        <v>5</v>
      </c>
      <c r="E2068" s="7" t="str">
        <f t="shared" si="97"/>
        <v>2007MOZ</v>
      </c>
      <c r="F2068" s="5">
        <v>21673.319</v>
      </c>
      <c r="G2068">
        <v>2007</v>
      </c>
      <c r="H2068" s="5">
        <v>50.9</v>
      </c>
      <c r="I2068" s="6">
        <v>4.8326349258422852</v>
      </c>
      <c r="J2068" s="6">
        <v>0.77926660095731404</v>
      </c>
      <c r="K2068" s="12">
        <v>35.487878770857051</v>
      </c>
      <c r="L2068">
        <f t="shared" si="98"/>
        <v>1.72</v>
      </c>
      <c r="M2068" s="20" t="e">
        <v>#N/A</v>
      </c>
    </row>
    <row r="2069" spans="1:13">
      <c r="A2069">
        <f t="shared" si="96"/>
        <v>92</v>
      </c>
      <c r="B2069" t="s">
        <v>100</v>
      </c>
      <c r="C2069" t="str">
        <f>VLOOKUP(B2069,'country codes'!$A$3:$B$287,2,0)</f>
        <v>MWI</v>
      </c>
      <c r="D2069">
        <v>5</v>
      </c>
      <c r="E2069" s="7" t="str">
        <f t="shared" si="97"/>
        <v>2007MWI</v>
      </c>
      <c r="F2069" s="5">
        <v>13341.808000000001</v>
      </c>
      <c r="G2069">
        <v>2007</v>
      </c>
      <c r="H2069" s="5">
        <v>50.6</v>
      </c>
      <c r="I2069" s="6">
        <v>4.8910365104675293</v>
      </c>
      <c r="J2069" s="6">
        <v>0.80970820201550397</v>
      </c>
      <c r="K2069" s="12">
        <v>35.406951121413698</v>
      </c>
      <c r="L2069">
        <f t="shared" si="98"/>
        <v>1.72</v>
      </c>
      <c r="M2069" s="20" t="e">
        <v>#N/A</v>
      </c>
    </row>
    <row r="2070" spans="1:13">
      <c r="A2070">
        <f t="shared" si="96"/>
        <v>93</v>
      </c>
      <c r="B2070" t="s">
        <v>117</v>
      </c>
      <c r="C2070" t="str">
        <f>VLOOKUP(B2070,'country codes'!$A$3:$B$287,2,0)</f>
        <v>TZA</v>
      </c>
      <c r="D2070">
        <v>5</v>
      </c>
      <c r="E2070" s="7" t="str">
        <f t="shared" si="97"/>
        <v>2007TZA</v>
      </c>
      <c r="F2070" s="5">
        <v>40681.415999999997</v>
      </c>
      <c r="G2070">
        <v>2007</v>
      </c>
      <c r="H2070" s="5">
        <v>55.9</v>
      </c>
      <c r="I2070" s="6">
        <v>4.3179497718811035</v>
      </c>
      <c r="J2070" s="6">
        <v>1.2141214444795201</v>
      </c>
      <c r="K2070" s="12">
        <v>34.496336057815846</v>
      </c>
      <c r="L2070">
        <f t="shared" si="98"/>
        <v>1.72</v>
      </c>
      <c r="M2070" s="20" t="e">
        <v>#N/A</v>
      </c>
    </row>
    <row r="2071" spans="1:13">
      <c r="A2071">
        <f t="shared" si="96"/>
        <v>94</v>
      </c>
      <c r="B2071" t="s">
        <v>96</v>
      </c>
      <c r="C2071" t="str">
        <f>VLOOKUP(B2071,'country codes'!$A$3:$B$287,2,0)</f>
        <v>CMR</v>
      </c>
      <c r="D2071">
        <v>5</v>
      </c>
      <c r="E2071" s="7" t="str">
        <f t="shared" si="97"/>
        <v>2007CMR</v>
      </c>
      <c r="F2071" s="5">
        <v>18730.282999999999</v>
      </c>
      <c r="G2071">
        <v>2007</v>
      </c>
      <c r="H2071" s="5">
        <v>53.7</v>
      </c>
      <c r="I2071" s="6">
        <v>4.3499393463134766</v>
      </c>
      <c r="J2071" s="6">
        <v>1.16956431086777</v>
      </c>
      <c r="K2071" s="12">
        <v>33.213367730041803</v>
      </c>
      <c r="L2071">
        <f t="shared" si="98"/>
        <v>1.72</v>
      </c>
      <c r="M2071" s="20" t="e">
        <v>#N/A</v>
      </c>
    </row>
    <row r="2072" spans="1:13">
      <c r="A2072">
        <f t="shared" si="96"/>
        <v>95</v>
      </c>
      <c r="B2072" t="s">
        <v>125</v>
      </c>
      <c r="C2072" t="str">
        <f>VLOOKUP(B2072,'country codes'!$A$3:$B$287,2,0)</f>
        <v>NAM</v>
      </c>
      <c r="D2072">
        <v>5</v>
      </c>
      <c r="E2072" s="7" t="str">
        <f t="shared" si="97"/>
        <v>2007NAM</v>
      </c>
      <c r="F2072" s="5">
        <v>2006.5160000000001</v>
      </c>
      <c r="G2072">
        <v>2007</v>
      </c>
      <c r="H2072" s="5">
        <v>52.6</v>
      </c>
      <c r="I2072" s="6">
        <v>4.885587215423584</v>
      </c>
      <c r="J2072" s="6">
        <v>1.66138615186828</v>
      </c>
      <c r="K2072" s="12">
        <v>33.166400074528347</v>
      </c>
      <c r="L2072">
        <f t="shared" si="98"/>
        <v>1.72</v>
      </c>
      <c r="M2072" s="20" t="e">
        <v>#N/A</v>
      </c>
    </row>
    <row r="2073" spans="1:13">
      <c r="A2073">
        <f t="shared" si="96"/>
        <v>96</v>
      </c>
      <c r="B2073" t="s">
        <v>133</v>
      </c>
      <c r="C2073" t="str">
        <f>VLOOKUP(B2073,'country codes'!$A$3:$B$287,2,0)</f>
        <v>MRT</v>
      </c>
      <c r="D2073">
        <v>5</v>
      </c>
      <c r="E2073" s="7" t="str">
        <f t="shared" si="97"/>
        <v>2007MRT</v>
      </c>
      <c r="F2073" s="5">
        <v>3202.5120000000002</v>
      </c>
      <c r="G2073">
        <v>2007</v>
      </c>
      <c r="H2073" s="5">
        <v>61.8</v>
      </c>
      <c r="I2073" s="6">
        <v>4.149043083190918</v>
      </c>
      <c r="J2073" s="6">
        <v>2.32834138246794</v>
      </c>
      <c r="K2073" s="12">
        <v>33.012737889881336</v>
      </c>
      <c r="L2073">
        <f t="shared" si="98"/>
        <v>1.72</v>
      </c>
      <c r="M2073" s="20" t="e">
        <v>#N/A</v>
      </c>
    </row>
    <row r="2074" spans="1:13">
      <c r="A2074">
        <f t="shared" si="96"/>
        <v>97</v>
      </c>
      <c r="B2074" t="s">
        <v>56</v>
      </c>
      <c r="C2074" t="str">
        <f>VLOOKUP(B2074,'country codes'!$A$3:$B$287,2,0)</f>
        <v>UGA</v>
      </c>
      <c r="D2074">
        <v>5</v>
      </c>
      <c r="E2074" s="7" t="str">
        <f t="shared" si="97"/>
        <v>2007UGA</v>
      </c>
      <c r="F2074" s="5">
        <v>29486.334999999999</v>
      </c>
      <c r="G2074">
        <v>2007</v>
      </c>
      <c r="H2074" s="5">
        <v>53.9</v>
      </c>
      <c r="I2074" s="6">
        <v>4.455838680267334</v>
      </c>
      <c r="J2074" s="6">
        <v>1.4383507459025</v>
      </c>
      <c r="K2074" s="12">
        <v>32.796193761672825</v>
      </c>
      <c r="L2074">
        <f t="shared" si="98"/>
        <v>1.72</v>
      </c>
      <c r="M2074" s="20" t="e">
        <v>#N/A</v>
      </c>
    </row>
    <row r="2075" spans="1:13">
      <c r="A2075">
        <f t="shared" si="96"/>
        <v>98</v>
      </c>
      <c r="B2075" t="s">
        <v>131</v>
      </c>
      <c r="C2075" t="str">
        <f>VLOOKUP(B2075,'country codes'!$A$3:$B$287,2,0)</f>
        <v>KAZ</v>
      </c>
      <c r="D2075">
        <v>7</v>
      </c>
      <c r="E2075" s="7" t="str">
        <f t="shared" si="97"/>
        <v>2007KAZ</v>
      </c>
      <c r="F2075" s="5">
        <v>15702.111999999999</v>
      </c>
      <c r="G2075">
        <v>2007</v>
      </c>
      <c r="H2075" s="5">
        <v>65.900000000000006</v>
      </c>
      <c r="I2075" s="6">
        <v>5.7185535430908203</v>
      </c>
      <c r="J2075" s="6">
        <v>5.6006604946554903</v>
      </c>
      <c r="K2075" s="12">
        <v>32.735260594811486</v>
      </c>
      <c r="L2075">
        <f t="shared" si="98"/>
        <v>1.72</v>
      </c>
      <c r="M2075" s="20" t="e">
        <v>#N/A</v>
      </c>
    </row>
    <row r="2076" spans="1:13">
      <c r="A2076">
        <f t="shared" si="96"/>
        <v>99</v>
      </c>
      <c r="B2076" t="s">
        <v>80</v>
      </c>
      <c r="C2076" t="str">
        <f>VLOOKUP(B2076,'country codes'!$A$3:$B$287,2,0)</f>
        <v>BFA</v>
      </c>
      <c r="D2076">
        <v>5</v>
      </c>
      <c r="E2076" s="7" t="str">
        <f t="shared" si="97"/>
        <v>2007BFA</v>
      </c>
      <c r="F2076" s="5">
        <v>14252.029</v>
      </c>
      <c r="G2076">
        <v>2007</v>
      </c>
      <c r="H2076" s="5">
        <v>54.8</v>
      </c>
      <c r="I2076" s="6">
        <v>4.0171303749084473</v>
      </c>
      <c r="J2076" s="6">
        <v>1.0706269004169899</v>
      </c>
      <c r="K2076" s="12">
        <v>32.567885154106484</v>
      </c>
      <c r="L2076">
        <f t="shared" si="98"/>
        <v>1.72</v>
      </c>
      <c r="M2076" s="20" t="e">
        <v>#N/A</v>
      </c>
    </row>
    <row r="2077" spans="1:13">
      <c r="A2077">
        <f t="shared" si="96"/>
        <v>100</v>
      </c>
      <c r="B2077" t="s">
        <v>129</v>
      </c>
      <c r="C2077" t="str">
        <f>VLOOKUP(B2077,'country codes'!$A$3:$B$287,2,0)</f>
        <v>NGA</v>
      </c>
      <c r="D2077">
        <v>5</v>
      </c>
      <c r="E2077" s="7" t="str">
        <f t="shared" si="97"/>
        <v>2007NGA</v>
      </c>
      <c r="F2077" s="5">
        <v>146339.97099999999</v>
      </c>
      <c r="G2077">
        <v>2007</v>
      </c>
      <c r="H2077" s="5">
        <v>49.4</v>
      </c>
      <c r="I2077" s="6">
        <v>4.8904194831848145</v>
      </c>
      <c r="J2077" s="6">
        <v>1.2396498956770301</v>
      </c>
      <c r="K2077" s="12">
        <v>32.435766967556866</v>
      </c>
      <c r="L2077">
        <f t="shared" si="98"/>
        <v>1.72</v>
      </c>
      <c r="M2077" s="20" t="e">
        <v>#N/A</v>
      </c>
    </row>
    <row r="2078" spans="1:13">
      <c r="A2078">
        <f t="shared" si="96"/>
        <v>101</v>
      </c>
      <c r="B2078" t="s">
        <v>139</v>
      </c>
      <c r="C2078" t="str">
        <f>VLOOKUP(B2078,'country codes'!$A$3:$B$287,2,0)</f>
        <v>BWA</v>
      </c>
      <c r="D2078">
        <v>5</v>
      </c>
      <c r="E2078" s="7" t="str">
        <f t="shared" si="97"/>
        <v>2007BWA</v>
      </c>
      <c r="F2078" s="5">
        <v>1875.4580000000001</v>
      </c>
      <c r="G2078">
        <v>2007</v>
      </c>
      <c r="H2078" s="5">
        <v>55</v>
      </c>
      <c r="I2078" s="6">
        <v>5.095257043838501</v>
      </c>
      <c r="J2078" s="6">
        <v>2.6321325183553599</v>
      </c>
      <c r="K2078" s="12">
        <v>32.24977241449475</v>
      </c>
      <c r="L2078">
        <f t="shared" si="98"/>
        <v>1.72</v>
      </c>
      <c r="M2078" s="20" t="e">
        <v>#N/A</v>
      </c>
    </row>
    <row r="2079" spans="1:13">
      <c r="A2079">
        <f t="shared" si="96"/>
        <v>102</v>
      </c>
      <c r="B2079" t="s">
        <v>122</v>
      </c>
      <c r="C2079" t="str">
        <f>VLOOKUP(B2079,'country codes'!$A$3:$B$287,2,0)</f>
        <v>BGR</v>
      </c>
      <c r="D2079">
        <v>7</v>
      </c>
      <c r="E2079" s="7" t="str">
        <f t="shared" si="97"/>
        <v>2007BGR</v>
      </c>
      <c r="F2079" s="5">
        <v>7576.6750000000002</v>
      </c>
      <c r="G2079">
        <v>2007</v>
      </c>
      <c r="H2079" s="5">
        <v>73.099999999999994</v>
      </c>
      <c r="I2079" s="6">
        <v>3.8437979221343994</v>
      </c>
      <c r="J2079" s="6">
        <v>4.0037305701071197</v>
      </c>
      <c r="K2079" s="12">
        <v>32.069494398977625</v>
      </c>
      <c r="L2079">
        <f t="shared" si="98"/>
        <v>1.72</v>
      </c>
      <c r="M2079" s="20" t="e">
        <v>#N/A</v>
      </c>
    </row>
    <row r="2080" spans="1:13">
      <c r="A2080">
        <f t="shared" si="96"/>
        <v>103</v>
      </c>
      <c r="B2080" t="s">
        <v>47</v>
      </c>
      <c r="C2080" t="str">
        <f>VLOOKUP(B2080,'country codes'!$A$3:$B$287,2,0)</f>
        <v>LBR</v>
      </c>
      <c r="D2080">
        <v>5</v>
      </c>
      <c r="E2080" s="7" t="str">
        <f t="shared" si="97"/>
        <v>2007LBR</v>
      </c>
      <c r="F2080" s="5">
        <v>3461.9110000000001</v>
      </c>
      <c r="G2080">
        <v>2007</v>
      </c>
      <c r="H2080" s="5">
        <v>57.4</v>
      </c>
      <c r="I2080" s="6">
        <v>3.7014012336730957</v>
      </c>
      <c r="J2080" s="6">
        <v>1.2417127916359301</v>
      </c>
      <c r="K2080" s="12">
        <v>31.828106490194735</v>
      </c>
      <c r="L2080">
        <f t="shared" si="98"/>
        <v>1.72</v>
      </c>
      <c r="M2080" s="20" t="e">
        <v>#N/A</v>
      </c>
    </row>
    <row r="2081" spans="1:13">
      <c r="A2081">
        <f t="shared" si="96"/>
        <v>104</v>
      </c>
      <c r="B2081" t="s">
        <v>91</v>
      </c>
      <c r="C2081" t="str">
        <f>VLOOKUP(B2081,'country codes'!$A$3:$B$287,2,0)</f>
        <v>NER</v>
      </c>
      <c r="D2081">
        <v>5</v>
      </c>
      <c r="E2081" s="7" t="str">
        <f t="shared" si="97"/>
        <v>2007NER</v>
      </c>
      <c r="F2081" s="5">
        <v>14685.404</v>
      </c>
      <c r="G2081">
        <v>2007</v>
      </c>
      <c r="H2081" s="5">
        <v>55</v>
      </c>
      <c r="I2081" s="6">
        <v>4.277402400970459</v>
      </c>
      <c r="J2081" s="6">
        <v>1.65281305617536</v>
      </c>
      <c r="K2081" s="12">
        <v>31.753839105694396</v>
      </c>
      <c r="L2081">
        <f t="shared" si="98"/>
        <v>1.72</v>
      </c>
      <c r="M2081" s="20" t="e">
        <v>#N/A</v>
      </c>
    </row>
    <row r="2082" spans="1:13">
      <c r="A2082">
        <f t="shared" si="96"/>
        <v>105</v>
      </c>
      <c r="B2082" t="s">
        <v>89</v>
      </c>
      <c r="C2082" t="str">
        <f>VLOOKUP(B2082,'country codes'!$A$3:$B$287,2,0)</f>
        <v>BEN</v>
      </c>
      <c r="D2082">
        <v>5</v>
      </c>
      <c r="E2082" s="7" t="str">
        <f t="shared" si="97"/>
        <v>2007BEN</v>
      </c>
      <c r="F2082" s="5">
        <v>8454.7900000000009</v>
      </c>
      <c r="G2082">
        <v>2007</v>
      </c>
      <c r="H2082" s="5">
        <v>58.3</v>
      </c>
      <c r="I2082" s="6">
        <v>3.4984705448150635</v>
      </c>
      <c r="J2082" s="6">
        <v>1.19866603525668</v>
      </c>
      <c r="K2082" s="12">
        <v>31.396475516979635</v>
      </c>
      <c r="L2082">
        <f t="shared" si="98"/>
        <v>1.72</v>
      </c>
      <c r="M2082" s="20" t="e">
        <v>#N/A</v>
      </c>
    </row>
    <row r="2083" spans="1:13">
      <c r="A2083">
        <f t="shared" si="96"/>
        <v>106</v>
      </c>
      <c r="B2083" t="s">
        <v>137</v>
      </c>
      <c r="C2083" t="str">
        <f>VLOOKUP(B2083,'country codes'!$A$3:$B$287,2,0)</f>
        <v>RUS</v>
      </c>
      <c r="D2083">
        <v>7</v>
      </c>
      <c r="E2083" s="7" t="str">
        <f t="shared" si="97"/>
        <v>2007RUS</v>
      </c>
      <c r="F2083" s="5">
        <v>143266.20699999999</v>
      </c>
      <c r="G2083">
        <v>2007</v>
      </c>
      <c r="H2083" s="5">
        <v>66.8</v>
      </c>
      <c r="I2083" s="6">
        <v>5.222867488861084</v>
      </c>
      <c r="J2083" s="6">
        <v>5.47812369769317</v>
      </c>
      <c r="K2083" s="12">
        <v>31.384560525873326</v>
      </c>
      <c r="L2083">
        <f t="shared" si="98"/>
        <v>1.72</v>
      </c>
      <c r="M2083" s="20" t="e">
        <v>#N/A</v>
      </c>
    </row>
    <row r="2084" spans="1:13">
      <c r="A2084">
        <f t="shared" si="96"/>
        <v>107</v>
      </c>
      <c r="B2084" t="s">
        <v>126</v>
      </c>
      <c r="C2084" t="str">
        <f>VLOOKUP(B2084,'country codes'!$A$3:$B$287,2,0)</f>
        <v>ZMB</v>
      </c>
      <c r="D2084">
        <v>5</v>
      </c>
      <c r="E2084" s="7" t="str">
        <f t="shared" si="97"/>
        <v>2007ZMB</v>
      </c>
      <c r="F2084" s="5">
        <v>12502.958000000001</v>
      </c>
      <c r="G2084">
        <v>2007</v>
      </c>
      <c r="H2084" s="5">
        <v>51.1</v>
      </c>
      <c r="I2084" s="6">
        <v>3.9982931613922119</v>
      </c>
      <c r="J2084" s="6">
        <v>0.81583637647213703</v>
      </c>
      <c r="K2084" s="12">
        <v>30.7967397455166</v>
      </c>
      <c r="L2084">
        <f t="shared" si="98"/>
        <v>1.72</v>
      </c>
      <c r="M2084" s="20" t="e">
        <v>#N/A</v>
      </c>
    </row>
    <row r="2085" spans="1:13">
      <c r="A2085">
        <f t="shared" si="96"/>
        <v>108</v>
      </c>
      <c r="B2085" t="s">
        <v>105</v>
      </c>
      <c r="C2085" t="str">
        <f>VLOOKUP(B2085,'country codes'!$A$3:$B$287,2,0)</f>
        <v>MLI</v>
      </c>
      <c r="D2085">
        <v>5</v>
      </c>
      <c r="E2085" s="7" t="str">
        <f t="shared" si="97"/>
        <v>2007MLI</v>
      </c>
      <c r="F2085" s="5">
        <v>13651.455</v>
      </c>
      <c r="G2085">
        <v>2007</v>
      </c>
      <c r="H2085" s="5">
        <v>53.6</v>
      </c>
      <c r="I2085" s="6">
        <v>4.0643699169158936</v>
      </c>
      <c r="J2085" s="6">
        <v>1.4704618216974199</v>
      </c>
      <c r="K2085" s="12">
        <v>30.327614148232644</v>
      </c>
      <c r="L2085">
        <f t="shared" si="98"/>
        <v>1.72</v>
      </c>
      <c r="M2085" s="20" t="e">
        <v>#N/A</v>
      </c>
    </row>
    <row r="2086" spans="1:13">
      <c r="A2086">
        <f t="shared" si="96"/>
        <v>109</v>
      </c>
      <c r="B2086" t="s">
        <v>151</v>
      </c>
      <c r="C2086" t="str">
        <f>VLOOKUP(B2086,'country codes'!$A$3:$B$287,2,0)</f>
        <v>TTO</v>
      </c>
      <c r="D2086">
        <v>1</v>
      </c>
      <c r="E2086" s="7" t="str">
        <f t="shared" si="97"/>
        <v>2007TTO</v>
      </c>
      <c r="F2086" s="5">
        <v>1308.45</v>
      </c>
      <c r="G2086">
        <v>2007</v>
      </c>
      <c r="H2086" s="5">
        <v>71.2</v>
      </c>
      <c r="I2086" s="6">
        <v>6.2643163204193115</v>
      </c>
      <c r="J2086" s="6">
        <v>8.8114081106311293</v>
      </c>
      <c r="K2086" s="12">
        <v>30.223083940452412</v>
      </c>
      <c r="L2086">
        <f t="shared" si="98"/>
        <v>1.72</v>
      </c>
      <c r="M2086" s="20" t="e">
        <v>#N/A</v>
      </c>
    </row>
    <row r="2087" spans="1:13">
      <c r="A2087">
        <f t="shared" si="96"/>
        <v>110</v>
      </c>
      <c r="B2087" t="s">
        <v>141</v>
      </c>
      <c r="C2087" t="str">
        <f>VLOOKUP(B2087,'country codes'!$A$3:$B$287,2,0)</f>
        <v>EST</v>
      </c>
      <c r="D2087">
        <v>7</v>
      </c>
      <c r="E2087" s="7" t="str">
        <f t="shared" si="97"/>
        <v>2007EST</v>
      </c>
      <c r="F2087" s="5">
        <v>1344.2950000000001</v>
      </c>
      <c r="G2087">
        <v>2007</v>
      </c>
      <c r="H2087" s="5">
        <v>73.599999999999994</v>
      </c>
      <c r="I2087" s="6">
        <v>5.3320441246032715</v>
      </c>
      <c r="J2087" s="6">
        <v>7.90872999042789</v>
      </c>
      <c r="K2087" s="12">
        <v>29.555121329100281</v>
      </c>
      <c r="L2087">
        <f t="shared" si="98"/>
        <v>1.72</v>
      </c>
      <c r="M2087" s="20" t="e">
        <v>#N/A</v>
      </c>
    </row>
    <row r="2088" spans="1:13">
      <c r="A2088">
        <f t="shared" si="96"/>
        <v>111</v>
      </c>
      <c r="B2088" t="s">
        <v>142</v>
      </c>
      <c r="C2088" t="str">
        <f>VLOOKUP(B2088,'country codes'!$A$3:$B$287,2,0)</f>
        <v>LVA</v>
      </c>
      <c r="D2088">
        <v>7</v>
      </c>
      <c r="E2088" s="7" t="str">
        <f t="shared" si="97"/>
        <v>2007LVA</v>
      </c>
      <c r="F2088" s="5">
        <v>2198.0889999999999</v>
      </c>
      <c r="G2088">
        <v>2007</v>
      </c>
      <c r="H2088" s="5">
        <v>71.599999999999994</v>
      </c>
      <c r="I2088" s="6">
        <v>4.6669716835021973</v>
      </c>
      <c r="J2088" s="6">
        <v>6.3038446517440896</v>
      </c>
      <c r="K2088" s="12">
        <v>29.297366526129942</v>
      </c>
      <c r="L2088">
        <f t="shared" si="98"/>
        <v>1.72</v>
      </c>
      <c r="M2088" s="20" t="e">
        <v>#N/A</v>
      </c>
    </row>
    <row r="2089" spans="1:13">
      <c r="A2089">
        <f t="shared" si="96"/>
        <v>112</v>
      </c>
      <c r="B2089" t="s">
        <v>132</v>
      </c>
      <c r="C2089" t="str">
        <f>VLOOKUP(B2089,'country codes'!$A$3:$B$287,2,0)</f>
        <v>ZAF</v>
      </c>
      <c r="D2089">
        <v>5</v>
      </c>
      <c r="E2089" s="7" t="str">
        <f t="shared" si="97"/>
        <v>2007ZAF</v>
      </c>
      <c r="F2089" s="5">
        <v>49119.766000000003</v>
      </c>
      <c r="G2089">
        <v>2007</v>
      </c>
      <c r="H2089" s="5">
        <v>54.5</v>
      </c>
      <c r="I2089" s="6">
        <v>5.2044544219970703</v>
      </c>
      <c r="J2089" s="6">
        <v>3.6574619620771598</v>
      </c>
      <c r="K2089" s="12">
        <v>29.110545811015175</v>
      </c>
      <c r="L2089">
        <f t="shared" si="98"/>
        <v>1.72</v>
      </c>
      <c r="M2089" s="20" t="e">
        <v>#N/A</v>
      </c>
    </row>
    <row r="2090" spans="1:13">
      <c r="A2090">
        <f t="shared" si="96"/>
        <v>113</v>
      </c>
      <c r="B2090" t="s">
        <v>154</v>
      </c>
      <c r="C2090" t="str">
        <f>VLOOKUP(B2090,'country codes'!$A$3:$B$287,2,0)</f>
        <v>MNG</v>
      </c>
      <c r="D2090">
        <v>8</v>
      </c>
      <c r="E2090" s="7" t="str">
        <f t="shared" si="97"/>
        <v>2007MNG</v>
      </c>
      <c r="F2090" s="5">
        <v>2593.819</v>
      </c>
      <c r="G2090">
        <v>2007</v>
      </c>
      <c r="H2090" s="5">
        <v>66</v>
      </c>
      <c r="I2090" s="6">
        <v>4.6090593338012695</v>
      </c>
      <c r="J2090" s="6">
        <v>5.6283418024542096</v>
      </c>
      <c r="K2090" s="12">
        <v>27.8971643685685</v>
      </c>
      <c r="L2090">
        <f t="shared" si="98"/>
        <v>1.72</v>
      </c>
      <c r="M2090" s="20" t="e">
        <v>#N/A</v>
      </c>
    </row>
    <row r="2091" spans="1:13">
      <c r="A2091">
        <f t="shared" si="96"/>
        <v>114</v>
      </c>
      <c r="B2091" t="s">
        <v>115</v>
      </c>
      <c r="C2091" t="str">
        <f>VLOOKUP(B2091,'country codes'!$A$3:$B$287,2,0)</f>
        <v>TGO</v>
      </c>
      <c r="D2091">
        <v>5</v>
      </c>
      <c r="E2091" s="7" t="str">
        <f t="shared" si="97"/>
        <v>2007TGO</v>
      </c>
      <c r="F2091" s="5">
        <v>5920.36</v>
      </c>
      <c r="G2091">
        <v>2007</v>
      </c>
      <c r="H2091" s="5">
        <v>55.6</v>
      </c>
      <c r="I2091" s="6">
        <v>3.0051422119140625</v>
      </c>
      <c r="J2091" s="6">
        <v>0.90378083403527398</v>
      </c>
      <c r="K2091" s="12">
        <v>27.811808088682579</v>
      </c>
      <c r="L2091">
        <f t="shared" si="98"/>
        <v>1.72</v>
      </c>
      <c r="M2091" s="20" t="e">
        <v>#N/A</v>
      </c>
    </row>
    <row r="2092" spans="1:13">
      <c r="A2092">
        <f t="shared" si="96"/>
        <v>115</v>
      </c>
      <c r="B2092" t="s">
        <v>140</v>
      </c>
      <c r="C2092" t="str">
        <f>VLOOKUP(B2092,'country codes'!$A$3:$B$287,2,0)</f>
        <v>TCD</v>
      </c>
      <c r="D2092">
        <v>5</v>
      </c>
      <c r="E2092" s="7" t="str">
        <f t="shared" si="97"/>
        <v>2007TCD</v>
      </c>
      <c r="F2092" s="5">
        <v>10818.031000000001</v>
      </c>
      <c r="G2092">
        <v>2007</v>
      </c>
      <c r="H2092" s="5">
        <v>49.3</v>
      </c>
      <c r="I2092" s="6">
        <v>4.141326904296875</v>
      </c>
      <c r="J2092" s="6">
        <v>1.46252944609585</v>
      </c>
      <c r="K2092" s="12">
        <v>27.71529733967829</v>
      </c>
      <c r="L2092">
        <f t="shared" si="98"/>
        <v>1.72</v>
      </c>
      <c r="M2092" s="20" t="e">
        <v>#N/A</v>
      </c>
    </row>
    <row r="2093" spans="1:13">
      <c r="A2093">
        <f t="shared" si="96"/>
        <v>116</v>
      </c>
      <c r="B2093" t="s">
        <v>153</v>
      </c>
      <c r="C2093" t="str">
        <f>VLOOKUP(B2093,'country codes'!$A$3:$B$287,2,0)</f>
        <v>CAF</v>
      </c>
      <c r="D2093">
        <v>5</v>
      </c>
      <c r="E2093" s="7" t="str">
        <f t="shared" si="97"/>
        <v>2007CAF</v>
      </c>
      <c r="F2093" s="5">
        <v>4198.0039999999999</v>
      </c>
      <c r="G2093">
        <v>2007</v>
      </c>
      <c r="H2093" s="5">
        <v>45.6</v>
      </c>
      <c r="I2093" s="6">
        <v>4.1601295471191406</v>
      </c>
      <c r="J2093" s="6">
        <v>1.23729341669197</v>
      </c>
      <c r="K2093" s="12">
        <v>25.913554147813041</v>
      </c>
      <c r="L2093">
        <f t="shared" si="98"/>
        <v>1.72</v>
      </c>
      <c r="M2093" s="20" t="e">
        <v>#N/A</v>
      </c>
    </row>
    <row r="2094" spans="1:13">
      <c r="A2094">
        <f t="shared" si="96"/>
        <v>117</v>
      </c>
      <c r="B2094" t="s">
        <v>143</v>
      </c>
      <c r="C2094" t="str">
        <f>VLOOKUP(B2094,'country codes'!$A$3:$B$287,2,0)</f>
        <v>SLE</v>
      </c>
      <c r="D2094">
        <v>5</v>
      </c>
      <c r="E2094" s="7" t="str">
        <f t="shared" si="97"/>
        <v>2007SLE</v>
      </c>
      <c r="F2094" s="5">
        <v>5989.6409999999996</v>
      </c>
      <c r="G2094">
        <v>2007</v>
      </c>
      <c r="H2094" s="5">
        <v>46.5</v>
      </c>
      <c r="I2094" s="6">
        <v>3.5851273536682129</v>
      </c>
      <c r="J2094" s="6">
        <v>0.94384550278186696</v>
      </c>
      <c r="K2094" s="12">
        <v>24.753835555419148</v>
      </c>
      <c r="L2094">
        <f t="shared" si="98"/>
        <v>1.72</v>
      </c>
      <c r="M2094" s="20" t="e">
        <v>#N/A</v>
      </c>
    </row>
    <row r="2095" spans="1:13">
      <c r="A2095">
        <f t="shared" si="96"/>
        <v>118</v>
      </c>
      <c r="B2095" t="s">
        <v>146</v>
      </c>
      <c r="C2095" t="str">
        <f>VLOOKUP(B2095,'country codes'!$A$3:$B$287,2,0)</f>
        <v>ZWE</v>
      </c>
      <c r="D2095">
        <v>5</v>
      </c>
      <c r="E2095" s="7" t="str">
        <f t="shared" si="97"/>
        <v>2007ZWE</v>
      </c>
      <c r="F2095" s="5">
        <v>12255.92</v>
      </c>
      <c r="G2095">
        <v>2007</v>
      </c>
      <c r="H2095" s="5">
        <v>44.9</v>
      </c>
      <c r="I2095" s="6">
        <v>3.2802467346191406</v>
      </c>
      <c r="J2095" s="6">
        <v>1.2657060955711199</v>
      </c>
      <c r="K2095" s="12">
        <v>21.222587851664834</v>
      </c>
      <c r="L2095">
        <f t="shared" si="98"/>
        <v>1.72</v>
      </c>
      <c r="M2095" s="20" t="e">
        <v>#N/A</v>
      </c>
    </row>
    <row r="2096" spans="1:13">
      <c r="A2096" t="str">
        <f t="shared" si="96"/>
        <v/>
      </c>
      <c r="B2096" t="s">
        <v>138</v>
      </c>
      <c r="C2096" t="str">
        <f>VLOOKUP(B2096,'country codes'!$A$3:$B$287,2,0)</f>
        <v>AFG</v>
      </c>
      <c r="D2096">
        <v>6</v>
      </c>
      <c r="E2096" s="7" t="str">
        <f t="shared" si="97"/>
        <v>2007AFG</v>
      </c>
      <c r="F2096" s="5">
        <v>27100.542000000001</v>
      </c>
      <c r="G2096">
        <v>2007</v>
      </c>
      <c r="H2096" s="5">
        <v>59.4</v>
      </c>
      <c r="I2096" s="6" t="s">
        <v>333</v>
      </c>
      <c r="J2096" s="6">
        <v>0.662415204167633</v>
      </c>
      <c r="K2096" s="12" t="s">
        <v>333</v>
      </c>
      <c r="L2096">
        <f t="shared" si="98"/>
        <v>1.72</v>
      </c>
      <c r="M2096" s="20" t="e">
        <v>#N/A</v>
      </c>
    </row>
    <row r="2097" spans="1:13">
      <c r="A2097" t="str">
        <f t="shared" si="96"/>
        <v/>
      </c>
      <c r="B2097" t="s">
        <v>63</v>
      </c>
      <c r="C2097" t="str">
        <f>VLOOKUP(B2097,'country codes'!$A$3:$B$287,2,0)</f>
        <v>DZA</v>
      </c>
      <c r="D2097">
        <v>4</v>
      </c>
      <c r="E2097" s="7" t="str">
        <f t="shared" si="97"/>
        <v>2007DZA</v>
      </c>
      <c r="F2097" s="5">
        <v>34166.976000000002</v>
      </c>
      <c r="G2097">
        <v>2007</v>
      </c>
      <c r="H2097" s="5">
        <v>73.900000000000006</v>
      </c>
      <c r="I2097" s="6" t="s">
        <v>333</v>
      </c>
      <c r="J2097" s="6">
        <v>1.86764896295405</v>
      </c>
      <c r="K2097" s="12" t="s">
        <v>333</v>
      </c>
      <c r="L2097">
        <f t="shared" si="98"/>
        <v>1.72</v>
      </c>
      <c r="M2097" s="20" t="e">
        <v>#N/A</v>
      </c>
    </row>
    <row r="2098" spans="1:13">
      <c r="A2098" t="str">
        <f t="shared" si="96"/>
        <v/>
      </c>
      <c r="B2098" t="s">
        <v>149</v>
      </c>
      <c r="C2098" t="str">
        <f>VLOOKUP(B2098,'country codes'!$A$3:$B$287,2,0)</f>
        <v>BHR</v>
      </c>
      <c r="D2098">
        <v>4</v>
      </c>
      <c r="E2098" s="7" t="str">
        <f t="shared" si="97"/>
        <v>2007BHR</v>
      </c>
      <c r="F2098" s="5">
        <v>1035.924</v>
      </c>
      <c r="G2098">
        <v>2007</v>
      </c>
      <c r="H2098" s="5">
        <v>75.599999999999994</v>
      </c>
      <c r="I2098" s="6" t="s">
        <v>333</v>
      </c>
      <c r="J2098" s="6">
        <v>11.038962648720901</v>
      </c>
      <c r="K2098" s="12" t="s">
        <v>333</v>
      </c>
      <c r="L2098">
        <f t="shared" si="98"/>
        <v>1.72</v>
      </c>
      <c r="M2098" s="20" t="e">
        <v>#N/A</v>
      </c>
    </row>
    <row r="2099" spans="1:13">
      <c r="A2099" t="str">
        <f t="shared" si="96"/>
        <v/>
      </c>
      <c r="B2099" t="s">
        <v>134</v>
      </c>
      <c r="C2099" t="str">
        <f>VLOOKUP(B2099,'country codes'!$A$3:$B$287,2,0)</f>
        <v>BTN</v>
      </c>
      <c r="D2099">
        <v>6</v>
      </c>
      <c r="E2099" s="7" t="str">
        <f t="shared" si="97"/>
        <v>2007BTN</v>
      </c>
      <c r="F2099" s="5">
        <v>664.87300000000005</v>
      </c>
      <c r="G2099">
        <v>2007</v>
      </c>
      <c r="H2099" s="5">
        <v>66.7</v>
      </c>
      <c r="I2099" s="6" t="s">
        <v>333</v>
      </c>
      <c r="J2099" s="6">
        <v>4.1383754347136597</v>
      </c>
      <c r="K2099" s="12" t="s">
        <v>333</v>
      </c>
      <c r="L2099">
        <f t="shared" si="98"/>
        <v>1.72</v>
      </c>
      <c r="M2099" s="20" t="e">
        <v>#N/A</v>
      </c>
    </row>
    <row r="2100" spans="1:13">
      <c r="A2100" t="str">
        <f t="shared" si="96"/>
        <v/>
      </c>
      <c r="B2100" t="s">
        <v>106</v>
      </c>
      <c r="C2100" t="str">
        <f>VLOOKUP(B2100,'country codes'!$A$3:$B$287,2,0)</f>
        <v>BDI</v>
      </c>
      <c r="D2100">
        <v>5</v>
      </c>
      <c r="E2100" s="7" t="str">
        <f t="shared" si="97"/>
        <v>2007BDI</v>
      </c>
      <c r="F2100" s="5">
        <v>7862.2259999999997</v>
      </c>
      <c r="G2100">
        <v>2007</v>
      </c>
      <c r="H2100" s="5">
        <v>54.9</v>
      </c>
      <c r="I2100" s="6" t="s">
        <v>333</v>
      </c>
      <c r="J2100" s="6">
        <v>0.88709049043699395</v>
      </c>
      <c r="K2100" s="12" t="s">
        <v>333</v>
      </c>
      <c r="L2100">
        <f t="shared" si="98"/>
        <v>1.72</v>
      </c>
      <c r="M2100" s="20" t="e">
        <v>#N/A</v>
      </c>
    </row>
    <row r="2101" spans="1:13">
      <c r="A2101" t="str">
        <f t="shared" si="96"/>
        <v/>
      </c>
      <c r="B2101" t="s">
        <v>68</v>
      </c>
      <c r="C2101" t="str">
        <f>VLOOKUP(B2101,'country codes'!$A$3:$B$287,2,0)</f>
        <v>COM</v>
      </c>
      <c r="D2101">
        <v>5</v>
      </c>
      <c r="E2101" s="7" t="str">
        <f t="shared" si="97"/>
        <v>2007COM</v>
      </c>
      <c r="F2101" s="5">
        <v>641.62400000000002</v>
      </c>
      <c r="G2101">
        <v>2007</v>
      </c>
      <c r="H2101" s="5">
        <v>60.7</v>
      </c>
      <c r="I2101" s="6" t="s">
        <v>333</v>
      </c>
      <c r="J2101" s="6">
        <v>0.98051057943018904</v>
      </c>
      <c r="K2101" s="12" t="s">
        <v>333</v>
      </c>
      <c r="L2101">
        <f t="shared" si="98"/>
        <v>1.72</v>
      </c>
      <c r="M2101" s="20" t="e">
        <v>#N/A</v>
      </c>
    </row>
    <row r="2102" spans="1:13">
      <c r="A2102" t="str">
        <f t="shared" si="96"/>
        <v/>
      </c>
      <c r="B2102" t="s">
        <v>43</v>
      </c>
      <c r="C2102" t="str">
        <f>VLOOKUP(B2102,'country codes'!$A$3:$B$287,2,0)</f>
        <v>COG</v>
      </c>
      <c r="D2102">
        <v>5</v>
      </c>
      <c r="E2102" s="7" t="str">
        <f t="shared" si="97"/>
        <v>2007COG</v>
      </c>
      <c r="F2102" s="5">
        <v>3876.123</v>
      </c>
      <c r="G2102">
        <v>2007</v>
      </c>
      <c r="H2102" s="5">
        <v>57.5</v>
      </c>
      <c r="I2102" s="6" t="s">
        <v>333</v>
      </c>
      <c r="J2102" s="6">
        <v>1.02925421101146</v>
      </c>
      <c r="K2102" s="12" t="s">
        <v>333</v>
      </c>
      <c r="L2102">
        <f t="shared" si="98"/>
        <v>1.72</v>
      </c>
      <c r="M2102" s="20" t="e">
        <v>#N/A</v>
      </c>
    </row>
    <row r="2103" spans="1:13">
      <c r="A2103" t="str">
        <f t="shared" si="96"/>
        <v/>
      </c>
      <c r="B2103" t="s">
        <v>82</v>
      </c>
      <c r="C2103" t="str">
        <f>VLOOKUP(B2103,'country codes'!$A$3:$B$287,2,0)</f>
        <v>COD</v>
      </c>
      <c r="D2103">
        <v>5</v>
      </c>
      <c r="E2103" s="7" t="str">
        <f t="shared" si="97"/>
        <v>2007COD</v>
      </c>
      <c r="F2103" s="5">
        <v>58453.686999999998</v>
      </c>
      <c r="G2103">
        <v>2007</v>
      </c>
      <c r="H2103" s="5">
        <v>55.1</v>
      </c>
      <c r="I2103" s="6" t="s">
        <v>333</v>
      </c>
      <c r="J2103" s="6">
        <v>0.83463510910451999</v>
      </c>
      <c r="K2103" s="12" t="s">
        <v>333</v>
      </c>
      <c r="L2103">
        <f t="shared" si="98"/>
        <v>1.72</v>
      </c>
      <c r="M2103" s="20" t="e">
        <v>#N/A</v>
      </c>
    </row>
    <row r="2104" spans="1:13">
      <c r="A2104" t="str">
        <f t="shared" si="96"/>
        <v/>
      </c>
      <c r="B2104" t="s">
        <v>104</v>
      </c>
      <c r="C2104" t="str">
        <f>VLOOKUP(B2104,'country codes'!$A$3:$B$287,2,0)</f>
        <v>CIV</v>
      </c>
      <c r="D2104">
        <v>5</v>
      </c>
      <c r="E2104" s="7" t="str">
        <f t="shared" si="97"/>
        <v>2007CIV</v>
      </c>
      <c r="F2104" s="5">
        <v>19171.25</v>
      </c>
      <c r="G2104">
        <v>2007</v>
      </c>
      <c r="H2104" s="5">
        <v>51.1</v>
      </c>
      <c r="I2104" s="6" t="s">
        <v>333</v>
      </c>
      <c r="J2104" s="6">
        <v>1.0324476117958401</v>
      </c>
      <c r="K2104" s="12" t="s">
        <v>333</v>
      </c>
      <c r="L2104">
        <f t="shared" si="98"/>
        <v>1.72</v>
      </c>
      <c r="M2104" s="20" t="e">
        <v>#N/A</v>
      </c>
    </row>
    <row r="2105" spans="1:13">
      <c r="A2105" t="str">
        <f t="shared" si="96"/>
        <v/>
      </c>
      <c r="B2105" t="s">
        <v>128</v>
      </c>
      <c r="C2105" t="str">
        <f>VLOOKUP(B2105,'country codes'!$A$3:$B$287,2,0)</f>
        <v>SWZ</v>
      </c>
      <c r="D2105">
        <v>5</v>
      </c>
      <c r="E2105" s="7" t="str">
        <f t="shared" si="97"/>
        <v>2007SWZ</v>
      </c>
      <c r="F2105" s="5">
        <v>1042.6510000000001</v>
      </c>
      <c r="G2105">
        <v>2007</v>
      </c>
      <c r="H2105" s="5">
        <v>43.3</v>
      </c>
      <c r="I2105" s="6" t="s">
        <v>333</v>
      </c>
      <c r="J2105" s="6">
        <v>1.80436636947923</v>
      </c>
      <c r="K2105" s="12" t="s">
        <v>333</v>
      </c>
      <c r="L2105">
        <f t="shared" si="98"/>
        <v>1.72</v>
      </c>
      <c r="M2105" s="20" t="e">
        <v>#N/A</v>
      </c>
    </row>
    <row r="2106" spans="1:13">
      <c r="A2106" t="str">
        <f t="shared" si="96"/>
        <v/>
      </c>
      <c r="B2106" t="s">
        <v>73</v>
      </c>
      <c r="C2106" t="str">
        <f>VLOOKUP(B2106,'country codes'!$A$3:$B$287,2,0)</f>
        <v>ETH</v>
      </c>
      <c r="D2106">
        <v>5</v>
      </c>
      <c r="E2106" s="7" t="str">
        <f t="shared" si="97"/>
        <v>2007ETH</v>
      </c>
      <c r="F2106" s="5">
        <v>80674.342999999993</v>
      </c>
      <c r="G2106">
        <v>2007</v>
      </c>
      <c r="H2106" s="5">
        <v>58.5</v>
      </c>
      <c r="I2106" s="6" t="s">
        <v>333</v>
      </c>
      <c r="J2106" s="6">
        <v>0.96795288704191496</v>
      </c>
      <c r="K2106" s="12" t="s">
        <v>333</v>
      </c>
      <c r="L2106">
        <f t="shared" si="98"/>
        <v>1.72</v>
      </c>
      <c r="M2106" s="20" t="e">
        <v>#N/A</v>
      </c>
    </row>
    <row r="2107" spans="1:13">
      <c r="A2107" t="str">
        <f t="shared" si="96"/>
        <v/>
      </c>
      <c r="B2107" t="s">
        <v>109</v>
      </c>
      <c r="C2107" t="str">
        <f>VLOOKUP(B2107,'country codes'!$A$3:$B$287,2,0)</f>
        <v>GAB</v>
      </c>
      <c r="D2107">
        <v>5</v>
      </c>
      <c r="E2107" s="7" t="str">
        <f t="shared" si="97"/>
        <v>2007GAB</v>
      </c>
      <c r="F2107" s="5">
        <v>1472.5650000000001</v>
      </c>
      <c r="G2107">
        <v>2007</v>
      </c>
      <c r="H2107" s="5">
        <v>59.2</v>
      </c>
      <c r="I2107" s="6" t="s">
        <v>333</v>
      </c>
      <c r="J2107" s="6">
        <v>2.2492707387198601</v>
      </c>
      <c r="K2107" s="12" t="s">
        <v>333</v>
      </c>
      <c r="L2107">
        <f t="shared" si="98"/>
        <v>1.72</v>
      </c>
      <c r="M2107" s="20" t="e">
        <v>#N/A</v>
      </c>
    </row>
    <row r="2108" spans="1:13">
      <c r="A2108" t="str">
        <f t="shared" si="96"/>
        <v/>
      </c>
      <c r="B2108" t="s">
        <v>118</v>
      </c>
      <c r="C2108" t="str">
        <f>VLOOKUP(B2108,'country codes'!$A$3:$B$287,2,0)</f>
        <v>GIN</v>
      </c>
      <c r="D2108">
        <v>5</v>
      </c>
      <c r="E2108" s="7" t="str">
        <f t="shared" si="97"/>
        <v>2007GIN</v>
      </c>
      <c r="F2108" s="5">
        <v>9518.1589999999997</v>
      </c>
      <c r="G2108">
        <v>2007</v>
      </c>
      <c r="H2108" s="5">
        <v>54.9</v>
      </c>
      <c r="I2108" s="6" t="s">
        <v>333</v>
      </c>
      <c r="J2108" s="6">
        <v>1.37697835624105</v>
      </c>
      <c r="K2108" s="12" t="s">
        <v>333</v>
      </c>
      <c r="L2108">
        <f t="shared" si="98"/>
        <v>1.72</v>
      </c>
      <c r="M2108" s="20" t="e">
        <v>#N/A</v>
      </c>
    </row>
    <row r="2109" spans="1:13">
      <c r="A2109" t="str">
        <f t="shared" si="96"/>
        <v/>
      </c>
      <c r="B2109" t="s">
        <v>147</v>
      </c>
      <c r="C2109" t="str">
        <f>VLOOKUP(B2109,'country codes'!$A$3:$B$287,2,0)</f>
        <v>HKG</v>
      </c>
      <c r="D2109">
        <v>8</v>
      </c>
      <c r="E2109" s="7" t="str">
        <f t="shared" si="97"/>
        <v>2007HKG</v>
      </c>
      <c r="F2109" s="5">
        <v>6840.0169999999998</v>
      </c>
      <c r="G2109">
        <v>2007</v>
      </c>
      <c r="H2109" s="5">
        <v>82.3</v>
      </c>
      <c r="I2109" s="6">
        <v>5.3242244720458984</v>
      </c>
      <c r="J2109" s="6" t="s">
        <v>333</v>
      </c>
      <c r="K2109" s="12" t="s">
        <v>333</v>
      </c>
      <c r="L2109">
        <f t="shared" si="98"/>
        <v>1.72</v>
      </c>
      <c r="M2109" s="20" t="e">
        <v>#N/A</v>
      </c>
    </row>
    <row r="2110" spans="1:13">
      <c r="A2110" t="str">
        <f t="shared" si="96"/>
        <v/>
      </c>
      <c r="B2110" t="s">
        <v>81</v>
      </c>
      <c r="C2110" t="str">
        <f>VLOOKUP(B2110,'country codes'!$A$3:$B$287,2,0)</f>
        <v>ISL</v>
      </c>
      <c r="D2110">
        <v>3</v>
      </c>
      <c r="E2110" s="7" t="str">
        <f t="shared" si="97"/>
        <v>2007ISL</v>
      </c>
      <c r="F2110" s="5">
        <v>305.18099999999998</v>
      </c>
      <c r="G2110">
        <v>2007</v>
      </c>
      <c r="H2110" s="5">
        <v>81.400000000000006</v>
      </c>
      <c r="I2110" s="6" t="s">
        <v>333</v>
      </c>
      <c r="J2110" s="6" t="s">
        <v>333</v>
      </c>
      <c r="K2110" s="12" t="s">
        <v>333</v>
      </c>
      <c r="L2110">
        <f t="shared" si="98"/>
        <v>1.72</v>
      </c>
      <c r="M2110" s="20" t="e">
        <v>#N/A</v>
      </c>
    </row>
    <row r="2111" spans="1:13">
      <c r="A2111" t="str">
        <f t="shared" si="96"/>
        <v/>
      </c>
      <c r="B2111" t="s">
        <v>65</v>
      </c>
      <c r="C2111" t="str">
        <f>VLOOKUP(B2111,'country codes'!$A$3:$B$287,2,0)</f>
        <v>IRQ</v>
      </c>
      <c r="D2111">
        <v>4</v>
      </c>
      <c r="E2111" s="7" t="str">
        <f t="shared" si="97"/>
        <v>2007IRQ</v>
      </c>
      <c r="F2111" s="5">
        <v>27911.241999999998</v>
      </c>
      <c r="G2111">
        <v>2007</v>
      </c>
      <c r="H2111" s="5">
        <v>68.099999999999994</v>
      </c>
      <c r="I2111" s="6" t="s">
        <v>333</v>
      </c>
      <c r="J2111" s="6">
        <v>1.21967134849656</v>
      </c>
      <c r="K2111" s="12" t="s">
        <v>333</v>
      </c>
      <c r="L2111">
        <f t="shared" si="98"/>
        <v>1.72</v>
      </c>
      <c r="M2111" s="20" t="e">
        <v>#N/A</v>
      </c>
    </row>
    <row r="2112" spans="1:13">
      <c r="A2112" t="str">
        <f t="shared" si="96"/>
        <v/>
      </c>
      <c r="B2112" t="s">
        <v>9</v>
      </c>
      <c r="C2112" t="str">
        <f>VLOOKUP(B2112,'country codes'!$A$3:$B$287,2,0)</f>
        <v>JAM</v>
      </c>
      <c r="D2112">
        <v>1</v>
      </c>
      <c r="E2112" s="7" t="str">
        <f t="shared" si="97"/>
        <v>2007JAM</v>
      </c>
      <c r="F2112" s="5">
        <v>2768.2289999999998</v>
      </c>
      <c r="G2112">
        <v>2007</v>
      </c>
      <c r="H2112" s="5">
        <v>74.099999999999994</v>
      </c>
      <c r="I2112" s="6" t="s">
        <v>333</v>
      </c>
      <c r="J2112" s="6">
        <v>2.0424487764155899</v>
      </c>
      <c r="K2112" s="12" t="s">
        <v>333</v>
      </c>
      <c r="L2112">
        <f t="shared" si="98"/>
        <v>1.72</v>
      </c>
      <c r="M2112" s="20" t="e">
        <v>#N/A</v>
      </c>
    </row>
    <row r="2113" spans="1:13">
      <c r="A2113" t="str">
        <f t="shared" si="96"/>
        <v/>
      </c>
      <c r="B2113" t="s">
        <v>148</v>
      </c>
      <c r="C2113" t="str">
        <f>VLOOKUP(B2113,'country codes'!$A$3:$B$287,2,0)</f>
        <v>KWT</v>
      </c>
      <c r="D2113">
        <v>4</v>
      </c>
      <c r="E2113" s="7" t="str">
        <f t="shared" si="97"/>
        <v>2007KWT</v>
      </c>
      <c r="F2113" s="5">
        <v>2504.0259999999998</v>
      </c>
      <c r="G2113">
        <v>2007</v>
      </c>
      <c r="H2113" s="5">
        <v>73.8</v>
      </c>
      <c r="I2113" s="6" t="s">
        <v>333</v>
      </c>
      <c r="J2113" s="6">
        <v>10.412674173947501</v>
      </c>
      <c r="K2113" s="12" t="s">
        <v>333</v>
      </c>
      <c r="L2113">
        <f t="shared" si="98"/>
        <v>1.72</v>
      </c>
      <c r="M2113" s="20" t="e">
        <v>#N/A</v>
      </c>
    </row>
    <row r="2114" spans="1:13">
      <c r="A2114" t="str">
        <f t="shared" ref="A2114:A2177" si="99">IF(ISNUMBER(K2114),COUNTIFS($G$2:$G$2281,G2114,$K$2:$K$2281,"&gt;"&amp;K2114)+1,"")</f>
        <v/>
      </c>
      <c r="B2114" t="s">
        <v>150</v>
      </c>
      <c r="C2114" t="str">
        <f>VLOOKUP(B2114,'country codes'!$A$3:$B$287,2,0)</f>
        <v>LSO</v>
      </c>
      <c r="D2114">
        <v>5</v>
      </c>
      <c r="E2114" s="7" t="str">
        <f t="shared" ref="E2114:E2177" si="100">G2114&amp;C2114</f>
        <v>2007LSO</v>
      </c>
      <c r="F2114" s="5">
        <v>1986.9259999999999</v>
      </c>
      <c r="G2114">
        <v>2007</v>
      </c>
      <c r="H2114" s="5">
        <v>42.9</v>
      </c>
      <c r="I2114" s="6" t="s">
        <v>333</v>
      </c>
      <c r="J2114" s="6">
        <v>1.5561817862023199</v>
      </c>
      <c r="K2114" s="12" t="s">
        <v>333</v>
      </c>
      <c r="L2114">
        <f t="shared" ref="L2114:L2177" si="101">VLOOKUP(G2114,$G$2285:$J$2299,4,0)</f>
        <v>1.72</v>
      </c>
      <c r="M2114" s="20" t="e">
        <v>#N/A</v>
      </c>
    </row>
    <row r="2115" spans="1:13">
      <c r="A2115" t="str">
        <f t="shared" si="99"/>
        <v/>
      </c>
      <c r="B2115" t="s">
        <v>97</v>
      </c>
      <c r="C2115" t="str">
        <f>VLOOKUP(B2115,'country codes'!$A$3:$B$287,2,0)</f>
        <v>LBY</v>
      </c>
      <c r="D2115">
        <v>4</v>
      </c>
      <c r="E2115" s="7" t="str">
        <f t="shared" si="100"/>
        <v>2007LBY</v>
      </c>
      <c r="F2115" s="5">
        <v>5974.7860000000001</v>
      </c>
      <c r="G2115">
        <v>2007</v>
      </c>
      <c r="H2115" s="5">
        <v>72.2</v>
      </c>
      <c r="I2115" s="6" t="s">
        <v>333</v>
      </c>
      <c r="J2115" s="6">
        <v>2.9235644652441901</v>
      </c>
      <c r="K2115" s="12" t="s">
        <v>333</v>
      </c>
      <c r="L2115">
        <f t="shared" si="101"/>
        <v>1.72</v>
      </c>
      <c r="M2115" s="20" t="e">
        <v>#N/A</v>
      </c>
    </row>
    <row r="2116" spans="1:13">
      <c r="A2116" t="str">
        <f t="shared" si="99"/>
        <v/>
      </c>
      <c r="B2116" t="s">
        <v>152</v>
      </c>
      <c r="C2116" t="str">
        <f>VLOOKUP(B2116,'country codes'!$A$3:$B$287,2,0)</f>
        <v>LUX</v>
      </c>
      <c r="D2116">
        <v>3</v>
      </c>
      <c r="E2116" s="7" t="str">
        <f t="shared" si="100"/>
        <v>2007LUX</v>
      </c>
      <c r="F2116" s="5">
        <v>474.91699999999997</v>
      </c>
      <c r="G2116">
        <v>2007</v>
      </c>
      <c r="H2116" s="5">
        <v>79.400000000000006</v>
      </c>
      <c r="I2116" s="6" t="s">
        <v>333</v>
      </c>
      <c r="J2116" s="6">
        <v>14.4723248914151</v>
      </c>
      <c r="K2116" s="12" t="s">
        <v>333</v>
      </c>
      <c r="L2116">
        <f t="shared" si="101"/>
        <v>1.72</v>
      </c>
      <c r="M2116" s="20" t="e">
        <v>#N/A</v>
      </c>
    </row>
    <row r="2117" spans="1:13">
      <c r="A2117" t="str">
        <f t="shared" si="99"/>
        <v/>
      </c>
      <c r="B2117" t="s">
        <v>113</v>
      </c>
      <c r="C2117" t="str">
        <f>VLOOKUP(B2117,'country codes'!$A$3:$B$287,2,0)</f>
        <v>MLT</v>
      </c>
      <c r="D2117">
        <v>3</v>
      </c>
      <c r="E2117" s="7" t="str">
        <f t="shared" si="100"/>
        <v>2007MLT</v>
      </c>
      <c r="F2117" s="5">
        <v>407.85399999999998</v>
      </c>
      <c r="G2117">
        <v>2007</v>
      </c>
      <c r="H2117" s="5">
        <v>80.2</v>
      </c>
      <c r="I2117" s="6" t="s">
        <v>333</v>
      </c>
      <c r="J2117" s="6">
        <v>6.3050332227783201</v>
      </c>
      <c r="K2117" s="12" t="s">
        <v>333</v>
      </c>
      <c r="L2117">
        <f t="shared" si="101"/>
        <v>1.72</v>
      </c>
      <c r="M2117" s="20" t="e">
        <v>#N/A</v>
      </c>
    </row>
    <row r="2118" spans="1:13">
      <c r="A2118" t="str">
        <f t="shared" si="99"/>
        <v/>
      </c>
      <c r="B2118" t="s">
        <v>38</v>
      </c>
      <c r="C2118" t="str">
        <f>VLOOKUP(B2118,'country codes'!$A$3:$B$287,2,0)</f>
        <v>MUS</v>
      </c>
      <c r="D2118">
        <v>5</v>
      </c>
      <c r="E2118" s="7" t="str">
        <f t="shared" si="100"/>
        <v>2007MUS</v>
      </c>
      <c r="F2118" s="5">
        <v>1233.8900000000001</v>
      </c>
      <c r="G2118">
        <v>2007</v>
      </c>
      <c r="H2118" s="5">
        <v>72.8</v>
      </c>
      <c r="I2118" s="6" t="s">
        <v>333</v>
      </c>
      <c r="J2118" s="6">
        <v>2.9745268783023602</v>
      </c>
      <c r="K2118" s="12" t="s">
        <v>333</v>
      </c>
      <c r="L2118">
        <f t="shared" si="101"/>
        <v>1.72</v>
      </c>
      <c r="M2118" s="20" t="e">
        <v>#N/A</v>
      </c>
    </row>
    <row r="2119" spans="1:13">
      <c r="A2119" t="str">
        <f t="shared" si="99"/>
        <v/>
      </c>
      <c r="B2119" t="s">
        <v>33</v>
      </c>
      <c r="C2119" t="str">
        <f>VLOOKUP(B2119,'country codes'!$A$3:$B$287,2,0)</f>
        <v>MAR</v>
      </c>
      <c r="D2119">
        <v>4</v>
      </c>
      <c r="E2119" s="7" t="str">
        <f t="shared" si="100"/>
        <v>2007MAR</v>
      </c>
      <c r="F2119" s="5">
        <v>31163.67</v>
      </c>
      <c r="G2119">
        <v>2007</v>
      </c>
      <c r="H2119" s="5">
        <v>73</v>
      </c>
      <c r="I2119" s="6" t="s">
        <v>333</v>
      </c>
      <c r="J2119" s="6">
        <v>1.47528352771257</v>
      </c>
      <c r="K2119" s="12" t="s">
        <v>333</v>
      </c>
      <c r="L2119">
        <f t="shared" si="101"/>
        <v>1.72</v>
      </c>
      <c r="M2119" s="20" t="e">
        <v>#N/A</v>
      </c>
    </row>
    <row r="2120" spans="1:13">
      <c r="A2120" t="str">
        <f t="shared" si="99"/>
        <v/>
      </c>
      <c r="B2120" t="s">
        <v>102</v>
      </c>
      <c r="C2120" t="str">
        <f>VLOOKUP(B2120,'country codes'!$A$3:$B$287,2,0)</f>
        <v>MMR</v>
      </c>
      <c r="D2120">
        <v>8</v>
      </c>
      <c r="E2120" s="7" t="str">
        <f t="shared" si="100"/>
        <v>2007MMR</v>
      </c>
      <c r="F2120" s="5">
        <v>49621.478999999999</v>
      </c>
      <c r="G2120">
        <v>2007</v>
      </c>
      <c r="H2120" s="5">
        <v>62.3</v>
      </c>
      <c r="I2120" s="6" t="s">
        <v>333</v>
      </c>
      <c r="J2120" s="6">
        <v>1.42327069801171</v>
      </c>
      <c r="K2120" s="12" t="s">
        <v>333</v>
      </c>
      <c r="L2120">
        <f t="shared" si="101"/>
        <v>1.72</v>
      </c>
      <c r="M2120" s="20" t="e">
        <v>#N/A</v>
      </c>
    </row>
    <row r="2121" spans="1:13">
      <c r="A2121" t="str">
        <f t="shared" si="99"/>
        <v/>
      </c>
      <c r="B2121" t="s">
        <v>155</v>
      </c>
      <c r="C2121" t="str">
        <f>VLOOKUP(B2121,'country codes'!$A$3:$B$287,2,0)</f>
        <v>QAT</v>
      </c>
      <c r="D2121">
        <v>4</v>
      </c>
      <c r="E2121" s="7" t="str">
        <f t="shared" si="100"/>
        <v>2007QAT</v>
      </c>
      <c r="F2121" s="5">
        <v>1218.441</v>
      </c>
      <c r="G2121">
        <v>2007</v>
      </c>
      <c r="H2121" s="5">
        <v>78.599999999999994</v>
      </c>
      <c r="I2121" s="6" t="s">
        <v>333</v>
      </c>
      <c r="J2121" s="6">
        <v>17.0200601864424</v>
      </c>
      <c r="K2121" s="12" t="s">
        <v>333</v>
      </c>
      <c r="L2121">
        <f t="shared" si="101"/>
        <v>1.72</v>
      </c>
      <c r="M2121" s="20" t="e">
        <v>#N/A</v>
      </c>
    </row>
    <row r="2122" spans="1:13">
      <c r="A2122" t="str">
        <f t="shared" si="99"/>
        <v/>
      </c>
      <c r="B2122" t="s">
        <v>99</v>
      </c>
      <c r="C2122" t="str">
        <f>VLOOKUP(B2122,'country codes'!$A$3:$B$287,2,0)</f>
        <v>SDN</v>
      </c>
      <c r="D2122">
        <v>5</v>
      </c>
      <c r="E2122" s="7" t="str">
        <f t="shared" si="100"/>
        <v>2007SDN</v>
      </c>
      <c r="F2122" s="5">
        <v>32360.618999999999</v>
      </c>
      <c r="G2122">
        <v>2007</v>
      </c>
      <c r="H2122" s="5">
        <v>61.4</v>
      </c>
      <c r="I2122" s="6" t="s">
        <v>333</v>
      </c>
      <c r="J2122" s="6" t="s">
        <v>333</v>
      </c>
      <c r="K2122" s="12" t="s">
        <v>333</v>
      </c>
      <c r="L2122">
        <f t="shared" si="101"/>
        <v>1.72</v>
      </c>
      <c r="M2122" s="20" t="e">
        <v>#N/A</v>
      </c>
    </row>
    <row r="2123" spans="1:13">
      <c r="A2123" t="str">
        <f t="shared" si="99"/>
        <v/>
      </c>
      <c r="B2123" t="s">
        <v>15</v>
      </c>
      <c r="C2123" t="str">
        <f>VLOOKUP(B2123,'country codes'!$A$3:$B$287,2,0)</f>
        <v>CHE</v>
      </c>
      <c r="D2123">
        <v>3</v>
      </c>
      <c r="E2123" s="7" t="str">
        <f t="shared" si="100"/>
        <v>2007CHE</v>
      </c>
      <c r="F2123" s="5">
        <v>7536.9859999999999</v>
      </c>
      <c r="G2123">
        <v>2007</v>
      </c>
      <c r="H2123" s="5">
        <v>81.7</v>
      </c>
      <c r="I2123" s="6" t="s">
        <v>333</v>
      </c>
      <c r="J2123" s="6">
        <v>5.8602605034311601</v>
      </c>
      <c r="K2123" s="12" t="s">
        <v>333</v>
      </c>
      <c r="L2123">
        <f t="shared" si="101"/>
        <v>1.72</v>
      </c>
      <c r="M2123" s="20" t="e">
        <v>#N/A</v>
      </c>
    </row>
    <row r="2124" spans="1:13">
      <c r="A2124" t="str">
        <f t="shared" si="99"/>
        <v/>
      </c>
      <c r="B2124" t="s">
        <v>114</v>
      </c>
      <c r="C2124" t="str">
        <f>VLOOKUP(B2124,'country codes'!$A$3:$B$287,2,0)</f>
        <v>TWN</v>
      </c>
      <c r="D2124">
        <v>8</v>
      </c>
      <c r="E2124" s="7" t="str">
        <f t="shared" si="100"/>
        <v>2007TWN</v>
      </c>
      <c r="F2124" s="5">
        <v>22927.222000000002</v>
      </c>
      <c r="G2124">
        <v>2007</v>
      </c>
      <c r="H2124" s="11">
        <v>78.054299999999998</v>
      </c>
      <c r="I2124" s="6">
        <v>5.8683662414550781</v>
      </c>
      <c r="J2124" s="6" t="s">
        <v>333</v>
      </c>
      <c r="K2124" s="12" t="s">
        <v>333</v>
      </c>
      <c r="L2124">
        <f t="shared" si="101"/>
        <v>1.72</v>
      </c>
      <c r="M2124" s="20" t="e">
        <v>#N/A</v>
      </c>
    </row>
    <row r="2125" spans="1:13">
      <c r="A2125" t="str">
        <f t="shared" si="99"/>
        <v/>
      </c>
      <c r="B2125" t="s">
        <v>72</v>
      </c>
      <c r="C2125" t="str">
        <f>VLOOKUP(B2125,'country codes'!$A$3:$B$287,2,0)</f>
        <v>TUN</v>
      </c>
      <c r="D2125">
        <v>4</v>
      </c>
      <c r="E2125" s="7" t="str">
        <f t="shared" si="100"/>
        <v>2007TUN</v>
      </c>
      <c r="F2125" s="5">
        <v>10304.728999999999</v>
      </c>
      <c r="G2125">
        <v>2007</v>
      </c>
      <c r="H2125" s="5">
        <v>74.599999999999994</v>
      </c>
      <c r="I2125" s="6" t="s">
        <v>333</v>
      </c>
      <c r="J2125" s="6">
        <v>2.13199403964409</v>
      </c>
      <c r="K2125" s="12" t="s">
        <v>333</v>
      </c>
      <c r="L2125">
        <f t="shared" si="101"/>
        <v>1.72</v>
      </c>
      <c r="M2125" s="20" t="e">
        <v>#N/A</v>
      </c>
    </row>
    <row r="2126" spans="1:13">
      <c r="A2126" t="str">
        <f t="shared" si="99"/>
        <v/>
      </c>
      <c r="B2126" t="s">
        <v>144</v>
      </c>
      <c r="C2126" t="str">
        <f>VLOOKUP(B2126,'country codes'!$A$3:$B$287,2,0)</f>
        <v>TKM</v>
      </c>
      <c r="D2126">
        <v>7</v>
      </c>
      <c r="E2126" s="7" t="str">
        <f t="shared" si="100"/>
        <v>2007TKM</v>
      </c>
      <c r="F2126" s="5">
        <v>4870.1419999999998</v>
      </c>
      <c r="G2126">
        <v>2007</v>
      </c>
      <c r="H2126" s="5">
        <v>65.7</v>
      </c>
      <c r="I2126" s="6" t="s">
        <v>333</v>
      </c>
      <c r="J2126" s="6">
        <v>5.0097813082708704</v>
      </c>
      <c r="K2126" s="12" t="s">
        <v>333</v>
      </c>
      <c r="L2126">
        <f t="shared" si="101"/>
        <v>1.72</v>
      </c>
      <c r="M2126" s="20" t="e">
        <v>#N/A</v>
      </c>
    </row>
    <row r="2127" spans="1:13">
      <c r="A2127" t="str">
        <f t="shared" si="99"/>
        <v/>
      </c>
      <c r="B2127" t="s">
        <v>145</v>
      </c>
      <c r="C2127" t="str">
        <f>VLOOKUP(B2127,'country codes'!$A$3:$B$287,2,0)</f>
        <v>ARE</v>
      </c>
      <c r="D2127">
        <v>4</v>
      </c>
      <c r="E2127" s="7" t="str">
        <f t="shared" si="100"/>
        <v>2007ARE</v>
      </c>
      <c r="F2127" s="5">
        <v>6168.8459999999995</v>
      </c>
      <c r="G2127">
        <v>2007</v>
      </c>
      <c r="H2127" s="5">
        <v>75.8</v>
      </c>
      <c r="I2127" s="6" t="s">
        <v>333</v>
      </c>
      <c r="J2127" s="6">
        <v>11.917904410926496</v>
      </c>
      <c r="K2127" s="12" t="s">
        <v>333</v>
      </c>
      <c r="L2127">
        <f t="shared" si="101"/>
        <v>1.72</v>
      </c>
      <c r="M2127" s="20" t="e">
        <v>#N/A</v>
      </c>
    </row>
    <row r="2128" spans="1:13">
      <c r="A2128" t="str">
        <f t="shared" si="99"/>
        <v/>
      </c>
      <c r="B2128" t="s">
        <v>16</v>
      </c>
      <c r="C2128" t="str">
        <f>VLOOKUP(B2128,'country codes'!$A$3:$B$287,2,0)</f>
        <v>URY</v>
      </c>
      <c r="D2128">
        <v>1</v>
      </c>
      <c r="E2128" s="7" t="str">
        <f t="shared" si="100"/>
        <v>2007URY</v>
      </c>
      <c r="F2128" s="5">
        <v>3331.7530000000002</v>
      </c>
      <c r="G2128">
        <v>2007</v>
      </c>
      <c r="H2128" s="5">
        <v>76.3</v>
      </c>
      <c r="I2128" s="6">
        <v>5.6939458847045898</v>
      </c>
      <c r="J2128" s="6" t="s">
        <v>333</v>
      </c>
      <c r="K2128" s="12" t="s">
        <v>333</v>
      </c>
      <c r="L2128">
        <f t="shared" si="101"/>
        <v>1.72</v>
      </c>
      <c r="M2128" s="20" t="e">
        <v>#N/A</v>
      </c>
    </row>
    <row r="2129" spans="1:13">
      <c r="A2129" t="str">
        <f t="shared" si="99"/>
        <v/>
      </c>
      <c r="B2129" t="s">
        <v>11</v>
      </c>
      <c r="C2129" t="str">
        <f>VLOOKUP(B2129,'country codes'!$A$3:$B$287,2,0)</f>
        <v>VUT</v>
      </c>
      <c r="D2129">
        <v>8</v>
      </c>
      <c r="E2129" s="7" t="str">
        <f t="shared" si="100"/>
        <v>2007VUT</v>
      </c>
      <c r="F2129" s="5">
        <v>219.464</v>
      </c>
      <c r="G2129">
        <v>2007</v>
      </c>
      <c r="H2129" s="5">
        <v>68.7</v>
      </c>
      <c r="I2129" s="6" t="s">
        <v>333</v>
      </c>
      <c r="J2129" s="6" t="s">
        <v>333</v>
      </c>
      <c r="K2129" s="12" t="s">
        <v>333</v>
      </c>
      <c r="L2129">
        <f t="shared" si="101"/>
        <v>1.72</v>
      </c>
      <c r="M2129" s="20" t="e">
        <v>#N/A</v>
      </c>
    </row>
    <row r="2130" spans="1:13">
      <c r="A2130">
        <f t="shared" si="99"/>
        <v>1</v>
      </c>
      <c r="B2130" t="s">
        <v>4</v>
      </c>
      <c r="C2130" t="str">
        <f>VLOOKUP(B2130,'country codes'!$A$3:$B$287,2,0)</f>
        <v>CRI</v>
      </c>
      <c r="D2130">
        <v>1</v>
      </c>
      <c r="E2130" s="7" t="str">
        <f t="shared" si="100"/>
        <v>2006CRI</v>
      </c>
      <c r="F2130" s="5">
        <v>4345.4210000000003</v>
      </c>
      <c r="G2130">
        <v>2006</v>
      </c>
      <c r="H2130" s="5">
        <v>78.2</v>
      </c>
      <c r="I2130" s="6">
        <v>7.0824651718139648</v>
      </c>
      <c r="J2130" s="6">
        <v>2.57950139357134</v>
      </c>
      <c r="K2130" s="12">
        <v>62.697329190569228</v>
      </c>
      <c r="L2130">
        <f t="shared" si="101"/>
        <v>1.74</v>
      </c>
      <c r="M2130" s="20" t="e">
        <v>#N/A</v>
      </c>
    </row>
    <row r="2131" spans="1:13">
      <c r="A2131">
        <f t="shared" si="99"/>
        <v>2</v>
      </c>
      <c r="B2131" t="s">
        <v>9</v>
      </c>
      <c r="C2131" t="str">
        <f>VLOOKUP(B2131,'country codes'!$A$3:$B$287,2,0)</f>
        <v>JAM</v>
      </c>
      <c r="D2131">
        <v>1</v>
      </c>
      <c r="E2131" s="7" t="str">
        <f t="shared" si="100"/>
        <v>2006JAM</v>
      </c>
      <c r="F2131" s="5">
        <v>2754.4140000000002</v>
      </c>
      <c r="G2131">
        <v>2006</v>
      </c>
      <c r="H2131" s="5">
        <v>74.099999999999994</v>
      </c>
      <c r="I2131" s="6">
        <v>6.2078819274902344</v>
      </c>
      <c r="J2131" s="6">
        <v>1.5856886634635901</v>
      </c>
      <c r="K2131" s="12">
        <v>59.991872381117176</v>
      </c>
      <c r="L2131">
        <f t="shared" si="101"/>
        <v>1.74</v>
      </c>
      <c r="M2131" s="20" t="e">
        <v>#N/A</v>
      </c>
    </row>
    <row r="2132" spans="1:13">
      <c r="A2132">
        <f t="shared" si="99"/>
        <v>3</v>
      </c>
      <c r="B2132" t="s">
        <v>5</v>
      </c>
      <c r="C2132" t="str">
        <f>VLOOKUP(B2132,'country codes'!$A$3:$B$287,2,0)</f>
        <v>COL</v>
      </c>
      <c r="D2132">
        <v>1</v>
      </c>
      <c r="E2132" s="7" t="str">
        <f t="shared" si="100"/>
        <v>2006COL</v>
      </c>
      <c r="F2132" s="5">
        <v>43200.900999999998</v>
      </c>
      <c r="G2132">
        <v>2006</v>
      </c>
      <c r="H2132" s="5">
        <v>74.5</v>
      </c>
      <c r="I2132" s="6">
        <v>6.0249428749084473</v>
      </c>
      <c r="J2132" s="6">
        <v>1.92277992920954</v>
      </c>
      <c r="K2132" s="12">
        <v>56.606045626266116</v>
      </c>
      <c r="L2132">
        <f t="shared" si="101"/>
        <v>1.74</v>
      </c>
      <c r="M2132" s="20" t="e">
        <v>#N/A</v>
      </c>
    </row>
    <row r="2133" spans="1:13">
      <c r="A2133">
        <f t="shared" si="99"/>
        <v>4</v>
      </c>
      <c r="B2133" t="s">
        <v>50</v>
      </c>
      <c r="C2133" t="str">
        <f>VLOOKUP(B2133,'country codes'!$A$3:$B$287,2,0)</f>
        <v>VNM</v>
      </c>
      <c r="D2133">
        <v>8</v>
      </c>
      <c r="E2133" s="7" t="str">
        <f t="shared" si="100"/>
        <v>2006VNM</v>
      </c>
      <c r="F2133" s="5">
        <v>84617.544999999998</v>
      </c>
      <c r="G2133">
        <v>2006</v>
      </c>
      <c r="H2133" s="5">
        <v>74.3</v>
      </c>
      <c r="I2133" s="6">
        <v>5.2936596870422363</v>
      </c>
      <c r="J2133" s="6">
        <v>1.3107315819733201</v>
      </c>
      <c r="K2133" s="12">
        <v>55.327178306770335</v>
      </c>
      <c r="L2133">
        <f t="shared" si="101"/>
        <v>1.74</v>
      </c>
      <c r="M2133" s="20" t="e">
        <v>#N/A</v>
      </c>
    </row>
    <row r="2134" spans="1:13">
      <c r="A2134">
        <f t="shared" si="99"/>
        <v>5</v>
      </c>
      <c r="B2134" t="s">
        <v>8</v>
      </c>
      <c r="C2134" t="str">
        <f>VLOOKUP(B2134,'country codes'!$A$3:$B$287,2,0)</f>
        <v>GTM</v>
      </c>
      <c r="D2134">
        <v>1</v>
      </c>
      <c r="E2134" s="7" t="str">
        <f t="shared" si="100"/>
        <v>2006GTM</v>
      </c>
      <c r="F2134" s="5">
        <v>13397.022000000001</v>
      </c>
      <c r="G2134">
        <v>2006</v>
      </c>
      <c r="H2134" s="5">
        <v>70.099999999999994</v>
      </c>
      <c r="I2134" s="6">
        <v>5.9014291763305664</v>
      </c>
      <c r="J2134" s="6">
        <v>1.7515406875106601</v>
      </c>
      <c r="K2134" s="12">
        <v>53.120462544586893</v>
      </c>
      <c r="L2134">
        <f t="shared" si="101"/>
        <v>1.74</v>
      </c>
      <c r="M2134" s="20" t="e">
        <v>#N/A</v>
      </c>
    </row>
    <row r="2135" spans="1:13">
      <c r="A2135">
        <f t="shared" si="99"/>
        <v>6</v>
      </c>
      <c r="B2135" t="s">
        <v>30</v>
      </c>
      <c r="C2135" t="str">
        <f>VLOOKUP(B2135,'country codes'!$A$3:$B$287,2,0)</f>
        <v>PSE</v>
      </c>
      <c r="D2135">
        <v>4</v>
      </c>
      <c r="E2135" s="7" t="str">
        <f t="shared" si="100"/>
        <v>2006PSE</v>
      </c>
      <c r="F2135" s="5">
        <v>3662.4209999999998</v>
      </c>
      <c r="G2135">
        <v>2006</v>
      </c>
      <c r="H2135" s="5">
        <v>72.2</v>
      </c>
      <c r="I2135" s="6">
        <v>4.7163877487182617</v>
      </c>
      <c r="J2135" s="6">
        <v>0.77377930222809899</v>
      </c>
      <c r="K2135" s="12">
        <v>52.952589503641462</v>
      </c>
      <c r="L2135">
        <f t="shared" si="101"/>
        <v>1.74</v>
      </c>
      <c r="M2135" s="20" t="e">
        <v>#N/A</v>
      </c>
    </row>
    <row r="2136" spans="1:13">
      <c r="A2136">
        <f t="shared" si="99"/>
        <v>7</v>
      </c>
      <c r="B2136" t="s">
        <v>12</v>
      </c>
      <c r="C2136" t="str">
        <f>VLOOKUP(B2136,'country codes'!$A$3:$B$287,2,0)</f>
        <v>PAN</v>
      </c>
      <c r="D2136">
        <v>1</v>
      </c>
      <c r="E2136" s="7" t="str">
        <f t="shared" si="100"/>
        <v>2006PAN</v>
      </c>
      <c r="F2136" s="5">
        <v>3391.6729999999998</v>
      </c>
      <c r="G2136">
        <v>2006</v>
      </c>
      <c r="H2136" s="5">
        <v>76.099999999999994</v>
      </c>
      <c r="I2136" s="6">
        <v>6.127988338470459</v>
      </c>
      <c r="J2136" s="6">
        <v>2.8877318384567099</v>
      </c>
      <c r="K2136" s="12">
        <v>52.609603547521282</v>
      </c>
      <c r="L2136">
        <f t="shared" si="101"/>
        <v>1.74</v>
      </c>
      <c r="M2136" s="20" t="e">
        <v>#N/A</v>
      </c>
    </row>
    <row r="2137" spans="1:13">
      <c r="A2137">
        <f t="shared" si="99"/>
        <v>8</v>
      </c>
      <c r="B2137" t="s">
        <v>39</v>
      </c>
      <c r="C2137" t="str">
        <f>VLOOKUP(B2137,'country codes'!$A$3:$B$287,2,0)</f>
        <v>VEN</v>
      </c>
      <c r="D2137">
        <v>1</v>
      </c>
      <c r="E2137" s="7" t="str">
        <f t="shared" si="100"/>
        <v>2006VEN</v>
      </c>
      <c r="F2137" s="5">
        <v>26850.19</v>
      </c>
      <c r="G2137">
        <v>2006</v>
      </c>
      <c r="H2137" s="5">
        <v>72.900000000000006</v>
      </c>
      <c r="I2137" s="6">
        <v>6.5251460075378418</v>
      </c>
      <c r="J2137" s="6">
        <v>3.0250161114402001</v>
      </c>
      <c r="K2137" s="12">
        <v>51.842466119075944</v>
      </c>
      <c r="L2137">
        <f t="shared" si="101"/>
        <v>1.74</v>
      </c>
      <c r="M2137" s="20" t="e">
        <v>#N/A</v>
      </c>
    </row>
    <row r="2138" spans="1:13">
      <c r="A2138">
        <f t="shared" si="99"/>
        <v>9</v>
      </c>
      <c r="B2138" t="s">
        <v>7</v>
      </c>
      <c r="C2138" t="str">
        <f>VLOOKUP(B2138,'country codes'!$A$3:$B$287,2,0)</f>
        <v>HND</v>
      </c>
      <c r="D2138">
        <v>1</v>
      </c>
      <c r="E2138" s="7" t="str">
        <f t="shared" si="100"/>
        <v>2006HND</v>
      </c>
      <c r="F2138" s="5">
        <v>7634.2950000000001</v>
      </c>
      <c r="G2138">
        <v>2006</v>
      </c>
      <c r="H2138" s="5">
        <v>72.3</v>
      </c>
      <c r="I2138" s="6">
        <v>5.396519660949707</v>
      </c>
      <c r="J2138" s="6">
        <v>1.76602628887867</v>
      </c>
      <c r="K2138" s="12">
        <v>51.363223470345524</v>
      </c>
      <c r="L2138">
        <f t="shared" si="101"/>
        <v>1.74</v>
      </c>
      <c r="M2138" s="20" t="e">
        <v>#N/A</v>
      </c>
    </row>
    <row r="2139" spans="1:13">
      <c r="A2139">
        <f t="shared" si="99"/>
        <v>10</v>
      </c>
      <c r="B2139" t="s">
        <v>32</v>
      </c>
      <c r="C2139" t="str">
        <f>VLOOKUP(B2139,'country codes'!$A$3:$B$287,2,0)</f>
        <v>THA</v>
      </c>
      <c r="D2139">
        <v>8</v>
      </c>
      <c r="E2139" s="7" t="str">
        <f t="shared" si="100"/>
        <v>2006THA</v>
      </c>
      <c r="F2139" s="5">
        <v>65812.539999999994</v>
      </c>
      <c r="G2139">
        <v>2006</v>
      </c>
      <c r="H2139" s="5">
        <v>72.5</v>
      </c>
      <c r="I2139" s="6">
        <v>5.8854327201843262</v>
      </c>
      <c r="J2139" s="6">
        <v>2.34221753029068</v>
      </c>
      <c r="K2139" s="12">
        <v>51.342780566776099</v>
      </c>
      <c r="L2139">
        <f t="shared" si="101"/>
        <v>1.74</v>
      </c>
      <c r="M2139" s="20" t="e">
        <v>#N/A</v>
      </c>
    </row>
    <row r="2140" spans="1:13">
      <c r="A2140">
        <f t="shared" si="99"/>
        <v>11</v>
      </c>
      <c r="B2140" t="s">
        <v>45</v>
      </c>
      <c r="C2140" t="str">
        <f>VLOOKUP(B2140,'country codes'!$A$3:$B$287,2,0)</f>
        <v>ARG</v>
      </c>
      <c r="D2140">
        <v>1</v>
      </c>
      <c r="E2140" s="7" t="str">
        <f t="shared" si="100"/>
        <v>2006ARG</v>
      </c>
      <c r="F2140" s="5">
        <v>39289.875999999997</v>
      </c>
      <c r="G2140">
        <v>2006</v>
      </c>
      <c r="H2140" s="5">
        <v>74.599999999999994</v>
      </c>
      <c r="I2140" s="6">
        <v>6.3129253387451172</v>
      </c>
      <c r="J2140" s="6">
        <v>3.1237403951656901</v>
      </c>
      <c r="K2140" s="12">
        <v>51.322849155467971</v>
      </c>
      <c r="L2140">
        <f t="shared" si="101"/>
        <v>1.74</v>
      </c>
      <c r="M2140" s="20" t="e">
        <v>#N/A</v>
      </c>
    </row>
    <row r="2141" spans="1:13">
      <c r="A2141">
        <f t="shared" si="99"/>
        <v>12</v>
      </c>
      <c r="B2141" t="s">
        <v>15</v>
      </c>
      <c r="C2141" t="str">
        <f>VLOOKUP(B2141,'country codes'!$A$3:$B$287,2,0)</f>
        <v>CHE</v>
      </c>
      <c r="D2141">
        <v>3</v>
      </c>
      <c r="E2141" s="7" t="str">
        <f t="shared" si="100"/>
        <v>2006CHE</v>
      </c>
      <c r="F2141" s="5">
        <v>7457.9610000000002</v>
      </c>
      <c r="G2141">
        <v>2006</v>
      </c>
      <c r="H2141" s="5">
        <v>81.400000000000006</v>
      </c>
      <c r="I2141" s="6">
        <v>7.4732527732849121</v>
      </c>
      <c r="J2141" s="6">
        <v>5.6439579385237799</v>
      </c>
      <c r="K2141" s="12">
        <v>50.931191277120767</v>
      </c>
      <c r="L2141">
        <f t="shared" si="101"/>
        <v>1.74</v>
      </c>
      <c r="M2141" s="20" t="e">
        <v>#N/A</v>
      </c>
    </row>
    <row r="2142" spans="1:13">
      <c r="A2142">
        <f t="shared" si="99"/>
        <v>13</v>
      </c>
      <c r="B2142" t="s">
        <v>124</v>
      </c>
      <c r="C2142" t="str">
        <f>VLOOKUP(B2142,'country codes'!$A$3:$B$287,2,0)</f>
        <v>IND</v>
      </c>
      <c r="D2142">
        <v>6</v>
      </c>
      <c r="E2142" s="7" t="str">
        <f t="shared" si="100"/>
        <v>2006IND</v>
      </c>
      <c r="F2142" s="5">
        <v>1165486.291</v>
      </c>
      <c r="G2142">
        <v>2006</v>
      </c>
      <c r="H2142" s="5">
        <v>64.900000000000006</v>
      </c>
      <c r="I2142" s="6">
        <v>5.3482589721679688</v>
      </c>
      <c r="J2142" s="6">
        <v>0.90723461259295701</v>
      </c>
      <c r="K2142" s="12">
        <v>50.382971677467964</v>
      </c>
      <c r="L2142">
        <f t="shared" si="101"/>
        <v>1.74</v>
      </c>
      <c r="M2142" s="20" t="e">
        <v>#N/A</v>
      </c>
    </row>
    <row r="2143" spans="1:13">
      <c r="A2143">
        <f t="shared" si="99"/>
        <v>14</v>
      </c>
      <c r="B2143" t="s">
        <v>6</v>
      </c>
      <c r="C2143" t="str">
        <f>VLOOKUP(B2143,'country codes'!$A$3:$B$287,2,0)</f>
        <v>ECU</v>
      </c>
      <c r="D2143">
        <v>1</v>
      </c>
      <c r="E2143" s="7" t="str">
        <f t="shared" si="100"/>
        <v>2006ECU</v>
      </c>
      <c r="F2143" s="5">
        <v>14059.379000000001</v>
      </c>
      <c r="G2143">
        <v>2006</v>
      </c>
      <c r="H2143" s="5">
        <v>74.3</v>
      </c>
      <c r="I2143" s="6">
        <v>5.0241913795471191</v>
      </c>
      <c r="J2143" s="6">
        <v>1.7579701033459401</v>
      </c>
      <c r="K2143" s="12">
        <v>50.340078455848037</v>
      </c>
      <c r="L2143">
        <f t="shared" si="101"/>
        <v>1.74</v>
      </c>
      <c r="M2143" s="20" t="e">
        <v>#N/A</v>
      </c>
    </row>
    <row r="2144" spans="1:13">
      <c r="A2144">
        <f t="shared" si="99"/>
        <v>15</v>
      </c>
      <c r="B2144" t="s">
        <v>17</v>
      </c>
      <c r="C2144" t="str">
        <f>VLOOKUP(B2144,'country codes'!$A$3:$B$287,2,0)</f>
        <v>SLV</v>
      </c>
      <c r="D2144">
        <v>1</v>
      </c>
      <c r="E2144" s="7" t="str">
        <f t="shared" si="100"/>
        <v>2006SLV</v>
      </c>
      <c r="F2144" s="5">
        <v>6079.3950000000004</v>
      </c>
      <c r="G2144">
        <v>2006</v>
      </c>
      <c r="H2144" s="5">
        <v>70.3</v>
      </c>
      <c r="I2144" s="6">
        <v>5.7009296417236328</v>
      </c>
      <c r="J2144" s="6">
        <v>2.0090129035967799</v>
      </c>
      <c r="K2144" s="12">
        <v>50.326956088559868</v>
      </c>
      <c r="L2144">
        <f t="shared" si="101"/>
        <v>1.74</v>
      </c>
      <c r="M2144" s="20" t="e">
        <v>#N/A</v>
      </c>
    </row>
    <row r="2145" spans="1:13">
      <c r="A2145">
        <f t="shared" si="99"/>
        <v>16</v>
      </c>
      <c r="B2145" t="s">
        <v>21</v>
      </c>
      <c r="C2145" t="str">
        <f>VLOOKUP(B2145,'country codes'!$A$3:$B$287,2,0)</f>
        <v>DOM</v>
      </c>
      <c r="D2145">
        <v>1</v>
      </c>
      <c r="E2145" s="7" t="str">
        <f t="shared" si="100"/>
        <v>2006DOM</v>
      </c>
      <c r="F2145" s="5">
        <v>9218.6810000000005</v>
      </c>
      <c r="G2145">
        <v>2006</v>
      </c>
      <c r="H2145" s="5">
        <v>71</v>
      </c>
      <c r="I2145" s="6">
        <v>5.0879678726196289</v>
      </c>
      <c r="J2145" s="6">
        <v>1.60451000710614</v>
      </c>
      <c r="K2145" s="12">
        <v>49.155797547430353</v>
      </c>
      <c r="L2145">
        <f t="shared" si="101"/>
        <v>1.74</v>
      </c>
      <c r="M2145" s="20" t="e">
        <v>#N/A</v>
      </c>
    </row>
    <row r="2146" spans="1:13">
      <c r="A2146">
        <f t="shared" si="99"/>
        <v>17</v>
      </c>
      <c r="B2146" t="s">
        <v>86</v>
      </c>
      <c r="C2146" t="str">
        <f>VLOOKUP(B2146,'country codes'!$A$3:$B$287,2,0)</f>
        <v>CHL</v>
      </c>
      <c r="D2146">
        <v>1</v>
      </c>
      <c r="E2146" s="7" t="str">
        <f t="shared" si="100"/>
        <v>2006CHL</v>
      </c>
      <c r="F2146" s="5">
        <v>16354.507</v>
      </c>
      <c r="G2146">
        <v>2006</v>
      </c>
      <c r="H2146" s="5">
        <v>77.900000000000006</v>
      </c>
      <c r="I2146" s="6">
        <v>6.0628519058227539</v>
      </c>
      <c r="J2146" s="6">
        <v>3.7214926280232898</v>
      </c>
      <c r="K2146" s="12">
        <v>49.149077968841176</v>
      </c>
      <c r="L2146">
        <f t="shared" si="101"/>
        <v>1.74</v>
      </c>
      <c r="M2146" s="20" t="e">
        <v>#N/A</v>
      </c>
    </row>
    <row r="2147" spans="1:13">
      <c r="A2147">
        <f t="shared" si="99"/>
        <v>18</v>
      </c>
      <c r="B2147" t="s">
        <v>49</v>
      </c>
      <c r="C2147" t="str">
        <f>VLOOKUP(B2147,'country codes'!$A$3:$B$287,2,0)</f>
        <v>LKA</v>
      </c>
      <c r="D2147">
        <v>6</v>
      </c>
      <c r="E2147" s="7" t="str">
        <f t="shared" si="100"/>
        <v>2006LKA</v>
      </c>
      <c r="F2147" s="5">
        <v>19695.976999999999</v>
      </c>
      <c r="G2147">
        <v>2006</v>
      </c>
      <c r="H2147" s="5">
        <v>74.900000000000006</v>
      </c>
      <c r="I2147" s="6">
        <v>4.3446106910705566</v>
      </c>
      <c r="J2147" s="6">
        <v>1.2187744971593399</v>
      </c>
      <c r="K2147" s="12">
        <v>49.100339356866726</v>
      </c>
      <c r="L2147">
        <f t="shared" si="101"/>
        <v>1.74</v>
      </c>
      <c r="M2147" s="20" t="e">
        <v>#N/A</v>
      </c>
    </row>
    <row r="2148" spans="1:13">
      <c r="A2148">
        <f t="shared" si="99"/>
        <v>19</v>
      </c>
      <c r="B2148" t="s">
        <v>25</v>
      </c>
      <c r="C2148" t="str">
        <f>VLOOKUP(B2148,'country codes'!$A$3:$B$287,2,0)</f>
        <v>NZL</v>
      </c>
      <c r="D2148">
        <v>2</v>
      </c>
      <c r="E2148" s="7" t="str">
        <f t="shared" si="100"/>
        <v>2006NZL</v>
      </c>
      <c r="F2148" s="5">
        <v>4185.8819999999996</v>
      </c>
      <c r="G2148">
        <v>2006</v>
      </c>
      <c r="H2148" s="5">
        <v>80</v>
      </c>
      <c r="I2148" s="6">
        <v>7.3050141334533691</v>
      </c>
      <c r="J2148" s="6">
        <v>5.7429154050786497</v>
      </c>
      <c r="K2148" s="12">
        <v>48.685193306335577</v>
      </c>
      <c r="L2148">
        <f t="shared" si="101"/>
        <v>1.74</v>
      </c>
      <c r="M2148" s="20" t="e">
        <v>#N/A</v>
      </c>
    </row>
    <row r="2149" spans="1:13">
      <c r="A2149">
        <f t="shared" si="99"/>
        <v>20</v>
      </c>
      <c r="B2149" t="s">
        <v>74</v>
      </c>
      <c r="C2149" t="str">
        <f>VLOOKUP(B2149,'country codes'!$A$3:$B$287,2,0)</f>
        <v>ISR</v>
      </c>
      <c r="D2149">
        <v>4</v>
      </c>
      <c r="E2149" s="7" t="str">
        <f t="shared" si="100"/>
        <v>2006ISR</v>
      </c>
      <c r="F2149" s="5">
        <v>6680.6409999999996</v>
      </c>
      <c r="G2149">
        <v>2006</v>
      </c>
      <c r="H2149" s="5">
        <v>80.5</v>
      </c>
      <c r="I2149" s="6">
        <v>7.1734170913696289</v>
      </c>
      <c r="J2149" s="6">
        <v>5.8025815170825101</v>
      </c>
      <c r="K2149" s="12">
        <v>48.090361969527216</v>
      </c>
      <c r="L2149">
        <f t="shared" si="101"/>
        <v>1.74</v>
      </c>
      <c r="M2149" s="20" t="e">
        <v>#N/A</v>
      </c>
    </row>
    <row r="2150" spans="1:13">
      <c r="A2150">
        <f t="shared" si="99"/>
        <v>21</v>
      </c>
      <c r="B2150" t="s">
        <v>14</v>
      </c>
      <c r="C2150" t="str">
        <f>VLOOKUP(B2150,'country codes'!$A$3:$B$287,2,0)</f>
        <v>BGD</v>
      </c>
      <c r="D2150">
        <v>6</v>
      </c>
      <c r="E2150" s="7" t="str">
        <f t="shared" si="100"/>
        <v>2006BGD</v>
      </c>
      <c r="F2150" s="5">
        <v>140921.15400000001</v>
      </c>
      <c r="G2150">
        <v>2006</v>
      </c>
      <c r="H2150" s="5">
        <v>68.2</v>
      </c>
      <c r="I2150" s="6">
        <v>4.3189091682434082</v>
      </c>
      <c r="J2150" s="6">
        <v>0.61139170732354997</v>
      </c>
      <c r="K2150" s="12">
        <v>47.650862465271977</v>
      </c>
      <c r="L2150">
        <f t="shared" si="101"/>
        <v>1.74</v>
      </c>
      <c r="M2150" s="20" t="e">
        <v>#N/A</v>
      </c>
    </row>
    <row r="2151" spans="1:13">
      <c r="A2151">
        <f t="shared" si="99"/>
        <v>22</v>
      </c>
      <c r="B2151" t="s">
        <v>37</v>
      </c>
      <c r="C2151" t="str">
        <f>VLOOKUP(B2151,'country codes'!$A$3:$B$287,2,0)</f>
        <v>IDN</v>
      </c>
      <c r="D2151">
        <v>8</v>
      </c>
      <c r="E2151" s="7" t="str">
        <f t="shared" si="100"/>
        <v>2006IDN</v>
      </c>
      <c r="F2151" s="5">
        <v>229318.26199999999</v>
      </c>
      <c r="G2151">
        <v>2006</v>
      </c>
      <c r="H2151" s="5">
        <v>67.7</v>
      </c>
      <c r="I2151" s="6">
        <v>4.9469780921936035</v>
      </c>
      <c r="J2151" s="6">
        <v>1.34177375508132</v>
      </c>
      <c r="K2151" s="12">
        <v>47.13765850632344</v>
      </c>
      <c r="L2151">
        <f t="shared" si="101"/>
        <v>1.74</v>
      </c>
      <c r="M2151" s="20" t="e">
        <v>#N/A</v>
      </c>
    </row>
    <row r="2152" spans="1:13">
      <c r="A2152">
        <f t="shared" si="99"/>
        <v>23</v>
      </c>
      <c r="B2152" t="s">
        <v>10</v>
      </c>
      <c r="C2152" t="str">
        <f>VLOOKUP(B2152,'country codes'!$A$3:$B$287,2,0)</f>
        <v>PHL</v>
      </c>
      <c r="D2152">
        <v>8</v>
      </c>
      <c r="E2152" s="7" t="str">
        <f t="shared" si="100"/>
        <v>2006PHL</v>
      </c>
      <c r="F2152" s="5">
        <v>87888.675000000003</v>
      </c>
      <c r="G2152">
        <v>2006</v>
      </c>
      <c r="H2152" s="5">
        <v>69.2</v>
      </c>
      <c r="I2152" s="6">
        <v>4.6699457168579102</v>
      </c>
      <c r="J2152" s="6">
        <v>1.22210794917412</v>
      </c>
      <c r="K2152" s="12">
        <v>47.110950979687686</v>
      </c>
      <c r="L2152">
        <f t="shared" si="101"/>
        <v>1.74</v>
      </c>
      <c r="M2152" s="20" t="e">
        <v>#N/A</v>
      </c>
    </row>
    <row r="2153" spans="1:13">
      <c r="A2153">
        <f t="shared" si="99"/>
        <v>24</v>
      </c>
      <c r="B2153" t="s">
        <v>13</v>
      </c>
      <c r="C2153" t="str">
        <f>VLOOKUP(B2153,'country codes'!$A$3:$B$287,2,0)</f>
        <v>TJK</v>
      </c>
      <c r="D2153">
        <v>7</v>
      </c>
      <c r="E2153" s="7" t="str">
        <f t="shared" si="100"/>
        <v>2006TJK</v>
      </c>
      <c r="F2153" s="5">
        <v>6922.59</v>
      </c>
      <c r="G2153">
        <v>2006</v>
      </c>
      <c r="H2153" s="5">
        <v>66.8</v>
      </c>
      <c r="I2153" s="6">
        <v>4.6130990982055664</v>
      </c>
      <c r="J2153" s="6">
        <v>0.86288836542032299</v>
      </c>
      <c r="K2153" s="12">
        <v>47.038636459452086</v>
      </c>
      <c r="L2153">
        <f t="shared" si="101"/>
        <v>1.74</v>
      </c>
      <c r="M2153" s="20" t="e">
        <v>#N/A</v>
      </c>
    </row>
    <row r="2154" spans="1:13">
      <c r="A2154">
        <f t="shared" si="99"/>
        <v>25</v>
      </c>
      <c r="B2154" t="s">
        <v>35</v>
      </c>
      <c r="C2154" t="str">
        <f>VLOOKUP(B2154,'country codes'!$A$3:$B$287,2,0)</f>
        <v>ALB</v>
      </c>
      <c r="D2154">
        <v>7</v>
      </c>
      <c r="E2154" s="7" t="str">
        <f t="shared" si="100"/>
        <v>2006ALB</v>
      </c>
      <c r="F2154" s="5">
        <v>3063.0210000000002</v>
      </c>
      <c r="G2154">
        <v>2006</v>
      </c>
      <c r="H2154" s="5">
        <v>75.400000000000006</v>
      </c>
      <c r="I2154" s="6">
        <v>4.634251594543457</v>
      </c>
      <c r="J2154" s="6">
        <v>2.03432482325805</v>
      </c>
      <c r="K2154" s="12">
        <v>46.742609719999244</v>
      </c>
      <c r="L2154">
        <f t="shared" si="101"/>
        <v>1.74</v>
      </c>
      <c r="M2154" s="20" t="e">
        <v>#N/A</v>
      </c>
    </row>
    <row r="2155" spans="1:13">
      <c r="A2155">
        <f t="shared" si="99"/>
        <v>26</v>
      </c>
      <c r="B2155" t="s">
        <v>59</v>
      </c>
      <c r="C2155" t="str">
        <f>VLOOKUP(B2155,'country codes'!$A$3:$B$287,2,0)</f>
        <v>NOR</v>
      </c>
      <c r="D2155">
        <v>3</v>
      </c>
      <c r="E2155" s="7" t="str">
        <f t="shared" si="100"/>
        <v>2006NOR</v>
      </c>
      <c r="F2155" s="5">
        <v>4672.9859999999999</v>
      </c>
      <c r="G2155">
        <v>2006</v>
      </c>
      <c r="H2155" s="5">
        <v>80.2</v>
      </c>
      <c r="I2155" s="6">
        <v>7.415682315826416</v>
      </c>
      <c r="J2155" s="6">
        <v>6.4429203630553999</v>
      </c>
      <c r="K2155" s="12">
        <v>46.703498698650421</v>
      </c>
      <c r="L2155">
        <f t="shared" si="101"/>
        <v>1.74</v>
      </c>
      <c r="M2155" s="20" t="e">
        <v>#N/A</v>
      </c>
    </row>
    <row r="2156" spans="1:13">
      <c r="A2156">
        <f t="shared" si="99"/>
        <v>27</v>
      </c>
      <c r="B2156" t="s">
        <v>19</v>
      </c>
      <c r="C2156" t="str">
        <f>VLOOKUP(B2156,'country codes'!$A$3:$B$287,2,0)</f>
        <v>PER</v>
      </c>
      <c r="D2156">
        <v>1</v>
      </c>
      <c r="E2156" s="7" t="str">
        <f t="shared" si="100"/>
        <v>2006PER</v>
      </c>
      <c r="F2156" s="5">
        <v>28102.055</v>
      </c>
      <c r="G2156">
        <v>2006</v>
      </c>
      <c r="H2156" s="5">
        <v>73.2</v>
      </c>
      <c r="I2156" s="6">
        <v>4.8108453750610352</v>
      </c>
      <c r="J2156" s="6">
        <v>1.99101299091427</v>
      </c>
      <c r="K2156" s="12">
        <v>46.635133503514183</v>
      </c>
      <c r="L2156">
        <f t="shared" si="101"/>
        <v>1.74</v>
      </c>
      <c r="M2156" s="20" t="e">
        <v>#N/A</v>
      </c>
    </row>
    <row r="2157" spans="1:13">
      <c r="A2157">
        <f t="shared" si="99"/>
        <v>28</v>
      </c>
      <c r="B2157" t="s">
        <v>44</v>
      </c>
      <c r="C2157" t="str">
        <f>VLOOKUP(B2157,'country codes'!$A$3:$B$287,2,0)</f>
        <v>FRA</v>
      </c>
      <c r="D2157">
        <v>3</v>
      </c>
      <c r="E2157" s="7" t="str">
        <f t="shared" si="100"/>
        <v>2006FRA</v>
      </c>
      <c r="F2157" s="5">
        <v>61508.923999999999</v>
      </c>
      <c r="G2157">
        <v>2006</v>
      </c>
      <c r="H2157" s="5">
        <v>80.599999999999994</v>
      </c>
      <c r="I2157" s="6">
        <v>6.582700252532959</v>
      </c>
      <c r="J2157" s="6">
        <v>5.4368068645672798</v>
      </c>
      <c r="K2157" s="12">
        <v>46.453565965477139</v>
      </c>
      <c r="L2157">
        <f t="shared" si="101"/>
        <v>1.74</v>
      </c>
      <c r="M2157" s="20" t="e">
        <v>#N/A</v>
      </c>
    </row>
    <row r="2158" spans="1:13">
      <c r="A2158">
        <f t="shared" si="99"/>
        <v>29</v>
      </c>
      <c r="B2158" t="s">
        <v>23</v>
      </c>
      <c r="C2158" t="str">
        <f>VLOOKUP(B2158,'country codes'!$A$3:$B$287,2,0)</f>
        <v>NPL</v>
      </c>
      <c r="D2158">
        <v>6</v>
      </c>
      <c r="E2158" s="7" t="str">
        <f t="shared" si="100"/>
        <v>2006NPL</v>
      </c>
      <c r="F2158" s="5">
        <v>26066.687000000002</v>
      </c>
      <c r="G2158">
        <v>2006</v>
      </c>
      <c r="H2158" s="5">
        <v>65.8</v>
      </c>
      <c r="I2158" s="6">
        <v>4.5665946006774902</v>
      </c>
      <c r="J2158" s="6">
        <v>0.83337273624309405</v>
      </c>
      <c r="K2158" s="12">
        <v>46.067971941098101</v>
      </c>
      <c r="L2158">
        <f t="shared" si="101"/>
        <v>1.74</v>
      </c>
      <c r="M2158" s="20" t="e">
        <v>#N/A</v>
      </c>
    </row>
    <row r="2159" spans="1:13">
      <c r="A2159">
        <f t="shared" si="99"/>
        <v>30</v>
      </c>
      <c r="B2159" t="s">
        <v>36</v>
      </c>
      <c r="C2159" t="str">
        <f>VLOOKUP(B2159,'country codes'!$A$3:$B$287,2,0)</f>
        <v>MDA</v>
      </c>
      <c r="D2159">
        <v>7</v>
      </c>
      <c r="E2159" s="7" t="str">
        <f t="shared" si="100"/>
        <v>2006MDA</v>
      </c>
      <c r="F2159" s="5">
        <v>4146.2640000000001</v>
      </c>
      <c r="G2159">
        <v>2006</v>
      </c>
      <c r="H2159" s="5">
        <v>68</v>
      </c>
      <c r="I2159" s="6">
        <v>5.1020712852478027</v>
      </c>
      <c r="J2159" s="6">
        <v>1.8308944897304</v>
      </c>
      <c r="K2159" s="12">
        <v>45.576835103856752</v>
      </c>
      <c r="L2159">
        <f t="shared" si="101"/>
        <v>1.74</v>
      </c>
      <c r="M2159" s="20" t="e">
        <v>#N/A</v>
      </c>
    </row>
    <row r="2160" spans="1:13">
      <c r="A2160">
        <f t="shared" si="99"/>
        <v>31</v>
      </c>
      <c r="B2160" t="s">
        <v>22</v>
      </c>
      <c r="C2160" t="str">
        <f>VLOOKUP(B2160,'country codes'!$A$3:$B$287,2,0)</f>
        <v>KGZ</v>
      </c>
      <c r="D2160">
        <v>7</v>
      </c>
      <c r="E2160" s="7" t="str">
        <f t="shared" si="100"/>
        <v>2006KGZ</v>
      </c>
      <c r="F2160" s="5">
        <v>5124.3789999999999</v>
      </c>
      <c r="G2160">
        <v>2006</v>
      </c>
      <c r="H2160" s="5">
        <v>67.2</v>
      </c>
      <c r="I2160" s="6">
        <v>4.6413989067077637</v>
      </c>
      <c r="J2160" s="6">
        <v>1.1886956410960701</v>
      </c>
      <c r="K2160" s="12">
        <v>45.529717358398919</v>
      </c>
      <c r="L2160">
        <f t="shared" si="101"/>
        <v>1.74</v>
      </c>
      <c r="M2160" s="20" t="e">
        <v>#N/A</v>
      </c>
    </row>
    <row r="2161" spans="1:13">
      <c r="A2161">
        <f t="shared" si="99"/>
        <v>32</v>
      </c>
      <c r="B2161" t="s">
        <v>24</v>
      </c>
      <c r="C2161" t="str">
        <f>VLOOKUP(B2161,'country codes'!$A$3:$B$287,2,0)</f>
        <v>UZB</v>
      </c>
      <c r="D2161">
        <v>7</v>
      </c>
      <c r="E2161" s="7" t="str">
        <f t="shared" si="100"/>
        <v>2006UZB</v>
      </c>
      <c r="F2161" s="5">
        <v>26804.066999999999</v>
      </c>
      <c r="G2161">
        <v>2006</v>
      </c>
      <c r="H2161" s="5">
        <v>68.7</v>
      </c>
      <c r="I2161" s="6">
        <v>5.2323222160339355</v>
      </c>
      <c r="J2161" s="6">
        <v>2.1469351664286198</v>
      </c>
      <c r="K2161" s="12">
        <v>45.241645804620575</v>
      </c>
      <c r="L2161">
        <f t="shared" si="101"/>
        <v>1.74</v>
      </c>
      <c r="M2161" s="20" t="e">
        <v>#N/A</v>
      </c>
    </row>
    <row r="2162" spans="1:13">
      <c r="A2162">
        <f t="shared" si="99"/>
        <v>33</v>
      </c>
      <c r="B2162" t="s">
        <v>18</v>
      </c>
      <c r="C2162" t="str">
        <f>VLOOKUP(B2162,'country codes'!$A$3:$B$287,2,0)</f>
        <v>ARM</v>
      </c>
      <c r="D2162">
        <v>7</v>
      </c>
      <c r="E2162" s="7" t="str">
        <f t="shared" si="100"/>
        <v>2006ARM</v>
      </c>
      <c r="F2162" s="5">
        <v>2958.3009999999999</v>
      </c>
      <c r="G2162">
        <v>2006</v>
      </c>
      <c r="H2162" s="5">
        <v>72.7</v>
      </c>
      <c r="I2162" s="6">
        <v>4.2893109321594238</v>
      </c>
      <c r="J2162" s="6">
        <v>1.5354311976081201</v>
      </c>
      <c r="K2162" s="12">
        <v>45.136283863457983</v>
      </c>
      <c r="L2162">
        <f t="shared" si="101"/>
        <v>1.74</v>
      </c>
      <c r="M2162" s="20" t="e">
        <v>#N/A</v>
      </c>
    </row>
    <row r="2163" spans="1:13">
      <c r="A2163">
        <f t="shared" si="99"/>
        <v>34</v>
      </c>
      <c r="B2163" t="s">
        <v>54</v>
      </c>
      <c r="C2163" t="str">
        <f>VLOOKUP(B2163,'country codes'!$A$3:$B$287,2,0)</f>
        <v>IRL</v>
      </c>
      <c r="D2163">
        <v>3</v>
      </c>
      <c r="E2163" s="7" t="str">
        <f t="shared" si="100"/>
        <v>2006IRL</v>
      </c>
      <c r="F2163" s="5">
        <v>4230.6189999999997</v>
      </c>
      <c r="G2163">
        <v>2006</v>
      </c>
      <c r="H2163" s="5">
        <v>79.2</v>
      </c>
      <c r="I2163" s="6">
        <v>7.1442465782165527</v>
      </c>
      <c r="J2163" s="6">
        <v>6.4186149443941796</v>
      </c>
      <c r="K2163" s="12">
        <v>44.821526481795694</v>
      </c>
      <c r="L2163">
        <f t="shared" si="101"/>
        <v>1.74</v>
      </c>
      <c r="M2163" s="20" t="e">
        <v>#N/A</v>
      </c>
    </row>
    <row r="2164" spans="1:13">
      <c r="A2164">
        <f t="shared" si="99"/>
        <v>35</v>
      </c>
      <c r="B2164" t="s">
        <v>88</v>
      </c>
      <c r="C2164" t="str">
        <f>VLOOKUP(B2164,'country codes'!$A$3:$B$287,2,0)</f>
        <v>AUT</v>
      </c>
      <c r="D2164">
        <v>3</v>
      </c>
      <c r="E2164" s="7" t="str">
        <f t="shared" si="100"/>
        <v>2006AUT</v>
      </c>
      <c r="F2164" s="5">
        <v>8285.3449999999993</v>
      </c>
      <c r="G2164">
        <v>2006</v>
      </c>
      <c r="H2164" s="5">
        <v>79.8</v>
      </c>
      <c r="I2164" s="6">
        <v>7.1222114562988281</v>
      </c>
      <c r="J2164" s="6">
        <v>6.5468850877485298</v>
      </c>
      <c r="K2164" s="12">
        <v>44.639278465828866</v>
      </c>
      <c r="L2164">
        <f t="shared" si="101"/>
        <v>1.74</v>
      </c>
      <c r="M2164" s="20" t="e">
        <v>#N/A</v>
      </c>
    </row>
    <row r="2165" spans="1:13">
      <c r="A2165">
        <f t="shared" si="99"/>
        <v>36</v>
      </c>
      <c r="B2165" t="s">
        <v>57</v>
      </c>
      <c r="C2165" t="str">
        <f>VLOOKUP(B2165,'country codes'!$A$3:$B$287,2,0)</f>
        <v>FIN</v>
      </c>
      <c r="D2165">
        <v>3</v>
      </c>
      <c r="E2165" s="7" t="str">
        <f t="shared" si="100"/>
        <v>2006FIN</v>
      </c>
      <c r="F2165" s="5">
        <v>5277.49</v>
      </c>
      <c r="G2165">
        <v>2006</v>
      </c>
      <c r="H2165" s="5">
        <v>79.2</v>
      </c>
      <c r="I2165" s="6">
        <v>7.6724491119384766</v>
      </c>
      <c r="J2165" s="6">
        <v>7.2279052604153096</v>
      </c>
      <c r="K2165" s="12">
        <v>44.592941692973923</v>
      </c>
      <c r="L2165">
        <f t="shared" si="101"/>
        <v>1.74</v>
      </c>
      <c r="M2165" s="20" t="e">
        <v>#N/A</v>
      </c>
    </row>
    <row r="2166" spans="1:13">
      <c r="A2166">
        <f t="shared" si="99"/>
        <v>37</v>
      </c>
      <c r="B2166" t="s">
        <v>20</v>
      </c>
      <c r="C2166" t="str">
        <f>VLOOKUP(B2166,'country codes'!$A$3:$B$287,2,0)</f>
        <v>NIC</v>
      </c>
      <c r="D2166">
        <v>1</v>
      </c>
      <c r="E2166" s="7" t="str">
        <f t="shared" si="100"/>
        <v>2006NIC</v>
      </c>
      <c r="F2166" s="5">
        <v>5513.7569999999996</v>
      </c>
      <c r="G2166">
        <v>2006</v>
      </c>
      <c r="H2166" s="5">
        <v>71.400000000000006</v>
      </c>
      <c r="I2166" s="6">
        <v>4.4601583480834961</v>
      </c>
      <c r="J2166" s="6">
        <v>1.7438186746178299</v>
      </c>
      <c r="K2166" s="12">
        <v>44.255106113470525</v>
      </c>
      <c r="L2166">
        <f t="shared" si="101"/>
        <v>1.74</v>
      </c>
      <c r="M2166" s="20" t="e">
        <v>#N/A</v>
      </c>
    </row>
    <row r="2167" spans="1:13">
      <c r="A2167">
        <f t="shared" si="99"/>
        <v>38</v>
      </c>
      <c r="B2167" t="s">
        <v>90</v>
      </c>
      <c r="C2167" t="str">
        <f>VLOOKUP(B2167,'country codes'!$A$3:$B$287,2,0)</f>
        <v>LAO</v>
      </c>
      <c r="D2167">
        <v>8</v>
      </c>
      <c r="E2167" s="7" t="str">
        <f t="shared" si="100"/>
        <v>2006LAO</v>
      </c>
      <c r="F2167" s="5">
        <v>5846.0749999999998</v>
      </c>
      <c r="G2167">
        <v>2006</v>
      </c>
      <c r="H2167" s="5">
        <v>62.2</v>
      </c>
      <c r="I2167" s="6">
        <v>5.076225757598877</v>
      </c>
      <c r="J2167" s="6">
        <v>1.25640388333362</v>
      </c>
      <c r="K2167" s="12">
        <v>44.010921255749864</v>
      </c>
      <c r="L2167">
        <f t="shared" si="101"/>
        <v>1.74</v>
      </c>
      <c r="M2167" s="20" t="e">
        <v>#N/A</v>
      </c>
    </row>
    <row r="2168" spans="1:13">
      <c r="A2168">
        <f t="shared" si="99"/>
        <v>39</v>
      </c>
      <c r="B2168" t="s">
        <v>58</v>
      </c>
      <c r="C2168" t="str">
        <f>VLOOKUP(B2168,'country codes'!$A$3:$B$287,2,0)</f>
        <v>CYP</v>
      </c>
      <c r="D2168">
        <v>3</v>
      </c>
      <c r="E2168" s="7" t="str">
        <f t="shared" si="100"/>
        <v>2006CYP</v>
      </c>
      <c r="F2168" s="5">
        <v>1045.508</v>
      </c>
      <c r="G2168">
        <v>2006</v>
      </c>
      <c r="H2168" s="5">
        <v>78.8</v>
      </c>
      <c r="I2168" s="6">
        <v>6.2379584312438965</v>
      </c>
      <c r="J2168" s="6">
        <v>5.4469501405600997</v>
      </c>
      <c r="K2168" s="12">
        <v>43.448213097888534</v>
      </c>
      <c r="L2168">
        <f t="shared" si="101"/>
        <v>1.74</v>
      </c>
      <c r="M2168" s="20" t="e">
        <v>#N/A</v>
      </c>
    </row>
    <row r="2169" spans="1:13">
      <c r="A2169">
        <f t="shared" si="99"/>
        <v>40</v>
      </c>
      <c r="B2169" t="s">
        <v>112</v>
      </c>
      <c r="C2169" t="str">
        <f>VLOOKUP(B2169,'country codes'!$A$3:$B$287,2,0)</f>
        <v>MYS</v>
      </c>
      <c r="D2169">
        <v>8</v>
      </c>
      <c r="E2169" s="7" t="str">
        <f t="shared" si="100"/>
        <v>2006MYS</v>
      </c>
      <c r="F2169" s="5">
        <v>26201.954000000002</v>
      </c>
      <c r="G2169">
        <v>2006</v>
      </c>
      <c r="H2169" s="5">
        <v>73.7</v>
      </c>
      <c r="I2169" s="6">
        <v>6.0117168426513672</v>
      </c>
      <c r="J2169" s="6">
        <v>4.44800092131665</v>
      </c>
      <c r="K2169" s="12">
        <v>42.817504321930052</v>
      </c>
      <c r="L2169">
        <f t="shared" si="101"/>
        <v>1.74</v>
      </c>
      <c r="M2169" s="20" t="e">
        <v>#N/A</v>
      </c>
    </row>
    <row r="2170" spans="1:13">
      <c r="A2170">
        <f t="shared" si="99"/>
        <v>41</v>
      </c>
      <c r="B2170" t="s">
        <v>84</v>
      </c>
      <c r="C2170" t="str">
        <f>VLOOKUP(B2170,'country codes'!$A$3:$B$287,2,0)</f>
        <v>PRT</v>
      </c>
      <c r="D2170">
        <v>3</v>
      </c>
      <c r="E2170" s="7" t="str">
        <f t="shared" si="100"/>
        <v>2006PRT</v>
      </c>
      <c r="F2170" s="5">
        <v>10542.837</v>
      </c>
      <c r="G2170">
        <v>2006</v>
      </c>
      <c r="H2170" s="5">
        <v>78.8</v>
      </c>
      <c r="I2170" s="6">
        <v>5.4052462577819824</v>
      </c>
      <c r="J2170" s="6">
        <v>4.5622389615743302</v>
      </c>
      <c r="K2170" s="12">
        <v>42.208190082472576</v>
      </c>
      <c r="L2170">
        <f t="shared" si="101"/>
        <v>1.74</v>
      </c>
      <c r="M2170" s="20" t="e">
        <v>#N/A</v>
      </c>
    </row>
    <row r="2171" spans="1:13">
      <c r="A2171">
        <f t="shared" si="99"/>
        <v>42</v>
      </c>
      <c r="B2171" t="s">
        <v>46</v>
      </c>
      <c r="C2171" t="str">
        <f>VLOOKUP(B2171,'country codes'!$A$3:$B$287,2,0)</f>
        <v>AZE</v>
      </c>
      <c r="D2171">
        <v>7</v>
      </c>
      <c r="E2171" s="7" t="str">
        <f t="shared" si="100"/>
        <v>2006AZE</v>
      </c>
      <c r="F2171" s="5">
        <v>8630.1530000000002</v>
      </c>
      <c r="G2171">
        <v>2006</v>
      </c>
      <c r="H2171" s="5">
        <v>69.3</v>
      </c>
      <c r="I2171" s="6">
        <v>4.7278709411621094</v>
      </c>
      <c r="J2171" s="6">
        <v>2.2877179799224301</v>
      </c>
      <c r="K2171" s="12">
        <v>41.759444744264322</v>
      </c>
      <c r="L2171">
        <f t="shared" si="101"/>
        <v>1.74</v>
      </c>
      <c r="M2171" s="20" t="e">
        <v>#N/A</v>
      </c>
    </row>
    <row r="2172" spans="1:13">
      <c r="A2172">
        <f t="shared" si="99"/>
        <v>43</v>
      </c>
      <c r="B2172" t="s">
        <v>78</v>
      </c>
      <c r="C2172" t="str">
        <f>VLOOKUP(B2172,'country codes'!$A$3:$B$287,2,0)</f>
        <v>BOL</v>
      </c>
      <c r="D2172">
        <v>1</v>
      </c>
      <c r="E2172" s="7" t="str">
        <f t="shared" si="100"/>
        <v>2006BOL</v>
      </c>
      <c r="F2172" s="5">
        <v>9395.4490000000005</v>
      </c>
      <c r="G2172">
        <v>2006</v>
      </c>
      <c r="H2172" s="5">
        <v>65.900000000000006</v>
      </c>
      <c r="I2172" s="6">
        <v>5.3739862442016602</v>
      </c>
      <c r="J2172" s="6">
        <v>2.61833556459715</v>
      </c>
      <c r="K2172" s="12">
        <v>41.685844197761895</v>
      </c>
      <c r="L2172">
        <f t="shared" si="101"/>
        <v>1.74</v>
      </c>
      <c r="M2172" s="20" t="e">
        <v>#N/A</v>
      </c>
    </row>
    <row r="2173" spans="1:13">
      <c r="A2173">
        <f t="shared" si="99"/>
        <v>44</v>
      </c>
      <c r="B2173" t="s">
        <v>123</v>
      </c>
      <c r="C2173" t="str">
        <f>VLOOKUP(B2173,'country codes'!$A$3:$B$287,2,0)</f>
        <v>LBN</v>
      </c>
      <c r="D2173">
        <v>4</v>
      </c>
      <c r="E2173" s="7" t="str">
        <f t="shared" si="100"/>
        <v>2006LBN</v>
      </c>
      <c r="F2173" s="5">
        <v>4759.76</v>
      </c>
      <c r="G2173">
        <v>2006</v>
      </c>
      <c r="H2173" s="5">
        <v>77.3</v>
      </c>
      <c r="I2173" s="6">
        <v>4.6531038284301758</v>
      </c>
      <c r="J2173" s="6">
        <v>3.39114933088667</v>
      </c>
      <c r="K2173" s="12">
        <v>41.537632412215935</v>
      </c>
      <c r="L2173">
        <f t="shared" si="101"/>
        <v>1.74</v>
      </c>
      <c r="M2173" s="20" t="e">
        <v>#N/A</v>
      </c>
    </row>
    <row r="2174" spans="1:13">
      <c r="A2174">
        <f t="shared" si="99"/>
        <v>45</v>
      </c>
      <c r="B2174" t="s">
        <v>108</v>
      </c>
      <c r="C2174" t="str">
        <f>VLOOKUP(B2174,'country codes'!$A$3:$B$287,2,0)</f>
        <v>CHN</v>
      </c>
      <c r="D2174">
        <v>8</v>
      </c>
      <c r="E2174" s="7" t="str">
        <f t="shared" si="100"/>
        <v>2006CHN</v>
      </c>
      <c r="F2174" s="5">
        <v>1338408.6440000001</v>
      </c>
      <c r="G2174">
        <v>2006</v>
      </c>
      <c r="H2174" s="5">
        <v>73.3</v>
      </c>
      <c r="I2174" s="6">
        <v>4.5604953765869141</v>
      </c>
      <c r="J2174" s="6">
        <v>2.7069004214672101</v>
      </c>
      <c r="K2174" s="12">
        <v>41.431225256680527</v>
      </c>
      <c r="L2174">
        <f t="shared" si="101"/>
        <v>1.74</v>
      </c>
      <c r="M2174" s="20" t="e">
        <v>#N/A</v>
      </c>
    </row>
    <row r="2175" spans="1:13">
      <c r="A2175">
        <f t="shared" si="99"/>
        <v>46</v>
      </c>
      <c r="B2175" t="s">
        <v>61</v>
      </c>
      <c r="C2175" t="str">
        <f>VLOOKUP(B2175,'country codes'!$A$3:$B$287,2,0)</f>
        <v>PRY</v>
      </c>
      <c r="D2175">
        <v>1</v>
      </c>
      <c r="E2175" s="7" t="str">
        <f t="shared" si="100"/>
        <v>2006PRY</v>
      </c>
      <c r="F2175" s="5">
        <v>5913.2120000000004</v>
      </c>
      <c r="G2175">
        <v>2006</v>
      </c>
      <c r="H2175" s="5">
        <v>71.900000000000006</v>
      </c>
      <c r="I2175" s="6">
        <v>4.7300820350646973</v>
      </c>
      <c r="J2175" s="6">
        <v>2.89745772456379</v>
      </c>
      <c r="K2175" s="12">
        <v>40.727876981086162</v>
      </c>
      <c r="L2175">
        <f t="shared" si="101"/>
        <v>1.74</v>
      </c>
      <c r="M2175" s="20" t="e">
        <v>#N/A</v>
      </c>
    </row>
    <row r="2176" spans="1:13">
      <c r="A2176">
        <f t="shared" si="99"/>
        <v>47</v>
      </c>
      <c r="B2176" t="s">
        <v>135</v>
      </c>
      <c r="C2176" t="str">
        <f>VLOOKUP(B2176,'country codes'!$A$3:$B$287,2,0)</f>
        <v>LTU</v>
      </c>
      <c r="D2176">
        <v>7</v>
      </c>
      <c r="E2176" s="7" t="str">
        <f t="shared" si="100"/>
        <v>2006LTU</v>
      </c>
      <c r="F2176" s="5">
        <v>3303.3290000000002</v>
      </c>
      <c r="G2176">
        <v>2006</v>
      </c>
      <c r="H2176" s="5">
        <v>71.8</v>
      </c>
      <c r="I2176" s="6">
        <v>5.9544429779052734</v>
      </c>
      <c r="J2176" s="6">
        <v>4.6396895735265202</v>
      </c>
      <c r="K2176" s="12">
        <v>40.557560336265816</v>
      </c>
      <c r="L2176">
        <f t="shared" si="101"/>
        <v>1.74</v>
      </c>
      <c r="M2176" s="20" t="e">
        <v>#N/A</v>
      </c>
    </row>
    <row r="2177" spans="1:13">
      <c r="A2177">
        <f t="shared" si="99"/>
        <v>48</v>
      </c>
      <c r="B2177" t="s">
        <v>95</v>
      </c>
      <c r="C2177" t="str">
        <f>VLOOKUP(B2177,'country codes'!$A$3:$B$287,2,0)</f>
        <v>SGP</v>
      </c>
      <c r="D2177">
        <v>8</v>
      </c>
      <c r="E2177" s="7" t="str">
        <f t="shared" si="100"/>
        <v>2006SGP</v>
      </c>
      <c r="F2177" s="5">
        <v>4402.3239999999996</v>
      </c>
      <c r="G2177">
        <v>2006</v>
      </c>
      <c r="H2177" s="5">
        <v>80.7</v>
      </c>
      <c r="I2177" s="6">
        <v>6.462702751159668</v>
      </c>
      <c r="J2177" s="6">
        <v>7.0359069501048399</v>
      </c>
      <c r="K2177" s="12">
        <v>40.403294097623785</v>
      </c>
      <c r="L2177">
        <f t="shared" si="101"/>
        <v>1.74</v>
      </c>
      <c r="M2177" s="20" t="e">
        <v>#N/A</v>
      </c>
    </row>
    <row r="2178" spans="1:13">
      <c r="A2178">
        <f t="shared" ref="A2178:A2241" si="102">IF(ISNUMBER(K2178),COUNTIFS($G$2:$G$2281,G2178,$K$2:$K$2281,"&gt;"&amp;K2178)+1,"")</f>
        <v>49</v>
      </c>
      <c r="B2178" t="s">
        <v>67</v>
      </c>
      <c r="C2178" t="str">
        <f>VLOOKUP(B2178,'country codes'!$A$3:$B$287,2,0)</f>
        <v>SVN</v>
      </c>
      <c r="D2178">
        <v>7</v>
      </c>
      <c r="E2178" s="7" t="str">
        <f t="shared" ref="E2178:E2241" si="103">G2178&amp;C2178</f>
        <v>2006SVN</v>
      </c>
      <c r="F2178" s="5">
        <v>2002.4269999999999</v>
      </c>
      <c r="G2178">
        <v>2006</v>
      </c>
      <c r="H2178" s="5">
        <v>78</v>
      </c>
      <c r="I2178" s="6">
        <v>5.8112645149230957</v>
      </c>
      <c r="J2178" s="6">
        <v>5.6640515150258697</v>
      </c>
      <c r="K2178" s="12">
        <v>39.994139134411952</v>
      </c>
      <c r="L2178">
        <f t="shared" ref="L2178:L2241" si="104">VLOOKUP(G2178,$G$2285:$J$2299,4,0)</f>
        <v>1.74</v>
      </c>
      <c r="M2178" s="20" t="e">
        <v>#N/A</v>
      </c>
    </row>
    <row r="2179" spans="1:13">
      <c r="A2179">
        <f t="shared" si="102"/>
        <v>50</v>
      </c>
      <c r="B2179" t="s">
        <v>79</v>
      </c>
      <c r="C2179" t="str">
        <f>VLOOKUP(B2179,'country codes'!$A$3:$B$287,2,0)</f>
        <v>GEO</v>
      </c>
      <c r="D2179">
        <v>7</v>
      </c>
      <c r="E2179" s="7" t="str">
        <f t="shared" si="103"/>
        <v>2006GEO</v>
      </c>
      <c r="F2179" s="5">
        <v>4189.7219999999998</v>
      </c>
      <c r="G2179">
        <v>2006</v>
      </c>
      <c r="H2179" s="5">
        <v>70.599999999999994</v>
      </c>
      <c r="I2179" s="6">
        <v>3.6751084327697754</v>
      </c>
      <c r="J2179" s="6">
        <v>1.41518644800647</v>
      </c>
      <c r="K2179" s="12">
        <v>39.887790191128161</v>
      </c>
      <c r="L2179">
        <f t="shared" si="104"/>
        <v>1.74</v>
      </c>
      <c r="M2179" s="20" t="e">
        <v>#N/A</v>
      </c>
    </row>
    <row r="2180" spans="1:13">
      <c r="A2180">
        <f t="shared" si="102"/>
        <v>51</v>
      </c>
      <c r="B2180" t="s">
        <v>28</v>
      </c>
      <c r="C2180" t="str">
        <f>VLOOKUP(B2180,'country codes'!$A$3:$B$287,2,0)</f>
        <v>SEN</v>
      </c>
      <c r="D2180">
        <v>5</v>
      </c>
      <c r="E2180" s="7" t="str">
        <f t="shared" si="103"/>
        <v>2006SEN</v>
      </c>
      <c r="F2180" s="5">
        <v>11382.272000000001</v>
      </c>
      <c r="G2180">
        <v>2006</v>
      </c>
      <c r="H2180" s="5">
        <v>61.4</v>
      </c>
      <c r="I2180" s="6">
        <v>4.4173526763916016</v>
      </c>
      <c r="J2180" s="6">
        <v>1.1510354330124699</v>
      </c>
      <c r="K2180" s="12">
        <v>39.698789472142714</v>
      </c>
      <c r="L2180">
        <f t="shared" si="104"/>
        <v>1.74</v>
      </c>
      <c r="M2180" s="20" t="e">
        <v>#N/A</v>
      </c>
    </row>
    <row r="2181" spans="1:13">
      <c r="A2181">
        <f t="shared" si="102"/>
        <v>52</v>
      </c>
      <c r="B2181" t="s">
        <v>76</v>
      </c>
      <c r="C2181" t="str">
        <f>VLOOKUP(B2181,'country codes'!$A$3:$B$287,2,0)</f>
        <v>SVK</v>
      </c>
      <c r="D2181">
        <v>7</v>
      </c>
      <c r="E2181" s="7" t="str">
        <f t="shared" si="103"/>
        <v>2006SVK</v>
      </c>
      <c r="F2181" s="5">
        <v>5398.674</v>
      </c>
      <c r="G2181">
        <v>2006</v>
      </c>
      <c r="H2181" s="5">
        <v>74.5</v>
      </c>
      <c r="I2181" s="6">
        <v>5.264676570892334</v>
      </c>
      <c r="J2181" s="6">
        <v>4.5424096772398297</v>
      </c>
      <c r="K2181" s="12">
        <v>38.92892821172741</v>
      </c>
      <c r="L2181">
        <f t="shared" si="104"/>
        <v>1.74</v>
      </c>
      <c r="M2181" s="20" t="e">
        <v>#N/A</v>
      </c>
    </row>
    <row r="2182" spans="1:13">
      <c r="A2182">
        <f t="shared" si="102"/>
        <v>53</v>
      </c>
      <c r="B2182" s="9" t="s">
        <v>127</v>
      </c>
      <c r="C2182" t="str">
        <f>VLOOKUP(B2182,'country codes'!$A$3:$B$287,2,0)</f>
        <v>KOR</v>
      </c>
      <c r="D2182">
        <v>8</v>
      </c>
      <c r="E2182" s="7" t="str">
        <f t="shared" si="103"/>
        <v>2006KOR</v>
      </c>
      <c r="F2182" s="5">
        <v>48880.449000000001</v>
      </c>
      <c r="G2182">
        <v>2006</v>
      </c>
      <c r="H2182" s="5">
        <v>78.8</v>
      </c>
      <c r="I2182" s="6">
        <v>5.3321776390075684</v>
      </c>
      <c r="J2182" s="6">
        <v>5.6144346333808999</v>
      </c>
      <c r="K2182" s="12">
        <v>38.127097245284652</v>
      </c>
      <c r="L2182">
        <f t="shared" si="104"/>
        <v>1.74</v>
      </c>
      <c r="M2182" s="20" t="e">
        <v>#N/A</v>
      </c>
    </row>
    <row r="2183" spans="1:13">
      <c r="A2183">
        <f t="shared" si="102"/>
        <v>54</v>
      </c>
      <c r="B2183" t="s">
        <v>103</v>
      </c>
      <c r="C2183" t="str">
        <f>VLOOKUP(B2183,'country codes'!$A$3:$B$287,2,0)</f>
        <v>BLR</v>
      </c>
      <c r="D2183">
        <v>7</v>
      </c>
      <c r="E2183" s="7" t="str">
        <f t="shared" si="103"/>
        <v>2006BLR</v>
      </c>
      <c r="F2183" s="5">
        <v>9516.884</v>
      </c>
      <c r="G2183">
        <v>2006</v>
      </c>
      <c r="H2183" s="5">
        <v>68.7</v>
      </c>
      <c r="I2183" s="6">
        <v>5.6576499938964844</v>
      </c>
      <c r="J2183" s="6">
        <v>4.3705389899759401</v>
      </c>
      <c r="K2183" s="12">
        <v>38.042712938869983</v>
      </c>
      <c r="L2183">
        <f t="shared" si="104"/>
        <v>1.74</v>
      </c>
      <c r="M2183" s="20" t="e">
        <v>#N/A</v>
      </c>
    </row>
    <row r="2184" spans="1:13">
      <c r="A2184">
        <f t="shared" si="102"/>
        <v>55</v>
      </c>
      <c r="B2184" t="s">
        <v>93</v>
      </c>
      <c r="C2184" t="str">
        <f>VLOOKUP(B2184,'country codes'!$A$3:$B$287,2,0)</f>
        <v>RWA</v>
      </c>
      <c r="D2184">
        <v>5</v>
      </c>
      <c r="E2184" s="7" t="str">
        <f t="shared" si="103"/>
        <v>2006RWA</v>
      </c>
      <c r="F2184" s="5">
        <v>9043.3420000000006</v>
      </c>
      <c r="G2184">
        <v>2006</v>
      </c>
      <c r="H2184" s="5">
        <v>57.1</v>
      </c>
      <c r="I2184" s="6">
        <v>4.2147035598754883</v>
      </c>
      <c r="J2184" s="6">
        <v>0.67473071637482096</v>
      </c>
      <c r="K2184" s="12">
        <v>37.536236100905136</v>
      </c>
      <c r="L2184">
        <f t="shared" si="104"/>
        <v>1.74</v>
      </c>
      <c r="M2184" s="20" t="e">
        <v>#N/A</v>
      </c>
    </row>
    <row r="2185" spans="1:13">
      <c r="A2185">
        <f t="shared" si="102"/>
        <v>56</v>
      </c>
      <c r="B2185" t="s">
        <v>60</v>
      </c>
      <c r="C2185" t="str">
        <f>VLOOKUP(B2185,'country codes'!$A$3:$B$287,2,0)</f>
        <v>MDG</v>
      </c>
      <c r="D2185">
        <v>5</v>
      </c>
      <c r="E2185" s="7" t="str">
        <f t="shared" si="103"/>
        <v>2006MDG</v>
      </c>
      <c r="F2185" s="5">
        <v>18880.264999999999</v>
      </c>
      <c r="G2185">
        <v>2006</v>
      </c>
      <c r="H2185" s="5">
        <v>61.6</v>
      </c>
      <c r="I2185" s="6">
        <v>3.9797513484954834</v>
      </c>
      <c r="J2185" s="6">
        <v>1.08457643016728</v>
      </c>
      <c r="K2185" s="12">
        <v>37.347358379207861</v>
      </c>
      <c r="L2185">
        <f t="shared" si="104"/>
        <v>1.74</v>
      </c>
      <c r="M2185" s="20" t="e">
        <v>#N/A</v>
      </c>
    </row>
    <row r="2186" spans="1:13">
      <c r="A2186">
        <f t="shared" si="102"/>
        <v>57</v>
      </c>
      <c r="B2186" t="s">
        <v>107</v>
      </c>
      <c r="C2186" t="str">
        <f>VLOOKUP(B2186,'country codes'!$A$3:$B$287,2,0)</f>
        <v>UKR</v>
      </c>
      <c r="D2186">
        <v>7</v>
      </c>
      <c r="E2186" s="7" t="str">
        <f t="shared" si="103"/>
        <v>2006UKR</v>
      </c>
      <c r="F2186" s="5">
        <v>46607.396999999997</v>
      </c>
      <c r="G2186">
        <v>2006</v>
      </c>
      <c r="H2186" s="5">
        <v>67.599999999999994</v>
      </c>
      <c r="I2186" s="6">
        <v>4.8039541244506836</v>
      </c>
      <c r="J2186" s="6">
        <v>3.3077548930001801</v>
      </c>
      <c r="K2186" s="12">
        <v>36.722925835278765</v>
      </c>
      <c r="L2186">
        <f t="shared" si="104"/>
        <v>1.74</v>
      </c>
      <c r="M2186" s="20" t="e">
        <v>#N/A</v>
      </c>
    </row>
    <row r="2187" spans="1:13">
      <c r="A2187">
        <f t="shared" si="102"/>
        <v>58</v>
      </c>
      <c r="B2187" t="s">
        <v>41</v>
      </c>
      <c r="C2187" t="str">
        <f>VLOOKUP(B2187,'country codes'!$A$3:$B$287,2,0)</f>
        <v>KHM</v>
      </c>
      <c r="D2187">
        <v>8</v>
      </c>
      <c r="E2187" s="7" t="str">
        <f t="shared" si="103"/>
        <v>2006KHM</v>
      </c>
      <c r="F2187" s="5">
        <v>13477.705</v>
      </c>
      <c r="G2187">
        <v>2006</v>
      </c>
      <c r="H2187" s="5">
        <v>63.9</v>
      </c>
      <c r="I2187" s="6">
        <v>3.5687446594238281</v>
      </c>
      <c r="J2187" s="6">
        <v>1.0345008036600101</v>
      </c>
      <c r="K2187" s="12">
        <v>36.488735234844981</v>
      </c>
      <c r="L2187">
        <f t="shared" si="104"/>
        <v>1.74</v>
      </c>
      <c r="M2187" s="20" t="e">
        <v>#N/A</v>
      </c>
    </row>
    <row r="2188" spans="1:13">
      <c r="A2188">
        <f t="shared" si="102"/>
        <v>59</v>
      </c>
      <c r="B2188" t="s">
        <v>98</v>
      </c>
      <c r="C2188" t="str">
        <f>VLOOKUP(B2188,'country codes'!$A$3:$B$287,2,0)</f>
        <v>HTI</v>
      </c>
      <c r="D2188">
        <v>1</v>
      </c>
      <c r="E2188" s="7" t="str">
        <f t="shared" si="103"/>
        <v>2006HTI</v>
      </c>
      <c r="F2188" s="5">
        <v>9344.7839999999997</v>
      </c>
      <c r="G2188">
        <v>2006</v>
      </c>
      <c r="H2188" s="5">
        <v>59</v>
      </c>
      <c r="I2188" s="6">
        <v>3.7541561126708984</v>
      </c>
      <c r="J2188" s="6">
        <v>0.58298194316320695</v>
      </c>
      <c r="K2188" s="12">
        <v>36.481318457391176</v>
      </c>
      <c r="L2188">
        <f t="shared" si="104"/>
        <v>1.74</v>
      </c>
      <c r="M2188" s="20" t="e">
        <v>#N/A</v>
      </c>
    </row>
    <row r="2189" spans="1:13">
      <c r="A2189">
        <f t="shared" si="102"/>
        <v>60</v>
      </c>
      <c r="B2189" t="s">
        <v>110</v>
      </c>
      <c r="C2189" t="str">
        <f>VLOOKUP(B2189,'country codes'!$A$3:$B$287,2,0)</f>
        <v>GHA</v>
      </c>
      <c r="D2189">
        <v>5</v>
      </c>
      <c r="E2189" s="7" t="str">
        <f t="shared" si="103"/>
        <v>2006GHA</v>
      </c>
      <c r="F2189" s="5">
        <v>22379.057000000001</v>
      </c>
      <c r="G2189">
        <v>2006</v>
      </c>
      <c r="H2189" s="5">
        <v>59.2</v>
      </c>
      <c r="I2189" s="6">
        <v>4.5350198745727539</v>
      </c>
      <c r="J2189" s="6">
        <v>1.71501328725964</v>
      </c>
      <c r="K2189" s="12">
        <v>36.037470317080484</v>
      </c>
      <c r="L2189">
        <f t="shared" si="104"/>
        <v>1.74</v>
      </c>
      <c r="M2189" s="20" t="e">
        <v>#N/A</v>
      </c>
    </row>
    <row r="2190" spans="1:13">
      <c r="A2190">
        <f t="shared" si="102"/>
        <v>61</v>
      </c>
      <c r="B2190" t="s">
        <v>53</v>
      </c>
      <c r="C2190" t="str">
        <f>VLOOKUP(B2190,'country codes'!$A$3:$B$287,2,0)</f>
        <v>KEN</v>
      </c>
      <c r="D2190">
        <v>5</v>
      </c>
      <c r="E2190" s="7" t="str">
        <f t="shared" si="103"/>
        <v>2006KEN</v>
      </c>
      <c r="F2190" s="5">
        <v>37649.038999999997</v>
      </c>
      <c r="G2190">
        <v>2006</v>
      </c>
      <c r="H2190" s="5">
        <v>56.1</v>
      </c>
      <c r="I2190" s="6">
        <v>4.2232341766357422</v>
      </c>
      <c r="J2190" s="6">
        <v>1.08672888431558</v>
      </c>
      <c r="K2190" s="12">
        <v>34.760849650990366</v>
      </c>
      <c r="L2190">
        <f t="shared" si="104"/>
        <v>1.74</v>
      </c>
      <c r="M2190" s="20" t="e">
        <v>#N/A</v>
      </c>
    </row>
    <row r="2191" spans="1:13">
      <c r="A2191">
        <f t="shared" si="102"/>
        <v>62</v>
      </c>
      <c r="B2191" t="s">
        <v>136</v>
      </c>
      <c r="C2191" t="str">
        <f>VLOOKUP(B2191,'country codes'!$A$3:$B$287,2,0)</f>
        <v>USA</v>
      </c>
      <c r="D2191">
        <v>2</v>
      </c>
      <c r="E2191" s="7" t="str">
        <f t="shared" si="103"/>
        <v>2006USA</v>
      </c>
      <c r="F2191" s="5">
        <v>297758.97700000001</v>
      </c>
      <c r="G2191">
        <v>2006</v>
      </c>
      <c r="H2191" s="5">
        <v>77.900000000000006</v>
      </c>
      <c r="I2191" s="6">
        <v>7.1817936897277832</v>
      </c>
      <c r="J2191" s="6">
        <v>10.121006531216199</v>
      </c>
      <c r="K2191" s="12">
        <v>34.280753505687592</v>
      </c>
      <c r="L2191">
        <f t="shared" si="104"/>
        <v>1.74</v>
      </c>
      <c r="M2191" s="20" t="e">
        <v>#N/A</v>
      </c>
    </row>
    <row r="2192" spans="1:13">
      <c r="A2192">
        <f t="shared" si="102"/>
        <v>63</v>
      </c>
      <c r="B2192" t="s">
        <v>126</v>
      </c>
      <c r="C2192" t="str">
        <f>VLOOKUP(B2192,'country codes'!$A$3:$B$287,2,0)</f>
        <v>ZMB</v>
      </c>
      <c r="D2192">
        <v>5</v>
      </c>
      <c r="E2192" s="7" t="str">
        <f t="shared" si="103"/>
        <v>2006ZMB</v>
      </c>
      <c r="F2192" s="5">
        <v>12173.518</v>
      </c>
      <c r="G2192">
        <v>2006</v>
      </c>
      <c r="H2192" s="5">
        <v>49.8</v>
      </c>
      <c r="I2192" s="6">
        <v>4.8244547843933105</v>
      </c>
      <c r="J2192" s="6">
        <v>0.89301786077712397</v>
      </c>
      <c r="K2192" s="12">
        <v>34.04660961632537</v>
      </c>
      <c r="L2192">
        <f t="shared" si="104"/>
        <v>1.74</v>
      </c>
      <c r="M2192" s="20" t="e">
        <v>#N/A</v>
      </c>
    </row>
    <row r="2193" spans="1:13">
      <c r="A2193">
        <f t="shared" si="102"/>
        <v>64</v>
      </c>
      <c r="B2193" t="s">
        <v>55</v>
      </c>
      <c r="C2193" t="str">
        <f>VLOOKUP(B2193,'country codes'!$A$3:$B$287,2,0)</f>
        <v>MOZ</v>
      </c>
      <c r="D2193">
        <v>5</v>
      </c>
      <c r="E2193" s="7" t="str">
        <f t="shared" si="103"/>
        <v>2006MOZ</v>
      </c>
      <c r="F2193" s="5">
        <v>21080.108</v>
      </c>
      <c r="G2193">
        <v>2006</v>
      </c>
      <c r="H2193" s="5">
        <v>50.6</v>
      </c>
      <c r="I2193" s="6">
        <v>4.5948796272277832</v>
      </c>
      <c r="J2193" s="6">
        <v>0.82897093547582601</v>
      </c>
      <c r="K2193" s="12">
        <v>33.753132903558352</v>
      </c>
      <c r="L2193">
        <f t="shared" si="104"/>
        <v>1.74</v>
      </c>
      <c r="M2193" s="20" t="e">
        <v>#N/A</v>
      </c>
    </row>
    <row r="2194" spans="1:13">
      <c r="A2194">
        <f t="shared" si="102"/>
        <v>65</v>
      </c>
      <c r="B2194" t="s">
        <v>131</v>
      </c>
      <c r="C2194" t="str">
        <f>VLOOKUP(B2194,'country codes'!$A$3:$B$287,2,0)</f>
        <v>KAZ</v>
      </c>
      <c r="D2194">
        <v>7</v>
      </c>
      <c r="E2194" s="7" t="str">
        <f t="shared" si="103"/>
        <v>2006KAZ</v>
      </c>
      <c r="F2194" s="5">
        <v>15551.263000000001</v>
      </c>
      <c r="G2194">
        <v>2006</v>
      </c>
      <c r="H2194" s="5">
        <v>65.5</v>
      </c>
      <c r="I2194" s="6">
        <v>5.4759483337402344</v>
      </c>
      <c r="J2194" s="6">
        <v>5.05217136990239</v>
      </c>
      <c r="K2194" s="12">
        <v>33.048926214805441</v>
      </c>
      <c r="L2194">
        <f t="shared" si="104"/>
        <v>1.74</v>
      </c>
      <c r="M2194" s="20" t="e">
        <v>#N/A</v>
      </c>
    </row>
    <row r="2195" spans="1:13">
      <c r="A2195">
        <f t="shared" si="102"/>
        <v>66</v>
      </c>
      <c r="B2195" t="s">
        <v>117</v>
      </c>
      <c r="C2195" t="str">
        <f>VLOOKUP(B2195,'country codes'!$A$3:$B$287,2,0)</f>
        <v>TZA</v>
      </c>
      <c r="D2195">
        <v>5</v>
      </c>
      <c r="E2195" s="7" t="str">
        <f t="shared" si="103"/>
        <v>2006TZA</v>
      </c>
      <c r="F2195" s="5">
        <v>39548.665999999997</v>
      </c>
      <c r="G2195">
        <v>2006</v>
      </c>
      <c r="H2195" s="5">
        <v>55.1</v>
      </c>
      <c r="I2195" s="6">
        <v>3.9224841594696045</v>
      </c>
      <c r="J2195" s="6">
        <v>1.20272986059239</v>
      </c>
      <c r="K2195" s="12">
        <v>31.752523483349268</v>
      </c>
      <c r="L2195">
        <f t="shared" si="104"/>
        <v>1.74</v>
      </c>
      <c r="M2195" s="20" t="e">
        <v>#N/A</v>
      </c>
    </row>
    <row r="2196" spans="1:13">
      <c r="A2196">
        <f t="shared" si="102"/>
        <v>67</v>
      </c>
      <c r="B2196" t="s">
        <v>142</v>
      </c>
      <c r="C2196" t="str">
        <f>VLOOKUP(B2196,'country codes'!$A$3:$B$287,2,0)</f>
        <v>LVA</v>
      </c>
      <c r="D2196">
        <v>7</v>
      </c>
      <c r="E2196" s="7" t="str">
        <f t="shared" si="103"/>
        <v>2006LVA</v>
      </c>
      <c r="F2196" s="5">
        <v>2225.0630000000001</v>
      </c>
      <c r="G2196">
        <v>2006</v>
      </c>
      <c r="H2196" s="5">
        <v>71.3</v>
      </c>
      <c r="I2196" s="6">
        <v>4.7095022201538086</v>
      </c>
      <c r="J2196" s="6">
        <v>5.6660173532990603</v>
      </c>
      <c r="K2196" s="12">
        <v>30.973730153788704</v>
      </c>
      <c r="L2196">
        <f t="shared" si="104"/>
        <v>1.74</v>
      </c>
      <c r="M2196" s="20" t="e">
        <v>#N/A</v>
      </c>
    </row>
    <row r="2197" spans="1:13">
      <c r="A2197">
        <f t="shared" si="102"/>
        <v>68</v>
      </c>
      <c r="B2197" t="s">
        <v>129</v>
      </c>
      <c r="C2197" t="str">
        <f>VLOOKUP(B2197,'country codes'!$A$3:$B$287,2,0)</f>
        <v>NGA</v>
      </c>
      <c r="D2197">
        <v>5</v>
      </c>
      <c r="E2197" s="7" t="str">
        <f t="shared" si="103"/>
        <v>2006NGA</v>
      </c>
      <c r="F2197" s="5">
        <v>142538.30499999999</v>
      </c>
      <c r="G2197">
        <v>2006</v>
      </c>
      <c r="H2197" s="5">
        <v>48.8</v>
      </c>
      <c r="I2197" s="6">
        <v>4.7097458839416504</v>
      </c>
      <c r="J2197" s="6">
        <v>1.3528390316529899</v>
      </c>
      <c r="K2197" s="12">
        <v>30.657184932895969</v>
      </c>
      <c r="L2197">
        <f t="shared" si="104"/>
        <v>1.74</v>
      </c>
      <c r="M2197" s="20" t="e">
        <v>#N/A</v>
      </c>
    </row>
    <row r="2198" spans="1:13">
      <c r="A2198">
        <f t="shared" si="102"/>
        <v>69</v>
      </c>
      <c r="B2198" t="s">
        <v>137</v>
      </c>
      <c r="C2198" t="str">
        <f>VLOOKUP(B2198,'country codes'!$A$3:$B$287,2,0)</f>
        <v>RUS</v>
      </c>
      <c r="D2198">
        <v>7</v>
      </c>
      <c r="E2198" s="7" t="str">
        <f t="shared" si="103"/>
        <v>2006RUS</v>
      </c>
      <c r="F2198" s="5">
        <v>143403.258</v>
      </c>
      <c r="G2198">
        <v>2006</v>
      </c>
      <c r="H2198" s="5">
        <v>66.2</v>
      </c>
      <c r="I2198" s="6">
        <v>4.963742733001709</v>
      </c>
      <c r="J2198" s="6">
        <v>5.2856061405532602</v>
      </c>
      <c r="K2198" s="12">
        <v>30.484131828160663</v>
      </c>
      <c r="L2198">
        <f t="shared" si="104"/>
        <v>1.74</v>
      </c>
      <c r="M2198" s="20" t="e">
        <v>#N/A</v>
      </c>
    </row>
    <row r="2199" spans="1:13">
      <c r="A2199">
        <f t="shared" si="102"/>
        <v>70</v>
      </c>
      <c r="B2199" t="s">
        <v>151</v>
      </c>
      <c r="C2199" t="str">
        <f>VLOOKUP(B2199,'country codes'!$A$3:$B$287,2,0)</f>
        <v>TTO</v>
      </c>
      <c r="D2199">
        <v>1</v>
      </c>
      <c r="E2199" s="7" t="str">
        <f t="shared" si="103"/>
        <v>2006TTO</v>
      </c>
      <c r="F2199" s="5">
        <v>1302.5519999999999</v>
      </c>
      <c r="G2199">
        <v>2006</v>
      </c>
      <c r="H2199" s="5">
        <v>71</v>
      </c>
      <c r="I2199" s="6">
        <v>5.832188606262207</v>
      </c>
      <c r="J2199" s="6">
        <v>7.8903354526562701</v>
      </c>
      <c r="K2199" s="12">
        <v>30.446812486022122</v>
      </c>
      <c r="L2199">
        <f t="shared" si="104"/>
        <v>1.74</v>
      </c>
      <c r="M2199" s="20" t="e">
        <v>#N/A</v>
      </c>
    </row>
    <row r="2200" spans="1:13">
      <c r="A2200">
        <f t="shared" si="102"/>
        <v>71</v>
      </c>
      <c r="B2200" t="s">
        <v>96</v>
      </c>
      <c r="C2200" t="str">
        <f>VLOOKUP(B2200,'country codes'!$A$3:$B$287,2,0)</f>
        <v>CMR</v>
      </c>
      <c r="D2200">
        <v>5</v>
      </c>
      <c r="E2200" s="7" t="str">
        <f t="shared" si="103"/>
        <v>2006CMR</v>
      </c>
      <c r="F2200" s="5">
        <v>18223.677</v>
      </c>
      <c r="G2200">
        <v>2006</v>
      </c>
      <c r="H2200" s="5">
        <v>53.2</v>
      </c>
      <c r="I2200" s="6">
        <v>3.8510720729827881</v>
      </c>
      <c r="J2200" s="6">
        <v>1.0915931624339901</v>
      </c>
      <c r="K2200" s="12">
        <v>30.443788380109304</v>
      </c>
      <c r="L2200">
        <f t="shared" si="104"/>
        <v>1.74</v>
      </c>
      <c r="M2200" s="20" t="e">
        <v>#N/A</v>
      </c>
    </row>
    <row r="2201" spans="1:13">
      <c r="A2201">
        <f t="shared" si="102"/>
        <v>72</v>
      </c>
      <c r="B2201" t="s">
        <v>89</v>
      </c>
      <c r="C2201" t="str">
        <f>VLOOKUP(B2201,'country codes'!$A$3:$B$287,2,0)</f>
        <v>BEN</v>
      </c>
      <c r="D2201">
        <v>5</v>
      </c>
      <c r="E2201" s="7" t="str">
        <f t="shared" si="103"/>
        <v>2006BEN</v>
      </c>
      <c r="F2201" s="5">
        <v>8216.893</v>
      </c>
      <c r="G2201">
        <v>2006</v>
      </c>
      <c r="H2201" s="5">
        <v>57.8</v>
      </c>
      <c r="I2201" s="6">
        <v>3.3298015594482422</v>
      </c>
      <c r="J2201" s="6">
        <v>1.1588425945657701</v>
      </c>
      <c r="K2201" s="12">
        <v>30.278689058902877</v>
      </c>
      <c r="L2201">
        <f t="shared" si="104"/>
        <v>1.74</v>
      </c>
      <c r="M2201" s="20" t="e">
        <v>#N/A</v>
      </c>
    </row>
    <row r="2202" spans="1:13">
      <c r="A2202">
        <f t="shared" si="102"/>
        <v>73</v>
      </c>
      <c r="B2202" t="s">
        <v>80</v>
      </c>
      <c r="C2202" t="str">
        <f>VLOOKUP(B2202,'country codes'!$A$3:$B$287,2,0)</f>
        <v>BFA</v>
      </c>
      <c r="D2202">
        <v>5</v>
      </c>
      <c r="E2202" s="7" t="str">
        <f t="shared" si="103"/>
        <v>2006BFA</v>
      </c>
      <c r="F2202" s="5">
        <v>13829.173000000001</v>
      </c>
      <c r="G2202">
        <v>2006</v>
      </c>
      <c r="H2202" s="5">
        <v>54.1</v>
      </c>
      <c r="I2202" s="6">
        <v>3.8014907836914063</v>
      </c>
      <c r="J2202" s="6">
        <v>1.2355072820355799</v>
      </c>
      <c r="K2202" s="12">
        <v>30.223645569574728</v>
      </c>
      <c r="L2202">
        <f t="shared" si="104"/>
        <v>1.74</v>
      </c>
      <c r="M2202" s="20" t="e">
        <v>#N/A</v>
      </c>
    </row>
    <row r="2203" spans="1:13">
      <c r="A2203">
        <f t="shared" si="102"/>
        <v>74</v>
      </c>
      <c r="B2203" t="s">
        <v>105</v>
      </c>
      <c r="C2203" t="str">
        <f>VLOOKUP(B2203,'country codes'!$A$3:$B$287,2,0)</f>
        <v>MLI</v>
      </c>
      <c r="D2203">
        <v>5</v>
      </c>
      <c r="E2203" s="7" t="str">
        <f t="shared" si="103"/>
        <v>2006MLI</v>
      </c>
      <c r="F2203" s="5">
        <v>13203.378000000001</v>
      </c>
      <c r="G2203">
        <v>2006</v>
      </c>
      <c r="H2203" s="5">
        <v>52.8</v>
      </c>
      <c r="I2203" s="6">
        <v>4.014075756072998</v>
      </c>
      <c r="J2203" s="6">
        <v>1.4400840208129799</v>
      </c>
      <c r="K2203" s="12">
        <v>29.685638529004958</v>
      </c>
      <c r="L2203">
        <f t="shared" si="104"/>
        <v>1.74</v>
      </c>
      <c r="M2203" s="20" t="e">
        <v>#N/A</v>
      </c>
    </row>
    <row r="2204" spans="1:13">
      <c r="A2204">
        <f t="shared" si="102"/>
        <v>75</v>
      </c>
      <c r="B2204" t="s">
        <v>141</v>
      </c>
      <c r="C2204" t="str">
        <f>VLOOKUP(B2204,'country codes'!$A$3:$B$287,2,0)</f>
        <v>EST</v>
      </c>
      <c r="D2204">
        <v>7</v>
      </c>
      <c r="E2204" s="7" t="str">
        <f t="shared" si="103"/>
        <v>2006EST</v>
      </c>
      <c r="F2204" s="5">
        <v>1349.373</v>
      </c>
      <c r="G2204">
        <v>2006</v>
      </c>
      <c r="H2204" s="5">
        <v>73.099999999999994</v>
      </c>
      <c r="I2204" s="6">
        <v>5.3710546493530273</v>
      </c>
      <c r="J2204" s="6">
        <v>8.0838358001425998</v>
      </c>
      <c r="K2204" s="12">
        <v>29.199728050565501</v>
      </c>
      <c r="L2204">
        <f t="shared" si="104"/>
        <v>1.74</v>
      </c>
      <c r="M2204" s="20" t="e">
        <v>#N/A</v>
      </c>
    </row>
    <row r="2205" spans="1:13">
      <c r="A2205">
        <f t="shared" si="102"/>
        <v>76</v>
      </c>
      <c r="B2205" t="s">
        <v>91</v>
      </c>
      <c r="C2205" t="str">
        <f>VLOOKUP(B2205,'country codes'!$A$3:$B$287,2,0)</f>
        <v>NER</v>
      </c>
      <c r="D2205">
        <v>5</v>
      </c>
      <c r="E2205" s="7" t="str">
        <f t="shared" si="103"/>
        <v>2006NER</v>
      </c>
      <c r="F2205" s="5">
        <v>14143.968999999999</v>
      </c>
      <c r="G2205">
        <v>2006</v>
      </c>
      <c r="H2205" s="5">
        <v>54.2</v>
      </c>
      <c r="I2205" s="6">
        <v>3.7369518280029297</v>
      </c>
      <c r="J2205" s="6">
        <v>1.5663907428623001</v>
      </c>
      <c r="K2205" s="12">
        <v>28.684429463707076</v>
      </c>
      <c r="L2205">
        <f t="shared" si="104"/>
        <v>1.74</v>
      </c>
      <c r="M2205" s="20" t="e">
        <v>#N/A</v>
      </c>
    </row>
    <row r="2206" spans="1:13">
      <c r="A2206">
        <f t="shared" si="102"/>
        <v>77</v>
      </c>
      <c r="B2206" t="s">
        <v>115</v>
      </c>
      <c r="C2206" t="str">
        <f>VLOOKUP(B2206,'country codes'!$A$3:$B$287,2,0)</f>
        <v>TGO</v>
      </c>
      <c r="D2206">
        <v>5</v>
      </c>
      <c r="E2206" s="7" t="str">
        <f t="shared" si="103"/>
        <v>2006TGO</v>
      </c>
      <c r="F2206" s="5">
        <v>5762.8810000000003</v>
      </c>
      <c r="G2206">
        <v>2006</v>
      </c>
      <c r="H2206" s="5">
        <v>55.1</v>
      </c>
      <c r="I2206" s="6">
        <v>3.2024292945861816</v>
      </c>
      <c r="J2206" s="6">
        <v>0.92377197374797804</v>
      </c>
      <c r="K2206" s="12">
        <v>28.661807094291969</v>
      </c>
      <c r="L2206">
        <f t="shared" si="104"/>
        <v>1.74</v>
      </c>
      <c r="M2206" s="20" t="e">
        <v>#N/A</v>
      </c>
    </row>
    <row r="2207" spans="1:13">
      <c r="A2207">
        <f t="shared" si="102"/>
        <v>78</v>
      </c>
      <c r="B2207" t="s">
        <v>132</v>
      </c>
      <c r="C2207" t="str">
        <f>VLOOKUP(B2207,'country codes'!$A$3:$B$287,2,0)</f>
        <v>ZAF</v>
      </c>
      <c r="D2207">
        <v>5</v>
      </c>
      <c r="E2207" s="7" t="str">
        <f t="shared" si="103"/>
        <v>2006ZAF</v>
      </c>
      <c r="F2207" s="5">
        <v>48489.464</v>
      </c>
      <c r="G2207">
        <v>2006</v>
      </c>
      <c r="H2207" s="5">
        <v>53.8</v>
      </c>
      <c r="I2207" s="6">
        <v>5.083986759185791</v>
      </c>
      <c r="J2207" s="6">
        <v>3.5148988182678198</v>
      </c>
      <c r="K2207" s="12">
        <v>28.628412329581195</v>
      </c>
      <c r="L2207">
        <f t="shared" si="104"/>
        <v>1.74</v>
      </c>
      <c r="M2207" s="20" t="e">
        <v>#N/A</v>
      </c>
    </row>
    <row r="2208" spans="1:13">
      <c r="A2208">
        <f t="shared" si="102"/>
        <v>79</v>
      </c>
      <c r="B2208" t="s">
        <v>100</v>
      </c>
      <c r="C2208" t="str">
        <f>VLOOKUP(B2208,'country codes'!$A$3:$B$287,2,0)</f>
        <v>MWI</v>
      </c>
      <c r="D2208">
        <v>5</v>
      </c>
      <c r="E2208" s="7" t="str">
        <f t="shared" si="103"/>
        <v>2006MWI</v>
      </c>
      <c r="F2208" s="5">
        <v>12973.692999999999</v>
      </c>
      <c r="G2208">
        <v>2006</v>
      </c>
      <c r="H2208" s="5">
        <v>49.1</v>
      </c>
      <c r="I2208" s="6">
        <v>3.8298680782318115</v>
      </c>
      <c r="J2208" s="6">
        <v>0.77515822681133995</v>
      </c>
      <c r="K2208" s="12">
        <v>28.60139062120345</v>
      </c>
      <c r="L2208">
        <f t="shared" si="104"/>
        <v>1.74</v>
      </c>
      <c r="M2208" s="20" t="e">
        <v>#N/A</v>
      </c>
    </row>
    <row r="2209" spans="1:13">
      <c r="A2209">
        <f t="shared" si="102"/>
        <v>80</v>
      </c>
      <c r="B2209" t="s">
        <v>148</v>
      </c>
      <c r="C2209" t="str">
        <f>VLOOKUP(B2209,'country codes'!$A$3:$B$287,2,0)</f>
        <v>KWT</v>
      </c>
      <c r="D2209">
        <v>4</v>
      </c>
      <c r="E2209" s="7" t="str">
        <f t="shared" si="103"/>
        <v>2006KWT</v>
      </c>
      <c r="F2209" s="5">
        <v>2373.6610000000001</v>
      </c>
      <c r="G2209">
        <v>2006</v>
      </c>
      <c r="H2209" s="5">
        <v>73.7</v>
      </c>
      <c r="I2209" s="6">
        <v>6.0755472183227539</v>
      </c>
      <c r="J2209" s="6">
        <v>10.0410716319515</v>
      </c>
      <c r="K2209" s="12">
        <v>28.466191789837502</v>
      </c>
      <c r="L2209">
        <f t="shared" si="104"/>
        <v>1.74</v>
      </c>
      <c r="M2209" s="20" t="e">
        <v>#N/A</v>
      </c>
    </row>
    <row r="2210" spans="1:13">
      <c r="A2210">
        <f t="shared" si="102"/>
        <v>81</v>
      </c>
      <c r="B2210" t="s">
        <v>145</v>
      </c>
      <c r="C2210" t="str">
        <f>VLOOKUP(B2210,'country codes'!$A$3:$B$287,2,0)</f>
        <v>ARE</v>
      </c>
      <c r="D2210">
        <v>4</v>
      </c>
      <c r="E2210" s="7" t="str">
        <f t="shared" si="103"/>
        <v>2006ARE</v>
      </c>
      <c r="F2210" s="5">
        <v>5300.1719999999996</v>
      </c>
      <c r="G2210">
        <v>2006</v>
      </c>
      <c r="H2210" s="5">
        <v>75.599999999999994</v>
      </c>
      <c r="I2210" s="6">
        <v>6.7342219352722168</v>
      </c>
      <c r="J2210" s="6">
        <v>12.06741240444293</v>
      </c>
      <c r="K2210" s="12">
        <v>28.213534842622213</v>
      </c>
      <c r="L2210">
        <f t="shared" si="104"/>
        <v>1.74</v>
      </c>
      <c r="M2210" s="20" t="e">
        <v>#N/A</v>
      </c>
    </row>
    <row r="2211" spans="1:13">
      <c r="A2211">
        <f t="shared" si="102"/>
        <v>82</v>
      </c>
      <c r="B2211" t="s">
        <v>56</v>
      </c>
      <c r="C2211" t="str">
        <f>VLOOKUP(B2211,'country codes'!$A$3:$B$287,2,0)</f>
        <v>UGA</v>
      </c>
      <c r="D2211">
        <v>5</v>
      </c>
      <c r="E2211" s="7" t="str">
        <f t="shared" si="103"/>
        <v>2006UGA</v>
      </c>
      <c r="F2211" s="5">
        <v>28571.474999999999</v>
      </c>
      <c r="G2211">
        <v>2006</v>
      </c>
      <c r="H2211" s="5">
        <v>52.8</v>
      </c>
      <c r="I2211" s="6">
        <v>3.733583927154541</v>
      </c>
      <c r="J2211" s="6">
        <v>1.44975049797365</v>
      </c>
      <c r="K2211" s="12">
        <v>28.150797395413818</v>
      </c>
      <c r="L2211">
        <f t="shared" si="104"/>
        <v>1.74</v>
      </c>
      <c r="M2211" s="20" t="e">
        <v>#N/A</v>
      </c>
    </row>
    <row r="2212" spans="1:13">
      <c r="A2212">
        <f t="shared" si="102"/>
        <v>83</v>
      </c>
      <c r="B2212" t="s">
        <v>139</v>
      </c>
      <c r="C2212" t="str">
        <f>VLOOKUP(B2212,'country codes'!$A$3:$B$287,2,0)</f>
        <v>BWA</v>
      </c>
      <c r="D2212">
        <v>5</v>
      </c>
      <c r="E2212" s="7" t="str">
        <f t="shared" si="103"/>
        <v>2006BWA</v>
      </c>
      <c r="F2212" s="5">
        <v>1835.9110000000001</v>
      </c>
      <c r="G2212">
        <v>2006</v>
      </c>
      <c r="H2212" s="5">
        <v>53.4</v>
      </c>
      <c r="I2212" s="6">
        <v>4.7393670082092285</v>
      </c>
      <c r="J2212" s="6">
        <v>3.3495204263965799</v>
      </c>
      <c r="K2212" s="12">
        <v>27.355686548443369</v>
      </c>
      <c r="L2212">
        <f t="shared" si="104"/>
        <v>1.74</v>
      </c>
      <c r="M2212" s="20" t="e">
        <v>#N/A</v>
      </c>
    </row>
    <row r="2213" spans="1:13">
      <c r="A2213">
        <f t="shared" si="102"/>
        <v>84</v>
      </c>
      <c r="B2213" t="s">
        <v>140</v>
      </c>
      <c r="C2213" t="str">
        <f>VLOOKUP(B2213,'country codes'!$A$3:$B$287,2,0)</f>
        <v>TCD</v>
      </c>
      <c r="D2213">
        <v>5</v>
      </c>
      <c r="E2213" s="7" t="str">
        <f t="shared" si="103"/>
        <v>2006TCD</v>
      </c>
      <c r="F2213" s="5">
        <v>10457.121999999999</v>
      </c>
      <c r="G2213">
        <v>2006</v>
      </c>
      <c r="H2213" s="5">
        <v>48.9</v>
      </c>
      <c r="I2213" s="6">
        <v>3.4348006248474121</v>
      </c>
      <c r="J2213" s="6">
        <v>1.43301596983143</v>
      </c>
      <c r="K2213" s="12">
        <v>24.099679493863952</v>
      </c>
      <c r="L2213">
        <f t="shared" si="104"/>
        <v>1.74</v>
      </c>
      <c r="M2213" s="20" t="e">
        <v>#N/A</v>
      </c>
    </row>
    <row r="2214" spans="1:13">
      <c r="A2214">
        <f t="shared" si="102"/>
        <v>85</v>
      </c>
      <c r="B2214" t="s">
        <v>143</v>
      </c>
      <c r="C2214" t="str">
        <f>VLOOKUP(B2214,'country codes'!$A$3:$B$287,2,0)</f>
        <v>SLE</v>
      </c>
      <c r="D2214">
        <v>5</v>
      </c>
      <c r="E2214" s="7" t="str">
        <f t="shared" si="103"/>
        <v>2006SLE</v>
      </c>
      <c r="F2214" s="5">
        <v>5829.24</v>
      </c>
      <c r="G2214">
        <v>2006</v>
      </c>
      <c r="H2214" s="5">
        <v>45.5</v>
      </c>
      <c r="I2214" s="6">
        <v>3.6281850337982178</v>
      </c>
      <c r="J2214" s="6">
        <v>1.02397109518734</v>
      </c>
      <c r="K2214" s="12">
        <v>24.060418718622028</v>
      </c>
      <c r="L2214">
        <f t="shared" si="104"/>
        <v>1.74</v>
      </c>
      <c r="M2214" s="20" t="e">
        <v>#N/A</v>
      </c>
    </row>
    <row r="2215" spans="1:13">
      <c r="A2215">
        <f t="shared" si="102"/>
        <v>86</v>
      </c>
      <c r="B2215" t="s">
        <v>146</v>
      </c>
      <c r="C2215" t="str">
        <f>VLOOKUP(B2215,'country codes'!$A$3:$B$287,2,0)</f>
        <v>ZWE</v>
      </c>
      <c r="D2215">
        <v>5</v>
      </c>
      <c r="E2215" s="7" t="str">
        <f t="shared" si="103"/>
        <v>2006ZWE</v>
      </c>
      <c r="F2215" s="5">
        <v>12155.495999999999</v>
      </c>
      <c r="G2215">
        <v>2006</v>
      </c>
      <c r="H2215" s="5">
        <v>43.9</v>
      </c>
      <c r="I2215" s="6">
        <v>3.8262684345245361</v>
      </c>
      <c r="J2215" s="6">
        <v>1.29589599186934</v>
      </c>
      <c r="K2215" s="12">
        <v>23.025160024813701</v>
      </c>
      <c r="L2215">
        <f t="shared" si="104"/>
        <v>1.74</v>
      </c>
      <c r="M2215" s="20" t="e">
        <v>#N/A</v>
      </c>
    </row>
    <row r="2216" spans="1:13">
      <c r="A2216" t="str">
        <f t="shared" si="102"/>
        <v/>
      </c>
      <c r="B2216" t="s">
        <v>138</v>
      </c>
      <c r="C2216" t="str">
        <f>VLOOKUP(B2216,'country codes'!$A$3:$B$287,2,0)</f>
        <v>AFG</v>
      </c>
      <c r="D2216">
        <v>6</v>
      </c>
      <c r="E2216" s="7" t="str">
        <f t="shared" si="103"/>
        <v>2006AFG</v>
      </c>
      <c r="F2216" s="5">
        <v>26433.058000000001</v>
      </c>
      <c r="G2216">
        <v>2006</v>
      </c>
      <c r="H2216" s="5">
        <v>58.8</v>
      </c>
      <c r="I2216" s="6" t="s">
        <v>333</v>
      </c>
      <c r="J2216" s="6">
        <v>0.62208291193006404</v>
      </c>
      <c r="K2216" s="12" t="s">
        <v>333</v>
      </c>
      <c r="L2216">
        <f t="shared" si="104"/>
        <v>1.74</v>
      </c>
      <c r="M2216" s="20" t="e">
        <v>#N/A</v>
      </c>
    </row>
    <row r="2217" spans="1:13">
      <c r="A2217" t="str">
        <f t="shared" si="102"/>
        <v/>
      </c>
      <c r="B2217" t="s">
        <v>63</v>
      </c>
      <c r="C2217" t="str">
        <f>VLOOKUP(B2217,'country codes'!$A$3:$B$287,2,0)</f>
        <v>DZA</v>
      </c>
      <c r="D2217">
        <v>4</v>
      </c>
      <c r="E2217" s="7" t="str">
        <f t="shared" si="103"/>
        <v>2006DZA</v>
      </c>
      <c r="F2217" s="5">
        <v>33641.006999999998</v>
      </c>
      <c r="G2217">
        <v>2006</v>
      </c>
      <c r="H2217" s="5">
        <v>73.5</v>
      </c>
      <c r="I2217" s="6" t="s">
        <v>333</v>
      </c>
      <c r="J2217" s="6">
        <v>1.86078600626492</v>
      </c>
      <c r="K2217" s="12" t="s">
        <v>333</v>
      </c>
      <c r="L2217">
        <f t="shared" si="104"/>
        <v>1.74</v>
      </c>
      <c r="M2217" s="20" t="e">
        <v>#N/A</v>
      </c>
    </row>
    <row r="2218" spans="1:13">
      <c r="A2218" t="str">
        <f t="shared" si="102"/>
        <v/>
      </c>
      <c r="B2218" t="s">
        <v>119</v>
      </c>
      <c r="C2218" t="str">
        <f>VLOOKUP(B2218,'country codes'!$A$3:$B$287,2,0)</f>
        <v>AUS</v>
      </c>
      <c r="D2218">
        <v>2</v>
      </c>
      <c r="E2218" s="7" t="str">
        <f t="shared" si="103"/>
        <v>2006AUS</v>
      </c>
      <c r="F2218" s="5">
        <v>20526.3</v>
      </c>
      <c r="G2218">
        <v>2006</v>
      </c>
      <c r="H2218" s="5">
        <v>81.2</v>
      </c>
      <c r="I2218" s="6" t="s">
        <v>333</v>
      </c>
      <c r="J2218" s="6">
        <v>9.0835246725916399</v>
      </c>
      <c r="K2218" s="12" t="s">
        <v>333</v>
      </c>
      <c r="L2218">
        <f t="shared" si="104"/>
        <v>1.74</v>
      </c>
      <c r="M2218" s="20" t="e">
        <v>#N/A</v>
      </c>
    </row>
    <row r="2219" spans="1:13">
      <c r="A2219" t="str">
        <f t="shared" si="102"/>
        <v/>
      </c>
      <c r="B2219" t="s">
        <v>149</v>
      </c>
      <c r="C2219" t="str">
        <f>VLOOKUP(B2219,'country codes'!$A$3:$B$287,2,0)</f>
        <v>BHR</v>
      </c>
      <c r="D2219">
        <v>4</v>
      </c>
      <c r="E2219" s="7" t="str">
        <f t="shared" si="103"/>
        <v>2006BHR</v>
      </c>
      <c r="F2219" s="5">
        <v>958.423</v>
      </c>
      <c r="G2219">
        <v>2006</v>
      </c>
      <c r="H2219" s="5">
        <v>75.5</v>
      </c>
      <c r="I2219" s="6" t="s">
        <v>333</v>
      </c>
      <c r="J2219" s="6">
        <v>10.3847508322057</v>
      </c>
      <c r="K2219" s="12" t="s">
        <v>333</v>
      </c>
      <c r="L2219">
        <f t="shared" si="104"/>
        <v>1.74</v>
      </c>
      <c r="M2219" s="20" t="e">
        <v>#N/A</v>
      </c>
    </row>
    <row r="2220" spans="1:13">
      <c r="A2220" t="str">
        <f t="shared" si="102"/>
        <v/>
      </c>
      <c r="B2220" t="s">
        <v>120</v>
      </c>
      <c r="C2220" t="str">
        <f>VLOOKUP(B2220,'country codes'!$A$3:$B$287,2,0)</f>
        <v>BEL</v>
      </c>
      <c r="D2220">
        <v>3</v>
      </c>
      <c r="E2220" s="7" t="str">
        <f t="shared" si="103"/>
        <v>2006BEL</v>
      </c>
      <c r="F2220" s="5">
        <v>10619.484</v>
      </c>
      <c r="G2220">
        <v>2006</v>
      </c>
      <c r="H2220" s="5">
        <v>79.2</v>
      </c>
      <c r="I2220" s="6" t="s">
        <v>333</v>
      </c>
      <c r="J2220" s="6">
        <v>7.7222654627393101</v>
      </c>
      <c r="K2220" s="12" t="s">
        <v>333</v>
      </c>
      <c r="L2220">
        <f t="shared" si="104"/>
        <v>1.74</v>
      </c>
      <c r="M2220" s="20" t="e">
        <v>#N/A</v>
      </c>
    </row>
    <row r="2221" spans="1:13">
      <c r="A2221" t="str">
        <f t="shared" si="102"/>
        <v/>
      </c>
      <c r="B2221" t="s">
        <v>134</v>
      </c>
      <c r="C2221" t="str">
        <f>VLOOKUP(B2221,'country codes'!$A$3:$B$287,2,0)</f>
        <v>BTN</v>
      </c>
      <c r="D2221">
        <v>6</v>
      </c>
      <c r="E2221" s="7" t="str">
        <f t="shared" si="103"/>
        <v>2006BTN</v>
      </c>
      <c r="F2221" s="5">
        <v>657.404</v>
      </c>
      <c r="G2221">
        <v>2006</v>
      </c>
      <c r="H2221" s="5">
        <v>66</v>
      </c>
      <c r="I2221" s="6" t="s">
        <v>333</v>
      </c>
      <c r="J2221" s="6">
        <v>4.2654091021958997</v>
      </c>
      <c r="K2221" s="12" t="s">
        <v>333</v>
      </c>
      <c r="L2221">
        <f t="shared" si="104"/>
        <v>1.74</v>
      </c>
      <c r="M2221" s="20" t="e">
        <v>#N/A</v>
      </c>
    </row>
    <row r="2222" spans="1:13">
      <c r="A2222" t="str">
        <f t="shared" si="102"/>
        <v/>
      </c>
      <c r="B2222" t="s">
        <v>66</v>
      </c>
      <c r="C2222" t="str">
        <f>VLOOKUP(B2222,'country codes'!$A$3:$B$287,2,0)</f>
        <v>BIH</v>
      </c>
      <c r="D2222">
        <v>7</v>
      </c>
      <c r="E2222" s="7" t="str">
        <f t="shared" si="103"/>
        <v>2006BIH</v>
      </c>
      <c r="F2222" s="5">
        <v>3765.422</v>
      </c>
      <c r="G2222">
        <v>2006</v>
      </c>
      <c r="H2222" s="5">
        <v>75.3</v>
      </c>
      <c r="I2222" s="6" t="s">
        <v>333</v>
      </c>
      <c r="J2222" s="6">
        <v>3.0273023922801499</v>
      </c>
      <c r="K2222" s="12" t="s">
        <v>333</v>
      </c>
      <c r="L2222">
        <f t="shared" si="104"/>
        <v>1.74</v>
      </c>
      <c r="M2222" s="20" t="e">
        <v>#N/A</v>
      </c>
    </row>
    <row r="2223" spans="1:13">
      <c r="A2223" t="str">
        <f t="shared" si="102"/>
        <v/>
      </c>
      <c r="B2223" t="s">
        <v>26</v>
      </c>
      <c r="C2223" t="str">
        <f>VLOOKUP(B2223,'country codes'!$A$3:$B$287,2,0)</f>
        <v>BRA</v>
      </c>
      <c r="D2223">
        <v>1</v>
      </c>
      <c r="E2223" s="7" t="str">
        <f t="shared" si="103"/>
        <v>2006BRA</v>
      </c>
      <c r="F2223" s="5">
        <v>188167.353</v>
      </c>
      <c r="G2223">
        <v>2006</v>
      </c>
      <c r="H2223" s="5">
        <v>72.3</v>
      </c>
      <c r="I2223" s="6" t="s">
        <v>333</v>
      </c>
      <c r="J2223" s="6">
        <v>2.55161416330307</v>
      </c>
      <c r="K2223" s="12" t="s">
        <v>333</v>
      </c>
      <c r="L2223">
        <f t="shared" si="104"/>
        <v>1.74</v>
      </c>
      <c r="M2223" s="20" t="e">
        <v>#N/A</v>
      </c>
    </row>
    <row r="2224" spans="1:13">
      <c r="A2224" t="str">
        <f t="shared" si="102"/>
        <v/>
      </c>
      <c r="B2224" t="s">
        <v>122</v>
      </c>
      <c r="C2224" t="str">
        <f>VLOOKUP(B2224,'country codes'!$A$3:$B$287,2,0)</f>
        <v>BGR</v>
      </c>
      <c r="D2224">
        <v>7</v>
      </c>
      <c r="E2224" s="7" t="str">
        <f t="shared" si="103"/>
        <v>2006BGR</v>
      </c>
      <c r="F2224" s="5">
        <v>7631.02</v>
      </c>
      <c r="G2224">
        <v>2006</v>
      </c>
      <c r="H2224" s="5">
        <v>72.900000000000006</v>
      </c>
      <c r="I2224" s="6" t="s">
        <v>333</v>
      </c>
      <c r="J2224" s="6">
        <v>4.1477495311854398</v>
      </c>
      <c r="K2224" s="12" t="s">
        <v>333</v>
      </c>
      <c r="L2224">
        <f t="shared" si="104"/>
        <v>1.74</v>
      </c>
      <c r="M2224" s="20" t="e">
        <v>#N/A</v>
      </c>
    </row>
    <row r="2225" spans="1:13">
      <c r="A2225" t="str">
        <f t="shared" si="102"/>
        <v/>
      </c>
      <c r="B2225" t="s">
        <v>106</v>
      </c>
      <c r="C2225" t="str">
        <f>VLOOKUP(B2225,'country codes'!$A$3:$B$287,2,0)</f>
        <v>BDI</v>
      </c>
      <c r="D2225">
        <v>5</v>
      </c>
      <c r="E2225" s="7" t="str">
        <f t="shared" si="103"/>
        <v>2006BDI</v>
      </c>
      <c r="F2225" s="5">
        <v>7607.85</v>
      </c>
      <c r="G2225">
        <v>2006</v>
      </c>
      <c r="H2225" s="5">
        <v>54.2</v>
      </c>
      <c r="I2225" s="6" t="s">
        <v>333</v>
      </c>
      <c r="J2225" s="6">
        <v>0.96947724812150204</v>
      </c>
      <c r="K2225" s="12" t="s">
        <v>333</v>
      </c>
      <c r="L2225">
        <f t="shared" si="104"/>
        <v>1.74</v>
      </c>
      <c r="M2225" s="20" t="e">
        <v>#N/A</v>
      </c>
    </row>
    <row r="2226" spans="1:13">
      <c r="A2226" t="str">
        <f t="shared" si="102"/>
        <v/>
      </c>
      <c r="B2226" t="s">
        <v>130</v>
      </c>
      <c r="C2226" t="str">
        <f>VLOOKUP(B2226,'country codes'!$A$3:$B$287,2,0)</f>
        <v>CAN</v>
      </c>
      <c r="D2226">
        <v>2</v>
      </c>
      <c r="E2226" s="7" t="str">
        <f t="shared" si="103"/>
        <v>2006CAN</v>
      </c>
      <c r="F2226" s="5">
        <v>32536.993999999999</v>
      </c>
      <c r="G2226">
        <v>2006</v>
      </c>
      <c r="H2226" s="5">
        <v>80.5</v>
      </c>
      <c r="I2226" s="6" t="s">
        <v>333</v>
      </c>
      <c r="J2226" s="6">
        <v>8.8636645546044193</v>
      </c>
      <c r="K2226" s="12" t="s">
        <v>333</v>
      </c>
      <c r="L2226">
        <f t="shared" si="104"/>
        <v>1.74</v>
      </c>
      <c r="M2226" s="20" t="e">
        <v>#N/A</v>
      </c>
    </row>
    <row r="2227" spans="1:13">
      <c r="A2227" t="str">
        <f t="shared" si="102"/>
        <v/>
      </c>
      <c r="B2227" t="s">
        <v>153</v>
      </c>
      <c r="C2227" t="str">
        <f>VLOOKUP(B2227,'country codes'!$A$3:$B$287,2,0)</f>
        <v>CAF</v>
      </c>
      <c r="D2227">
        <v>5</v>
      </c>
      <c r="E2227" s="7" t="str">
        <f t="shared" si="103"/>
        <v>2006CAF</v>
      </c>
      <c r="F2227" s="5">
        <v>4118.0749999999998</v>
      </c>
      <c r="G2227">
        <v>2006</v>
      </c>
      <c r="H2227" s="5">
        <v>45.2</v>
      </c>
      <c r="I2227" s="6" t="s">
        <v>333</v>
      </c>
      <c r="J2227" s="6">
        <v>1.2601830878479801</v>
      </c>
      <c r="K2227" s="12" t="s">
        <v>333</v>
      </c>
      <c r="L2227">
        <f t="shared" si="104"/>
        <v>1.74</v>
      </c>
      <c r="M2227" s="20" t="e">
        <v>#N/A</v>
      </c>
    </row>
    <row r="2228" spans="1:13">
      <c r="A2228" t="str">
        <f t="shared" si="102"/>
        <v/>
      </c>
      <c r="B2228" t="s">
        <v>68</v>
      </c>
      <c r="C2228" t="str">
        <f>VLOOKUP(B2228,'country codes'!$A$3:$B$287,2,0)</f>
        <v>COM</v>
      </c>
      <c r="D2228">
        <v>5</v>
      </c>
      <c r="E2228" s="7" t="str">
        <f t="shared" si="103"/>
        <v>2006COM</v>
      </c>
      <c r="F2228" s="5">
        <v>626.42700000000002</v>
      </c>
      <c r="G2228">
        <v>2006</v>
      </c>
      <c r="H2228" s="5">
        <v>60.4</v>
      </c>
      <c r="I2228" s="6" t="s">
        <v>333</v>
      </c>
      <c r="J2228" s="6">
        <v>1.02145754064547</v>
      </c>
      <c r="K2228" s="12" t="s">
        <v>333</v>
      </c>
      <c r="L2228">
        <f t="shared" si="104"/>
        <v>1.74</v>
      </c>
      <c r="M2228" s="20" t="e">
        <v>#N/A</v>
      </c>
    </row>
    <row r="2229" spans="1:13">
      <c r="A2229" t="str">
        <f t="shared" si="102"/>
        <v/>
      </c>
      <c r="B2229" t="s">
        <v>43</v>
      </c>
      <c r="C2229" t="str">
        <f>VLOOKUP(B2229,'country codes'!$A$3:$B$287,2,0)</f>
        <v>COG</v>
      </c>
      <c r="D2229">
        <v>5</v>
      </c>
      <c r="E2229" s="7" t="str">
        <f t="shared" si="103"/>
        <v>2006COG</v>
      </c>
      <c r="F2229" s="5">
        <v>3745.143</v>
      </c>
      <c r="G2229">
        <v>2006</v>
      </c>
      <c r="H2229" s="5">
        <v>56.6</v>
      </c>
      <c r="I2229" s="6" t="s">
        <v>333</v>
      </c>
      <c r="J2229" s="6">
        <v>1.00315502672496</v>
      </c>
      <c r="K2229" s="12" t="s">
        <v>333</v>
      </c>
      <c r="L2229">
        <f t="shared" si="104"/>
        <v>1.74</v>
      </c>
      <c r="M2229" s="20" t="e">
        <v>#N/A</v>
      </c>
    </row>
    <row r="2230" spans="1:13">
      <c r="A2230" t="str">
        <f t="shared" si="102"/>
        <v/>
      </c>
      <c r="B2230" t="s">
        <v>82</v>
      </c>
      <c r="C2230" t="str">
        <f>VLOOKUP(B2230,'country codes'!$A$3:$B$287,2,0)</f>
        <v>COD</v>
      </c>
      <c r="D2230">
        <v>5</v>
      </c>
      <c r="E2230" s="7" t="str">
        <f t="shared" si="103"/>
        <v>2006COD</v>
      </c>
      <c r="F2230" s="5">
        <v>56578.046000000002</v>
      </c>
      <c r="G2230">
        <v>2006</v>
      </c>
      <c r="H2230" s="5">
        <v>54.4</v>
      </c>
      <c r="I2230" s="6" t="s">
        <v>333</v>
      </c>
      <c r="J2230" s="6">
        <v>0.84994761405903896</v>
      </c>
      <c r="K2230" s="12" t="s">
        <v>333</v>
      </c>
      <c r="L2230">
        <f t="shared" si="104"/>
        <v>1.74</v>
      </c>
      <c r="M2230" s="20" t="e">
        <v>#N/A</v>
      </c>
    </row>
    <row r="2231" spans="1:13">
      <c r="A2231" t="str">
        <f t="shared" si="102"/>
        <v/>
      </c>
      <c r="B2231" t="s">
        <v>104</v>
      </c>
      <c r="C2231" t="str">
        <f>VLOOKUP(B2231,'country codes'!$A$3:$B$287,2,0)</f>
        <v>CIV</v>
      </c>
      <c r="D2231">
        <v>5</v>
      </c>
      <c r="E2231" s="7" t="str">
        <f t="shared" si="103"/>
        <v>2006CIV</v>
      </c>
      <c r="F2231" s="5">
        <v>18754.914000000001</v>
      </c>
      <c r="G2231">
        <v>2006</v>
      </c>
      <c r="H2231" s="5">
        <v>50.6</v>
      </c>
      <c r="I2231" s="6" t="s">
        <v>333</v>
      </c>
      <c r="J2231" s="6">
        <v>1.06606154019328</v>
      </c>
      <c r="K2231" s="12" t="s">
        <v>333</v>
      </c>
      <c r="L2231">
        <f t="shared" si="104"/>
        <v>1.74</v>
      </c>
      <c r="M2231" s="20" t="e">
        <v>#N/A</v>
      </c>
    </row>
    <row r="2232" spans="1:13">
      <c r="A2232" t="str">
        <f t="shared" si="102"/>
        <v/>
      </c>
      <c r="B2232" t="s">
        <v>69</v>
      </c>
      <c r="C2232" t="str">
        <f>VLOOKUP(B2232,'country codes'!$A$3:$B$287,2,0)</f>
        <v>HRV</v>
      </c>
      <c r="D2232">
        <v>7</v>
      </c>
      <c r="E2232" s="7" t="str">
        <f t="shared" si="103"/>
        <v>2006HRV</v>
      </c>
      <c r="F2232" s="5">
        <v>4370.7820000000002</v>
      </c>
      <c r="G2232">
        <v>2006</v>
      </c>
      <c r="H2232" s="5">
        <v>75.7</v>
      </c>
      <c r="I2232" s="6" t="s">
        <v>333</v>
      </c>
      <c r="J2232" s="6">
        <v>4.4559966099951298</v>
      </c>
      <c r="K2232" s="12" t="s">
        <v>333</v>
      </c>
      <c r="L2232">
        <f t="shared" si="104"/>
        <v>1.74</v>
      </c>
      <c r="M2232" s="20" t="e">
        <v>#N/A</v>
      </c>
    </row>
    <row r="2233" spans="1:13">
      <c r="A2233" t="str">
        <f t="shared" si="102"/>
        <v/>
      </c>
      <c r="B2233" t="s">
        <v>83</v>
      </c>
      <c r="C2233" t="str">
        <f>VLOOKUP(B2233,'country codes'!$A$3:$B$287,2,0)</f>
        <v>CZE</v>
      </c>
      <c r="D2233">
        <v>7</v>
      </c>
      <c r="E2233" s="7" t="str">
        <f t="shared" si="103"/>
        <v>2006CZE</v>
      </c>
      <c r="F2233" s="5">
        <v>10298.609</v>
      </c>
      <c r="G2233">
        <v>2006</v>
      </c>
      <c r="H2233" s="5">
        <v>76.599999999999994</v>
      </c>
      <c r="I2233" s="6" t="s">
        <v>333</v>
      </c>
      <c r="J2233" s="6">
        <v>6.4007306017227501</v>
      </c>
      <c r="K2233" s="12" t="s">
        <v>333</v>
      </c>
      <c r="L2233">
        <f t="shared" si="104"/>
        <v>1.74</v>
      </c>
      <c r="M2233" s="20" t="e">
        <v>#N/A</v>
      </c>
    </row>
    <row r="2234" spans="1:13">
      <c r="A2234" t="str">
        <f t="shared" si="102"/>
        <v/>
      </c>
      <c r="B2234" t="s">
        <v>101</v>
      </c>
      <c r="C2234" t="str">
        <f>VLOOKUP(B2234,'country codes'!$A$3:$B$287,2,0)</f>
        <v>DNK</v>
      </c>
      <c r="D2234">
        <v>3</v>
      </c>
      <c r="E2234" s="7" t="str">
        <f t="shared" si="103"/>
        <v>2006DNK</v>
      </c>
      <c r="F2234" s="5">
        <v>5444.2929999999997</v>
      </c>
      <c r="G2234">
        <v>2006</v>
      </c>
      <c r="H2234" s="5">
        <v>78.2</v>
      </c>
      <c r="I2234" s="6" t="s">
        <v>333</v>
      </c>
      <c r="J2234" s="6">
        <v>8.2465072500127601</v>
      </c>
      <c r="K2234" s="12" t="s">
        <v>333</v>
      </c>
      <c r="L2234">
        <f t="shared" si="104"/>
        <v>1.74</v>
      </c>
      <c r="M2234" s="20" t="e">
        <v>#N/A</v>
      </c>
    </row>
    <row r="2235" spans="1:13">
      <c r="A2235" t="str">
        <f t="shared" si="102"/>
        <v/>
      </c>
      <c r="B2235" t="s">
        <v>71</v>
      </c>
      <c r="C2235" t="str">
        <f>VLOOKUP(B2235,'country codes'!$A$3:$B$287,2,0)</f>
        <v>EGY</v>
      </c>
      <c r="D2235">
        <v>4</v>
      </c>
      <c r="E2235" s="7" t="str">
        <f t="shared" si="103"/>
        <v>2006EGY</v>
      </c>
      <c r="F2235" s="5">
        <v>76873.67</v>
      </c>
      <c r="G2235">
        <v>2006</v>
      </c>
      <c r="H2235" s="5">
        <v>69.599999999999994</v>
      </c>
      <c r="I2235" s="6" t="s">
        <v>333</v>
      </c>
      <c r="J2235" s="6">
        <v>1.8184421275813301</v>
      </c>
      <c r="K2235" s="12" t="s">
        <v>333</v>
      </c>
      <c r="L2235">
        <f t="shared" si="104"/>
        <v>1.74</v>
      </c>
      <c r="M2235" s="20" t="e">
        <v>#N/A</v>
      </c>
    </row>
    <row r="2236" spans="1:13">
      <c r="A2236" t="str">
        <f t="shared" si="102"/>
        <v/>
      </c>
      <c r="B2236" t="s">
        <v>128</v>
      </c>
      <c r="C2236" t="str">
        <f>VLOOKUP(B2236,'country codes'!$A$3:$B$287,2,0)</f>
        <v>SWZ</v>
      </c>
      <c r="D2236">
        <v>5</v>
      </c>
      <c r="E2236" s="7" t="str">
        <f t="shared" si="103"/>
        <v>2006SWZ</v>
      </c>
      <c r="F2236" s="5">
        <v>1036.095</v>
      </c>
      <c r="G2236">
        <v>2006</v>
      </c>
      <c r="H2236" s="5">
        <v>42.7</v>
      </c>
      <c r="I2236" s="6" t="s">
        <v>333</v>
      </c>
      <c r="J2236" s="6">
        <v>1.6972897270324601</v>
      </c>
      <c r="K2236" s="12" t="s">
        <v>333</v>
      </c>
      <c r="L2236">
        <f t="shared" si="104"/>
        <v>1.74</v>
      </c>
      <c r="M2236" s="20" t="e">
        <v>#N/A</v>
      </c>
    </row>
    <row r="2237" spans="1:13">
      <c r="A2237" t="str">
        <f t="shared" si="102"/>
        <v/>
      </c>
      <c r="B2237" t="s">
        <v>73</v>
      </c>
      <c r="C2237" t="str">
        <f>VLOOKUP(B2237,'country codes'!$A$3:$B$287,2,0)</f>
        <v>ETH</v>
      </c>
      <c r="D2237">
        <v>5</v>
      </c>
      <c r="E2237" s="7" t="str">
        <f t="shared" si="103"/>
        <v>2006ETH</v>
      </c>
      <c r="F2237" s="5">
        <v>78489.205000000002</v>
      </c>
      <c r="G2237">
        <v>2006</v>
      </c>
      <c r="H2237" s="5">
        <v>57.3</v>
      </c>
      <c r="I2237" s="6" t="s">
        <v>333</v>
      </c>
      <c r="J2237" s="6">
        <v>0.96395753536636697</v>
      </c>
      <c r="K2237" s="12" t="s">
        <v>333</v>
      </c>
      <c r="L2237">
        <f t="shared" si="104"/>
        <v>1.74</v>
      </c>
      <c r="M2237" s="20" t="e">
        <v>#N/A</v>
      </c>
    </row>
    <row r="2238" spans="1:13">
      <c r="A2238" t="str">
        <f t="shared" si="102"/>
        <v/>
      </c>
      <c r="B2238" t="s">
        <v>109</v>
      </c>
      <c r="C2238" t="str">
        <f>VLOOKUP(B2238,'country codes'!$A$3:$B$287,2,0)</f>
        <v>GAB</v>
      </c>
      <c r="D2238">
        <v>5</v>
      </c>
      <c r="E2238" s="7" t="str">
        <f t="shared" si="103"/>
        <v>2006GAB</v>
      </c>
      <c r="F2238" s="5">
        <v>1430.144</v>
      </c>
      <c r="G2238">
        <v>2006</v>
      </c>
      <c r="H2238" s="5">
        <v>58.6</v>
      </c>
      <c r="I2238" s="6" t="s">
        <v>333</v>
      </c>
      <c r="J2238" s="6">
        <v>2.55876348049769</v>
      </c>
      <c r="K2238" s="12" t="s">
        <v>333</v>
      </c>
      <c r="L2238">
        <f t="shared" si="104"/>
        <v>1.74</v>
      </c>
      <c r="M2238" s="20" t="e">
        <v>#N/A</v>
      </c>
    </row>
    <row r="2239" spans="1:13">
      <c r="A2239" t="str">
        <f t="shared" si="102"/>
        <v/>
      </c>
      <c r="B2239" t="s">
        <v>40</v>
      </c>
      <c r="C2239" t="str">
        <f>VLOOKUP(B2239,'country codes'!$A$3:$B$287,2,0)</f>
        <v>DEU</v>
      </c>
      <c r="D2239">
        <v>3</v>
      </c>
      <c r="E2239" s="7" t="str">
        <f t="shared" si="103"/>
        <v>2006DEU</v>
      </c>
      <c r="F2239" s="5">
        <v>81472.235000000001</v>
      </c>
      <c r="G2239">
        <v>2006</v>
      </c>
      <c r="H2239" s="5">
        <v>79.400000000000006</v>
      </c>
      <c r="I2239" s="6" t="s">
        <v>333</v>
      </c>
      <c r="J2239" s="6">
        <v>5.4432863646435203</v>
      </c>
      <c r="K2239" s="12" t="s">
        <v>333</v>
      </c>
      <c r="L2239">
        <f t="shared" si="104"/>
        <v>1.74</v>
      </c>
      <c r="M2239" s="20" t="e">
        <v>#N/A</v>
      </c>
    </row>
    <row r="2240" spans="1:13">
      <c r="A2240" t="str">
        <f t="shared" si="102"/>
        <v/>
      </c>
      <c r="B2240" t="s">
        <v>64</v>
      </c>
      <c r="C2240" t="str">
        <f>VLOOKUP(B2240,'country codes'!$A$3:$B$287,2,0)</f>
        <v>GRC</v>
      </c>
      <c r="D2240">
        <v>3</v>
      </c>
      <c r="E2240" s="7" t="str">
        <f t="shared" si="103"/>
        <v>2006GRC</v>
      </c>
      <c r="F2240" s="5">
        <v>11185.231</v>
      </c>
      <c r="G2240">
        <v>2006</v>
      </c>
      <c r="H2240" s="5">
        <v>79.7</v>
      </c>
      <c r="I2240" s="6" t="s">
        <v>333</v>
      </c>
      <c r="J2240" s="6">
        <v>6.0603662796622899</v>
      </c>
      <c r="K2240" s="12" t="s">
        <v>333</v>
      </c>
      <c r="L2240">
        <f t="shared" si="104"/>
        <v>1.74</v>
      </c>
      <c r="M2240" s="20" t="e">
        <v>#N/A</v>
      </c>
    </row>
    <row r="2241" spans="1:13">
      <c r="A2241" t="str">
        <f t="shared" si="102"/>
        <v/>
      </c>
      <c r="B2241" t="s">
        <v>118</v>
      </c>
      <c r="C2241" t="str">
        <f>VLOOKUP(B2241,'country codes'!$A$3:$B$287,2,0)</f>
        <v>GIN</v>
      </c>
      <c r="D2241">
        <v>5</v>
      </c>
      <c r="E2241" s="7" t="str">
        <f t="shared" si="103"/>
        <v>2006GIN</v>
      </c>
      <c r="F2241" s="5">
        <v>9307.4210000000003</v>
      </c>
      <c r="G2241">
        <v>2006</v>
      </c>
      <c r="H2241" s="5">
        <v>54.1</v>
      </c>
      <c r="I2241" s="6" t="s">
        <v>333</v>
      </c>
      <c r="J2241" s="6">
        <v>1.3852366312311899</v>
      </c>
      <c r="K2241" s="12" t="s">
        <v>333</v>
      </c>
      <c r="L2241">
        <f t="shared" si="104"/>
        <v>1.74</v>
      </c>
      <c r="M2241" s="20" t="e">
        <v>#N/A</v>
      </c>
    </row>
    <row r="2242" spans="1:13">
      <c r="A2242" t="str">
        <f t="shared" ref="A2242:A2281" si="105">IF(ISNUMBER(K2242),COUNTIFS($G$2:$G$2281,G2242,$K$2:$K$2281,"&gt;"&amp;K2242)+1,"")</f>
        <v/>
      </c>
      <c r="B2242" t="s">
        <v>147</v>
      </c>
      <c r="C2242" t="str">
        <f>VLOOKUP(B2242,'country codes'!$A$3:$B$287,2,0)</f>
        <v>HKG</v>
      </c>
      <c r="D2242">
        <v>8</v>
      </c>
      <c r="E2242" s="7" t="str">
        <f t="shared" ref="E2242:E2281" si="106">G2242&amp;C2242</f>
        <v>2006HKG</v>
      </c>
      <c r="F2242" s="5">
        <v>6802.0829999999996</v>
      </c>
      <c r="G2242">
        <v>2006</v>
      </c>
      <c r="H2242" s="5">
        <v>82.2</v>
      </c>
      <c r="I2242" s="6">
        <v>5.5111870765686035</v>
      </c>
      <c r="J2242" s="6" t="s">
        <v>333</v>
      </c>
      <c r="K2242" s="12" t="s">
        <v>333</v>
      </c>
      <c r="L2242">
        <f t="shared" ref="L2242:L2281" si="107">VLOOKUP(G2242,$G$2285:$J$2299,4,0)</f>
        <v>1.74</v>
      </c>
      <c r="M2242" s="20" t="e">
        <v>#N/A</v>
      </c>
    </row>
    <row r="2243" spans="1:13">
      <c r="A2243" t="str">
        <f t="shared" si="105"/>
        <v/>
      </c>
      <c r="B2243" t="s">
        <v>85</v>
      </c>
      <c r="C2243" t="str">
        <f>VLOOKUP(B2243,'country codes'!$A$3:$B$287,2,0)</f>
        <v>HUN</v>
      </c>
      <c r="D2243">
        <v>7</v>
      </c>
      <c r="E2243" s="7" t="str">
        <f t="shared" si="106"/>
        <v>2006HUN</v>
      </c>
      <c r="F2243" s="5">
        <v>10055.656999999999</v>
      </c>
      <c r="G2243">
        <v>2006</v>
      </c>
      <c r="H2243" s="5">
        <v>73.400000000000006</v>
      </c>
      <c r="I2243" s="6" t="s">
        <v>333</v>
      </c>
      <c r="J2243" s="6">
        <v>4.0903110517257604</v>
      </c>
      <c r="K2243" s="12" t="s">
        <v>333</v>
      </c>
      <c r="L2243">
        <f t="shared" si="107"/>
        <v>1.74</v>
      </c>
      <c r="M2243" s="20" t="e">
        <v>#N/A</v>
      </c>
    </row>
    <row r="2244" spans="1:13">
      <c r="A2244" t="str">
        <f t="shared" si="105"/>
        <v/>
      </c>
      <c r="B2244" t="s">
        <v>81</v>
      </c>
      <c r="C2244" t="str">
        <f>VLOOKUP(B2244,'country codes'!$A$3:$B$287,2,0)</f>
        <v>ISL</v>
      </c>
      <c r="D2244">
        <v>3</v>
      </c>
      <c r="E2244" s="7" t="str">
        <f t="shared" si="106"/>
        <v>2006ISL</v>
      </c>
      <c r="F2244" s="5">
        <v>299.72699999999998</v>
      </c>
      <c r="G2244">
        <v>2006</v>
      </c>
      <c r="H2244" s="5">
        <v>81.2</v>
      </c>
      <c r="I2244" s="6" t="s">
        <v>333</v>
      </c>
      <c r="J2244" s="6" t="s">
        <v>333</v>
      </c>
      <c r="K2244" s="12" t="s">
        <v>333</v>
      </c>
      <c r="L2244">
        <f t="shared" si="107"/>
        <v>1.74</v>
      </c>
      <c r="M2244" s="20" t="e">
        <v>#N/A</v>
      </c>
    </row>
    <row r="2245" spans="1:13">
      <c r="A2245" t="str">
        <f t="shared" si="105"/>
        <v/>
      </c>
      <c r="B2245" t="s">
        <v>92</v>
      </c>
      <c r="C2245" t="str">
        <f>VLOOKUP(B2245,'country codes'!$A$3:$B$287,2,0)</f>
        <v>IRN</v>
      </c>
      <c r="D2245">
        <v>4</v>
      </c>
      <c r="E2245" s="7" t="str">
        <f t="shared" si="106"/>
        <v>2006IRN</v>
      </c>
      <c r="F2245" s="5">
        <v>70554.755999999994</v>
      </c>
      <c r="G2245">
        <v>2006</v>
      </c>
      <c r="H2245" s="5">
        <v>72.3</v>
      </c>
      <c r="I2245" s="6" t="s">
        <v>333</v>
      </c>
      <c r="J2245" s="6">
        <v>3.09170346583105</v>
      </c>
      <c r="K2245" s="12" t="s">
        <v>333</v>
      </c>
      <c r="L2245">
        <f t="shared" si="107"/>
        <v>1.74</v>
      </c>
      <c r="M2245" s="20" t="e">
        <v>#N/A</v>
      </c>
    </row>
    <row r="2246" spans="1:13">
      <c r="A2246" t="str">
        <f t="shared" si="105"/>
        <v/>
      </c>
      <c r="B2246" t="s">
        <v>65</v>
      </c>
      <c r="C2246" t="str">
        <f>VLOOKUP(B2246,'country codes'!$A$3:$B$287,2,0)</f>
        <v>IRQ</v>
      </c>
      <c r="D2246">
        <v>4</v>
      </c>
      <c r="E2246" s="7" t="str">
        <f t="shared" si="106"/>
        <v>2006IRQ</v>
      </c>
      <c r="F2246" s="5">
        <v>27448.124</v>
      </c>
      <c r="G2246">
        <v>2006</v>
      </c>
      <c r="H2246" s="5">
        <v>68.2</v>
      </c>
      <c r="I2246" s="6" t="s">
        <v>333</v>
      </c>
      <c r="J2246" s="6">
        <v>1.36252910758398</v>
      </c>
      <c r="K2246" s="12" t="s">
        <v>333</v>
      </c>
      <c r="L2246">
        <f t="shared" si="107"/>
        <v>1.74</v>
      </c>
      <c r="M2246" s="20" t="e">
        <v>#N/A</v>
      </c>
    </row>
    <row r="2247" spans="1:13">
      <c r="A2247" t="str">
        <f t="shared" si="105"/>
        <v/>
      </c>
      <c r="B2247" t="s">
        <v>52</v>
      </c>
      <c r="C2247" t="str">
        <f>VLOOKUP(B2247,'country codes'!$A$3:$B$287,2,0)</f>
        <v>ITA</v>
      </c>
      <c r="D2247">
        <v>3</v>
      </c>
      <c r="E2247" s="7" t="str">
        <f t="shared" si="106"/>
        <v>2006ITA</v>
      </c>
      <c r="F2247" s="5">
        <v>58542.618999999999</v>
      </c>
      <c r="G2247">
        <v>2006</v>
      </c>
      <c r="H2247" s="5">
        <v>81.2</v>
      </c>
      <c r="I2247" s="6" t="s">
        <v>333</v>
      </c>
      <c r="J2247" s="6">
        <v>5.8048176649831102</v>
      </c>
      <c r="K2247" s="12" t="s">
        <v>333</v>
      </c>
      <c r="L2247">
        <f t="shared" si="107"/>
        <v>1.74</v>
      </c>
      <c r="M2247" s="20" t="e">
        <v>#N/A</v>
      </c>
    </row>
    <row r="2248" spans="1:13">
      <c r="A2248" t="str">
        <f t="shared" si="105"/>
        <v/>
      </c>
      <c r="B2248" t="s">
        <v>75</v>
      </c>
      <c r="C2248" t="str">
        <f>VLOOKUP(B2248,'country codes'!$A$3:$B$287,2,0)</f>
        <v>JPN</v>
      </c>
      <c r="D2248">
        <v>8</v>
      </c>
      <c r="E2248" s="7" t="str">
        <f t="shared" si="106"/>
        <v>2006JPN</v>
      </c>
      <c r="F2248" s="5">
        <v>128422.74</v>
      </c>
      <c r="G2248">
        <v>2006</v>
      </c>
      <c r="H2248" s="5">
        <v>82.4</v>
      </c>
      <c r="I2248" s="6" t="s">
        <v>333</v>
      </c>
      <c r="J2248" s="6">
        <v>4.9920236748882099</v>
      </c>
      <c r="K2248" s="12" t="s">
        <v>333</v>
      </c>
      <c r="L2248">
        <f t="shared" si="107"/>
        <v>1.74</v>
      </c>
      <c r="M2248" s="20" t="e">
        <v>#N/A</v>
      </c>
    </row>
    <row r="2249" spans="1:13">
      <c r="A2249" t="str">
        <f t="shared" si="105"/>
        <v/>
      </c>
      <c r="B2249" t="s">
        <v>70</v>
      </c>
      <c r="C2249" t="str">
        <f>VLOOKUP(B2249,'country codes'!$A$3:$B$287,2,0)</f>
        <v>JOR</v>
      </c>
      <c r="D2249">
        <v>4</v>
      </c>
      <c r="E2249" s="7" t="str">
        <f t="shared" si="106"/>
        <v>2006JOR</v>
      </c>
      <c r="F2249" s="5">
        <v>5991.5469999999996</v>
      </c>
      <c r="G2249">
        <v>2006</v>
      </c>
      <c r="H2249" s="5">
        <v>72.8</v>
      </c>
      <c r="I2249" s="6" t="s">
        <v>333</v>
      </c>
      <c r="J2249" s="6">
        <v>2.2193369345652201</v>
      </c>
      <c r="K2249" s="12" t="s">
        <v>333</v>
      </c>
      <c r="L2249">
        <f t="shared" si="107"/>
        <v>1.74</v>
      </c>
      <c r="M2249" s="20" t="e">
        <v>#N/A</v>
      </c>
    </row>
    <row r="2250" spans="1:13">
      <c r="A2250" t="str">
        <f t="shared" si="105"/>
        <v/>
      </c>
      <c r="B2250" t="s">
        <v>150</v>
      </c>
      <c r="C2250" t="str">
        <f>VLOOKUP(B2250,'country codes'!$A$3:$B$287,2,0)</f>
        <v>LSO</v>
      </c>
      <c r="D2250">
        <v>5</v>
      </c>
      <c r="E2250" s="7" t="str">
        <f t="shared" si="106"/>
        <v>2006LSO</v>
      </c>
      <c r="F2250" s="5">
        <v>1989.933</v>
      </c>
      <c r="G2250">
        <v>2006</v>
      </c>
      <c r="H2250" s="5">
        <v>42.6</v>
      </c>
      <c r="I2250" s="6" t="s">
        <v>333</v>
      </c>
      <c r="J2250" s="6">
        <v>1.55559485073743</v>
      </c>
      <c r="K2250" s="12" t="s">
        <v>333</v>
      </c>
      <c r="L2250">
        <f t="shared" si="107"/>
        <v>1.74</v>
      </c>
      <c r="M2250" s="20" t="e">
        <v>#N/A</v>
      </c>
    </row>
    <row r="2251" spans="1:13">
      <c r="A2251" t="str">
        <f t="shared" si="105"/>
        <v/>
      </c>
      <c r="B2251" t="s">
        <v>47</v>
      </c>
      <c r="C2251" t="str">
        <f>VLOOKUP(B2251,'country codes'!$A$3:$B$287,2,0)</f>
        <v>LBR</v>
      </c>
      <c r="D2251">
        <v>5</v>
      </c>
      <c r="E2251" s="7" t="str">
        <f t="shared" si="106"/>
        <v>2006LBR</v>
      </c>
      <c r="F2251" s="5">
        <v>3329.2109999999998</v>
      </c>
      <c r="G2251">
        <v>2006</v>
      </c>
      <c r="H2251" s="5">
        <v>56.4</v>
      </c>
      <c r="I2251" s="6" t="s">
        <v>333</v>
      </c>
      <c r="J2251" s="6">
        <v>1.2617483459921399</v>
      </c>
      <c r="K2251" s="12" t="s">
        <v>333</v>
      </c>
      <c r="L2251">
        <f t="shared" si="107"/>
        <v>1.74</v>
      </c>
      <c r="M2251" s="20" t="e">
        <v>#N/A</v>
      </c>
    </row>
    <row r="2252" spans="1:13">
      <c r="A2252" t="str">
        <f t="shared" si="105"/>
        <v/>
      </c>
      <c r="B2252" t="s">
        <v>97</v>
      </c>
      <c r="C2252" t="str">
        <f>VLOOKUP(B2252,'country codes'!$A$3:$B$287,2,0)</f>
        <v>LBY</v>
      </c>
      <c r="D2252">
        <v>4</v>
      </c>
      <c r="E2252" s="7" t="str">
        <f t="shared" si="106"/>
        <v>2006LBY</v>
      </c>
      <c r="F2252" s="5">
        <v>5886.8739999999998</v>
      </c>
      <c r="G2252">
        <v>2006</v>
      </c>
      <c r="H2252" s="5">
        <v>72.099999999999994</v>
      </c>
      <c r="I2252" s="6" t="s">
        <v>333</v>
      </c>
      <c r="J2252" s="6">
        <v>3.29267777004122</v>
      </c>
      <c r="K2252" s="12" t="s">
        <v>333</v>
      </c>
      <c r="L2252">
        <f t="shared" si="107"/>
        <v>1.74</v>
      </c>
      <c r="M2252" s="20" t="e">
        <v>#N/A</v>
      </c>
    </row>
    <row r="2253" spans="1:13">
      <c r="A2253" t="str">
        <f t="shared" si="105"/>
        <v/>
      </c>
      <c r="B2253" t="s">
        <v>152</v>
      </c>
      <c r="C2253" t="str">
        <f>VLOOKUP(B2253,'country codes'!$A$3:$B$287,2,0)</f>
        <v>LUX</v>
      </c>
      <c r="D2253">
        <v>3</v>
      </c>
      <c r="E2253" s="7" t="str">
        <f t="shared" si="106"/>
        <v>2006LUX</v>
      </c>
      <c r="F2253" s="5">
        <v>465.61099999999999</v>
      </c>
      <c r="G2253">
        <v>2006</v>
      </c>
      <c r="H2253" s="5">
        <v>79.099999999999994</v>
      </c>
      <c r="I2253" s="6" t="s">
        <v>333</v>
      </c>
      <c r="J2253" s="6">
        <v>15.321600553153999</v>
      </c>
      <c r="K2253" s="12" t="s">
        <v>333</v>
      </c>
      <c r="L2253">
        <f t="shared" si="107"/>
        <v>1.74</v>
      </c>
      <c r="M2253" s="20" t="e">
        <v>#N/A</v>
      </c>
    </row>
    <row r="2254" spans="1:13">
      <c r="A2254" t="str">
        <f t="shared" si="105"/>
        <v/>
      </c>
      <c r="B2254" t="s">
        <v>113</v>
      </c>
      <c r="C2254" t="str">
        <f>VLOOKUP(B2254,'country codes'!$A$3:$B$287,2,0)</f>
        <v>MLT</v>
      </c>
      <c r="D2254">
        <v>3</v>
      </c>
      <c r="E2254" s="7" t="str">
        <f t="shared" si="106"/>
        <v>2006MLT</v>
      </c>
      <c r="F2254" s="5">
        <v>406.33</v>
      </c>
      <c r="G2254">
        <v>2006</v>
      </c>
      <c r="H2254" s="5">
        <v>80</v>
      </c>
      <c r="I2254" s="6" t="s">
        <v>333</v>
      </c>
      <c r="J2254" s="6">
        <v>6.6629756028111302</v>
      </c>
      <c r="K2254" s="12" t="s">
        <v>333</v>
      </c>
      <c r="L2254">
        <f t="shared" si="107"/>
        <v>1.74</v>
      </c>
      <c r="M2254" s="20" t="e">
        <v>#N/A</v>
      </c>
    </row>
    <row r="2255" spans="1:13">
      <c r="A2255" t="str">
        <f t="shared" si="105"/>
        <v/>
      </c>
      <c r="B2255" t="s">
        <v>133</v>
      </c>
      <c r="C2255" t="str">
        <f>VLOOKUP(B2255,'country codes'!$A$3:$B$287,2,0)</f>
        <v>MRT</v>
      </c>
      <c r="D2255">
        <v>5</v>
      </c>
      <c r="E2255" s="7" t="str">
        <f t="shared" si="106"/>
        <v>2006MRT</v>
      </c>
      <c r="F2255" s="5">
        <v>3111.9079999999999</v>
      </c>
      <c r="G2255">
        <v>2006</v>
      </c>
      <c r="H2255" s="5">
        <v>61.6</v>
      </c>
      <c r="I2255" s="6" t="s">
        <v>333</v>
      </c>
      <c r="J2255" s="6">
        <v>2.33179119994697</v>
      </c>
      <c r="K2255" s="12" t="s">
        <v>333</v>
      </c>
      <c r="L2255">
        <f t="shared" si="107"/>
        <v>1.74</v>
      </c>
      <c r="M2255" s="20" t="e">
        <v>#N/A</v>
      </c>
    </row>
    <row r="2256" spans="1:13">
      <c r="A2256" t="str">
        <f t="shared" si="105"/>
        <v/>
      </c>
      <c r="B2256" t="s">
        <v>38</v>
      </c>
      <c r="C2256" t="str">
        <f>VLOOKUP(B2256,'country codes'!$A$3:$B$287,2,0)</f>
        <v>MUS</v>
      </c>
      <c r="D2256">
        <v>5</v>
      </c>
      <c r="E2256" s="7" t="str">
        <f t="shared" si="106"/>
        <v>2006MUS</v>
      </c>
      <c r="F2256" s="5">
        <v>1228.0889999999999</v>
      </c>
      <c r="G2256">
        <v>2006</v>
      </c>
      <c r="H2256" s="5">
        <v>72.599999999999994</v>
      </c>
      <c r="I2256" s="6" t="s">
        <v>333</v>
      </c>
      <c r="J2256" s="6">
        <v>3.10044662522585</v>
      </c>
      <c r="K2256" s="12" t="s">
        <v>333</v>
      </c>
      <c r="L2256">
        <f t="shared" si="107"/>
        <v>1.74</v>
      </c>
      <c r="M2256" s="20" t="e">
        <v>#N/A</v>
      </c>
    </row>
    <row r="2257" spans="1:13">
      <c r="A2257" t="str">
        <f t="shared" si="105"/>
        <v/>
      </c>
      <c r="B2257" t="s">
        <v>27</v>
      </c>
      <c r="C2257" t="str">
        <f>VLOOKUP(B2257,'country codes'!$A$3:$B$287,2,0)</f>
        <v>MEX</v>
      </c>
      <c r="D2257">
        <v>1</v>
      </c>
      <c r="E2257" s="7" t="str">
        <f t="shared" si="106"/>
        <v>2006MEX</v>
      </c>
      <c r="F2257" s="5">
        <v>107560.155</v>
      </c>
      <c r="G2257">
        <v>2006</v>
      </c>
      <c r="H2257" s="5">
        <v>75.3</v>
      </c>
      <c r="I2257" s="6" t="s">
        <v>333</v>
      </c>
      <c r="J2257" s="6">
        <v>2.9432592030798501</v>
      </c>
      <c r="K2257" s="12" t="s">
        <v>333</v>
      </c>
      <c r="L2257">
        <f t="shared" si="107"/>
        <v>1.74</v>
      </c>
      <c r="M2257" s="20" t="e">
        <v>#N/A</v>
      </c>
    </row>
    <row r="2258" spans="1:13">
      <c r="A2258" t="str">
        <f t="shared" si="105"/>
        <v/>
      </c>
      <c r="B2258" t="s">
        <v>154</v>
      </c>
      <c r="C2258" t="str">
        <f>VLOOKUP(B2258,'country codes'!$A$3:$B$287,2,0)</f>
        <v>MNG</v>
      </c>
      <c r="D2258">
        <v>8</v>
      </c>
      <c r="E2258" s="7" t="str">
        <f t="shared" si="106"/>
        <v>2006MNG</v>
      </c>
      <c r="F2258" s="5">
        <v>2558.8539999999998</v>
      </c>
      <c r="G2258">
        <v>2006</v>
      </c>
      <c r="H2258" s="5">
        <v>65.5</v>
      </c>
      <c r="I2258" s="6" t="s">
        <v>333</v>
      </c>
      <c r="J2258" s="6">
        <v>5.2709855569156296</v>
      </c>
      <c r="K2258" s="12" t="s">
        <v>333</v>
      </c>
      <c r="L2258">
        <f t="shared" si="107"/>
        <v>1.74</v>
      </c>
      <c r="M2258" s="20" t="e">
        <v>#N/A</v>
      </c>
    </row>
    <row r="2259" spans="1:13">
      <c r="A2259" t="str">
        <f t="shared" si="105"/>
        <v/>
      </c>
      <c r="B2259" t="s">
        <v>116</v>
      </c>
      <c r="C2259" t="str">
        <f>VLOOKUP(B2259,'country codes'!$A$3:$B$287,2,0)</f>
        <v>MNE</v>
      </c>
      <c r="D2259">
        <v>7</v>
      </c>
      <c r="E2259" s="7" t="str">
        <f t="shared" si="106"/>
        <v>2006MNE</v>
      </c>
      <c r="F2259" s="5">
        <v>617.86300000000006</v>
      </c>
      <c r="G2259">
        <v>2006</v>
      </c>
      <c r="H2259" s="5">
        <v>73.8</v>
      </c>
      <c r="I2259" s="6" t="s">
        <v>333</v>
      </c>
      <c r="J2259" s="6">
        <v>3.17891341971694</v>
      </c>
      <c r="K2259" s="12" t="s">
        <v>333</v>
      </c>
      <c r="L2259">
        <f t="shared" si="107"/>
        <v>1.74</v>
      </c>
      <c r="M2259" s="20" t="e">
        <v>#N/A</v>
      </c>
    </row>
    <row r="2260" spans="1:13">
      <c r="A2260" t="str">
        <f t="shared" si="105"/>
        <v/>
      </c>
      <c r="B2260" t="s">
        <v>33</v>
      </c>
      <c r="C2260" t="str">
        <f>VLOOKUP(B2260,'country codes'!$A$3:$B$287,2,0)</f>
        <v>MAR</v>
      </c>
      <c r="D2260">
        <v>4</v>
      </c>
      <c r="E2260" s="7" t="str">
        <f t="shared" si="106"/>
        <v>2006MAR</v>
      </c>
      <c r="F2260" s="5">
        <v>30804.688999999998</v>
      </c>
      <c r="G2260">
        <v>2006</v>
      </c>
      <c r="H2260" s="5">
        <v>72.400000000000006</v>
      </c>
      <c r="I2260" s="6" t="s">
        <v>333</v>
      </c>
      <c r="J2260" s="6">
        <v>1.59598206166616</v>
      </c>
      <c r="K2260" s="12" t="s">
        <v>333</v>
      </c>
      <c r="L2260">
        <f t="shared" si="107"/>
        <v>1.74</v>
      </c>
      <c r="M2260" s="20" t="e">
        <v>#N/A</v>
      </c>
    </row>
    <row r="2261" spans="1:13">
      <c r="A2261" t="str">
        <f t="shared" si="105"/>
        <v/>
      </c>
      <c r="B2261" t="s">
        <v>102</v>
      </c>
      <c r="C2261" t="str">
        <f>VLOOKUP(B2261,'country codes'!$A$3:$B$287,2,0)</f>
        <v>MMR</v>
      </c>
      <c r="D2261">
        <v>8</v>
      </c>
      <c r="E2261" s="7" t="str">
        <f t="shared" si="106"/>
        <v>2006MMR</v>
      </c>
      <c r="F2261" s="5">
        <v>49301.048999999999</v>
      </c>
      <c r="G2261">
        <v>2006</v>
      </c>
      <c r="H2261" s="5">
        <v>61.9</v>
      </c>
      <c r="I2261" s="6" t="s">
        <v>333</v>
      </c>
      <c r="J2261" s="6">
        <v>1.39399466619303</v>
      </c>
      <c r="K2261" s="12" t="s">
        <v>333</v>
      </c>
      <c r="L2261">
        <f t="shared" si="107"/>
        <v>1.74</v>
      </c>
      <c r="M2261" s="20" t="e">
        <v>#N/A</v>
      </c>
    </row>
    <row r="2262" spans="1:13">
      <c r="A2262" t="str">
        <f t="shared" si="105"/>
        <v/>
      </c>
      <c r="B2262" t="s">
        <v>125</v>
      </c>
      <c r="C2262" t="str">
        <f>VLOOKUP(B2262,'country codes'!$A$3:$B$287,2,0)</f>
        <v>NAM</v>
      </c>
      <c r="D2262">
        <v>5</v>
      </c>
      <c r="E2262" s="7" t="str">
        <f t="shared" si="106"/>
        <v>2006NAM</v>
      </c>
      <c r="F2262" s="5">
        <v>1971.318</v>
      </c>
      <c r="G2262">
        <v>2006</v>
      </c>
      <c r="H2262" s="5">
        <v>51.6</v>
      </c>
      <c r="I2262" s="6" t="s">
        <v>333</v>
      </c>
      <c r="J2262" s="6">
        <v>1.57802391034442</v>
      </c>
      <c r="K2262" s="12" t="s">
        <v>333</v>
      </c>
      <c r="L2262">
        <f t="shared" si="107"/>
        <v>1.74</v>
      </c>
      <c r="M2262" s="20" t="e">
        <v>#N/A</v>
      </c>
    </row>
    <row r="2263" spans="1:13">
      <c r="A2263" t="str">
        <f t="shared" si="105"/>
        <v/>
      </c>
      <c r="B2263" t="s">
        <v>34</v>
      </c>
      <c r="C2263" t="str">
        <f>VLOOKUP(B2263,'country codes'!$A$3:$B$287,2,0)</f>
        <v>NLD</v>
      </c>
      <c r="D2263">
        <v>3</v>
      </c>
      <c r="E2263" s="7" t="str">
        <f t="shared" si="106"/>
        <v>2006NLD</v>
      </c>
      <c r="F2263" s="5">
        <v>16440.091</v>
      </c>
      <c r="G2263">
        <v>2006</v>
      </c>
      <c r="H2263" s="5">
        <v>79.7</v>
      </c>
      <c r="I2263" s="6" t="s">
        <v>333</v>
      </c>
      <c r="J2263" s="6">
        <v>6.91568332671834</v>
      </c>
      <c r="K2263" s="12" t="s">
        <v>333</v>
      </c>
      <c r="L2263">
        <f t="shared" si="107"/>
        <v>1.74</v>
      </c>
      <c r="M2263" s="20" t="e">
        <v>#N/A</v>
      </c>
    </row>
    <row r="2264" spans="1:13">
      <c r="A2264" t="str">
        <f t="shared" si="105"/>
        <v/>
      </c>
      <c r="B2264" t="s">
        <v>87</v>
      </c>
      <c r="C2264" t="str">
        <f>VLOOKUP(B2264,'country codes'!$A$3:$B$287,2,0)</f>
        <v>MKD</v>
      </c>
      <c r="D2264">
        <v>7</v>
      </c>
      <c r="E2264" s="7" t="str">
        <f t="shared" si="106"/>
        <v>2006MKD</v>
      </c>
      <c r="F2264" s="5">
        <v>2063.1320000000001</v>
      </c>
      <c r="G2264">
        <v>2006</v>
      </c>
      <c r="H2264" s="5">
        <v>74.099999999999994</v>
      </c>
      <c r="I2264" s="6" t="s">
        <v>333</v>
      </c>
      <c r="J2264" s="6">
        <v>3.2559153066950799</v>
      </c>
      <c r="K2264" s="12" t="s">
        <v>333</v>
      </c>
      <c r="L2264">
        <f t="shared" si="107"/>
        <v>1.74</v>
      </c>
      <c r="M2264" s="20" t="e">
        <v>#N/A</v>
      </c>
    </row>
    <row r="2265" spans="1:13">
      <c r="A2265" t="str">
        <f t="shared" si="105"/>
        <v/>
      </c>
      <c r="B2265" t="s">
        <v>51</v>
      </c>
      <c r="C2265" t="str">
        <f>VLOOKUP(B2265,'country codes'!$A$3:$B$287,2,0)</f>
        <v>PAK</v>
      </c>
      <c r="D2265">
        <v>6</v>
      </c>
      <c r="E2265" s="7" t="str">
        <f t="shared" si="106"/>
        <v>2006PAK</v>
      </c>
      <c r="F2265" s="5">
        <v>164022.62599999999</v>
      </c>
      <c r="G2265">
        <v>2006</v>
      </c>
      <c r="H2265" s="5">
        <v>64.2</v>
      </c>
      <c r="I2265" s="6" t="s">
        <v>333</v>
      </c>
      <c r="J2265" s="6">
        <v>0.85866069965064895</v>
      </c>
      <c r="K2265" s="12" t="s">
        <v>333</v>
      </c>
      <c r="L2265">
        <f t="shared" si="107"/>
        <v>1.74</v>
      </c>
      <c r="M2265" s="20" t="e">
        <v>#N/A</v>
      </c>
    </row>
    <row r="2266" spans="1:13">
      <c r="A2266" t="str">
        <f t="shared" si="105"/>
        <v/>
      </c>
      <c r="B2266" t="s">
        <v>94</v>
      </c>
      <c r="C2266" t="str">
        <f>VLOOKUP(B2266,'country codes'!$A$3:$B$287,2,0)</f>
        <v>POL</v>
      </c>
      <c r="D2266">
        <v>7</v>
      </c>
      <c r="E2266" s="7" t="str">
        <f t="shared" si="106"/>
        <v>2006POL</v>
      </c>
      <c r="F2266" s="5">
        <v>38354.447</v>
      </c>
      <c r="G2266">
        <v>2006</v>
      </c>
      <c r="H2266" s="5">
        <v>75.3</v>
      </c>
      <c r="I2266" s="6" t="s">
        <v>333</v>
      </c>
      <c r="J2266" s="6">
        <v>4.4134725861005597</v>
      </c>
      <c r="K2266" s="12" t="s">
        <v>333</v>
      </c>
      <c r="L2266">
        <f t="shared" si="107"/>
        <v>1.74</v>
      </c>
      <c r="M2266" s="20" t="e">
        <v>#N/A</v>
      </c>
    </row>
    <row r="2267" spans="1:13">
      <c r="A2267" t="str">
        <f t="shared" si="105"/>
        <v/>
      </c>
      <c r="B2267" t="s">
        <v>155</v>
      </c>
      <c r="C2267" t="str">
        <f>VLOOKUP(B2267,'country codes'!$A$3:$B$287,2,0)</f>
        <v>QAT</v>
      </c>
      <c r="D2267">
        <v>4</v>
      </c>
      <c r="E2267" s="7" t="str">
        <f t="shared" si="106"/>
        <v>2006QAT</v>
      </c>
      <c r="F2267" s="5">
        <v>1022.704</v>
      </c>
      <c r="G2267">
        <v>2006</v>
      </c>
      <c r="H2267" s="5">
        <v>78.400000000000006</v>
      </c>
      <c r="I2267" s="6" t="s">
        <v>333</v>
      </c>
      <c r="J2267" s="6">
        <v>15.830852917495699</v>
      </c>
      <c r="K2267" s="12" t="s">
        <v>333</v>
      </c>
      <c r="L2267">
        <f t="shared" si="107"/>
        <v>1.74</v>
      </c>
      <c r="M2267" s="20" t="e">
        <v>#N/A</v>
      </c>
    </row>
    <row r="2268" spans="1:13">
      <c r="A2268" t="str">
        <f t="shared" si="105"/>
        <v/>
      </c>
      <c r="B2268" t="s">
        <v>77</v>
      </c>
      <c r="C2268" t="str">
        <f>VLOOKUP(B2268,'country codes'!$A$3:$B$287,2,0)</f>
        <v>ROU</v>
      </c>
      <c r="D2268">
        <v>7</v>
      </c>
      <c r="E2268" s="7" t="str">
        <f t="shared" si="106"/>
        <v>2006ROU</v>
      </c>
      <c r="F2268" s="5">
        <v>21234.312000000002</v>
      </c>
      <c r="G2268">
        <v>2006</v>
      </c>
      <c r="H2268" s="5">
        <v>72.599999999999994</v>
      </c>
      <c r="I2268" s="6" t="s">
        <v>333</v>
      </c>
      <c r="J2268" s="6">
        <v>3.1953518888408201</v>
      </c>
      <c r="K2268" s="12" t="s">
        <v>333</v>
      </c>
      <c r="L2268">
        <f t="shared" si="107"/>
        <v>1.74</v>
      </c>
      <c r="M2268" s="20" t="e">
        <v>#N/A</v>
      </c>
    </row>
    <row r="2269" spans="1:13">
      <c r="A2269" t="str">
        <f t="shared" si="105"/>
        <v/>
      </c>
      <c r="B2269" t="s">
        <v>121</v>
      </c>
      <c r="C2269" t="str">
        <f>VLOOKUP(B2269,'country codes'!$A$3:$B$287,2,0)</f>
        <v>SAU</v>
      </c>
      <c r="D2269">
        <v>4</v>
      </c>
      <c r="E2269" s="7" t="str">
        <f t="shared" si="106"/>
        <v>2006SAU</v>
      </c>
      <c r="F2269" s="5">
        <v>24498.312999999998</v>
      </c>
      <c r="G2269">
        <v>2006</v>
      </c>
      <c r="H2269" s="5">
        <v>73.400000000000006</v>
      </c>
      <c r="I2269" s="6" t="s">
        <v>333</v>
      </c>
      <c r="J2269" s="6">
        <v>4.6339590750473603</v>
      </c>
      <c r="K2269" s="12" t="s">
        <v>333</v>
      </c>
      <c r="L2269">
        <f t="shared" si="107"/>
        <v>1.74</v>
      </c>
      <c r="M2269" s="20" t="e">
        <v>#N/A</v>
      </c>
    </row>
    <row r="2270" spans="1:13">
      <c r="A2270" t="str">
        <f t="shared" si="105"/>
        <v/>
      </c>
      <c r="B2270" t="s">
        <v>31</v>
      </c>
      <c r="C2270" t="str">
        <f>VLOOKUP(B2270,'country codes'!$A$3:$B$287,2,0)</f>
        <v>SRB</v>
      </c>
      <c r="D2270">
        <v>7</v>
      </c>
      <c r="E2270" s="7" t="str">
        <f t="shared" si="106"/>
        <v>2006SRB</v>
      </c>
      <c r="F2270" s="5">
        <v>9145.9130000000005</v>
      </c>
      <c r="G2270">
        <v>2006</v>
      </c>
      <c r="H2270" s="5">
        <v>73</v>
      </c>
      <c r="I2270" s="6" t="s">
        <v>333</v>
      </c>
      <c r="J2270" s="6">
        <v>3.1929584345739799</v>
      </c>
      <c r="K2270" s="12" t="s">
        <v>333</v>
      </c>
      <c r="L2270">
        <f t="shared" si="107"/>
        <v>1.74</v>
      </c>
      <c r="M2270" s="20" t="e">
        <v>#N/A</v>
      </c>
    </row>
    <row r="2271" spans="1:13">
      <c r="A2271" t="str">
        <f t="shared" si="105"/>
        <v/>
      </c>
      <c r="B2271" t="s">
        <v>42</v>
      </c>
      <c r="C2271" t="str">
        <f>VLOOKUP(B2271,'country codes'!$A$3:$B$287,2,0)</f>
        <v>ESP</v>
      </c>
      <c r="D2271">
        <v>3</v>
      </c>
      <c r="E2271" s="7" t="str">
        <f t="shared" si="106"/>
        <v>2006ESP</v>
      </c>
      <c r="F2271" s="5">
        <v>44728.561000000002</v>
      </c>
      <c r="G2271">
        <v>2006</v>
      </c>
      <c r="H2271" s="5">
        <v>80.8</v>
      </c>
      <c r="I2271" s="6" t="s">
        <v>333</v>
      </c>
      <c r="J2271" s="6">
        <v>5.8191345832578198</v>
      </c>
      <c r="K2271" s="12" t="s">
        <v>333</v>
      </c>
      <c r="L2271">
        <f t="shared" si="107"/>
        <v>1.74</v>
      </c>
      <c r="M2271" s="20" t="e">
        <v>#N/A</v>
      </c>
    </row>
    <row r="2272" spans="1:13">
      <c r="A2272" t="str">
        <f t="shared" si="105"/>
        <v/>
      </c>
      <c r="B2272" t="s">
        <v>99</v>
      </c>
      <c r="C2272" t="str">
        <f>VLOOKUP(B2272,'country codes'!$A$3:$B$287,2,0)</f>
        <v>SDN</v>
      </c>
      <c r="D2272">
        <v>5</v>
      </c>
      <c r="E2272" s="7" t="str">
        <f t="shared" si="106"/>
        <v>2006SDN</v>
      </c>
      <c r="F2272" s="5">
        <v>31661.824000000001</v>
      </c>
      <c r="G2272">
        <v>2006</v>
      </c>
      <c r="H2272" s="5">
        <v>61</v>
      </c>
      <c r="I2272" s="6" t="s">
        <v>333</v>
      </c>
      <c r="J2272" s="6" t="s">
        <v>333</v>
      </c>
      <c r="K2272" s="12" t="s">
        <v>333</v>
      </c>
      <c r="L2272">
        <f t="shared" si="107"/>
        <v>1.74</v>
      </c>
      <c r="M2272" s="20" t="e">
        <v>#N/A</v>
      </c>
    </row>
    <row r="2273" spans="1:13">
      <c r="A2273" t="str">
        <f t="shared" si="105"/>
        <v/>
      </c>
      <c r="B2273" t="s">
        <v>62</v>
      </c>
      <c r="C2273" t="str">
        <f>VLOOKUP(B2273,'country codes'!$A$3:$B$287,2,0)</f>
        <v>SWE</v>
      </c>
      <c r="D2273">
        <v>3</v>
      </c>
      <c r="E2273" s="7" t="str">
        <f t="shared" si="106"/>
        <v>2006SWE</v>
      </c>
      <c r="F2273" s="5">
        <v>9096.17</v>
      </c>
      <c r="G2273">
        <v>2006</v>
      </c>
      <c r="H2273" s="5">
        <v>80.8</v>
      </c>
      <c r="I2273" s="6" t="s">
        <v>333</v>
      </c>
      <c r="J2273" s="6">
        <v>5.4074682458116099</v>
      </c>
      <c r="K2273" s="12" t="s">
        <v>333</v>
      </c>
      <c r="L2273">
        <f t="shared" si="107"/>
        <v>1.74</v>
      </c>
      <c r="M2273" s="20" t="e">
        <v>#N/A</v>
      </c>
    </row>
    <row r="2274" spans="1:13">
      <c r="A2274" t="str">
        <f t="shared" si="105"/>
        <v/>
      </c>
      <c r="B2274" t="s">
        <v>114</v>
      </c>
      <c r="C2274" t="str">
        <f>VLOOKUP(B2274,'country codes'!$A$3:$B$287,2,0)</f>
        <v>TWN</v>
      </c>
      <c r="D2274">
        <v>8</v>
      </c>
      <c r="E2274" s="7" t="str">
        <f t="shared" si="106"/>
        <v>2006TWN</v>
      </c>
      <c r="F2274" s="5">
        <v>22823.846000000001</v>
      </c>
      <c r="G2274">
        <v>2006</v>
      </c>
      <c r="H2274" s="11">
        <v>77.8172</v>
      </c>
      <c r="I2274" s="6">
        <v>6.1890501976013184</v>
      </c>
      <c r="J2274" s="6" t="s">
        <v>333</v>
      </c>
      <c r="K2274" s="12" t="s">
        <v>333</v>
      </c>
      <c r="L2274">
        <f t="shared" si="107"/>
        <v>1.74</v>
      </c>
      <c r="M2274" s="20" t="e">
        <v>#N/A</v>
      </c>
    </row>
    <row r="2275" spans="1:13">
      <c r="A2275" t="str">
        <f t="shared" si="105"/>
        <v/>
      </c>
      <c r="B2275" t="s">
        <v>72</v>
      </c>
      <c r="C2275" t="str">
        <f>VLOOKUP(B2275,'country codes'!$A$3:$B$287,2,0)</f>
        <v>TUN</v>
      </c>
      <c r="D2275">
        <v>4</v>
      </c>
      <c r="E2275" s="7" t="str">
        <f t="shared" si="106"/>
        <v>2006TUN</v>
      </c>
      <c r="F2275" s="5">
        <v>10201.210999999999</v>
      </c>
      <c r="G2275">
        <v>2006</v>
      </c>
      <c r="H2275" s="5">
        <v>74.400000000000006</v>
      </c>
      <c r="I2275" s="6" t="s">
        <v>333</v>
      </c>
      <c r="J2275" s="6">
        <v>1.9646222111484499</v>
      </c>
      <c r="K2275" s="12" t="s">
        <v>333</v>
      </c>
      <c r="L2275">
        <f t="shared" si="107"/>
        <v>1.74</v>
      </c>
      <c r="M2275" s="20" t="e">
        <v>#N/A</v>
      </c>
    </row>
    <row r="2276" spans="1:13">
      <c r="A2276" t="str">
        <f t="shared" si="105"/>
        <v/>
      </c>
      <c r="B2276" t="s">
        <v>111</v>
      </c>
      <c r="C2276" t="str">
        <f>VLOOKUP(B2276,'country codes'!$A$3:$B$287,2,0)</f>
        <v>TUR</v>
      </c>
      <c r="D2276">
        <v>4</v>
      </c>
      <c r="E2276" s="7" t="str">
        <f t="shared" si="106"/>
        <v>2006TUR</v>
      </c>
      <c r="F2276" s="5">
        <v>68756.808999999994</v>
      </c>
      <c r="G2276">
        <v>2006</v>
      </c>
      <c r="H2276" s="5">
        <v>72.8</v>
      </c>
      <c r="I2276" s="6" t="s">
        <v>333</v>
      </c>
      <c r="J2276" s="6">
        <v>3.07876240463359</v>
      </c>
      <c r="K2276" s="12" t="s">
        <v>333</v>
      </c>
      <c r="L2276">
        <f t="shared" si="107"/>
        <v>1.74</v>
      </c>
      <c r="M2276" s="20" t="e">
        <v>#N/A</v>
      </c>
    </row>
    <row r="2277" spans="1:13">
      <c r="A2277" t="str">
        <f t="shared" si="105"/>
        <v/>
      </c>
      <c r="B2277" t="s">
        <v>144</v>
      </c>
      <c r="C2277" t="str">
        <f>VLOOKUP(B2277,'country codes'!$A$3:$B$287,2,0)</f>
        <v>TKM</v>
      </c>
      <c r="D2277">
        <v>7</v>
      </c>
      <c r="E2277" s="7" t="str">
        <f t="shared" si="106"/>
        <v>2006TKM</v>
      </c>
      <c r="F2277" s="5">
        <v>4810.1139999999996</v>
      </c>
      <c r="G2277">
        <v>2006</v>
      </c>
      <c r="H2277" s="5">
        <v>65.400000000000006</v>
      </c>
      <c r="I2277" s="6" t="s">
        <v>333</v>
      </c>
      <c r="J2277" s="6">
        <v>5.0345600764692398</v>
      </c>
      <c r="K2277" s="12" t="s">
        <v>333</v>
      </c>
      <c r="L2277">
        <f t="shared" si="107"/>
        <v>1.74</v>
      </c>
      <c r="M2277" s="20" t="e">
        <v>#N/A</v>
      </c>
    </row>
    <row r="2278" spans="1:13">
      <c r="A2278" t="str">
        <f t="shared" si="105"/>
        <v/>
      </c>
      <c r="B2278" t="s">
        <v>29</v>
      </c>
      <c r="C2278" t="str">
        <f>VLOOKUP(B2278,'country codes'!$A$3:$B$287,2,0)</f>
        <v>GBR</v>
      </c>
      <c r="D2278">
        <v>3</v>
      </c>
      <c r="E2278" s="7" t="str">
        <f t="shared" si="106"/>
        <v>2006GBR</v>
      </c>
      <c r="F2278" s="5">
        <v>60821.349000000002</v>
      </c>
      <c r="G2278">
        <v>2006</v>
      </c>
      <c r="H2278" s="5">
        <v>79.3</v>
      </c>
      <c r="I2278" s="6" t="s">
        <v>333</v>
      </c>
      <c r="J2278" s="6">
        <v>6.1505848304830204</v>
      </c>
      <c r="K2278" s="12" t="s">
        <v>333</v>
      </c>
      <c r="L2278">
        <f t="shared" si="107"/>
        <v>1.74</v>
      </c>
      <c r="M2278" s="20" t="e">
        <v>#N/A</v>
      </c>
    </row>
    <row r="2279" spans="1:13">
      <c r="A2279" t="str">
        <f t="shared" si="105"/>
        <v/>
      </c>
      <c r="B2279" t="s">
        <v>16</v>
      </c>
      <c r="C2279" t="str">
        <f>VLOOKUP(B2279,'country codes'!$A$3:$B$287,2,0)</f>
        <v>URY</v>
      </c>
      <c r="D2279">
        <v>1</v>
      </c>
      <c r="E2279" s="7" t="str">
        <f t="shared" si="106"/>
        <v>2006URY</v>
      </c>
      <c r="F2279" s="5">
        <v>3325.4029999999998</v>
      </c>
      <c r="G2279">
        <v>2006</v>
      </c>
      <c r="H2279" s="5">
        <v>76</v>
      </c>
      <c r="I2279" s="6">
        <v>5.7858681678771973</v>
      </c>
      <c r="J2279" s="6" t="s">
        <v>333</v>
      </c>
      <c r="K2279" s="12" t="s">
        <v>333</v>
      </c>
      <c r="L2279">
        <f t="shared" si="107"/>
        <v>1.74</v>
      </c>
      <c r="M2279" s="20" t="e">
        <v>#N/A</v>
      </c>
    </row>
    <row r="2280" spans="1:13">
      <c r="A2280" t="str">
        <f t="shared" si="105"/>
        <v/>
      </c>
      <c r="B2280" t="s">
        <v>11</v>
      </c>
      <c r="C2280" t="str">
        <f>VLOOKUP(B2280,'country codes'!$A$3:$B$287,2,0)</f>
        <v>VUT</v>
      </c>
      <c r="D2280">
        <v>8</v>
      </c>
      <c r="E2280" s="7" t="str">
        <f t="shared" si="106"/>
        <v>2006VUT</v>
      </c>
      <c r="F2280" s="5">
        <v>214.37899999999999</v>
      </c>
      <c r="G2280">
        <v>2006</v>
      </c>
      <c r="H2280" s="5">
        <v>68.5</v>
      </c>
      <c r="I2280" s="6" t="s">
        <v>333</v>
      </c>
      <c r="J2280" s="6" t="s">
        <v>333</v>
      </c>
      <c r="K2280" s="12" t="s">
        <v>333</v>
      </c>
      <c r="L2280">
        <f t="shared" si="107"/>
        <v>1.74</v>
      </c>
      <c r="M2280" s="20" t="e">
        <v>#N/A</v>
      </c>
    </row>
    <row r="2281" spans="1:13">
      <c r="A2281" t="str">
        <f t="shared" si="105"/>
        <v/>
      </c>
      <c r="B2281" t="s">
        <v>48</v>
      </c>
      <c r="C2281" t="str">
        <f>VLOOKUP(B2281,'country codes'!$A$3:$B$287,2,0)</f>
        <v>YEM</v>
      </c>
      <c r="D2281">
        <v>4</v>
      </c>
      <c r="E2281" s="7" t="str">
        <f t="shared" si="106"/>
        <v>2006YEM</v>
      </c>
      <c r="F2281" s="5">
        <v>20687.648000000001</v>
      </c>
      <c r="G2281">
        <v>2006</v>
      </c>
      <c r="H2281" s="5">
        <v>64</v>
      </c>
      <c r="I2281" s="6" t="s">
        <v>333</v>
      </c>
      <c r="J2281" s="6">
        <v>1.0216732439237599</v>
      </c>
      <c r="K2281" s="12" t="s">
        <v>333</v>
      </c>
      <c r="L2281">
        <f t="shared" si="107"/>
        <v>1.74</v>
      </c>
      <c r="M2281" s="20" t="e">
        <v>#N/A</v>
      </c>
    </row>
    <row r="2283" spans="1:13">
      <c r="A2283" s="1"/>
    </row>
    <row r="2284" spans="1:13">
      <c r="B2284" s="1" t="s">
        <v>355</v>
      </c>
      <c r="G2284">
        <v>2019</v>
      </c>
      <c r="H2284" s="10">
        <v>75</v>
      </c>
      <c r="I2284">
        <v>6</v>
      </c>
      <c r="J2284">
        <v>1.56</v>
      </c>
      <c r="K2284" s="12">
        <v>58.133008817854417</v>
      </c>
    </row>
    <row r="2285" spans="1:13">
      <c r="B2285">
        <v>2006</v>
      </c>
      <c r="G2285">
        <v>2006</v>
      </c>
      <c r="H2285" s="10">
        <v>85</v>
      </c>
      <c r="I2285">
        <v>10</v>
      </c>
      <c r="J2285">
        <v>1.74</v>
      </c>
      <c r="K2285" s="12">
        <v>100</v>
      </c>
    </row>
    <row r="2286" spans="1:13">
      <c r="B2286">
        <v>2007</v>
      </c>
      <c r="G2286">
        <v>2007</v>
      </c>
      <c r="H2286" s="10">
        <v>85</v>
      </c>
      <c r="I2286">
        <v>10</v>
      </c>
      <c r="J2286">
        <v>1.72</v>
      </c>
      <c r="K2286" s="12">
        <v>100</v>
      </c>
    </row>
    <row r="2287" spans="1:13">
      <c r="B2287">
        <v>2008</v>
      </c>
      <c r="G2287">
        <v>2008</v>
      </c>
      <c r="H2287" s="10">
        <v>85</v>
      </c>
      <c r="I2287">
        <v>10</v>
      </c>
      <c r="J2287">
        <v>1.72</v>
      </c>
      <c r="K2287" s="12">
        <v>100</v>
      </c>
    </row>
    <row r="2288" spans="1:13">
      <c r="B2288">
        <v>2009</v>
      </c>
      <c r="G2288">
        <v>2009</v>
      </c>
      <c r="H2288" s="10">
        <v>85</v>
      </c>
      <c r="I2288">
        <v>10</v>
      </c>
      <c r="J2288">
        <v>1.69</v>
      </c>
      <c r="K2288" s="12">
        <v>100</v>
      </c>
    </row>
    <row r="2289" spans="2:11">
      <c r="B2289">
        <v>2010</v>
      </c>
      <c r="G2289">
        <v>2010</v>
      </c>
      <c r="H2289" s="10">
        <v>85</v>
      </c>
      <c r="I2289">
        <v>10</v>
      </c>
      <c r="J2289">
        <v>1.68</v>
      </c>
      <c r="K2289" s="12">
        <v>100</v>
      </c>
    </row>
    <row r="2290" spans="2:11">
      <c r="B2290">
        <v>2011</v>
      </c>
      <c r="G2290">
        <v>2011</v>
      </c>
      <c r="H2290" s="10">
        <v>85</v>
      </c>
      <c r="I2290">
        <v>10</v>
      </c>
      <c r="J2290">
        <v>1.66</v>
      </c>
      <c r="K2290" s="12">
        <v>100</v>
      </c>
    </row>
    <row r="2291" spans="2:11">
      <c r="B2291">
        <v>2012</v>
      </c>
      <c r="G2291">
        <v>2012</v>
      </c>
      <c r="H2291" s="10">
        <v>85</v>
      </c>
      <c r="I2291">
        <v>10</v>
      </c>
      <c r="J2291">
        <v>1.63</v>
      </c>
      <c r="K2291" s="12">
        <v>100</v>
      </c>
    </row>
    <row r="2292" spans="2:11">
      <c r="B2292">
        <v>2013</v>
      </c>
      <c r="G2292">
        <v>2013</v>
      </c>
      <c r="H2292" s="10">
        <v>85</v>
      </c>
      <c r="I2292">
        <v>10</v>
      </c>
      <c r="J2292">
        <v>1.64</v>
      </c>
      <c r="K2292" s="12">
        <v>100</v>
      </c>
    </row>
    <row r="2293" spans="2:11">
      <c r="B2293">
        <v>2014</v>
      </c>
      <c r="G2293">
        <v>2014</v>
      </c>
      <c r="H2293" s="10">
        <v>85</v>
      </c>
      <c r="I2293">
        <v>10</v>
      </c>
      <c r="J2293">
        <v>1.63</v>
      </c>
      <c r="K2293" s="12">
        <v>100</v>
      </c>
    </row>
    <row r="2294" spans="2:11">
      <c r="B2294">
        <v>2015</v>
      </c>
      <c r="G2294">
        <v>2015</v>
      </c>
      <c r="H2294" s="10">
        <v>85</v>
      </c>
      <c r="I2294">
        <v>10</v>
      </c>
      <c r="J2294">
        <v>1.61</v>
      </c>
      <c r="K2294" s="12">
        <v>100</v>
      </c>
    </row>
    <row r="2295" spans="2:11">
      <c r="B2295">
        <v>2016</v>
      </c>
      <c r="G2295">
        <v>2016</v>
      </c>
      <c r="H2295" s="10">
        <v>85</v>
      </c>
      <c r="I2295">
        <v>10</v>
      </c>
      <c r="J2295">
        <v>1.6</v>
      </c>
      <c r="K2295" s="12">
        <v>100</v>
      </c>
    </row>
    <row r="2296" spans="2:11">
      <c r="B2296">
        <v>2017</v>
      </c>
      <c r="G2296">
        <v>2017</v>
      </c>
      <c r="H2296" s="10">
        <v>85</v>
      </c>
      <c r="I2296">
        <v>10</v>
      </c>
      <c r="J2296">
        <v>1.6</v>
      </c>
      <c r="K2296" s="12">
        <v>100</v>
      </c>
    </row>
    <row r="2297" spans="2:11">
      <c r="B2297">
        <v>2018</v>
      </c>
      <c r="G2297">
        <v>2018</v>
      </c>
      <c r="H2297" s="10">
        <v>85</v>
      </c>
      <c r="I2297">
        <v>10</v>
      </c>
      <c r="J2297">
        <v>1.57</v>
      </c>
      <c r="K2297" s="12">
        <v>100</v>
      </c>
    </row>
    <row r="2298" spans="2:11">
      <c r="B2298">
        <v>2019</v>
      </c>
      <c r="G2298">
        <v>2019</v>
      </c>
      <c r="H2298" s="10">
        <v>85</v>
      </c>
      <c r="I2298">
        <v>10</v>
      </c>
      <c r="J2298">
        <v>1.56</v>
      </c>
      <c r="K2298" s="12">
        <v>100</v>
      </c>
    </row>
    <row r="2299" spans="2:11">
      <c r="B2299">
        <v>2020</v>
      </c>
      <c r="G2299">
        <v>2020</v>
      </c>
      <c r="H2299" s="10">
        <v>85</v>
      </c>
      <c r="I2299">
        <v>10</v>
      </c>
      <c r="J2299">
        <v>1.55</v>
      </c>
      <c r="K2299" s="12">
        <v>100</v>
      </c>
    </row>
    <row r="2300" spans="2:11">
      <c r="B2300">
        <v>2030</v>
      </c>
      <c r="G2300">
        <v>2030</v>
      </c>
      <c r="H2300" s="10">
        <v>85</v>
      </c>
      <c r="I2300">
        <v>10</v>
      </c>
      <c r="J2300">
        <v>1.33</v>
      </c>
      <c r="K2300" s="12"/>
    </row>
  </sheetData>
  <autoFilter ref="A1:M2281" xr:uid="{306DA80B-41B7-40D0-AB90-0D348B7CD9F1}">
    <sortState xmlns:xlrd2="http://schemas.microsoft.com/office/spreadsheetml/2017/richdata2" ref="A2:M153">
      <sortCondition ref="C1:C2281"/>
    </sortState>
  </autoFilter>
  <conditionalFormatting sqref="H154:H2281">
    <cfRule type="cellIs" dxfId="20" priority="19" operator="lessThan">
      <formula>65</formula>
    </cfRule>
    <cfRule type="cellIs" dxfId="19" priority="20" operator="greaterThan">
      <formula>75</formula>
    </cfRule>
  </conditionalFormatting>
  <conditionalFormatting sqref="I2:I2281">
    <cfRule type="cellIs" dxfId="18" priority="17" operator="lessThan">
      <formula>5</formula>
    </cfRule>
    <cfRule type="cellIs" dxfId="17" priority="18" operator="greaterThan">
      <formula>5.99999</formula>
    </cfRule>
  </conditionalFormatting>
  <conditionalFormatting sqref="J2:J2281">
    <cfRule type="cellIs" dxfId="16" priority="21" operator="greaterThan">
      <formula>2*L2</formula>
    </cfRule>
    <cfRule type="cellIs" dxfId="15" priority="22" operator="lessThan">
      <formula>L2</formula>
    </cfRule>
  </conditionalFormatting>
  <conditionalFormatting sqref="H2:H153">
    <cfRule type="cellIs" dxfId="14" priority="1" operator="lessThan">
      <formula>65</formula>
    </cfRule>
    <cfRule type="cellIs" dxfId="13" priority="2" operator="greaterThan">
      <formula>75</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B68FE-5440-4499-9A69-EEA7496A73CE}">
  <sheetPr>
    <tabColor theme="8"/>
  </sheetPr>
  <dimension ref="A1:R54"/>
  <sheetViews>
    <sheetView topLeftCell="A4" zoomScale="85" zoomScaleNormal="85" workbookViewId="0">
      <selection activeCell="F7" sqref="F7"/>
    </sheetView>
  </sheetViews>
  <sheetFormatPr defaultColWidth="8.88671875" defaultRowHeight="13.8"/>
  <cols>
    <col min="1" max="1" width="4.33203125" style="45" customWidth="1"/>
    <col min="2" max="2" width="13.44140625" style="45" customWidth="1"/>
    <col min="3" max="5" width="13.109375" style="45" customWidth="1"/>
    <col min="6" max="6" width="8.88671875" style="45"/>
    <col min="7" max="7" width="8.109375" style="45" customWidth="1"/>
    <col min="8" max="8" width="8.88671875" style="45"/>
    <col min="9" max="12" width="11.88671875" style="45" customWidth="1"/>
    <col min="13" max="16384" width="8.88671875" style="45"/>
  </cols>
  <sheetData>
    <row r="1" spans="1:8" s="87" customFormat="1" ht="24.6">
      <c r="B1" s="90" t="s">
        <v>369</v>
      </c>
    </row>
    <row r="2" spans="1:8" ht="17.399999999999999">
      <c r="B2" s="120" t="s">
        <v>388</v>
      </c>
    </row>
    <row r="4" spans="1:8" ht="19.2">
      <c r="A4" s="86" t="s">
        <v>356</v>
      </c>
      <c r="B4" s="52"/>
      <c r="C4" s="52"/>
      <c r="D4" s="52"/>
      <c r="E4" s="52"/>
    </row>
    <row r="5" spans="1:8" ht="14.4" thickBot="1"/>
    <row r="6" spans="1:8" ht="17.399999999999999">
      <c r="B6" s="53" t="s">
        <v>171</v>
      </c>
      <c r="C6" s="54"/>
      <c r="D6" s="55"/>
      <c r="E6" s="45" t="s">
        <v>331</v>
      </c>
    </row>
    <row r="7" spans="1:8" ht="18" thickBot="1">
      <c r="B7" s="188" t="s">
        <v>138</v>
      </c>
      <c r="C7" s="189"/>
      <c r="D7" s="190"/>
      <c r="E7" s="56" t="str">
        <f>VLOOKUP(B7,'country codes'!$A$3:$B$287,2,0)</f>
        <v>AFG</v>
      </c>
    </row>
    <row r="9" spans="1:8" ht="14.4">
      <c r="B9" s="77" t="s">
        <v>344</v>
      </c>
    </row>
    <row r="10" spans="1:8" ht="41.4">
      <c r="B10" s="57"/>
      <c r="C10" s="58" t="s">
        <v>366</v>
      </c>
      <c r="D10" s="58" t="s">
        <v>367</v>
      </c>
      <c r="E10" s="58" t="s">
        <v>368</v>
      </c>
      <c r="F10" s="59" t="s">
        <v>167</v>
      </c>
      <c r="G10" s="60" t="s">
        <v>332</v>
      </c>
      <c r="H10" s="61" t="s">
        <v>361</v>
      </c>
    </row>
    <row r="11" spans="1:8">
      <c r="A11" s="56"/>
      <c r="B11" s="62">
        <v>2006</v>
      </c>
      <c r="C11" s="63">
        <f>VLOOKUP($B11&amp;$E$7,'All data'!$E$2:$K$2281,4,0)</f>
        <v>58.8</v>
      </c>
      <c r="D11" s="64" t="str">
        <f>VLOOKUP($B11&amp;$E$7,'All data'!$E$2:$K$2281,5,0)</f>
        <v/>
      </c>
      <c r="E11" s="64">
        <f>VLOOKUP($B11&amp;$E$7,'All data'!$E$2:$K$2281,6,0)</f>
        <v>0.62208291193006404</v>
      </c>
      <c r="F11" s="65" t="str">
        <f>VLOOKUP($B11&amp;$E$7,'All data'!$E$2:$K$2281,7,0)</f>
        <v/>
      </c>
      <c r="G11" s="66"/>
      <c r="H11" s="67">
        <v>1.74</v>
      </c>
    </row>
    <row r="12" spans="1:8">
      <c r="B12" s="68">
        <v>2007</v>
      </c>
      <c r="C12" s="63">
        <f>VLOOKUP($B12&amp;$E$7,'All data'!$E$2:$K$2281,4,0)</f>
        <v>59.4</v>
      </c>
      <c r="D12" s="64" t="str">
        <f>VLOOKUP($B12&amp;$E$7,'All data'!$E$2:$K$2281,5,0)</f>
        <v/>
      </c>
      <c r="E12" s="64">
        <f>VLOOKUP($B12&amp;$E$7,'All data'!$E$2:$K$2281,6,0)</f>
        <v>0.662415204167633</v>
      </c>
      <c r="F12" s="65" t="str">
        <f>VLOOKUP($B12&amp;$E$7,'All data'!$E$2:$K$2281,7,0)</f>
        <v/>
      </c>
      <c r="G12" s="66" t="str">
        <f>IF(ISNUMBER(F12),COUNTIFS('All data'!$G$2:$G$2281,B12,'All data'!$K$2:$K$2281,"&gt;"&amp;F12)+1,"")</f>
        <v/>
      </c>
      <c r="H12" s="67">
        <v>1.72</v>
      </c>
    </row>
    <row r="13" spans="1:8">
      <c r="B13" s="68">
        <v>2008</v>
      </c>
      <c r="C13" s="63">
        <f>VLOOKUP($B13&amp;$E$7,'All data'!$E$2:$K$2281,4,0)</f>
        <v>59.9</v>
      </c>
      <c r="D13" s="64">
        <f>VLOOKUP($B13&amp;$E$7,'All data'!$E$2:$K$2281,5,0)</f>
        <v>3.7235898971557617</v>
      </c>
      <c r="E13" s="64">
        <f>VLOOKUP($B13&amp;$E$7,'All data'!$E$2:$K$2281,6,0)</f>
        <v>0.64575882180292099</v>
      </c>
      <c r="F13" s="65">
        <f>VLOOKUP($B13&amp;$E$7,'All data'!$E$2:$K$2281,7,0)</f>
        <v>36.536091387604159</v>
      </c>
      <c r="G13" s="66">
        <f>IF(ISNUMBER(F13),COUNTIFS('All data'!$G$2:$G$2281,B13,'All data'!$K$2:$K$2281,"&gt;"&amp;F13)+1,"")</f>
        <v>90</v>
      </c>
      <c r="H13" s="67">
        <v>1.72</v>
      </c>
    </row>
    <row r="14" spans="1:8">
      <c r="B14" s="68">
        <v>2009</v>
      </c>
      <c r="C14" s="63">
        <f>VLOOKUP($B14&amp;$E$7,'All data'!$E$2:$K$2281,4,0)</f>
        <v>60.5</v>
      </c>
      <c r="D14" s="64">
        <f>VLOOKUP($B14&amp;$E$7,'All data'!$E$2:$K$2281,5,0)</f>
        <v>4.4017782211303711</v>
      </c>
      <c r="E14" s="64">
        <f>VLOOKUP($B14&amp;$E$7,'All data'!$E$2:$K$2281,6,0)</f>
        <v>0.75210749077447003</v>
      </c>
      <c r="F14" s="65">
        <f>VLOOKUP($B14&amp;$E$7,'All data'!$E$2:$K$2281,7,0)</f>
        <v>40.826796282659359</v>
      </c>
      <c r="G14" s="66">
        <f>IF(ISNUMBER(F14),COUNTIFS('All data'!$G$2:$G$2281,B14,'All data'!$K$2:$K$2281,"&gt;"&amp;F14)+1,"")</f>
        <v>82</v>
      </c>
      <c r="H14" s="67">
        <v>1.69</v>
      </c>
    </row>
    <row r="15" spans="1:8">
      <c r="B15" s="68">
        <v>2010</v>
      </c>
      <c r="C15" s="63">
        <f>VLOOKUP($B15&amp;$E$7,'All data'!$E$2:$K$2281,4,0)</f>
        <v>61</v>
      </c>
      <c r="D15" s="64">
        <f>VLOOKUP($B15&amp;$E$7,'All data'!$E$2:$K$2281,5,0)</f>
        <v>4.7583808898925781</v>
      </c>
      <c r="E15" s="64">
        <f>VLOOKUP($B15&amp;$E$7,'All data'!$E$2:$K$2281,6,0)</f>
        <v>0.77686634879466598</v>
      </c>
      <c r="F15" s="65">
        <f>VLOOKUP($B15&amp;$E$7,'All data'!$E$2:$K$2281,7,0)</f>
        <v>43.426891193302453</v>
      </c>
      <c r="G15" s="66">
        <f>IF(ISNUMBER(F15),COUNTIFS('All data'!$G$2:$G$2281,B15,'All data'!$K$2:$K$2281,"&gt;"&amp;F15)+1,"")</f>
        <v>61</v>
      </c>
      <c r="H15" s="67">
        <v>1.68</v>
      </c>
    </row>
    <row r="16" spans="1:8">
      <c r="B16" s="68">
        <v>2011</v>
      </c>
      <c r="C16" s="63">
        <f>VLOOKUP($B16&amp;$E$7,'All data'!$E$2:$K$2281,4,0)</f>
        <v>61.6</v>
      </c>
      <c r="D16" s="64">
        <f>VLOOKUP($B16&amp;$E$7,'All data'!$E$2:$K$2281,5,0)</f>
        <v>3.8317191600799561</v>
      </c>
      <c r="E16" s="64">
        <f>VLOOKUP($B16&amp;$E$7,'All data'!$E$2:$K$2281,6,0)</f>
        <v>0.75786863355734602</v>
      </c>
      <c r="F16" s="65">
        <f>VLOOKUP($B16&amp;$E$7,'All data'!$E$2:$K$2281,7,0)</f>
        <v>37.668961913428859</v>
      </c>
      <c r="G16" s="66">
        <f>IF(ISNUMBER(F16),COUNTIFS('All data'!$G$2:$G$2281,B16,'All data'!$K$2:$K$2281,"&gt;"&amp;F16)+1,"")</f>
        <v>103</v>
      </c>
      <c r="H16" s="67">
        <v>1.66</v>
      </c>
    </row>
    <row r="17" spans="2:18">
      <c r="B17" s="68">
        <v>2012</v>
      </c>
      <c r="C17" s="63">
        <f>VLOOKUP($B17&amp;$E$7,'All data'!$E$2:$K$2281,4,0)</f>
        <v>62.1</v>
      </c>
      <c r="D17" s="64">
        <f>VLOOKUP($B17&amp;$E$7,'All data'!$E$2:$K$2281,5,0)</f>
        <v>3.7829375267028809</v>
      </c>
      <c r="E17" s="64">
        <f>VLOOKUP($B17&amp;$E$7,'All data'!$E$2:$K$2281,6,0)</f>
        <v>0.76351266136478702</v>
      </c>
      <c r="F17" s="65">
        <f>VLOOKUP($B17&amp;$E$7,'All data'!$E$2:$K$2281,7,0)</f>
        <v>37.536713931446513</v>
      </c>
      <c r="G17" s="66">
        <f>IF(ISNUMBER(F17),COUNTIFS('All data'!$G$2:$G$2281,B17,'All data'!$K$2:$K$2281,"&gt;"&amp;F17)+1,"")</f>
        <v>106</v>
      </c>
      <c r="H17" s="67">
        <v>1.63</v>
      </c>
    </row>
    <row r="18" spans="2:18">
      <c r="B18" s="68">
        <v>2013</v>
      </c>
      <c r="C18" s="63">
        <f>VLOOKUP($B18&amp;$E$7,'All data'!$E$2:$K$2281,4,0)</f>
        <v>62.5</v>
      </c>
      <c r="D18" s="64">
        <f>VLOOKUP($B18&amp;$E$7,'All data'!$E$2:$K$2281,5,0)</f>
        <v>3.5721004009246826</v>
      </c>
      <c r="E18" s="64">
        <f>VLOOKUP($B18&amp;$E$7,'All data'!$E$2:$K$2281,6,0)</f>
        <v>0.74001508514797598</v>
      </c>
      <c r="F18" s="65">
        <f>VLOOKUP($B18&amp;$E$7,'All data'!$E$2:$K$2281,7,0)</f>
        <v>36.55420164921852</v>
      </c>
      <c r="G18" s="66">
        <f>IF(ISNUMBER(F18),COUNTIFS('All data'!$G$2:$G$2281,B18,'All data'!$K$2:$K$2281,"&gt;"&amp;F18)+1,"")</f>
        <v>109</v>
      </c>
      <c r="H18" s="67">
        <v>1.64</v>
      </c>
    </row>
    <row r="19" spans="2:18">
      <c r="B19" s="68">
        <v>2014</v>
      </c>
      <c r="C19" s="63">
        <f>VLOOKUP($B19&amp;$E$7,'All data'!$E$2:$K$2281,4,0)</f>
        <v>63</v>
      </c>
      <c r="D19" s="64">
        <f>VLOOKUP($B19&amp;$E$7,'All data'!$E$2:$K$2281,5,0)</f>
        <v>3.1308956146240234</v>
      </c>
      <c r="E19" s="64">
        <f>VLOOKUP($B19&amp;$E$7,'All data'!$E$2:$K$2281,6,0)</f>
        <v>0.73606945174793303</v>
      </c>
      <c r="F19" s="65">
        <f>VLOOKUP($B19&amp;$E$7,'All data'!$E$2:$K$2281,7,0)</f>
        <v>33.833397962925559</v>
      </c>
      <c r="G19" s="66">
        <f>IF(ISNUMBER(F19),COUNTIFS('All data'!$G$2:$G$2281,B19,'All data'!$K$2:$K$2281,"&gt;"&amp;F19)+1,"")</f>
        <v>122</v>
      </c>
      <c r="H19" s="67">
        <v>1.63</v>
      </c>
    </row>
    <row r="20" spans="2:18">
      <c r="B20" s="68">
        <v>2015</v>
      </c>
      <c r="C20" s="63">
        <f>VLOOKUP($B20&amp;$E$7,'All data'!$E$2:$K$2281,4,0)</f>
        <v>63.4</v>
      </c>
      <c r="D20" s="64">
        <f>VLOOKUP($B20&amp;$E$7,'All data'!$E$2:$K$2281,5,0)</f>
        <v>3.9828546047210693</v>
      </c>
      <c r="E20" s="64">
        <f>VLOOKUP($B20&amp;$E$7,'All data'!$E$2:$K$2281,6,0)</f>
        <v>0.70566288347573103</v>
      </c>
      <c r="F20" s="65">
        <f>VLOOKUP($B20&amp;$E$7,'All data'!$E$2:$K$2281,7,0)</f>
        <v>40.10080812133009</v>
      </c>
      <c r="G20" s="66">
        <f>IF(ISNUMBER(F20),COUNTIFS('All data'!$G$2:$G$2281,B20,'All data'!$K$2:$K$2281,"&gt;"&amp;F20)+1,"")</f>
        <v>94</v>
      </c>
      <c r="H20" s="67">
        <v>1.61</v>
      </c>
    </row>
    <row r="21" spans="2:18">
      <c r="B21" s="68">
        <v>2016</v>
      </c>
      <c r="C21" s="63">
        <f>VLOOKUP($B21&amp;$E$7,'All data'!$E$2:$K$2281,4,0)</f>
        <v>63.8</v>
      </c>
      <c r="D21" s="64">
        <f>VLOOKUP($B21&amp;$E$7,'All data'!$E$2:$K$2281,5,0)</f>
        <v>4.2201685905456543</v>
      </c>
      <c r="E21" s="64">
        <f>VLOOKUP($B21&amp;$E$7,'All data'!$E$2:$K$2281,6,0)</f>
        <v>0.70134223218971403</v>
      </c>
      <c r="F21" s="65">
        <f>VLOOKUP($B21&amp;$E$7,'All data'!$E$2:$K$2281,7,0)</f>
        <v>42.042749233352296</v>
      </c>
      <c r="G21" s="66">
        <f>IF(ISNUMBER(F21),COUNTIFS('All data'!$G$2:$G$2281,B21,'All data'!$K$2:$K$2281,"&gt;"&amp;F21)+1,"")</f>
        <v>83</v>
      </c>
      <c r="H21" s="67">
        <v>1.6</v>
      </c>
    </row>
    <row r="22" spans="2:18">
      <c r="B22" s="68">
        <v>2017</v>
      </c>
      <c r="C22" s="63">
        <f>VLOOKUP($B22&amp;$E$7,'All data'!$E$2:$K$2281,4,0)</f>
        <v>64.099999999999994</v>
      </c>
      <c r="D22" s="64">
        <f>VLOOKUP($B22&amp;$E$7,'All data'!$E$2:$K$2281,5,0)</f>
        <v>2.6617181301116943</v>
      </c>
      <c r="E22" s="64">
        <f>VLOOKUP($B22&amp;$E$7,'All data'!$E$2:$K$2281,6,0)</f>
        <v>0.66404706834691896</v>
      </c>
      <c r="F22" s="65">
        <f>VLOOKUP($B22&amp;$E$7,'All data'!$E$2:$K$2281,7,0)</f>
        <v>31.463232319655464</v>
      </c>
      <c r="G22" s="66">
        <f>IF(ISNUMBER(F22),COUNTIFS('All data'!$G$2:$G$2281,B22,'All data'!$K$2:$K$2281,"&gt;"&amp;F22)+1,"")</f>
        <v>143</v>
      </c>
      <c r="H22" s="67">
        <v>1.6</v>
      </c>
    </row>
    <row r="23" spans="2:18">
      <c r="B23" s="68">
        <v>2018</v>
      </c>
      <c r="C23" s="63">
        <f>VLOOKUP($B23&amp;$E$7,'All data'!$E$2:$K$2281,4,0)</f>
        <v>64.5</v>
      </c>
      <c r="D23" s="64">
        <f>VLOOKUP($B23&amp;$E$7,'All data'!$E$2:$K$2281,5,0)</f>
        <v>2.6943032741546631</v>
      </c>
      <c r="E23" s="64">
        <f>VLOOKUP($B23&amp;$E$7,'All data'!$E$2:$K$2281,6,0)</f>
        <v>0.72698864915873251</v>
      </c>
      <c r="F23" s="65">
        <f>VLOOKUP($B23&amp;$E$7,'All data'!$E$2:$K$2281,7,0)</f>
        <v>31.540553534851547</v>
      </c>
      <c r="G23" s="66">
        <f>IF(ISNUMBER(F23),COUNTIFS('All data'!$G$2:$G$2281,B23,'All data'!$K$2:$K$2281,"&gt;"&amp;F23)+1,"")</f>
        <v>140</v>
      </c>
      <c r="H23" s="67">
        <v>1.57</v>
      </c>
    </row>
    <row r="24" spans="2:18">
      <c r="B24" s="68">
        <v>2019</v>
      </c>
      <c r="C24" s="63">
        <f>VLOOKUP($B24&amp;$E$7,'All data'!$E$2:$K$2281,4,0)</f>
        <v>64.8</v>
      </c>
      <c r="D24" s="64">
        <f>VLOOKUP($B24&amp;$E$7,'All data'!$E$2:$K$2281,5,0)</f>
        <v>2.3750917911529541</v>
      </c>
      <c r="E24" s="64">
        <f>VLOOKUP($B24&amp;$E$7,'All data'!$E$2:$K$2281,6,0)</f>
        <v>0.73209174728481574</v>
      </c>
      <c r="F24" s="65">
        <f>VLOOKUP($B24&amp;$E$7,'All data'!$E$2:$K$2281,7,0)</f>
        <v>29.409203208169547</v>
      </c>
      <c r="G24" s="66">
        <f>IF(ISNUMBER(F24),COUNTIFS('All data'!$G$2:$G$2281,B24,'All data'!$K$2:$K$2281,"&gt;"&amp;F24)+1,"")</f>
        <v>146</v>
      </c>
      <c r="H24" s="67">
        <v>1.56</v>
      </c>
    </row>
    <row r="25" spans="2:18">
      <c r="B25" s="69">
        <v>2020</v>
      </c>
      <c r="C25" s="70">
        <f>VLOOKUP($B25&amp;$E$7,'All data'!$E$2:$K$2281,4,0)</f>
        <v>64.894260550458711</v>
      </c>
      <c r="D25" s="71" t="str">
        <f>VLOOKUP($B25&amp;$E$7,'All data'!$E$2:$K$2281,5,0)</f>
        <v/>
      </c>
      <c r="E25" s="71" t="str">
        <f>VLOOKUP($B25&amp;$E$7,'All data'!$E$2:$K$2281,6,0)</f>
        <v/>
      </c>
      <c r="F25" s="72" t="str">
        <f>VLOOKUP($B25&amp;$E$7,'All data'!$E$2:$K$2281,7,0)</f>
        <v/>
      </c>
      <c r="G25" s="73"/>
      <c r="H25" s="67">
        <v>1.55</v>
      </c>
    </row>
    <row r="28" spans="2:18" ht="44.1" customHeight="1">
      <c r="B28" s="74" t="s">
        <v>174</v>
      </c>
      <c r="C28" s="75">
        <f>SLOPE(C11:C25,$B$11:$B$25)</f>
        <v>0.44771365661861051</v>
      </c>
      <c r="D28" s="75">
        <f>SLOPE(D11:D25,$B$11:$B$25)</f>
        <v>-0.14956852939579038</v>
      </c>
      <c r="E28" s="75">
        <f>SLOPE(E11:E25,$B$11:$B$25)</f>
        <v>3.3071378353336954E-3</v>
      </c>
      <c r="F28" s="76">
        <f>SLOPE(F11:F25,$B$11:$B$25)</f>
        <v>-0.76530472495316426</v>
      </c>
    </row>
    <row r="30" spans="2:18" ht="15" customHeight="1">
      <c r="B30" s="187" t="s">
        <v>390</v>
      </c>
      <c r="C30" s="187"/>
      <c r="D30" s="187"/>
      <c r="E30" s="187"/>
      <c r="F30" s="187"/>
      <c r="G30" s="187"/>
      <c r="H30" s="187"/>
      <c r="I30" s="187"/>
      <c r="J30" s="187"/>
      <c r="K30" s="187"/>
      <c r="L30" s="187"/>
      <c r="M30" s="187"/>
      <c r="N30" s="187"/>
      <c r="O30" s="187"/>
      <c r="P30" s="187"/>
      <c r="Q30" s="187"/>
      <c r="R30" s="78"/>
    </row>
    <row r="31" spans="2:18" ht="36" customHeight="1">
      <c r="B31" s="187"/>
      <c r="C31" s="187"/>
      <c r="D31" s="187"/>
      <c r="E31" s="187"/>
      <c r="F31" s="187"/>
      <c r="G31" s="187"/>
      <c r="H31" s="187"/>
      <c r="I31" s="187"/>
      <c r="J31" s="187"/>
      <c r="K31" s="187"/>
      <c r="L31" s="187"/>
      <c r="M31" s="187"/>
      <c r="N31" s="187"/>
      <c r="O31" s="187"/>
      <c r="P31" s="187"/>
      <c r="Q31" s="187"/>
      <c r="R31" s="78"/>
    </row>
    <row r="32" spans="2:18">
      <c r="I32" s="78"/>
      <c r="J32" s="78"/>
      <c r="K32" s="78"/>
      <c r="L32" s="78"/>
      <c r="M32" s="78"/>
      <c r="N32" s="78"/>
      <c r="O32" s="78"/>
      <c r="P32" s="78"/>
      <c r="Q32" s="78"/>
      <c r="R32" s="78"/>
    </row>
    <row r="33" spans="2:18" ht="14.4">
      <c r="B33" s="77" t="s">
        <v>357</v>
      </c>
      <c r="I33" s="78"/>
      <c r="J33" s="78"/>
      <c r="K33" s="78"/>
      <c r="L33" s="78"/>
      <c r="M33" s="78"/>
      <c r="N33" s="78"/>
      <c r="O33" s="78"/>
      <c r="P33" s="78"/>
      <c r="Q33" s="78"/>
      <c r="R33" s="78"/>
    </row>
    <row r="34" spans="2:18">
      <c r="B34" s="45" t="s">
        <v>173</v>
      </c>
      <c r="C34" s="79">
        <v>72.071378289473657</v>
      </c>
      <c r="D34" s="79">
        <v>5.4187128611696505</v>
      </c>
      <c r="E34" s="79">
        <v>3.1879510716378019</v>
      </c>
      <c r="F34" s="79">
        <v>42.731843594241042</v>
      </c>
    </row>
    <row r="35" spans="2:18">
      <c r="B35" s="45" t="s">
        <v>172</v>
      </c>
      <c r="C35" s="79">
        <v>8.7578442566529411</v>
      </c>
      <c r="D35" s="79">
        <v>1.1249771790903924</v>
      </c>
      <c r="E35" s="79">
        <v>2.5333371833785616</v>
      </c>
      <c r="F35" s="79">
        <v>8.6978750014987192</v>
      </c>
    </row>
    <row r="37" spans="2:18" ht="19.2">
      <c r="B37" s="88" t="s">
        <v>335</v>
      </c>
      <c r="C37" s="89"/>
      <c r="D37" s="89"/>
      <c r="E37" s="89"/>
      <c r="F37" s="89"/>
    </row>
    <row r="38" spans="2:18" ht="27.6">
      <c r="C38" s="80" t="s">
        <v>169</v>
      </c>
      <c r="D38" s="80" t="s">
        <v>168</v>
      </c>
      <c r="E38" s="80" t="s">
        <v>170</v>
      </c>
      <c r="F38" s="80" t="s">
        <v>167</v>
      </c>
    </row>
    <row r="39" spans="2:18">
      <c r="B39" s="81">
        <v>2006</v>
      </c>
      <c r="C39" s="82">
        <f t="shared" ref="C39:F53" si="0">IF(ISNUMBER(C11),(C11-C$34)/C$35,NA())</f>
        <v>-1.5153704382664706</v>
      </c>
      <c r="D39" s="82" t="e">
        <f t="shared" si="0"/>
        <v>#N/A</v>
      </c>
      <c r="E39" s="82">
        <f t="shared" si="0"/>
        <v>-1.0128411553513739</v>
      </c>
      <c r="F39" s="82" t="e">
        <f t="shared" si="0"/>
        <v>#N/A</v>
      </c>
    </row>
    <row r="40" spans="2:18">
      <c r="B40" s="83">
        <v>2007</v>
      </c>
      <c r="C40" s="82">
        <f t="shared" si="0"/>
        <v>-1.4468604279926285</v>
      </c>
      <c r="D40" s="82" t="e">
        <f t="shared" si="0"/>
        <v>#N/A</v>
      </c>
      <c r="E40" s="82">
        <f t="shared" si="0"/>
        <v>-0.99692053787408264</v>
      </c>
      <c r="F40" s="82" t="e">
        <f t="shared" si="0"/>
        <v>#N/A</v>
      </c>
    </row>
    <row r="41" spans="2:18">
      <c r="B41" s="83">
        <v>2008</v>
      </c>
      <c r="C41" s="82">
        <f t="shared" si="0"/>
        <v>-1.3897687527644269</v>
      </c>
      <c r="D41" s="82">
        <f t="shared" si="0"/>
        <v>-1.5068065339640857</v>
      </c>
      <c r="E41" s="82">
        <f t="shared" si="0"/>
        <v>-1.0034954156574254</v>
      </c>
      <c r="F41" s="82">
        <f t="shared" si="0"/>
        <v>-0.71232941443390496</v>
      </c>
    </row>
    <row r="42" spans="2:18">
      <c r="B42" s="83">
        <v>2009</v>
      </c>
      <c r="C42" s="82">
        <f t="shared" si="0"/>
        <v>-1.3212587424905851</v>
      </c>
      <c r="D42" s="82">
        <f t="shared" si="0"/>
        <v>-0.90396023931927971</v>
      </c>
      <c r="E42" s="82">
        <f t="shared" si="0"/>
        <v>-0.96151574170430476</v>
      </c>
      <c r="F42" s="82">
        <f t="shared" si="0"/>
        <v>-0.21902445266843071</v>
      </c>
    </row>
    <row r="43" spans="2:18">
      <c r="B43" s="83">
        <v>2010</v>
      </c>
      <c r="C43" s="82">
        <f t="shared" si="0"/>
        <v>-1.2641670672623835</v>
      </c>
      <c r="D43" s="82">
        <f t="shared" si="0"/>
        <v>-0.58697365915545774</v>
      </c>
      <c r="E43" s="82">
        <f t="shared" si="0"/>
        <v>-0.95174252312817476</v>
      </c>
      <c r="F43" s="82">
        <f t="shared" si="0"/>
        <v>7.9910046872557747E-2</v>
      </c>
    </row>
    <row r="44" spans="2:18">
      <c r="B44" s="83">
        <v>2011</v>
      </c>
      <c r="C44" s="82">
        <f t="shared" si="0"/>
        <v>-1.1956570569885414</v>
      </c>
      <c r="D44" s="82">
        <f t="shared" si="0"/>
        <v>-1.410689683832403</v>
      </c>
      <c r="E44" s="82">
        <f t="shared" si="0"/>
        <v>-0.95924160985139728</v>
      </c>
      <c r="F44" s="82">
        <f t="shared" si="0"/>
        <v>-0.58208259832887965</v>
      </c>
    </row>
    <row r="45" spans="2:18">
      <c r="B45" s="83">
        <v>2012</v>
      </c>
      <c r="C45" s="82">
        <f t="shared" si="0"/>
        <v>-1.1385653817603398</v>
      </c>
      <c r="D45" s="82">
        <f t="shared" si="0"/>
        <v>-1.4540520153390013</v>
      </c>
      <c r="E45" s="82">
        <f t="shared" si="0"/>
        <v>-0.95701370752379877</v>
      </c>
      <c r="F45" s="82">
        <f t="shared" si="0"/>
        <v>-0.59728722957036773</v>
      </c>
    </row>
    <row r="46" spans="2:18">
      <c r="B46" s="83">
        <v>2013</v>
      </c>
      <c r="C46" s="82">
        <f t="shared" si="0"/>
        <v>-1.0928920415777788</v>
      </c>
      <c r="D46" s="82">
        <f t="shared" si="0"/>
        <v>-1.6414665955606835</v>
      </c>
      <c r="E46" s="82">
        <f t="shared" si="0"/>
        <v>-0.96628905246050145</v>
      </c>
      <c r="F46" s="82">
        <f t="shared" si="0"/>
        <v>-0.71024726659765292</v>
      </c>
    </row>
    <row r="47" spans="2:18">
      <c r="B47" s="83">
        <v>2014</v>
      </c>
      <c r="C47" s="82">
        <f t="shared" si="0"/>
        <v>-1.0358003663495772</v>
      </c>
      <c r="D47" s="82">
        <f t="shared" si="0"/>
        <v>-2.0336565835010596</v>
      </c>
      <c r="E47" s="82">
        <f t="shared" si="0"/>
        <v>-0.96784653696194511</v>
      </c>
      <c r="F47" s="82">
        <f t="shared" si="0"/>
        <v>-1.023059727782039</v>
      </c>
    </row>
    <row r="48" spans="2:18">
      <c r="B48" s="83">
        <v>2015</v>
      </c>
      <c r="C48" s="82">
        <f t="shared" si="0"/>
        <v>-0.99012702616701609</v>
      </c>
      <c r="D48" s="82">
        <f t="shared" si="0"/>
        <v>-1.276344341144372</v>
      </c>
      <c r="E48" s="82">
        <f t="shared" si="0"/>
        <v>-0.9798491114600032</v>
      </c>
      <c r="F48" s="82">
        <f t="shared" si="0"/>
        <v>-0.30249175487778357</v>
      </c>
    </row>
    <row r="49" spans="2:6">
      <c r="B49" s="83">
        <v>2016</v>
      </c>
      <c r="C49" s="82">
        <f t="shared" si="0"/>
        <v>-0.944453685984455</v>
      </c>
      <c r="D49" s="82">
        <f t="shared" si="0"/>
        <v>-1.0653942967919463</v>
      </c>
      <c r="E49" s="82">
        <f t="shared" si="0"/>
        <v>-0.98155462911251512</v>
      </c>
      <c r="F49" s="82">
        <f t="shared" si="0"/>
        <v>-7.9225599444692929E-2</v>
      </c>
    </row>
    <row r="50" spans="2:6">
      <c r="B50" s="83">
        <v>2017</v>
      </c>
      <c r="C50" s="82">
        <f t="shared" si="0"/>
        <v>-0.91019868084753441</v>
      </c>
      <c r="D50" s="82">
        <f t="shared" si="0"/>
        <v>-2.4507116964693827</v>
      </c>
      <c r="E50" s="82">
        <f t="shared" si="0"/>
        <v>-0.99627638194016555</v>
      </c>
      <c r="F50" s="82">
        <f t="shared" si="0"/>
        <v>-1.2955591190542399</v>
      </c>
    </row>
    <row r="51" spans="2:6">
      <c r="B51" s="83">
        <v>2018</v>
      </c>
      <c r="C51" s="82">
        <f t="shared" si="0"/>
        <v>-0.86452534066497255</v>
      </c>
      <c r="D51" s="82">
        <f t="shared" si="0"/>
        <v>-2.4217465364211446</v>
      </c>
      <c r="E51" s="82">
        <f t="shared" si="0"/>
        <v>-0.97143105885219339</v>
      </c>
      <c r="F51" s="82">
        <f t="shared" si="0"/>
        <v>-1.2866694517294326</v>
      </c>
    </row>
    <row r="52" spans="2:6">
      <c r="B52" s="83">
        <v>2019</v>
      </c>
      <c r="C52" s="82">
        <f t="shared" si="0"/>
        <v>-0.83027033552805185</v>
      </c>
      <c r="D52" s="82">
        <f t="shared" si="0"/>
        <v>-2.7054958327933689</v>
      </c>
      <c r="E52" s="82">
        <f t="shared" si="0"/>
        <v>-0.96941668107431012</v>
      </c>
      <c r="F52" s="82">
        <f t="shared" si="0"/>
        <v>-1.5317121002286063</v>
      </c>
    </row>
    <row r="53" spans="2:6">
      <c r="B53" s="83">
        <v>2020</v>
      </c>
      <c r="C53" s="82">
        <f t="shared" si="0"/>
        <v>-0.8195073500608111</v>
      </c>
      <c r="D53" s="82" t="e">
        <f t="shared" si="0"/>
        <v>#N/A</v>
      </c>
      <c r="E53" s="82" t="e">
        <f t="shared" si="0"/>
        <v>#N/A</v>
      </c>
      <c r="F53" s="82" t="e">
        <f t="shared" si="0"/>
        <v>#N/A</v>
      </c>
    </row>
    <row r="54" spans="2:6" ht="14.4">
      <c r="B54" s="84"/>
      <c r="C54" s="85"/>
      <c r="D54" s="85"/>
      <c r="E54" s="85"/>
      <c r="F54" s="85"/>
    </row>
  </sheetData>
  <mergeCells count="2">
    <mergeCell ref="B7:D7"/>
    <mergeCell ref="B30:Q31"/>
  </mergeCells>
  <conditionalFormatting sqref="C39:F53">
    <cfRule type="containsErrors" dxfId="12" priority="15">
      <formula>ISERROR(C39)</formula>
    </cfRule>
  </conditionalFormatting>
  <conditionalFormatting sqref="C11:C25">
    <cfRule type="containsBlanks" dxfId="11" priority="9">
      <formula>LEN(TRIM(C11))=0</formula>
    </cfRule>
    <cfRule type="cellIs" dxfId="10" priority="10" operator="between">
      <formula>65</formula>
      <formula>75</formula>
    </cfRule>
    <cfRule type="cellIs" dxfId="9" priority="11" operator="lessThan">
      <formula>65</formula>
    </cfRule>
    <cfRule type="cellIs" dxfId="8" priority="12" operator="greaterThan">
      <formula>75</formula>
    </cfRule>
  </conditionalFormatting>
  <conditionalFormatting sqref="D11:D25">
    <cfRule type="containsBlanks" dxfId="7" priority="5">
      <formula>LEN(TRIM(D11))=0</formula>
    </cfRule>
    <cfRule type="cellIs" dxfId="6" priority="6" operator="between">
      <formula>5</formula>
      <formula>6</formula>
    </cfRule>
    <cfRule type="cellIs" dxfId="5" priority="7" operator="lessThan">
      <formula>5</formula>
    </cfRule>
    <cfRule type="cellIs" dxfId="4" priority="8" operator="greaterThanOrEqual">
      <formula>6</formula>
    </cfRule>
  </conditionalFormatting>
  <conditionalFormatting sqref="E11:E25">
    <cfRule type="containsBlanks" dxfId="3" priority="1" stopIfTrue="1">
      <formula>LEN(TRIM(E11))=0</formula>
    </cfRule>
    <cfRule type="cellIs" dxfId="2" priority="2" operator="between">
      <formula>H11</formula>
      <formula>2*H11</formula>
    </cfRule>
    <cfRule type="cellIs" dxfId="1" priority="3" operator="greaterThan">
      <formula>2*H11</formula>
    </cfRule>
    <cfRule type="cellIs" dxfId="0" priority="4" operator="lessThan">
      <formula>H11</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B952719-1B10-4269-993E-C342FB8D9387}">
          <x14:formula1>
            <xm:f>'country codes'!$A$3:$A$154</xm:f>
          </x14:formula1>
          <xm:sqref>B7:D7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742A3-E235-4D48-B5CA-64C8ADEB3493}">
  <dimension ref="A1:P11"/>
  <sheetViews>
    <sheetView zoomScale="70" zoomScaleNormal="70" workbookViewId="0">
      <pane xSplit="1" ySplit="3" topLeftCell="B4" activePane="bottomRight" state="frozen"/>
      <selection pane="topRight" activeCell="C1" sqref="C1"/>
      <selection pane="bottomLeft" activeCell="A4" sqref="A4"/>
      <selection pane="bottomRight" activeCell="D9" sqref="D9"/>
    </sheetView>
  </sheetViews>
  <sheetFormatPr defaultColWidth="8.88671875" defaultRowHeight="14.4"/>
  <cols>
    <col min="1" max="1" width="28.109375" customWidth="1"/>
    <col min="2" max="2" width="9.109375" style="15" customWidth="1"/>
    <col min="3" max="16" width="9.109375" customWidth="1"/>
  </cols>
  <sheetData>
    <row r="1" spans="1:16">
      <c r="A1" s="19" t="s">
        <v>359</v>
      </c>
    </row>
    <row r="3" spans="1:16" s="14" customFormat="1" ht="35.25" customHeight="1">
      <c r="A3" s="14" t="s">
        <v>157</v>
      </c>
      <c r="B3" s="16">
        <v>2006</v>
      </c>
      <c r="C3" s="14">
        <v>2007</v>
      </c>
      <c r="D3" s="14">
        <v>2008</v>
      </c>
      <c r="E3" s="14">
        <v>2009</v>
      </c>
      <c r="F3" s="14">
        <v>2010</v>
      </c>
      <c r="G3" s="14">
        <v>2011</v>
      </c>
      <c r="H3" s="14">
        <v>2012</v>
      </c>
      <c r="I3" s="14">
        <v>2013</v>
      </c>
      <c r="J3" s="14">
        <v>2014</v>
      </c>
      <c r="K3" s="14">
        <v>2015</v>
      </c>
      <c r="L3" s="14">
        <v>2016</v>
      </c>
      <c r="M3" s="14">
        <v>2017</v>
      </c>
      <c r="N3" s="14">
        <v>2018</v>
      </c>
      <c r="O3" s="14">
        <v>2019</v>
      </c>
      <c r="P3" s="14">
        <v>2020</v>
      </c>
    </row>
    <row r="4" spans="1:16">
      <c r="A4" s="1" t="s">
        <v>159</v>
      </c>
      <c r="B4" s="17"/>
      <c r="C4" s="5">
        <v>51.718829624636548</v>
      </c>
      <c r="D4" s="5">
        <v>52.439851408646732</v>
      </c>
      <c r="E4" s="5">
        <v>55.629750191916266</v>
      </c>
      <c r="F4" s="5">
        <v>53.942263385982628</v>
      </c>
      <c r="G4" s="5">
        <v>54.628621600358933</v>
      </c>
      <c r="H4" s="5">
        <v>54.225165068441008</v>
      </c>
      <c r="I4" s="5">
        <v>55.990979081985643</v>
      </c>
      <c r="J4" s="5">
        <v>54.736117478778489</v>
      </c>
      <c r="K4" s="5">
        <v>53.160958518012841</v>
      </c>
      <c r="L4" s="5">
        <v>53.53362812512389</v>
      </c>
      <c r="M4" s="5">
        <v>53.00893949507207</v>
      </c>
      <c r="N4" s="5">
        <v>52.911345759536275</v>
      </c>
      <c r="O4" s="5">
        <v>53.99276177099847</v>
      </c>
      <c r="P4" s="5">
        <v>51.431130607726232</v>
      </c>
    </row>
    <row r="5" spans="1:16">
      <c r="A5" s="1" t="s">
        <v>165</v>
      </c>
      <c r="B5" s="17">
        <v>34.861975102691595</v>
      </c>
      <c r="C5" s="5">
        <v>36.69780764981661</v>
      </c>
      <c r="D5" s="5">
        <v>37.113985967210454</v>
      </c>
      <c r="E5" s="5">
        <v>38.644755800545198</v>
      </c>
      <c r="F5" s="5">
        <v>38.004977964235032</v>
      </c>
      <c r="G5" s="5">
        <v>38.539516678107248</v>
      </c>
      <c r="H5" s="5">
        <v>39.097361316419438</v>
      </c>
      <c r="I5" s="5">
        <v>39.586600357816302</v>
      </c>
      <c r="J5" s="5">
        <v>39.522469015224281</v>
      </c>
      <c r="K5" s="5">
        <v>38.902822970365158</v>
      </c>
      <c r="L5" s="5">
        <v>38.288821538234394</v>
      </c>
      <c r="M5" s="5">
        <v>39.215070410219219</v>
      </c>
      <c r="N5" s="5">
        <v>38.313179265609342</v>
      </c>
      <c r="O5" s="5">
        <v>38.3222496489375</v>
      </c>
      <c r="P5" s="5">
        <v>40.4515087364775</v>
      </c>
    </row>
    <row r="6" spans="1:16">
      <c r="A6" s="1" t="s">
        <v>160</v>
      </c>
      <c r="B6" s="17"/>
      <c r="C6" s="5">
        <v>45.39233800116687</v>
      </c>
      <c r="D6" s="5">
        <v>47.025969745081902</v>
      </c>
      <c r="E6" s="5">
        <v>47.079625701437138</v>
      </c>
      <c r="F6" s="5">
        <v>47.383586023228382</v>
      </c>
      <c r="G6" s="5">
        <v>48.184777612248872</v>
      </c>
      <c r="H6" s="5">
        <v>48.534914905009586</v>
      </c>
      <c r="I6" s="5">
        <v>49.198859748417313</v>
      </c>
      <c r="J6" s="5">
        <v>49.428213258523314</v>
      </c>
      <c r="K6" s="5">
        <v>49.269859162804082</v>
      </c>
      <c r="L6" s="5">
        <v>50.098901196321336</v>
      </c>
      <c r="M6" s="5">
        <v>50.910184361172377</v>
      </c>
      <c r="N6" s="5">
        <v>51.870657762326786</v>
      </c>
      <c r="O6" s="5">
        <v>52.088663016312559</v>
      </c>
      <c r="P6" s="5">
        <v>54.393188617646622</v>
      </c>
    </row>
    <row r="7" spans="1:16">
      <c r="A7" s="1" t="s">
        <v>161</v>
      </c>
      <c r="B7" s="17"/>
      <c r="C7" s="5">
        <v>46.966531027922322</v>
      </c>
      <c r="D7" s="5">
        <v>44.755377532339601</v>
      </c>
      <c r="E7" s="5">
        <v>45.393658863474705</v>
      </c>
      <c r="F7" s="5">
        <v>44.170567857128049</v>
      </c>
      <c r="G7" s="5">
        <v>43.280449481455179</v>
      </c>
      <c r="H7" s="5">
        <v>42.929367584677401</v>
      </c>
      <c r="I7" s="5">
        <v>43.118044630403226</v>
      </c>
      <c r="J7" s="5">
        <v>44.878902355863161</v>
      </c>
      <c r="K7" s="5">
        <v>44.293224231907502</v>
      </c>
      <c r="L7" s="5">
        <v>44.445017540177055</v>
      </c>
      <c r="M7" s="5">
        <v>43.233739940770612</v>
      </c>
      <c r="N7" s="5">
        <v>42.333780604946611</v>
      </c>
      <c r="O7" s="5">
        <v>43.640360362739891</v>
      </c>
      <c r="P7" s="5">
        <v>43.735745631859906</v>
      </c>
    </row>
    <row r="8" spans="1:16">
      <c r="A8" s="1" t="s">
        <v>162</v>
      </c>
      <c r="B8" s="17">
        <v>32.111581033361688</v>
      </c>
      <c r="C8" s="5">
        <v>34.210883045455013</v>
      </c>
      <c r="D8" s="5">
        <v>34.806371295777062</v>
      </c>
      <c r="E8" s="5">
        <v>34.973866860988366</v>
      </c>
      <c r="F8" s="5">
        <v>34.755732731192481</v>
      </c>
      <c r="G8" s="5">
        <v>37.067421326603935</v>
      </c>
      <c r="H8" s="5">
        <v>37.043653787534375</v>
      </c>
      <c r="I8" s="5">
        <v>35.51865676530138</v>
      </c>
      <c r="J8" s="5">
        <v>36.332518126012125</v>
      </c>
      <c r="K8" s="5">
        <v>36.999691003891385</v>
      </c>
      <c r="L8" s="5">
        <v>37.601790823117184</v>
      </c>
      <c r="M8" s="5">
        <v>38.708420500635164</v>
      </c>
      <c r="N8" s="5">
        <v>39.707968815678008</v>
      </c>
      <c r="O8" s="5">
        <v>38.951342234916979</v>
      </c>
      <c r="P8" s="5">
        <v>42.019390466043951</v>
      </c>
    </row>
    <row r="9" spans="1:16">
      <c r="A9" s="1" t="s">
        <v>163</v>
      </c>
      <c r="B9" s="17">
        <v>49.79748974425258</v>
      </c>
      <c r="C9" s="5">
        <v>48.466059183213666</v>
      </c>
      <c r="D9" s="5">
        <v>48.745337035182573</v>
      </c>
      <c r="E9" s="5">
        <v>46.099865733951212</v>
      </c>
      <c r="F9" s="5">
        <v>48.90723604442875</v>
      </c>
      <c r="G9" s="5">
        <v>46.664486242839608</v>
      </c>
      <c r="H9" s="5">
        <v>46.954295181684699</v>
      </c>
      <c r="I9" s="5">
        <v>45.714864181215503</v>
      </c>
      <c r="J9" s="5">
        <v>45.859538872610656</v>
      </c>
      <c r="K9" s="5">
        <v>45.171586152649574</v>
      </c>
      <c r="L9" s="5">
        <v>45.007787122490932</v>
      </c>
      <c r="M9" s="5">
        <v>44.055985210832361</v>
      </c>
      <c r="N9" s="5">
        <v>42.604587592406567</v>
      </c>
      <c r="O9" s="5">
        <v>39.248016727390059</v>
      </c>
      <c r="P9" s="5">
        <v>46.368205411637234</v>
      </c>
    </row>
    <row r="10" spans="1:16">
      <c r="A10" s="1" t="s">
        <v>166</v>
      </c>
      <c r="B10" s="17">
        <v>35.978563303835877</v>
      </c>
      <c r="C10" s="5">
        <v>37.364344462288528</v>
      </c>
      <c r="D10" s="5">
        <v>37.806383159733798</v>
      </c>
      <c r="E10" s="5">
        <v>38.593641226555754</v>
      </c>
      <c r="F10" s="5">
        <v>38.424517811836772</v>
      </c>
      <c r="G10" s="5">
        <v>38.072701623592458</v>
      </c>
      <c r="H10" s="5">
        <v>40.097406701726356</v>
      </c>
      <c r="I10" s="5">
        <v>39.894810237969494</v>
      </c>
      <c r="J10" s="5">
        <v>41.347195339171712</v>
      </c>
      <c r="K10" s="5">
        <v>41.997033303592708</v>
      </c>
      <c r="L10" s="5">
        <v>41.570991247024367</v>
      </c>
      <c r="M10" s="5">
        <v>41.593032284632265</v>
      </c>
      <c r="N10" s="5">
        <v>41.631430493331663</v>
      </c>
      <c r="O10" s="5">
        <v>41.961466148634265</v>
      </c>
      <c r="P10" s="5">
        <v>42.715827312700931</v>
      </c>
    </row>
    <row r="11" spans="1:16">
      <c r="A11" s="1" t="s">
        <v>164</v>
      </c>
      <c r="B11" s="17">
        <v>43.306354173133492</v>
      </c>
      <c r="C11" s="5">
        <v>44.650226267977771</v>
      </c>
      <c r="D11" s="5">
        <v>43.872035032219891</v>
      </c>
      <c r="E11" s="5">
        <v>42.322316011539677</v>
      </c>
      <c r="F11" s="5">
        <v>42.896418983433762</v>
      </c>
      <c r="G11" s="5">
        <v>44.193839330363446</v>
      </c>
      <c r="H11" s="5">
        <v>44.050095099573987</v>
      </c>
      <c r="I11" s="5">
        <v>44.287245624416805</v>
      </c>
      <c r="J11" s="5">
        <v>44.884898325695879</v>
      </c>
      <c r="K11" s="5">
        <v>44.792625977764402</v>
      </c>
      <c r="L11" s="5">
        <v>45.129799814623169</v>
      </c>
      <c r="M11" s="5">
        <v>43.835305654396244</v>
      </c>
      <c r="N11" s="5">
        <v>44.08994031675882</v>
      </c>
      <c r="O11" s="5">
        <v>44.324844368166616</v>
      </c>
      <c r="P11" s="5">
        <v>47.040364444316438</v>
      </c>
    </row>
  </sheetData>
  <autoFilter ref="A3:P3" xr:uid="{E12742A3-E235-4D48-B5CA-64C8ADEB349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C195D-C15B-FD4D-8F01-2290DC0206C6}">
  <dimension ref="A1:FV195"/>
  <sheetViews>
    <sheetView zoomScale="70" zoomScaleNormal="70" workbookViewId="0">
      <pane xSplit="3" ySplit="3" topLeftCell="D159" activePane="bottomRight" state="frozen"/>
      <selection pane="topRight" activeCell="C1" sqref="C1"/>
      <selection pane="bottomLeft" activeCell="A4" sqref="A4"/>
      <selection pane="bottomRight" activeCell="B187" sqref="B187"/>
    </sheetView>
  </sheetViews>
  <sheetFormatPr defaultColWidth="8.88671875" defaultRowHeight="14.4"/>
  <cols>
    <col min="2" max="2" width="24" customWidth="1"/>
    <col min="3" max="4" width="7.6640625" style="15" customWidth="1"/>
    <col min="5" max="5" width="8.88671875" style="15"/>
    <col min="20" max="20" width="9.44140625" customWidth="1"/>
    <col min="22" max="22" width="11.109375" customWidth="1"/>
    <col min="23" max="23" width="8.88671875" style="15"/>
    <col min="39" max="39" width="11.109375" customWidth="1"/>
    <col min="40" max="40" width="8.88671875" style="15"/>
    <col min="56" max="56" width="11.44140625" customWidth="1"/>
    <col min="57" max="57" width="8.88671875" style="15"/>
    <col min="74" max="74" width="9.109375" style="15" customWidth="1"/>
    <col min="75" max="88" width="9.109375" customWidth="1"/>
    <col min="89" max="89" width="0" style="15" hidden="1" customWidth="1"/>
    <col min="90" max="103" width="0" hidden="1" customWidth="1"/>
    <col min="104" max="118" width="9.109375" hidden="1" customWidth="1"/>
    <col min="134" max="134" width="9.109375" style="15" hidden="1" customWidth="1"/>
    <col min="135" max="148" width="9.109375" hidden="1" customWidth="1"/>
    <col min="149" max="149" width="9.109375" style="15" customWidth="1"/>
    <col min="150" max="163" width="9.109375" customWidth="1"/>
    <col min="164" max="164" width="9.109375" style="15" hidden="1" customWidth="1"/>
    <col min="165" max="178" width="9.109375" hidden="1" customWidth="1"/>
  </cols>
  <sheetData>
    <row r="1" spans="1:178">
      <c r="D1"/>
      <c r="E1" s="122"/>
      <c r="F1" s="123"/>
      <c r="G1" s="123"/>
      <c r="H1" s="123"/>
      <c r="I1" s="123"/>
      <c r="J1" s="123"/>
      <c r="K1" s="123"/>
      <c r="L1" s="123"/>
      <c r="M1" s="123"/>
      <c r="N1" s="123"/>
      <c r="O1" s="123"/>
      <c r="P1" s="123"/>
      <c r="Q1" s="123"/>
      <c r="R1" s="123"/>
      <c r="S1" s="123"/>
      <c r="BV1" s="123"/>
      <c r="BW1" s="123"/>
      <c r="BX1" s="123"/>
      <c r="BY1" s="123"/>
      <c r="BZ1" s="123"/>
      <c r="CA1" s="123"/>
      <c r="CB1" s="123"/>
      <c r="CC1" s="123"/>
      <c r="CD1" s="123"/>
      <c r="CE1" s="123"/>
      <c r="CF1" s="123"/>
      <c r="CG1" s="123"/>
      <c r="CH1" s="123"/>
      <c r="CI1" s="123"/>
      <c r="CJ1" s="123"/>
    </row>
    <row r="2" spans="1:178">
      <c r="D2"/>
      <c r="E2" s="191" t="s">
        <v>399</v>
      </c>
      <c r="F2" s="191"/>
      <c r="G2" s="191"/>
      <c r="H2" s="191"/>
      <c r="I2" s="191"/>
      <c r="J2" s="191"/>
      <c r="K2" s="191"/>
      <c r="L2" s="191"/>
      <c r="M2" s="191"/>
      <c r="N2" s="191"/>
      <c r="O2" s="191"/>
      <c r="P2" s="191"/>
      <c r="Q2" s="191"/>
      <c r="R2" s="191"/>
      <c r="S2" s="191"/>
      <c r="T2" s="1"/>
      <c r="W2" s="191" t="s">
        <v>168</v>
      </c>
      <c r="X2" s="191"/>
      <c r="Y2" s="191"/>
      <c r="Z2" s="191"/>
      <c r="AA2" s="191"/>
      <c r="AB2" s="191"/>
      <c r="AC2" s="191"/>
      <c r="AD2" s="191"/>
      <c r="AE2" s="191"/>
      <c r="AF2" s="191"/>
      <c r="AG2" s="191"/>
      <c r="AH2" s="191"/>
      <c r="AI2" s="191"/>
      <c r="AJ2" s="191"/>
      <c r="AK2" s="191"/>
      <c r="AL2" s="123"/>
      <c r="AM2" s="123"/>
      <c r="AN2" s="191" t="s">
        <v>169</v>
      </c>
      <c r="AO2" s="191"/>
      <c r="AP2" s="191"/>
      <c r="AQ2" s="191"/>
      <c r="AR2" s="191"/>
      <c r="AS2" s="191"/>
      <c r="AT2" s="191"/>
      <c r="AU2" s="191"/>
      <c r="AV2" s="191"/>
      <c r="AW2" s="191"/>
      <c r="AX2" s="191"/>
      <c r="AY2" s="191"/>
      <c r="AZ2" s="191"/>
      <c r="BA2" s="191"/>
      <c r="BB2" s="191"/>
      <c r="BC2" s="123"/>
      <c r="BD2" s="123"/>
      <c r="BE2" s="191" t="s">
        <v>170</v>
      </c>
      <c r="BF2" s="191"/>
      <c r="BG2" s="191"/>
      <c r="BH2" s="191"/>
      <c r="BI2" s="191"/>
      <c r="BJ2" s="191"/>
      <c r="BK2" s="191"/>
      <c r="BL2" s="191"/>
      <c r="BM2" s="191"/>
      <c r="BN2" s="191"/>
      <c r="BO2" s="191"/>
      <c r="BP2" s="191"/>
      <c r="BQ2" s="191"/>
      <c r="BR2" s="191"/>
      <c r="BS2" s="191"/>
      <c r="BT2" s="123"/>
      <c r="BU2" s="123"/>
      <c r="BV2" s="191" t="s">
        <v>332</v>
      </c>
      <c r="BW2" s="191"/>
      <c r="BX2" s="191"/>
      <c r="BY2" s="191"/>
      <c r="BZ2" s="191"/>
      <c r="CA2" s="191"/>
      <c r="CB2" s="191"/>
      <c r="CC2" s="191"/>
      <c r="CD2" s="191"/>
      <c r="CE2" s="191"/>
      <c r="CF2" s="191"/>
      <c r="CG2" s="191"/>
      <c r="CH2" s="191"/>
      <c r="CI2" s="191"/>
      <c r="CJ2" s="191"/>
      <c r="CK2" s="19" t="s">
        <v>400</v>
      </c>
      <c r="CZ2" t="s">
        <v>401</v>
      </c>
      <c r="DO2" t="s">
        <v>402</v>
      </c>
      <c r="ED2" s="15" t="s">
        <v>403</v>
      </c>
      <c r="ES2" s="15" t="s">
        <v>404</v>
      </c>
      <c r="FH2" s="15" t="s">
        <v>405</v>
      </c>
    </row>
    <row r="3" spans="1:178" s="14" customFormat="1" ht="35.25" customHeight="1">
      <c r="A3" s="14" t="s">
        <v>175</v>
      </c>
      <c r="B3" s="14" t="s">
        <v>3</v>
      </c>
      <c r="C3" s="16" t="s">
        <v>157</v>
      </c>
      <c r="D3" s="16" t="s">
        <v>406</v>
      </c>
      <c r="E3" s="16">
        <v>2006</v>
      </c>
      <c r="F3" s="14">
        <v>2007</v>
      </c>
      <c r="G3" s="14">
        <v>2008</v>
      </c>
      <c r="H3" s="14">
        <v>2009</v>
      </c>
      <c r="I3" s="14">
        <v>2010</v>
      </c>
      <c r="J3" s="14">
        <v>2011</v>
      </c>
      <c r="K3" s="14">
        <v>2012</v>
      </c>
      <c r="L3" s="14">
        <v>2013</v>
      </c>
      <c r="M3" s="14">
        <v>2014</v>
      </c>
      <c r="N3" s="14">
        <v>2015</v>
      </c>
      <c r="O3" s="14">
        <v>2016</v>
      </c>
      <c r="P3" s="14">
        <v>2017</v>
      </c>
      <c r="Q3" s="14">
        <v>2018</v>
      </c>
      <c r="R3" s="14">
        <v>2019</v>
      </c>
      <c r="S3" s="14">
        <v>2020</v>
      </c>
      <c r="T3" s="124" t="s">
        <v>407</v>
      </c>
      <c r="U3" s="14" t="s">
        <v>408</v>
      </c>
      <c r="V3" s="125" t="s">
        <v>409</v>
      </c>
      <c r="W3" s="16">
        <v>2006</v>
      </c>
      <c r="X3" s="14">
        <v>2007</v>
      </c>
      <c r="Y3" s="14">
        <v>2008</v>
      </c>
      <c r="Z3" s="14">
        <v>2009</v>
      </c>
      <c r="AA3" s="14">
        <v>2010</v>
      </c>
      <c r="AB3" s="14">
        <v>2011</v>
      </c>
      <c r="AC3" s="14">
        <v>2012</v>
      </c>
      <c r="AD3" s="14">
        <v>2013</v>
      </c>
      <c r="AE3" s="14">
        <v>2014</v>
      </c>
      <c r="AF3" s="14">
        <v>2015</v>
      </c>
      <c r="AG3" s="14">
        <v>2016</v>
      </c>
      <c r="AH3" s="14">
        <v>2017</v>
      </c>
      <c r="AI3" s="14">
        <v>2018</v>
      </c>
      <c r="AJ3" s="14">
        <v>2019</v>
      </c>
      <c r="AK3" s="126">
        <v>2020</v>
      </c>
      <c r="AL3" s="125" t="s">
        <v>410</v>
      </c>
      <c r="AM3" s="125" t="s">
        <v>409</v>
      </c>
      <c r="AN3" s="16">
        <v>2006</v>
      </c>
      <c r="AO3" s="14">
        <v>2007</v>
      </c>
      <c r="AP3" s="14">
        <v>2008</v>
      </c>
      <c r="AQ3" s="14">
        <v>2009</v>
      </c>
      <c r="AR3" s="14">
        <v>2010</v>
      </c>
      <c r="AS3" s="14">
        <v>2011</v>
      </c>
      <c r="AT3" s="14">
        <v>2012</v>
      </c>
      <c r="AU3" s="14">
        <v>2013</v>
      </c>
      <c r="AV3" s="14">
        <v>2014</v>
      </c>
      <c r="AW3" s="14">
        <v>2015</v>
      </c>
      <c r="AX3" s="14">
        <v>2016</v>
      </c>
      <c r="AY3" s="14">
        <v>2017</v>
      </c>
      <c r="AZ3" s="14">
        <v>2018</v>
      </c>
      <c r="BA3" s="14">
        <v>2019</v>
      </c>
      <c r="BB3" s="14">
        <v>2020</v>
      </c>
      <c r="BC3" s="125" t="s">
        <v>410</v>
      </c>
      <c r="BD3" s="125" t="s">
        <v>409</v>
      </c>
      <c r="BE3" s="16">
        <v>2006</v>
      </c>
      <c r="BF3" s="14">
        <v>2007</v>
      </c>
      <c r="BG3" s="14">
        <v>2008</v>
      </c>
      <c r="BH3" s="14">
        <v>2009</v>
      </c>
      <c r="BI3" s="14">
        <v>2010</v>
      </c>
      <c r="BJ3" s="14">
        <v>2011</v>
      </c>
      <c r="BK3" s="14">
        <v>2012</v>
      </c>
      <c r="BL3" s="14">
        <v>2013</v>
      </c>
      <c r="BM3" s="14">
        <v>2014</v>
      </c>
      <c r="BN3" s="14">
        <v>2015</v>
      </c>
      <c r="BO3" s="14">
        <v>2016</v>
      </c>
      <c r="BP3" s="14">
        <v>2017</v>
      </c>
      <c r="BQ3" s="14">
        <v>2018</v>
      </c>
      <c r="BR3" s="14">
        <v>2019</v>
      </c>
      <c r="BS3" s="14">
        <v>2020</v>
      </c>
      <c r="BT3" s="125" t="s">
        <v>410</v>
      </c>
      <c r="BU3" s="125" t="s">
        <v>409</v>
      </c>
      <c r="BV3" s="16">
        <v>2006</v>
      </c>
      <c r="BW3" s="14">
        <v>2007</v>
      </c>
      <c r="BX3" s="14">
        <v>2008</v>
      </c>
      <c r="BY3" s="14">
        <v>2009</v>
      </c>
      <c r="BZ3" s="14">
        <v>2010</v>
      </c>
      <c r="CA3" s="14">
        <v>2011</v>
      </c>
      <c r="CB3" s="14">
        <v>2012</v>
      </c>
      <c r="CC3" s="14">
        <v>2013</v>
      </c>
      <c r="CD3" s="14">
        <v>2014</v>
      </c>
      <c r="CE3" s="14">
        <v>2015</v>
      </c>
      <c r="CF3" s="14">
        <v>2016</v>
      </c>
      <c r="CG3" s="14">
        <v>2017</v>
      </c>
      <c r="CH3" s="14">
        <v>2018</v>
      </c>
      <c r="CI3" s="14">
        <v>2019</v>
      </c>
      <c r="CJ3" s="14">
        <v>2020</v>
      </c>
      <c r="CK3" s="16">
        <v>2006</v>
      </c>
      <c r="CL3" s="14">
        <v>2007</v>
      </c>
      <c r="CM3" s="14">
        <v>2008</v>
      </c>
      <c r="CN3" s="14">
        <v>2009</v>
      </c>
      <c r="CO3" s="14">
        <v>2010</v>
      </c>
      <c r="CP3" s="14">
        <v>2011</v>
      </c>
      <c r="CQ3" s="14">
        <v>2012</v>
      </c>
      <c r="CR3" s="14">
        <v>2013</v>
      </c>
      <c r="CS3" s="14">
        <v>2014</v>
      </c>
      <c r="CT3" s="14">
        <v>2015</v>
      </c>
      <c r="CU3" s="14">
        <v>2016</v>
      </c>
      <c r="CV3" s="14">
        <v>2017</v>
      </c>
      <c r="CW3" s="14">
        <v>2018</v>
      </c>
      <c r="CX3" s="14">
        <v>2019</v>
      </c>
      <c r="CY3" s="14">
        <v>2020</v>
      </c>
      <c r="CZ3" s="16">
        <v>2006</v>
      </c>
      <c r="DA3" s="14">
        <v>2007</v>
      </c>
      <c r="DB3" s="14">
        <v>2008</v>
      </c>
      <c r="DC3" s="14">
        <v>2009</v>
      </c>
      <c r="DD3" s="14">
        <v>2010</v>
      </c>
      <c r="DE3" s="14">
        <v>2011</v>
      </c>
      <c r="DF3" s="14">
        <v>2012</v>
      </c>
      <c r="DG3" s="14">
        <v>2013</v>
      </c>
      <c r="DH3" s="14">
        <v>2014</v>
      </c>
      <c r="DI3" s="14">
        <v>2015</v>
      </c>
      <c r="DJ3" s="14">
        <v>2016</v>
      </c>
      <c r="DK3" s="14">
        <v>2017</v>
      </c>
      <c r="DL3" s="14">
        <v>2018</v>
      </c>
      <c r="DM3" s="14">
        <v>2019</v>
      </c>
      <c r="DN3" s="14">
        <v>2020</v>
      </c>
      <c r="DO3" s="16">
        <v>2006</v>
      </c>
      <c r="DP3" s="14">
        <v>2007</v>
      </c>
      <c r="DQ3" s="14">
        <v>2008</v>
      </c>
      <c r="DR3" s="14">
        <v>2009</v>
      </c>
      <c r="DS3" s="14">
        <v>2010</v>
      </c>
      <c r="DT3" s="14">
        <v>2011</v>
      </c>
      <c r="DU3" s="14">
        <v>2012</v>
      </c>
      <c r="DV3" s="14">
        <v>2013</v>
      </c>
      <c r="DW3" s="14">
        <v>2014</v>
      </c>
      <c r="DX3" s="14">
        <v>2015</v>
      </c>
      <c r="DY3" s="14">
        <v>2016</v>
      </c>
      <c r="DZ3" s="14">
        <v>2017</v>
      </c>
      <c r="EA3" s="14">
        <v>2018</v>
      </c>
      <c r="EB3" s="14">
        <v>2019</v>
      </c>
      <c r="EC3" s="14">
        <v>2020</v>
      </c>
      <c r="ED3" s="16">
        <v>2006</v>
      </c>
      <c r="EE3" s="14">
        <v>2007</v>
      </c>
      <c r="EF3" s="14">
        <v>2008</v>
      </c>
      <c r="EG3" s="14">
        <v>2009</v>
      </c>
      <c r="EH3" s="14">
        <v>2010</v>
      </c>
      <c r="EI3" s="14">
        <v>2011</v>
      </c>
      <c r="EJ3" s="14">
        <v>2012</v>
      </c>
      <c r="EK3" s="14">
        <v>2013</v>
      </c>
      <c r="EL3" s="14">
        <v>2014</v>
      </c>
      <c r="EM3" s="14">
        <v>2015</v>
      </c>
      <c r="EN3" s="14">
        <v>2016</v>
      </c>
      <c r="EO3" s="14">
        <v>2017</v>
      </c>
      <c r="EP3" s="14">
        <v>2018</v>
      </c>
      <c r="EQ3" s="14">
        <v>2019</v>
      </c>
      <c r="ER3" s="14">
        <v>2020</v>
      </c>
      <c r="ES3" s="16">
        <v>2006</v>
      </c>
      <c r="ET3" s="14">
        <v>2007</v>
      </c>
      <c r="EU3" s="14">
        <v>2008</v>
      </c>
      <c r="EV3" s="14">
        <v>2009</v>
      </c>
      <c r="EW3" s="14">
        <v>2010</v>
      </c>
      <c r="EX3" s="14">
        <v>2011</v>
      </c>
      <c r="EY3" s="14">
        <v>2012</v>
      </c>
      <c r="EZ3" s="14">
        <v>2013</v>
      </c>
      <c r="FA3" s="14">
        <v>2014</v>
      </c>
      <c r="FB3" s="14">
        <v>2015</v>
      </c>
      <c r="FC3" s="14">
        <v>2016</v>
      </c>
      <c r="FD3" s="14">
        <v>2017</v>
      </c>
      <c r="FE3" s="14">
        <v>2018</v>
      </c>
      <c r="FF3" s="14">
        <v>2019</v>
      </c>
      <c r="FG3" s="14">
        <v>2020</v>
      </c>
      <c r="FH3" s="16">
        <v>2006</v>
      </c>
      <c r="FI3" s="14">
        <v>2007</v>
      </c>
      <c r="FJ3" s="14">
        <v>2008</v>
      </c>
      <c r="FK3" s="14">
        <v>2009</v>
      </c>
      <c r="FL3" s="14">
        <v>2010</v>
      </c>
      <c r="FM3" s="14">
        <v>2011</v>
      </c>
      <c r="FN3" s="14">
        <v>2012</v>
      </c>
      <c r="FO3" s="14">
        <v>2013</v>
      </c>
      <c r="FP3" s="14">
        <v>2014</v>
      </c>
      <c r="FQ3" s="14">
        <v>2015</v>
      </c>
      <c r="FR3" s="14">
        <v>2016</v>
      </c>
      <c r="FS3" s="14">
        <v>2017</v>
      </c>
      <c r="FT3" s="14">
        <v>2018</v>
      </c>
      <c r="FU3" s="14">
        <v>2019</v>
      </c>
      <c r="FV3" s="14">
        <v>2020</v>
      </c>
    </row>
    <row r="4" spans="1:178">
      <c r="A4" t="str">
        <f>VLOOKUP(B4,'[3]country codes'!$A$3:$B$287,2,0)</f>
        <v>ARE</v>
      </c>
      <c r="B4" s="1" t="s">
        <v>145</v>
      </c>
      <c r="C4" s="15">
        <v>4</v>
      </c>
      <c r="E4" s="17">
        <f>IFERROR(VLOOKUP(E$3&amp;$A4,[3]Calcs!$Q$2:$R$2281,2,0),"")</f>
        <v>28.213534842622213</v>
      </c>
      <c r="F4" s="5" t="str">
        <f>IFERROR(VLOOKUP(F$3&amp;$A4,[3]Calcs!$Q$2:$R$2281,2,0),"")</f>
        <v/>
      </c>
      <c r="G4" s="5" t="str">
        <f>IFERROR(VLOOKUP(G$3&amp;$A4,[3]Calcs!$Q$2:$R$2281,2,0),"")</f>
        <v/>
      </c>
      <c r="H4" s="5">
        <f>IFERROR(VLOOKUP(H$3&amp;$A4,[3]Calcs!$Q$2:$R$2281,2,0),"")</f>
        <v>30.377355924986755</v>
      </c>
      <c r="I4" s="5">
        <f>IFERROR(VLOOKUP(I$3&amp;$A4,[3]Calcs!$Q$2:$R$2281,2,0),"")</f>
        <v>33.461813924972923</v>
      </c>
      <c r="J4" s="5">
        <f>IFERROR(VLOOKUP(J$3&amp;$A4,[3]Calcs!$Q$2:$R$2281,2,0),"")</f>
        <v>34.58613524391491</v>
      </c>
      <c r="K4" s="5">
        <f>IFERROR(VLOOKUP(K$3&amp;$A4,[3]Calcs!$Q$2:$R$2281,2,0),"")</f>
        <v>35.542355851868095</v>
      </c>
      <c r="L4" s="5">
        <f>IFERROR(VLOOKUP(L$3&amp;$A4,[3]Calcs!$Q$2:$R$2281,2,0),"")</f>
        <v>33.815369746539929</v>
      </c>
      <c r="M4" s="5">
        <f>IFERROR(VLOOKUP(M$3&amp;$A4,[3]Calcs!$Q$2:$R$2281,2,0),"")</f>
        <v>31.767469043029273</v>
      </c>
      <c r="N4" s="5">
        <f>IFERROR(VLOOKUP(N$3&amp;$A4,[3]Calcs!$Q$2:$R$2281,2,0),"")</f>
        <v>32.352321438283745</v>
      </c>
      <c r="O4" s="5">
        <f>IFERROR(VLOOKUP(O$3&amp;$A4,[3]Calcs!$Q$2:$R$2281,2,0),"")</f>
        <v>34.981200053155533</v>
      </c>
      <c r="P4" s="5">
        <f>IFERROR(VLOOKUP(P$3&amp;$A4,[3]Calcs!$Q$2:$R$2281,2,0),"")</f>
        <v>35.5571119781671</v>
      </c>
      <c r="Q4" s="5">
        <f>IFERROR(VLOOKUP(Q$3&amp;$A4,[3]Calcs!$Q$2:$R$2281,2,0),"")</f>
        <v>33.859403216462702</v>
      </c>
      <c r="R4" s="5">
        <f>IFERROR(VLOOKUP(R$3&amp;$A4,[3]Calcs!$Q$2:$R$2281,2,0),"")</f>
        <v>34.30856703043618</v>
      </c>
      <c r="S4" s="5">
        <f>IFERROR(VLOOKUP(S$3&amp;$A4,[3]Calcs!$Q$2:$R$2281,2,0),"")</f>
        <v>35.624014472506921</v>
      </c>
      <c r="T4" s="127">
        <f t="shared" ref="T4:T67" si="0">SLOPE(E4:R4,E$3:R$3)</f>
        <v>0.36609167853120589</v>
      </c>
      <c r="U4" s="6">
        <f t="shared" ref="U4:U67" si="1">CORREL(E4:R4,$E$3:$R$3)</f>
        <v>0.64799218623641308</v>
      </c>
      <c r="V4" s="6">
        <f t="shared" ref="V4:V67" si="2">IF(ISNUMBER(S4),S4-R4,"")</f>
        <v>1.3154474420707416</v>
      </c>
      <c r="W4" s="17">
        <f>_xlfn.XLOOKUP(W$3&amp;$A4,[3]Calcs!$Q$2:$Q$2281,[3]Calcs!$H$2:$H$2281,"")</f>
        <v>6.7342219352722168</v>
      </c>
      <c r="X4" s="5" t="str">
        <f>_xlfn.XLOOKUP(X$3&amp;$A4,[3]Calcs!$Q$2:$Q$2281,[3]Calcs!$H$2:$H$2281,"")</f>
        <v/>
      </c>
      <c r="Y4" s="5" t="str">
        <f>_xlfn.XLOOKUP(Y$3&amp;$A4,[3]Calcs!$Q$2:$Q$2281,[3]Calcs!$H$2:$H$2281,"")</f>
        <v/>
      </c>
      <c r="Z4" s="5">
        <f>_xlfn.XLOOKUP(Z$3&amp;$A4,[3]Calcs!$Q$2:$Q$2281,[3]Calcs!$H$2:$H$2281,"")</f>
        <v>6.8660626411437988</v>
      </c>
      <c r="AA4" s="5">
        <f>_xlfn.XLOOKUP(AA$3&amp;$A4,[3]Calcs!$Q$2:$Q$2281,[3]Calcs!$H$2:$H$2281,"")</f>
        <v>7.0974555015563965</v>
      </c>
      <c r="AB4" s="5">
        <f>_xlfn.XLOOKUP(AB$3&amp;$A4,[3]Calcs!$Q$2:$Q$2281,[3]Calcs!$H$2:$H$2281,"")</f>
        <v>7.1187014579772949</v>
      </c>
      <c r="AC4" s="5">
        <f>_xlfn.XLOOKUP(AC$3&amp;$A4,[3]Calcs!$Q$2:$Q$2281,[3]Calcs!$H$2:$H$2281,"")</f>
        <v>7.2177667617797852</v>
      </c>
      <c r="AD4" s="5">
        <f>_xlfn.XLOOKUP(AD$3&amp;$A4,[3]Calcs!$Q$2:$Q$2281,[3]Calcs!$H$2:$H$2281,"")</f>
        <v>6.6209511756896973</v>
      </c>
      <c r="AE4" s="5">
        <f>_xlfn.XLOOKUP(AE$3&amp;$A4,[3]Calcs!$Q$2:$Q$2281,[3]Calcs!$H$2:$H$2281,"")</f>
        <v>6.5398545265197754</v>
      </c>
      <c r="AF4" s="5">
        <f>_xlfn.XLOOKUP(AF$3&amp;$A4,[3]Calcs!$Q$2:$Q$2281,[3]Calcs!$H$2:$H$2281,"")</f>
        <v>6.5683975219726563</v>
      </c>
      <c r="AG4" s="5">
        <f>_xlfn.XLOOKUP(AG$3&amp;$A4,[3]Calcs!$Q$2:$Q$2281,[3]Calcs!$H$2:$H$2281,"")</f>
        <v>6.8309502601623535</v>
      </c>
      <c r="AH4" s="5">
        <f>_xlfn.XLOOKUP(AH$3&amp;$A4,[3]Calcs!$Q$2:$Q$2281,[3]Calcs!$H$2:$H$2281,"")</f>
        <v>7.0394196510314941</v>
      </c>
      <c r="AI4" s="5">
        <f>_xlfn.XLOOKUP(AI$3&amp;$A4,[3]Calcs!$Q$2:$Q$2281,[3]Calcs!$H$2:$H$2281,"")</f>
        <v>6.6037435531616211</v>
      </c>
      <c r="AJ4" s="5">
        <f>_xlfn.XLOOKUP(AJ$3&amp;$A4,[3]Calcs!$Q$2:$Q$2281,[3]Calcs!$H$2:$H$2281,"")</f>
        <v>6.710782527923584</v>
      </c>
      <c r="AK4" s="128">
        <f>_xlfn.XLOOKUP(AK$3&amp;$A4,[3]Calcs!$Q$2:$Q$2281,[3]Calcs!$H$2:$H$2281,"")</f>
        <v>6.4583921432495117</v>
      </c>
      <c r="AL4" s="127">
        <f t="shared" ref="AL4:AL67" si="3">SLOPE(W4:AJ4,W$3:AJ$3)</f>
        <v>-1.8123621997154754E-2</v>
      </c>
      <c r="AM4" s="6">
        <f t="shared" ref="AM4:AM67" si="4">IF(ISNUMBER(AK4),AK4-AJ4,"")</f>
        <v>-0.25239038467407227</v>
      </c>
      <c r="AN4" s="17">
        <f>_xlfn.XLOOKUP(AN$3&amp;$A4,[3]Calcs!$Q$2:$Q$2281,[3]Calcs!$G$2:$G$2281,"")</f>
        <v>75.599999999999994</v>
      </c>
      <c r="AO4" s="5">
        <f>_xlfn.XLOOKUP(AO$3&amp;$A4,[3]Calcs!$Q$2:$Q$2281,[3]Calcs!$G$2:$G$2281,"")</f>
        <v>75.8</v>
      </c>
      <c r="AP4" s="5">
        <f>_xlfn.XLOOKUP(AP$3&amp;$A4,[3]Calcs!$Q$2:$Q$2281,[3]Calcs!$G$2:$G$2281,"")</f>
        <v>76</v>
      </c>
      <c r="AQ4" s="5">
        <f>_xlfn.XLOOKUP(AQ$3&amp;$A4,[3]Calcs!$Q$2:$Q$2281,[3]Calcs!$G$2:$G$2281,"")</f>
        <v>76.099999999999994</v>
      </c>
      <c r="AR4" s="5">
        <f>_xlfn.XLOOKUP(AR$3&amp;$A4,[3]Calcs!$Q$2:$Q$2281,[3]Calcs!$G$2:$G$2281,"")</f>
        <v>76.3</v>
      </c>
      <c r="AS4" s="5">
        <f>_xlfn.XLOOKUP(AS$3&amp;$A4,[3]Calcs!$Q$2:$Q$2281,[3]Calcs!$G$2:$G$2281,"")</f>
        <v>76.5</v>
      </c>
      <c r="AT4" s="5">
        <f>_xlfn.XLOOKUP(AT$3&amp;$A4,[3]Calcs!$Q$2:$Q$2281,[3]Calcs!$G$2:$G$2281,"")</f>
        <v>76.7</v>
      </c>
      <c r="AU4" s="5">
        <f>_xlfn.XLOOKUP(AU$3&amp;$A4,[3]Calcs!$Q$2:$Q$2281,[3]Calcs!$G$2:$G$2281,"")</f>
        <v>76.900000000000006</v>
      </c>
      <c r="AV4" s="5">
        <f>_xlfn.XLOOKUP(AV$3&amp;$A4,[3]Calcs!$Q$2:$Q$2281,[3]Calcs!$G$2:$G$2281,"")</f>
        <v>77.099999999999994</v>
      </c>
      <c r="AW4" s="5">
        <f>_xlfn.XLOOKUP(AW$3&amp;$A4,[3]Calcs!$Q$2:$Q$2281,[3]Calcs!$G$2:$G$2281,"")</f>
        <v>77.3</v>
      </c>
      <c r="AX4" s="5">
        <f>_xlfn.XLOOKUP(AX$3&amp;$A4,[3]Calcs!$Q$2:$Q$2281,[3]Calcs!$G$2:$G$2281,"")</f>
        <v>77.5</v>
      </c>
      <c r="AY4" s="5">
        <f>_xlfn.XLOOKUP(AY$3&amp;$A4,[3]Calcs!$Q$2:$Q$2281,[3]Calcs!$G$2:$G$2281,"")</f>
        <v>77.599999999999994</v>
      </c>
      <c r="AZ4" s="5">
        <f>_xlfn.XLOOKUP(AZ$3&amp;$A4,[3]Calcs!$Q$2:$Q$2281,[3]Calcs!$G$2:$G$2281,"")</f>
        <v>77.8</v>
      </c>
      <c r="BA4" s="5">
        <f>_xlfn.XLOOKUP(BA$3&amp;$A4,[3]Calcs!$Q$2:$Q$2281,[3]Calcs!$G$2:$G$2281,"")</f>
        <v>78</v>
      </c>
      <c r="BB4" s="5">
        <f>_xlfn.XLOOKUP(BB$3&amp;$A4,[3]Calcs!$Q$2:$Q$2281,[3]Calcs!$G$2:$G$2281,"")</f>
        <v>77.782759689922486</v>
      </c>
      <c r="BC4" s="127">
        <f t="shared" ref="BC4:BC67" si="5">SLOPE(AN4:BA4,AN$3:BA$3)</f>
        <v>0.18549450549450561</v>
      </c>
      <c r="BD4" s="6">
        <f t="shared" ref="BD4:BD67" si="6">IF(ISNUMBER(BB4),BB4-BA4,"")</f>
        <v>-0.21724031007751421</v>
      </c>
      <c r="BE4" s="17">
        <f>_xlfn.XLOOKUP(BE$3&amp;$A4,[3]Calcs!$Q$2:$Q$2281,[3]Calcs!$I$2:$I$2281,"")</f>
        <v>12.06741240444293</v>
      </c>
      <c r="BF4" s="5">
        <f>_xlfn.XLOOKUP(BF$3&amp;$A4,[3]Calcs!$Q$2:$Q$2281,[3]Calcs!$I$2:$I$2281,"")</f>
        <v>11.917904410926496</v>
      </c>
      <c r="BG4" s="5">
        <f>_xlfn.XLOOKUP(BG$3&amp;$A4,[3]Calcs!$Q$2:$Q$2281,[3]Calcs!$I$2:$I$2281,"")</f>
        <v>12.589845764577367</v>
      </c>
      <c r="BH4" s="5">
        <f>_xlfn.XLOOKUP(BH$3&amp;$A4,[3]Calcs!$Q$2:$Q$2281,[3]Calcs!$I$2:$I$2281,"")</f>
        <v>11.032859242646284</v>
      </c>
      <c r="BI4" s="5">
        <f>_xlfn.XLOOKUP(BI$3&amp;$A4,[3]Calcs!$Q$2:$Q$2281,[3]Calcs!$I$2:$I$2281,"")</f>
        <v>9.8688003450271111</v>
      </c>
      <c r="BJ4" s="5">
        <f>_xlfn.XLOOKUP(BJ$3&amp;$A4,[3]Calcs!$Q$2:$Q$2281,[3]Calcs!$I$2:$I$2281,"")</f>
        <v>9.3837388699563196</v>
      </c>
      <c r="BK4" s="5">
        <f>_xlfn.XLOOKUP(BK$3&amp;$A4,[3]Calcs!$Q$2:$Q$2281,[3]Calcs!$I$2:$I$2281,"")</f>
        <v>9.1135927808702633</v>
      </c>
      <c r="BL4" s="5">
        <f>_xlfn.XLOOKUP(BL$3&amp;$A4,[3]Calcs!$Q$2:$Q$2281,[3]Calcs!$I$2:$I$2281,"")</f>
        <v>8.9098047846884807</v>
      </c>
      <c r="BM4" s="5">
        <f>_xlfn.XLOOKUP(BM$3&amp;$A4,[3]Calcs!$Q$2:$Q$2281,[3]Calcs!$I$2:$I$2281,"")</f>
        <v>9.7686322716971432</v>
      </c>
      <c r="BN4" s="5">
        <f>_xlfn.XLOOKUP(BN$3&amp;$A4,[3]Calcs!$Q$2:$Q$2281,[3]Calcs!$I$2:$I$2281,"")</f>
        <v>9.5358210608218084</v>
      </c>
      <c r="BO4" s="5">
        <f>_xlfn.XLOOKUP(BO$3&amp;$A4,[3]Calcs!$Q$2:$Q$2281,[3]Calcs!$I$2:$I$2281,"")</f>
        <v>8.8162614595992075</v>
      </c>
      <c r="BP4" s="5">
        <f>_xlfn.XLOOKUP(BP$3&amp;$A4,[3]Calcs!$Q$2:$Q$2281,[3]Calcs!$I$2:$I$2281,"")</f>
        <v>8.9458303156242795</v>
      </c>
      <c r="BQ4" s="5">
        <f>_xlfn.XLOOKUP(BQ$3&amp;$A4,[3]Calcs!$Q$2:$Q$2281,[3]Calcs!$I$2:$I$2281,"")</f>
        <v>8.9227946837642147</v>
      </c>
      <c r="BR4" s="5">
        <f>_xlfn.XLOOKUP(BR$3&amp;$A4,[3]Calcs!$Q$2:$Q$2281,[3]Calcs!$I$2:$I$2281,"")</f>
        <v>8.9350429661682345</v>
      </c>
      <c r="BS4" s="5">
        <f>_xlfn.XLOOKUP(BS$3&amp;$A4,[3]Calcs!$Q$2:$Q$2281,[3]Calcs!$I$2:$I$2281,"")</f>
        <v>7.8786372773613831</v>
      </c>
      <c r="BT4" s="127">
        <f t="shared" ref="BT4:BT67" si="7">SLOPE(BE4:BR4,BE$3:BR$3)</f>
        <v>-0.26965568665988848</v>
      </c>
      <c r="BU4" s="6">
        <f t="shared" ref="BU4:BU67" si="8">IF(ISNUMBER(BS4),BS4-BR4,"")</f>
        <v>-1.0564056888068514</v>
      </c>
      <c r="BV4" s="15">
        <f t="shared" ref="BV4:CJ20" si="9">IFERROR(RANK(E4,E$4:E$155),"")</f>
        <v>81</v>
      </c>
      <c r="BW4" t="str">
        <f t="shared" si="9"/>
        <v/>
      </c>
      <c r="BX4" t="str">
        <f t="shared" si="9"/>
        <v/>
      </c>
      <c r="BY4">
        <f t="shared" si="9"/>
        <v>121</v>
      </c>
      <c r="BZ4">
        <f t="shared" si="9"/>
        <v>112</v>
      </c>
      <c r="CA4">
        <f t="shared" si="9"/>
        <v>115</v>
      </c>
      <c r="CB4">
        <f t="shared" si="9"/>
        <v>117</v>
      </c>
      <c r="CC4">
        <f t="shared" si="9"/>
        <v>120</v>
      </c>
      <c r="CD4">
        <f t="shared" si="9"/>
        <v>131</v>
      </c>
      <c r="CE4">
        <f t="shared" si="9"/>
        <v>131</v>
      </c>
      <c r="CF4">
        <f t="shared" si="9"/>
        <v>121</v>
      </c>
      <c r="CG4">
        <f t="shared" si="9"/>
        <v>129</v>
      </c>
      <c r="CH4">
        <f t="shared" si="9"/>
        <v>134</v>
      </c>
      <c r="CI4">
        <f t="shared" si="9"/>
        <v>135</v>
      </c>
      <c r="CJ4">
        <f t="shared" si="9"/>
        <v>84</v>
      </c>
      <c r="CK4" s="17">
        <v>5.3001719999999999</v>
      </c>
      <c r="CL4" s="5" t="s">
        <v>333</v>
      </c>
      <c r="CM4" s="5" t="s">
        <v>333</v>
      </c>
      <c r="CN4" s="5">
        <v>7.9173680000000006</v>
      </c>
      <c r="CO4" s="5">
        <v>8.5499980000000004</v>
      </c>
      <c r="CP4" s="5">
        <v>8.9467780000000001</v>
      </c>
      <c r="CQ4" s="5">
        <v>9.1415980000000001</v>
      </c>
      <c r="CR4" s="5">
        <v>9.197908</v>
      </c>
      <c r="CS4" s="5">
        <v>9.214182000000001</v>
      </c>
      <c r="CT4" s="5">
        <v>9.2628960000000014</v>
      </c>
      <c r="CU4" s="5">
        <v>9.3609749999999998</v>
      </c>
      <c r="CV4" s="5">
        <v>9.4872060000000005</v>
      </c>
      <c r="CW4" s="5">
        <v>9.6309660000000008</v>
      </c>
      <c r="CX4" s="5">
        <v>9.7705260000000003</v>
      </c>
      <c r="CY4" s="5">
        <v>9.8903999999999996</v>
      </c>
      <c r="CZ4">
        <f t="shared" ref="CZ4:DN20" si="10">IFERROR(CK4*E4,"")</f>
        <v>149.53658739389067</v>
      </c>
      <c r="DA4" t="str">
        <f t="shared" si="10"/>
        <v/>
      </c>
      <c r="DB4" t="str">
        <f t="shared" si="10"/>
        <v/>
      </c>
      <c r="DC4">
        <f t="shared" si="10"/>
        <v>240.50870572510055</v>
      </c>
      <c r="DD4">
        <f t="shared" si="10"/>
        <v>286.09844213489066</v>
      </c>
      <c r="DE4">
        <f t="shared" si="10"/>
        <v>309.43447390528257</v>
      </c>
      <c r="DF4">
        <f t="shared" si="10"/>
        <v>324.91392917072568</v>
      </c>
      <c r="DG4">
        <f t="shared" si="10"/>
        <v>311.03065991465758</v>
      </c>
      <c r="DH4">
        <f t="shared" si="10"/>
        <v>292.71124144183756</v>
      </c>
      <c r="DI4">
        <f t="shared" si="10"/>
        <v>299.67618884139279</v>
      </c>
      <c r="DJ4">
        <f t="shared" si="10"/>
        <v>327.4581391675876</v>
      </c>
      <c r="DK4">
        <f t="shared" si="10"/>
        <v>337.33764610193879</v>
      </c>
      <c r="DL4">
        <f t="shared" si="10"/>
        <v>326.09876115804298</v>
      </c>
      <c r="DM4">
        <f t="shared" si="10"/>
        <v>335.21274619361952</v>
      </c>
      <c r="DN4">
        <f t="shared" si="10"/>
        <v>352.33575273888243</v>
      </c>
      <c r="DO4" s="5">
        <v>5.3001719999999999</v>
      </c>
      <c r="DP4" s="5">
        <v>6.1688459999999994</v>
      </c>
      <c r="DQ4" s="5">
        <v>7.089486</v>
      </c>
      <c r="DR4" s="5">
        <v>7.9173680000000006</v>
      </c>
      <c r="DS4" s="5">
        <v>8.5499980000000004</v>
      </c>
      <c r="DT4" s="5">
        <v>8.9467780000000001</v>
      </c>
      <c r="DU4" s="5">
        <v>9.1415980000000001</v>
      </c>
      <c r="DV4" s="5">
        <v>9.197908</v>
      </c>
      <c r="DW4" s="5">
        <v>9.214182000000001</v>
      </c>
      <c r="DX4" s="5">
        <v>9.2628960000000014</v>
      </c>
      <c r="DY4" s="5">
        <v>9.3609749999999998</v>
      </c>
      <c r="DZ4" s="5">
        <v>9.4872060000000005</v>
      </c>
      <c r="EA4" s="5">
        <v>9.6309660000000008</v>
      </c>
      <c r="EB4" s="5">
        <v>9.7705260000000003</v>
      </c>
      <c r="EC4" s="5">
        <v>9.8903999999999996</v>
      </c>
      <c r="ED4" s="127" t="str">
        <f>IFERROR(E4/VLOOKUP($C4,$C$159:$S$166,E$3-2003,0),"")</f>
        <v/>
      </c>
      <c r="EE4" s="129" cm="1">
        <f t="array" ref="EE4">TREND($EG4:$EQ4,$EG$3:$EQ$3,EE$3)</f>
        <v>0.73324416842369544</v>
      </c>
      <c r="EF4" s="129" cm="1">
        <f t="array" ref="EF4">TREND($EG4:$EQ4,$EG$3:$EQ$3,EF$3)</f>
        <v>0.73863733513379692</v>
      </c>
      <c r="EG4" s="6">
        <f t="shared" ref="EG4:ER19" si="11">IFERROR(H4/VLOOKUP($C4,$C$159:$S$166,H$3-2003,0),"")</f>
        <v>0.68610266204673498</v>
      </c>
      <c r="EH4" s="6">
        <f t="shared" si="11"/>
        <v>0.75654773049939184</v>
      </c>
      <c r="EI4" s="6">
        <f t="shared" si="11"/>
        <v>0.79816561689681809</v>
      </c>
      <c r="EJ4" s="6">
        <f t="shared" si="11"/>
        <v>0.82792637887715081</v>
      </c>
      <c r="EK4" s="6">
        <f t="shared" si="11"/>
        <v>0.78425100294775796</v>
      </c>
      <c r="EL4" s="6">
        <f t="shared" si="11"/>
        <v>0.70784861873697413</v>
      </c>
      <c r="EM4" s="6">
        <f t="shared" si="11"/>
        <v>0.7304124276186269</v>
      </c>
      <c r="EN4" s="6">
        <f t="shared" si="11"/>
        <v>0.78519269892061538</v>
      </c>
      <c r="EO4" s="6">
        <f t="shared" si="11"/>
        <v>0.82046084311294376</v>
      </c>
      <c r="EP4" s="6">
        <f t="shared" si="11"/>
        <v>0.79788572147090575</v>
      </c>
      <c r="EQ4" s="6">
        <f t="shared" si="11"/>
        <v>0.78616598821050976</v>
      </c>
      <c r="ER4" s="6">
        <f t="shared" si="11"/>
        <v>0.8172308187496472</v>
      </c>
      <c r="ES4" s="17">
        <f t="shared" ref="ES4:FF22" si="12">IFERROR(IF(ISNUMBER(E4),E4,ED4*VLOOKUP($C4,$C$159:$R$166,ES$3-2003,0)),"")</f>
        <v>28.213534842622213</v>
      </c>
      <c r="ET4" s="5">
        <f t="shared" si="12"/>
        <v>33.714176536683411</v>
      </c>
      <c r="EU4" s="5">
        <f t="shared" si="12"/>
        <v>32.419329611598897</v>
      </c>
      <c r="EV4" s="5">
        <f t="shared" si="12"/>
        <v>30.377355924986755</v>
      </c>
      <c r="EW4" s="5">
        <f t="shared" si="12"/>
        <v>33.461813924972923</v>
      </c>
      <c r="EX4" s="5">
        <f t="shared" si="12"/>
        <v>34.58613524391491</v>
      </c>
      <c r="EY4" s="5">
        <f t="shared" si="12"/>
        <v>35.542355851868095</v>
      </c>
      <c r="EZ4" s="5">
        <f t="shared" si="12"/>
        <v>33.815369746539929</v>
      </c>
      <c r="FA4" s="5">
        <f t="shared" si="12"/>
        <v>31.767469043029273</v>
      </c>
      <c r="FB4" s="5">
        <f t="shared" si="12"/>
        <v>32.352321438283745</v>
      </c>
      <c r="FC4" s="5">
        <f t="shared" si="12"/>
        <v>34.981200053155533</v>
      </c>
      <c r="FD4" s="5">
        <f t="shared" si="12"/>
        <v>35.5571119781671</v>
      </c>
      <c r="FE4" s="5">
        <f t="shared" si="12"/>
        <v>33.859403216462702</v>
      </c>
      <c r="FF4" s="5">
        <f t="shared" si="12"/>
        <v>34.30856703043618</v>
      </c>
      <c r="FG4" s="5">
        <f t="shared" ref="FG4:FG67" si="13">IFERROR(IF(ISNUMBER(S4),S4,ER4*VLOOKUP($C4,$C$159:$S$166,FG$3-2003,0)),"")</f>
        <v>35.624014472506921</v>
      </c>
      <c r="FH4" s="15">
        <f t="shared" ref="FH4:FV20" si="14">IFERROR(ES4*DO4,"")</f>
        <v>149.53658739389067</v>
      </c>
      <c r="FI4">
        <f t="shared" si="14"/>
        <v>207.9775630716133</v>
      </c>
      <c r="FJ4">
        <f t="shared" si="14"/>
        <v>229.83638341081581</v>
      </c>
      <c r="FK4">
        <f t="shared" si="14"/>
        <v>240.50870572510055</v>
      </c>
      <c r="FL4">
        <f t="shared" si="14"/>
        <v>286.09844213489066</v>
      </c>
      <c r="FM4">
        <f t="shared" si="14"/>
        <v>309.43447390528257</v>
      </c>
      <c r="FN4">
        <f t="shared" si="14"/>
        <v>324.91392917072568</v>
      </c>
      <c r="FO4">
        <f t="shared" si="14"/>
        <v>311.03065991465758</v>
      </c>
      <c r="FP4">
        <f t="shared" si="14"/>
        <v>292.71124144183756</v>
      </c>
      <c r="FQ4">
        <f t="shared" si="14"/>
        <v>299.67618884139279</v>
      </c>
      <c r="FR4">
        <f t="shared" si="14"/>
        <v>327.4581391675876</v>
      </c>
      <c r="FS4">
        <f t="shared" si="14"/>
        <v>337.33764610193879</v>
      </c>
      <c r="FT4">
        <f t="shared" si="14"/>
        <v>326.09876115804298</v>
      </c>
      <c r="FU4">
        <f t="shared" si="14"/>
        <v>335.21274619361952</v>
      </c>
      <c r="FV4">
        <f t="shared" si="14"/>
        <v>352.33575273888243</v>
      </c>
    </row>
    <row r="5" spans="1:178">
      <c r="A5" t="str">
        <f>VLOOKUP(B5,'[3]country codes'!$A$3:$B$287,2,0)</f>
        <v>LUX</v>
      </c>
      <c r="B5" s="1" t="s">
        <v>152</v>
      </c>
      <c r="C5" s="15">
        <v>3</v>
      </c>
      <c r="D5" s="15">
        <v>1</v>
      </c>
      <c r="E5" s="17" t="str">
        <f>IFERROR(VLOOKUP(E$3&amp;$A5,[3]Calcs!$Q$2:$R$2281,2,0),"")</f>
        <v/>
      </c>
      <c r="F5" s="5" t="str">
        <f>IFERROR(VLOOKUP(F$3&amp;$A5,[3]Calcs!$Q$2:$R$2281,2,0),"")</f>
        <v/>
      </c>
      <c r="G5" s="5" t="str">
        <f>IFERROR(VLOOKUP(G$3&amp;$A5,[3]Calcs!$Q$2:$R$2281,2,0),"")</f>
        <v/>
      </c>
      <c r="H5" s="5">
        <f>IFERROR(VLOOKUP(H$3&amp;$A5,[3]Calcs!$Q$2:$R$2281,2,0),"")</f>
        <v>27.646633130364336</v>
      </c>
      <c r="I5" s="5">
        <f>IFERROR(VLOOKUP(I$3&amp;$A5,[3]Calcs!$Q$2:$R$2281,2,0),"")</f>
        <v>25.94504238863097</v>
      </c>
      <c r="J5" s="5">
        <f>IFERROR(VLOOKUP(J$3&amp;$A5,[3]Calcs!$Q$2:$R$2281,2,0),"")</f>
        <v>26.596924633542542</v>
      </c>
      <c r="K5" s="5">
        <f>IFERROR(VLOOKUP(K$3&amp;$A5,[3]Calcs!$Q$2:$R$2281,2,0),"")</f>
        <v>27.951021448080979</v>
      </c>
      <c r="L5" s="5">
        <f>IFERROR(VLOOKUP(L$3&amp;$A5,[3]Calcs!$Q$2:$R$2281,2,0),"")</f>
        <v>29.371936210535324</v>
      </c>
      <c r="M5" s="5">
        <f>IFERROR(VLOOKUP(M$3&amp;$A5,[3]Calcs!$Q$2:$R$2281,2,0),"")</f>
        <v>29.780921023673216</v>
      </c>
      <c r="N5" s="5">
        <f>IFERROR(VLOOKUP(N$3&amp;$A5,[3]Calcs!$Q$2:$R$2281,2,0),"")</f>
        <v>29.012078184402334</v>
      </c>
      <c r="O5" s="5">
        <f>IFERROR(VLOOKUP(O$3&amp;$A5,[3]Calcs!$Q$2:$R$2281,2,0),"")</f>
        <v>29.941131031142881</v>
      </c>
      <c r="P5" s="5">
        <f>IFERROR(VLOOKUP(P$3&amp;$A5,[3]Calcs!$Q$2:$R$2281,2,0),"")</f>
        <v>30.281641801765051</v>
      </c>
      <c r="Q5" s="5">
        <f>IFERROR(VLOOKUP(Q$3&amp;$A5,[3]Calcs!$Q$2:$R$2281,2,0),"")</f>
        <v>30.949302909449631</v>
      </c>
      <c r="R5" s="5">
        <f>IFERROR(VLOOKUP(R$3&amp;$A5,[3]Calcs!$Q$2:$R$2281,2,0),"")</f>
        <v>31.723369529032396</v>
      </c>
      <c r="S5" s="5" t="str">
        <f>IFERROR(VLOOKUP(S$3&amp;$A5,[3]Calcs!$Q$2:$R$2281,2,0),"")</f>
        <v/>
      </c>
      <c r="T5" s="127">
        <f t="shared" si="0"/>
        <v>0.5006839701933935</v>
      </c>
      <c r="U5" s="6">
        <f t="shared" si="1"/>
        <v>0.92071334251337045</v>
      </c>
      <c r="V5" s="6" t="str">
        <f t="shared" si="2"/>
        <v/>
      </c>
      <c r="W5" s="17" t="str">
        <f>_xlfn.XLOOKUP(W$3&amp;$A5,[3]Calcs!$Q$2:$Q$2281,[3]Calcs!$H$2:$H$2281,"")</f>
        <v/>
      </c>
      <c r="X5" s="5" t="str">
        <f>_xlfn.XLOOKUP(X$3&amp;$A5,[3]Calcs!$Q$2:$Q$2281,[3]Calcs!$H$2:$H$2281,"")</f>
        <v/>
      </c>
      <c r="Y5" s="5" t="str">
        <f>_xlfn.XLOOKUP(Y$3&amp;$A5,[3]Calcs!$Q$2:$Q$2281,[3]Calcs!$H$2:$H$2281,"")</f>
        <v/>
      </c>
      <c r="Z5" s="5">
        <f>_xlfn.XLOOKUP(Z$3&amp;$A5,[3]Calcs!$Q$2:$Q$2281,[3]Calcs!$H$2:$H$2281,"")</f>
        <v>6.9579200744628906</v>
      </c>
      <c r="AA5" s="5">
        <f>_xlfn.XLOOKUP(AA$3&amp;$A5,[3]Calcs!$Q$2:$Q$2281,[3]Calcs!$H$2:$H$2281,"")</f>
        <v>7.0972518920898438</v>
      </c>
      <c r="AB5" s="5">
        <f>_xlfn.XLOOKUP(AB$3&amp;$A5,[3]Calcs!$Q$2:$Q$2281,[3]Calcs!$H$2:$H$2281,"")</f>
        <v>7.1014003753662109</v>
      </c>
      <c r="AC5" s="5">
        <f>_xlfn.XLOOKUP(AC$3&amp;$A5,[3]Calcs!$Q$2:$Q$2281,[3]Calcs!$H$2:$H$2281,"")</f>
        <v>6.9640970230102539</v>
      </c>
      <c r="AD5" s="5">
        <f>_xlfn.XLOOKUP(AD$3&amp;$A5,[3]Calcs!$Q$2:$Q$2281,[3]Calcs!$H$2:$H$2281,"")</f>
        <v>7.1308093070983887</v>
      </c>
      <c r="AE5" s="5">
        <f>_xlfn.XLOOKUP(AE$3&amp;$A5,[3]Calcs!$Q$2:$Q$2281,[3]Calcs!$H$2:$H$2281,"")</f>
        <v>6.8911271095275879</v>
      </c>
      <c r="AF5" s="5">
        <f>_xlfn.XLOOKUP(AF$3&amp;$A5,[3]Calcs!$Q$2:$Q$2281,[3]Calcs!$H$2:$H$2281,"")</f>
        <v>6.7015714645385742</v>
      </c>
      <c r="AG5" s="5">
        <f>_xlfn.XLOOKUP(AG$3&amp;$A5,[3]Calcs!$Q$2:$Q$2281,[3]Calcs!$H$2:$H$2281,"")</f>
        <v>6.9673409461975098</v>
      </c>
      <c r="AH5" s="5">
        <f>_xlfn.XLOOKUP(AH$3&amp;$A5,[3]Calcs!$Q$2:$Q$2281,[3]Calcs!$H$2:$H$2281,"")</f>
        <v>7.0613808631896973</v>
      </c>
      <c r="AI5" s="5">
        <f>_xlfn.XLOOKUP(AI$3&amp;$A5,[3]Calcs!$Q$2:$Q$2281,[3]Calcs!$H$2:$H$2281,"")</f>
        <v>7.2426309585571289</v>
      </c>
      <c r="AJ5" s="5">
        <f>_xlfn.XLOOKUP(AJ$3&amp;$A5,[3]Calcs!$Q$2:$Q$2281,[3]Calcs!$H$2:$H$2281,"")</f>
        <v>7.4040155410766602</v>
      </c>
      <c r="AK5" s="128" t="str">
        <f>_xlfn.XLOOKUP(AK$3&amp;$A5,[3]Calcs!$Q$2:$Q$2281,[3]Calcs!$H$2:$H$2281,"")</f>
        <v/>
      </c>
      <c r="AL5" s="127">
        <f t="shared" si="3"/>
        <v>2.0628955147483131E-2</v>
      </c>
      <c r="AM5" s="6" t="str">
        <f t="shared" si="4"/>
        <v/>
      </c>
      <c r="AN5" s="17">
        <f>_xlfn.XLOOKUP(AN$3&amp;$A5,[3]Calcs!$Q$2:$Q$2281,[3]Calcs!$G$2:$G$2281,"")</f>
        <v>79.099999999999994</v>
      </c>
      <c r="AO5" s="5">
        <f>_xlfn.XLOOKUP(AO$3&amp;$A5,[3]Calcs!$Q$2:$Q$2281,[3]Calcs!$G$2:$G$2281,"")</f>
        <v>79.400000000000006</v>
      </c>
      <c r="AP5" s="5">
        <f>_xlfn.XLOOKUP(AP$3&amp;$A5,[3]Calcs!$Q$2:$Q$2281,[3]Calcs!$G$2:$G$2281,"")</f>
        <v>79.7</v>
      </c>
      <c r="AQ5" s="5">
        <f>_xlfn.XLOOKUP(AQ$3&amp;$A5,[3]Calcs!$Q$2:$Q$2281,[3]Calcs!$G$2:$G$2281,"")</f>
        <v>80</v>
      </c>
      <c r="AR5" s="5">
        <f>_xlfn.XLOOKUP(AR$3&amp;$A5,[3]Calcs!$Q$2:$Q$2281,[3]Calcs!$G$2:$G$2281,"")</f>
        <v>80.400000000000006</v>
      </c>
      <c r="AS5" s="5">
        <f>_xlfn.XLOOKUP(AS$3&amp;$A5,[3]Calcs!$Q$2:$Q$2281,[3]Calcs!$G$2:$G$2281,"")</f>
        <v>80.7</v>
      </c>
      <c r="AT5" s="5">
        <f>_xlfn.XLOOKUP(AT$3&amp;$A5,[3]Calcs!$Q$2:$Q$2281,[3]Calcs!$G$2:$G$2281,"")</f>
        <v>81</v>
      </c>
      <c r="AU5" s="5">
        <f>_xlfn.XLOOKUP(AU$3&amp;$A5,[3]Calcs!$Q$2:$Q$2281,[3]Calcs!$G$2:$G$2281,"")</f>
        <v>81.2</v>
      </c>
      <c r="AV5" s="5">
        <f>_xlfn.XLOOKUP(AV$3&amp;$A5,[3]Calcs!$Q$2:$Q$2281,[3]Calcs!$G$2:$G$2281,"")</f>
        <v>81.400000000000006</v>
      </c>
      <c r="AW5" s="5">
        <f>_xlfn.XLOOKUP(AW$3&amp;$A5,[3]Calcs!$Q$2:$Q$2281,[3]Calcs!$G$2:$G$2281,"")</f>
        <v>81.599999999999994</v>
      </c>
      <c r="AX5" s="5">
        <f>_xlfn.XLOOKUP(AX$3&amp;$A5,[3]Calcs!$Q$2:$Q$2281,[3]Calcs!$G$2:$G$2281,"")</f>
        <v>81.8</v>
      </c>
      <c r="AY5" s="5">
        <f>_xlfn.XLOOKUP(AY$3&amp;$A5,[3]Calcs!$Q$2:$Q$2281,[3]Calcs!$G$2:$G$2281,"")</f>
        <v>82</v>
      </c>
      <c r="AZ5" s="5">
        <f>_xlfn.XLOOKUP(AZ$3&amp;$A5,[3]Calcs!$Q$2:$Q$2281,[3]Calcs!$G$2:$G$2281,"")</f>
        <v>82.1</v>
      </c>
      <c r="BA5" s="5">
        <f>_xlfn.XLOOKUP(BA$3&amp;$A5,[3]Calcs!$Q$2:$Q$2281,[3]Calcs!$G$2:$G$2281,"")</f>
        <v>82.3</v>
      </c>
      <c r="BB5" s="5">
        <f>_xlfn.XLOOKUP(BB$3&amp;$A5,[3]Calcs!$Q$2:$Q$2281,[3]Calcs!$G$2:$G$2281,"")</f>
        <v>81.399999999999991</v>
      </c>
      <c r="BC5" s="127">
        <f t="shared" si="5"/>
        <v>0.24813186813186774</v>
      </c>
      <c r="BD5" s="6">
        <f t="shared" si="6"/>
        <v>-0.90000000000000568</v>
      </c>
      <c r="BE5" s="17">
        <f>_xlfn.XLOOKUP(BE$3&amp;$A5,[3]Calcs!$Q$2:$Q$2281,[3]Calcs!$I$2:$I$2281,"")</f>
        <v>15.321600553153999</v>
      </c>
      <c r="BF5" s="5">
        <f>_xlfn.XLOOKUP(BF$3&amp;$A5,[3]Calcs!$Q$2:$Q$2281,[3]Calcs!$I$2:$I$2281,"")</f>
        <v>14.4723248914151</v>
      </c>
      <c r="BG5" s="5">
        <f>_xlfn.XLOOKUP(BG$3&amp;$A5,[3]Calcs!$Q$2:$Q$2281,[3]Calcs!$I$2:$I$2281,"")</f>
        <v>15.3344186115509</v>
      </c>
      <c r="BH5" s="5">
        <f>_xlfn.XLOOKUP(BH$3&amp;$A5,[3]Calcs!$Q$2:$Q$2281,[3]Calcs!$I$2:$I$2281,"")</f>
        <v>14.050211627364099</v>
      </c>
      <c r="BI5" s="5">
        <f>_xlfn.XLOOKUP(BI$3&amp;$A5,[3]Calcs!$Q$2:$Q$2281,[3]Calcs!$I$2:$I$2281,"")</f>
        <v>15.823105561197</v>
      </c>
      <c r="BJ5" s="5">
        <f>_xlfn.XLOOKUP(BJ$3&amp;$A5,[3]Calcs!$Q$2:$Q$2281,[3]Calcs!$I$2:$I$2281,"")</f>
        <v>15.323598801829201</v>
      </c>
      <c r="BK5" s="5">
        <f>_xlfn.XLOOKUP(BK$3&amp;$A5,[3]Calcs!$Q$2:$Q$2281,[3]Calcs!$I$2:$I$2281,"")</f>
        <v>13.9677941445588</v>
      </c>
      <c r="BL5" s="5">
        <f>_xlfn.XLOOKUP(BL$3&amp;$A5,[3]Calcs!$Q$2:$Q$2281,[3]Calcs!$I$2:$I$2281,"")</f>
        <v>13.4208374422599</v>
      </c>
      <c r="BM5" s="5">
        <f>_xlfn.XLOOKUP(BM$3&amp;$A5,[3]Calcs!$Q$2:$Q$2281,[3]Calcs!$I$2:$I$2281,"")</f>
        <v>12.664973981485099</v>
      </c>
      <c r="BN5" s="5">
        <f>_xlfn.XLOOKUP(BN$3&amp;$A5,[3]Calcs!$Q$2:$Q$2281,[3]Calcs!$I$2:$I$2281,"")</f>
        <v>12.757934344754901</v>
      </c>
      <c r="BO5" s="5">
        <f>_xlfn.XLOOKUP(BO$3&amp;$A5,[3]Calcs!$Q$2:$Q$2281,[3]Calcs!$I$2:$I$2281,"")</f>
        <v>12.756427299296799</v>
      </c>
      <c r="BP5" s="5">
        <f>_xlfn.XLOOKUP(BP$3&amp;$A5,[3]Calcs!$Q$2:$Q$2281,[3]Calcs!$I$2:$I$2281,"")</f>
        <v>12.790425230873501</v>
      </c>
      <c r="BQ5" s="5">
        <f>_xlfn.XLOOKUP(BQ$3&amp;$A5,[3]Calcs!$Q$2:$Q$2281,[3]Calcs!$I$2:$I$2281,"")</f>
        <v>12.704441846563249</v>
      </c>
      <c r="BR5" s="5">
        <f>_xlfn.XLOOKUP(BR$3&amp;$A5,[3]Calcs!$Q$2:$Q$2281,[3]Calcs!$I$2:$I$2281,"")</f>
        <v>12.589407028081958</v>
      </c>
      <c r="BS5" s="5">
        <f>_xlfn.XLOOKUP(BS$3&amp;$A5,[3]Calcs!$Q$2:$Q$2281,[3]Calcs!$I$2:$I$2281,"")</f>
        <v>9.7872408802630133</v>
      </c>
      <c r="BT5" s="127">
        <f t="shared" si="7"/>
        <v>-0.24344252151080509</v>
      </c>
      <c r="BU5" s="6">
        <f t="shared" si="8"/>
        <v>-2.8021661478189444</v>
      </c>
      <c r="BV5" s="15" t="str">
        <f t="shared" si="9"/>
        <v/>
      </c>
      <c r="BW5" t="str">
        <f t="shared" si="9"/>
        <v/>
      </c>
      <c r="BX5" t="str">
        <f t="shared" si="9"/>
        <v/>
      </c>
      <c r="BY5">
        <f t="shared" si="9"/>
        <v>125</v>
      </c>
      <c r="BZ5">
        <f t="shared" si="9"/>
        <v>131</v>
      </c>
      <c r="CA5">
        <f t="shared" si="9"/>
        <v>137</v>
      </c>
      <c r="CB5">
        <f t="shared" si="9"/>
        <v>140</v>
      </c>
      <c r="CC5">
        <f t="shared" si="9"/>
        <v>136</v>
      </c>
      <c r="CD5">
        <f t="shared" si="9"/>
        <v>136</v>
      </c>
      <c r="CE5">
        <f t="shared" si="9"/>
        <v>137</v>
      </c>
      <c r="CF5">
        <f t="shared" si="9"/>
        <v>136</v>
      </c>
      <c r="CG5">
        <f t="shared" si="9"/>
        <v>144</v>
      </c>
      <c r="CH5">
        <f t="shared" si="9"/>
        <v>143</v>
      </c>
      <c r="CI5">
        <f t="shared" si="9"/>
        <v>143</v>
      </c>
      <c r="CJ5" t="str">
        <f t="shared" si="9"/>
        <v/>
      </c>
      <c r="CK5" s="17" t="s">
        <v>333</v>
      </c>
      <c r="CL5" s="5" t="s">
        <v>333</v>
      </c>
      <c r="CM5" s="5" t="s">
        <v>333</v>
      </c>
      <c r="CN5" s="5">
        <v>0.49653599999999998</v>
      </c>
      <c r="CO5" s="5">
        <v>0.50788999999999995</v>
      </c>
      <c r="CP5" s="5">
        <v>0.519312</v>
      </c>
      <c r="CQ5" s="5">
        <v>0.53085499999999997</v>
      </c>
      <c r="CR5" s="5">
        <v>0.54255399999999998</v>
      </c>
      <c r="CS5" s="5">
        <v>0.55451199999999989</v>
      </c>
      <c r="CT5" s="5">
        <v>0.56674099999999994</v>
      </c>
      <c r="CU5" s="5">
        <v>0.57926599999999995</v>
      </c>
      <c r="CV5" s="5">
        <v>0.59191399999999994</v>
      </c>
      <c r="CW5" s="5">
        <v>0.604244</v>
      </c>
      <c r="CX5" s="5">
        <v>0.61573</v>
      </c>
      <c r="CY5" s="5" t="s">
        <v>333</v>
      </c>
      <c r="CZ5" t="str">
        <f t="shared" si="10"/>
        <v/>
      </c>
      <c r="DA5" t="str">
        <f t="shared" si="10"/>
        <v/>
      </c>
      <c r="DB5" t="str">
        <f t="shared" si="10"/>
        <v/>
      </c>
      <c r="DC5">
        <f t="shared" si="10"/>
        <v>13.727548628018585</v>
      </c>
      <c r="DD5">
        <f t="shared" si="10"/>
        <v>13.177227578761782</v>
      </c>
      <c r="DE5">
        <f t="shared" si="10"/>
        <v>13.812102125294246</v>
      </c>
      <c r="DF5">
        <f t="shared" si="10"/>
        <v>14.837939490821027</v>
      </c>
      <c r="DG5">
        <f t="shared" si="10"/>
        <v>15.935861478770782</v>
      </c>
      <c r="DH5">
        <f t="shared" si="10"/>
        <v>16.513878078679078</v>
      </c>
      <c r="DI5">
        <f t="shared" si="10"/>
        <v>16.442334202306363</v>
      </c>
      <c r="DJ5">
        <f t="shared" si="10"/>
        <v>17.343879207886012</v>
      </c>
      <c r="DK5">
        <f t="shared" si="10"/>
        <v>17.924127725449956</v>
      </c>
      <c r="DL5">
        <f t="shared" si="10"/>
        <v>18.700930587217485</v>
      </c>
      <c r="DM5">
        <f t="shared" si="10"/>
        <v>19.533030320111116</v>
      </c>
      <c r="DN5" t="str">
        <f t="shared" si="10"/>
        <v/>
      </c>
      <c r="DO5" s="5">
        <v>0.465611</v>
      </c>
      <c r="DP5" s="5">
        <v>0.47491699999999998</v>
      </c>
      <c r="DQ5" s="5">
        <v>0.48540300000000003</v>
      </c>
      <c r="DR5" s="5">
        <v>0.49653599999999998</v>
      </c>
      <c r="DS5" s="5">
        <v>0.50788999999999995</v>
      </c>
      <c r="DT5" s="5">
        <v>0.519312</v>
      </c>
      <c r="DU5" s="5">
        <v>0.53085499999999997</v>
      </c>
      <c r="DV5" s="5">
        <v>0.54255399999999998</v>
      </c>
      <c r="DW5" s="5">
        <v>0.55451199999999989</v>
      </c>
      <c r="DX5" s="5">
        <v>0.56674099999999994</v>
      </c>
      <c r="DY5" s="5">
        <v>0.57926599999999995</v>
      </c>
      <c r="DZ5" s="5">
        <v>0.59191399999999994</v>
      </c>
      <c r="EA5" s="5">
        <v>0.604244</v>
      </c>
      <c r="EB5" s="5">
        <v>0.61573</v>
      </c>
      <c r="EC5" s="5">
        <v>0.62597599999999998</v>
      </c>
      <c r="ED5" s="127" t="str">
        <f>IFERROR(E5/VLOOKUP($C5,$C$159:$S$166,E$3-2003,0),"")</f>
        <v/>
      </c>
      <c r="EE5" s="129" cm="1">
        <f t="array" ref="EE5">TREND($EG5:$EQ5,$EG$3:$EQ$3,EE$3)</f>
        <v>0.55719808297294282</v>
      </c>
      <c r="EF5" s="129" cm="1">
        <f t="array" ref="EF5">TREND($EG5:$EQ5,$EG$3:$EQ$3,EF$3)</f>
        <v>0.56138386112404515</v>
      </c>
      <c r="EG5" s="6">
        <f t="shared" si="11"/>
        <v>0.5871914111366241</v>
      </c>
      <c r="EH5" s="6">
        <f t="shared" si="11"/>
        <v>0.54878716802727767</v>
      </c>
      <c r="EI5" s="6">
        <f t="shared" si="11"/>
        <v>0.55332724438244107</v>
      </c>
      <c r="EJ5" s="6">
        <f t="shared" si="11"/>
        <v>0.57585528443387735</v>
      </c>
      <c r="EK5" s="6">
        <f t="shared" si="11"/>
        <v>0.59696305456246535</v>
      </c>
      <c r="EL5" s="6">
        <f t="shared" si="11"/>
        <v>0.60246678524527797</v>
      </c>
      <c r="EM5" s="6">
        <f t="shared" si="11"/>
        <v>0.5887994171197003</v>
      </c>
      <c r="EN5" s="6">
        <f t="shared" si="11"/>
        <v>0.59759889138112909</v>
      </c>
      <c r="EO5" s="6">
        <f t="shared" si="11"/>
        <v>0.59480518842630492</v>
      </c>
      <c r="EP5" s="6">
        <f t="shared" si="11"/>
        <v>0.59666301228067042</v>
      </c>
      <c r="EQ5" s="6">
        <f t="shared" si="11"/>
        <v>0.60902637334150078</v>
      </c>
      <c r="ER5" s="129" cm="1">
        <f t="array" ref="ER5">TREND($EM5:$EQ5,$EM$3:$EQ$3,ER$3)</f>
        <v>0.60923398651280447</v>
      </c>
      <c r="ES5" s="17" t="str">
        <f t="shared" si="12"/>
        <v/>
      </c>
      <c r="ET5" s="5">
        <f t="shared" si="12"/>
        <v>25.253831921524824</v>
      </c>
      <c r="EU5" s="5">
        <f t="shared" si="12"/>
        <v>26.358440732787642</v>
      </c>
      <c r="EV5" s="5">
        <f t="shared" si="12"/>
        <v>27.646633130364336</v>
      </c>
      <c r="EW5" s="5">
        <f t="shared" si="12"/>
        <v>25.94504238863097</v>
      </c>
      <c r="EX5" s="5">
        <f t="shared" si="12"/>
        <v>26.596924633542542</v>
      </c>
      <c r="EY5" s="5">
        <f t="shared" si="12"/>
        <v>27.951021448080979</v>
      </c>
      <c r="EZ5" s="5">
        <f t="shared" si="12"/>
        <v>29.371936210535324</v>
      </c>
      <c r="FA5" s="5">
        <f t="shared" si="12"/>
        <v>29.780921023673216</v>
      </c>
      <c r="FB5" s="5">
        <f t="shared" si="12"/>
        <v>29.012078184402334</v>
      </c>
      <c r="FC5" s="5">
        <f t="shared" si="12"/>
        <v>29.941131031142881</v>
      </c>
      <c r="FD5" s="5">
        <f t="shared" si="12"/>
        <v>30.281641801765051</v>
      </c>
      <c r="FE5" s="5">
        <f t="shared" si="12"/>
        <v>30.949302909449631</v>
      </c>
      <c r="FF5" s="5">
        <f t="shared" si="12"/>
        <v>31.723369529032396</v>
      </c>
      <c r="FG5" s="5">
        <f t="shared" si="13"/>
        <v>33.157173666966195</v>
      </c>
      <c r="FH5" s="15" t="str">
        <f t="shared" si="14"/>
        <v/>
      </c>
      <c r="FI5">
        <f t="shared" si="14"/>
        <v>11.993474094674804</v>
      </c>
      <c r="FJ5">
        <f t="shared" si="14"/>
        <v>12.794466207017321</v>
      </c>
      <c r="FK5">
        <f t="shared" si="14"/>
        <v>13.727548628018585</v>
      </c>
      <c r="FL5">
        <f t="shared" si="14"/>
        <v>13.177227578761782</v>
      </c>
      <c r="FM5">
        <f t="shared" si="14"/>
        <v>13.812102125294246</v>
      </c>
      <c r="FN5">
        <f t="shared" si="14"/>
        <v>14.837939490821027</v>
      </c>
      <c r="FO5">
        <f t="shared" si="14"/>
        <v>15.935861478770782</v>
      </c>
      <c r="FP5">
        <f t="shared" si="14"/>
        <v>16.513878078679078</v>
      </c>
      <c r="FQ5">
        <f t="shared" si="14"/>
        <v>16.442334202306363</v>
      </c>
      <c r="FR5">
        <f t="shared" si="14"/>
        <v>17.343879207886012</v>
      </c>
      <c r="FS5">
        <f t="shared" si="14"/>
        <v>17.924127725449956</v>
      </c>
      <c r="FT5">
        <f t="shared" si="14"/>
        <v>18.700930587217485</v>
      </c>
      <c r="FU5">
        <f t="shared" si="14"/>
        <v>19.533030320111116</v>
      </c>
      <c r="FV5">
        <f t="shared" si="14"/>
        <v>20.755594943352829</v>
      </c>
    </row>
    <row r="6" spans="1:178">
      <c r="A6" t="str">
        <f>VLOOKUP(B6,'[3]country codes'!$A$3:$B$287,2,0)</f>
        <v>HKG</v>
      </c>
      <c r="B6" s="1" t="s">
        <v>147</v>
      </c>
      <c r="C6" s="15">
        <v>8</v>
      </c>
      <c r="E6" s="17" t="str">
        <f>IFERROR(VLOOKUP(E$3&amp;$A6,[3]Calcs!$Q$2:$R$2281,2,0),"")</f>
        <v/>
      </c>
      <c r="F6" s="5" t="str">
        <f>IFERROR(VLOOKUP(F$3&amp;$A6,[3]Calcs!$Q$2:$R$2281,2,0),"")</f>
        <v/>
      </c>
      <c r="G6" s="5" t="str">
        <f>IFERROR(VLOOKUP(G$3&amp;$A6,[3]Calcs!$Q$2:$R$2281,2,0),"")</f>
        <v/>
      </c>
      <c r="H6" s="5" t="str">
        <f>IFERROR(VLOOKUP(H$3&amp;$A6,[3]Calcs!$Q$2:$R$2281,2,0),"")</f>
        <v/>
      </c>
      <c r="I6" s="5" t="str">
        <f>IFERROR(VLOOKUP(I$3&amp;$A6,[3]Calcs!$Q$2:$R$2281,2,0),"")</f>
        <v/>
      </c>
      <c r="J6" s="5" t="str">
        <f>IFERROR(VLOOKUP(J$3&amp;$A6,[3]Calcs!$Q$2:$R$2281,2,0),"")</f>
        <v/>
      </c>
      <c r="K6" s="5" t="str">
        <f>IFERROR(VLOOKUP(K$3&amp;$A6,[3]Calcs!$Q$2:$R$2281,2,0),"")</f>
        <v/>
      </c>
      <c r="L6" s="5" t="str">
        <f>IFERROR(VLOOKUP(L$3&amp;$A6,[3]Calcs!$Q$2:$R$2281,2,0),"")</f>
        <v/>
      </c>
      <c r="M6" s="5" t="str">
        <f>IFERROR(VLOOKUP(M$3&amp;$A6,[3]Calcs!$Q$2:$R$2281,2,0),"")</f>
        <v/>
      </c>
      <c r="N6" s="5" t="str">
        <f>IFERROR(VLOOKUP(N$3&amp;$A6,[3]Calcs!$Q$2:$R$2281,2,0),"")</f>
        <v/>
      </c>
      <c r="O6" s="5" t="str">
        <f>IFERROR(VLOOKUP(O$3&amp;$A6,[3]Calcs!$Q$2:$R$2281,2,0),"")</f>
        <v/>
      </c>
      <c r="P6" s="5">
        <f>IFERROR(VLOOKUP(P$3&amp;$A6,[3]Calcs!$Q$2:$R$2281,2,0),"")</f>
        <v>31.626446723649064</v>
      </c>
      <c r="Q6" s="5">
        <f>IFERROR(VLOOKUP(Q$3&amp;$A6,[3]Calcs!$Q$2:$R$2281,2,0),"")</f>
        <v>32.663951881658484</v>
      </c>
      <c r="R6" s="5">
        <f>IFERROR(VLOOKUP(R$3&amp;$A6,[3]Calcs!$Q$2:$R$2281,2,0),"")</f>
        <v>33.890658195306983</v>
      </c>
      <c r="S6" s="5" t="str">
        <f>IFERROR(VLOOKUP(S$3&amp;$A6,[3]Calcs!$Q$2:$R$2281,2,0),"")</f>
        <v/>
      </c>
      <c r="T6" s="127">
        <f t="shared" si="0"/>
        <v>1.1321057358289597</v>
      </c>
      <c r="U6" s="6">
        <f t="shared" si="1"/>
        <v>0.99883827045652152</v>
      </c>
      <c r="V6" s="6" t="str">
        <f t="shared" si="2"/>
        <v/>
      </c>
      <c r="W6" s="17">
        <f>_xlfn.XLOOKUP(W$3&amp;$A6,[3]Calcs!$Q$2:$Q$2281,[3]Calcs!$H$2:$H$2281,"")</f>
        <v>5.5111870765686035</v>
      </c>
      <c r="X6" s="5">
        <f>_xlfn.XLOOKUP(X$3&amp;$A6,[3]Calcs!$Q$2:$Q$2281,[3]Calcs!$H$2:$H$2281,"")</f>
        <v>5.3242244720458984</v>
      </c>
      <c r="Y6" s="5">
        <f>_xlfn.XLOOKUP(Y$3&amp;$A6,[3]Calcs!$Q$2:$Q$2281,[3]Calcs!$H$2:$H$2281,"")</f>
        <v>5.1372618675231934</v>
      </c>
      <c r="Z6" s="5">
        <f>_xlfn.XLOOKUP(Z$3&amp;$A6,[3]Calcs!$Q$2:$Q$2281,[3]Calcs!$H$2:$H$2281,"")</f>
        <v>5.3970556259155273</v>
      </c>
      <c r="AA6" s="5">
        <f>_xlfn.XLOOKUP(AA$3&amp;$A6,[3]Calcs!$Q$2:$Q$2281,[3]Calcs!$H$2:$H$2281,"")</f>
        <v>5.6428346633911133</v>
      </c>
      <c r="AB6" s="5">
        <f>_xlfn.XLOOKUP(AB$3&amp;$A6,[3]Calcs!$Q$2:$Q$2281,[3]Calcs!$H$2:$H$2281,"")</f>
        <v>5.4740109443664551</v>
      </c>
      <c r="AC6" s="5">
        <f>_xlfn.XLOOKUP(AC$3&amp;$A6,[3]Calcs!$Q$2:$Q$2281,[3]Calcs!$H$2:$H$2281,"")</f>
        <v>5.4837646484375</v>
      </c>
      <c r="AD6" s="5">
        <f>_xlfn.XLOOKUP(AD$3&amp;$A6,[3]Calcs!$Q$2:$Q$2281,[3]Calcs!$H$2:$H$2281,"")</f>
        <v>5.4709076881408691</v>
      </c>
      <c r="AE6" s="5">
        <f>_xlfn.XLOOKUP(AE$3&amp;$A6,[3]Calcs!$Q$2:$Q$2281,[3]Calcs!$H$2:$H$2281,"")</f>
        <v>5.4580507278442383</v>
      </c>
      <c r="AF6" s="5">
        <f>_xlfn.XLOOKUP(AF$3&amp;$A6,[3]Calcs!$Q$2:$Q$2281,[3]Calcs!$H$2:$H$2281,"")</f>
        <v>5.4782357215881348</v>
      </c>
      <c r="AG6" s="5">
        <f>_xlfn.XLOOKUP(AG$3&amp;$A6,[3]Calcs!$Q$2:$Q$2281,[3]Calcs!$H$2:$H$2281,"")</f>
        <v>5.4984207153320313</v>
      </c>
      <c r="AH6" s="5">
        <f>_xlfn.XLOOKUP(AH$3&amp;$A6,[3]Calcs!$Q$2:$Q$2281,[3]Calcs!$H$2:$H$2281,"")</f>
        <v>5.3624749183654785</v>
      </c>
      <c r="AI6" s="5">
        <f>_xlfn.XLOOKUP(AI$3&amp;$A6,[3]Calcs!$Q$2:$Q$2281,[3]Calcs!$H$2:$H$2281,"")</f>
        <v>5.5108959674835205</v>
      </c>
      <c r="AJ6" s="5">
        <f>_xlfn.XLOOKUP(AJ$3&amp;$A6,[3]Calcs!$Q$2:$Q$2281,[3]Calcs!$H$2:$H$2281,"")</f>
        <v>5.6593170166015625</v>
      </c>
      <c r="AK6" s="128">
        <f>_xlfn.XLOOKUP(AK$3&amp;$A6,[3]Calcs!$Q$2:$Q$2281,[3]Calcs!$H$2:$H$2281,"")</f>
        <v>5.2953414916992188</v>
      </c>
      <c r="AL6" s="127">
        <f t="shared" si="3"/>
        <v>1.281717897771479E-2</v>
      </c>
      <c r="AM6" s="6">
        <f t="shared" si="4"/>
        <v>-0.36397552490234375</v>
      </c>
      <c r="AN6" s="17">
        <f>_xlfn.XLOOKUP(AN$3&amp;$A6,[3]Calcs!$Q$2:$Q$2281,[3]Calcs!$G$2:$G$2281,"")</f>
        <v>82.2</v>
      </c>
      <c r="AO6" s="5">
        <f>_xlfn.XLOOKUP(AO$3&amp;$A6,[3]Calcs!$Q$2:$Q$2281,[3]Calcs!$G$2:$G$2281,"")</f>
        <v>82.3</v>
      </c>
      <c r="AP6" s="5">
        <f>_xlfn.XLOOKUP(AP$3&amp;$A6,[3]Calcs!$Q$2:$Q$2281,[3]Calcs!$G$2:$G$2281,"")</f>
        <v>82.5</v>
      </c>
      <c r="AQ6" s="5">
        <f>_xlfn.XLOOKUP(AQ$3&amp;$A6,[3]Calcs!$Q$2:$Q$2281,[3]Calcs!$G$2:$G$2281,"")</f>
        <v>82.7</v>
      </c>
      <c r="AR6" s="5">
        <f>_xlfn.XLOOKUP(AR$3&amp;$A6,[3]Calcs!$Q$2:$Q$2281,[3]Calcs!$G$2:$G$2281,"")</f>
        <v>82.9</v>
      </c>
      <c r="AS6" s="5">
        <f>_xlfn.XLOOKUP(AS$3&amp;$A6,[3]Calcs!$Q$2:$Q$2281,[3]Calcs!$G$2:$G$2281,"")</f>
        <v>83.1</v>
      </c>
      <c r="AT6" s="5">
        <f>_xlfn.XLOOKUP(AT$3&amp;$A6,[3]Calcs!$Q$2:$Q$2281,[3]Calcs!$G$2:$G$2281,"")</f>
        <v>83.3</v>
      </c>
      <c r="AU6" s="5">
        <f>_xlfn.XLOOKUP(AU$3&amp;$A6,[3]Calcs!$Q$2:$Q$2281,[3]Calcs!$G$2:$G$2281,"")</f>
        <v>83.6</v>
      </c>
      <c r="AV6" s="5">
        <f>_xlfn.XLOOKUP(AV$3&amp;$A6,[3]Calcs!$Q$2:$Q$2281,[3]Calcs!$G$2:$G$2281,"")</f>
        <v>83.8</v>
      </c>
      <c r="AW6" s="5">
        <f>_xlfn.XLOOKUP(AW$3&amp;$A6,[3]Calcs!$Q$2:$Q$2281,[3]Calcs!$G$2:$G$2281,"")</f>
        <v>84</v>
      </c>
      <c r="AX6" s="5">
        <f>_xlfn.XLOOKUP(AX$3&amp;$A6,[3]Calcs!$Q$2:$Q$2281,[3]Calcs!$G$2:$G$2281,"")</f>
        <v>84.3</v>
      </c>
      <c r="AY6" s="5">
        <f>_xlfn.XLOOKUP(AY$3&amp;$A6,[3]Calcs!$Q$2:$Q$2281,[3]Calcs!$G$2:$G$2281,"")</f>
        <v>84.5</v>
      </c>
      <c r="AZ6" s="5">
        <f>_xlfn.XLOOKUP(AZ$3&amp;$A6,[3]Calcs!$Q$2:$Q$2281,[3]Calcs!$G$2:$G$2281,"")</f>
        <v>84.7</v>
      </c>
      <c r="BA6" s="5">
        <f>_xlfn.XLOOKUP(BA$3&amp;$A6,[3]Calcs!$Q$2:$Q$2281,[3]Calcs!$G$2:$G$2281,"")</f>
        <v>84.9</v>
      </c>
      <c r="BB6" s="5">
        <f>_xlfn.XLOOKUP(BB$3&amp;$A6,[3]Calcs!$Q$2:$Q$2281,[3]Calcs!$G$2:$G$2281,"")</f>
        <v>85.060883720930235</v>
      </c>
      <c r="BC6" s="127">
        <f t="shared" si="5"/>
        <v>0.21670329670329677</v>
      </c>
      <c r="BD6" s="6">
        <f t="shared" si="6"/>
        <v>0.1608837209302294</v>
      </c>
      <c r="BE6" s="17" t="str">
        <f>_xlfn.XLOOKUP(BE$3&amp;$A6,[3]Calcs!$Q$2:$Q$2281,[3]Calcs!$I$2:$I$2281,"")</f>
        <v/>
      </c>
      <c r="BF6" s="5" t="str">
        <f>_xlfn.XLOOKUP(BF$3&amp;$A6,[3]Calcs!$Q$2:$Q$2281,[3]Calcs!$I$2:$I$2281,"")</f>
        <v/>
      </c>
      <c r="BG6" s="5" t="str">
        <f>_xlfn.XLOOKUP(BG$3&amp;$A6,[3]Calcs!$Q$2:$Q$2281,[3]Calcs!$I$2:$I$2281,"")</f>
        <v/>
      </c>
      <c r="BH6" s="5" t="str">
        <f>_xlfn.XLOOKUP(BH$3&amp;$A6,[3]Calcs!$Q$2:$Q$2281,[3]Calcs!$I$2:$I$2281,"")</f>
        <v/>
      </c>
      <c r="BI6" s="5" t="str">
        <f>_xlfn.XLOOKUP(BI$3&amp;$A6,[3]Calcs!$Q$2:$Q$2281,[3]Calcs!$I$2:$I$2281,"")</f>
        <v/>
      </c>
      <c r="BJ6" s="5" t="str">
        <f>_xlfn.XLOOKUP(BJ$3&amp;$A6,[3]Calcs!$Q$2:$Q$2281,[3]Calcs!$I$2:$I$2281,"")</f>
        <v/>
      </c>
      <c r="BK6" s="5" t="str">
        <f>_xlfn.XLOOKUP(BK$3&amp;$A6,[3]Calcs!$Q$2:$Q$2281,[3]Calcs!$I$2:$I$2281,"")</f>
        <v/>
      </c>
      <c r="BL6" s="5" t="str">
        <f>_xlfn.XLOOKUP(BL$3&amp;$A6,[3]Calcs!$Q$2:$Q$2281,[3]Calcs!$I$2:$I$2281,"")</f>
        <v/>
      </c>
      <c r="BM6" s="5" t="str">
        <f>_xlfn.XLOOKUP(BM$3&amp;$A6,[3]Calcs!$Q$2:$Q$2281,[3]Calcs!$I$2:$I$2281,"")</f>
        <v/>
      </c>
      <c r="BN6" s="5" t="str">
        <f>_xlfn.XLOOKUP(BN$3&amp;$A6,[3]Calcs!$Q$2:$Q$2281,[3]Calcs!$I$2:$I$2281,"")</f>
        <v/>
      </c>
      <c r="BO6" s="5" t="str">
        <f>_xlfn.XLOOKUP(BO$3&amp;$A6,[3]Calcs!$Q$2:$Q$2281,[3]Calcs!$I$2:$I$2281,"")</f>
        <v/>
      </c>
      <c r="BP6" s="5">
        <f>_xlfn.XLOOKUP(BP$3&amp;$A6,[3]Calcs!$Q$2:$Q$2281,[3]Calcs!$I$2:$I$2281,"")</f>
        <v>9.0533800000000006</v>
      </c>
      <c r="BQ6" s="5">
        <f>_xlfn.XLOOKUP(BQ$3&amp;$A6,[3]Calcs!$Q$2:$Q$2281,[3]Calcs!$I$2:$I$2281,"")</f>
        <v>8.8448733843126401</v>
      </c>
      <c r="BR6" s="5">
        <f>_xlfn.XLOOKUP(BR$3&amp;$A6,[3]Calcs!$Q$2:$Q$2281,[3]Calcs!$I$2:$I$2281,"")</f>
        <v>8.6018881673552041</v>
      </c>
      <c r="BS6" s="5" t="str">
        <f>_xlfn.XLOOKUP(BS$3&amp;$A6,[3]Calcs!$Q$2:$Q$2281,[3]Calcs!$I$2:$I$2281,"")</f>
        <v/>
      </c>
      <c r="BT6" s="127">
        <f t="shared" si="7"/>
        <v>-0.22574591632239827</v>
      </c>
      <c r="BU6" s="6" t="str">
        <f t="shared" si="8"/>
        <v/>
      </c>
      <c r="BV6" s="15" t="str">
        <f t="shared" si="9"/>
        <v/>
      </c>
      <c r="BW6" t="str">
        <f t="shared" si="9"/>
        <v/>
      </c>
      <c r="BX6" t="str">
        <f t="shared" si="9"/>
        <v/>
      </c>
      <c r="BY6" t="str">
        <f t="shared" si="9"/>
        <v/>
      </c>
      <c r="BZ6" t="str">
        <f t="shared" si="9"/>
        <v/>
      </c>
      <c r="CA6" t="str">
        <f t="shared" si="9"/>
        <v/>
      </c>
      <c r="CB6" t="str">
        <f t="shared" si="9"/>
        <v/>
      </c>
      <c r="CC6" t="str">
        <f t="shared" si="9"/>
        <v/>
      </c>
      <c r="CD6" t="str">
        <f t="shared" si="9"/>
        <v/>
      </c>
      <c r="CE6" t="str">
        <f t="shared" si="9"/>
        <v/>
      </c>
      <c r="CF6" t="str">
        <f t="shared" si="9"/>
        <v/>
      </c>
      <c r="CG6">
        <f t="shared" si="9"/>
        <v>141</v>
      </c>
      <c r="CH6">
        <f t="shared" si="9"/>
        <v>139</v>
      </c>
      <c r="CI6">
        <f t="shared" si="9"/>
        <v>138</v>
      </c>
      <c r="CJ6" t="str">
        <f t="shared" si="9"/>
        <v/>
      </c>
      <c r="CK6" s="17" t="s">
        <v>333</v>
      </c>
      <c r="CL6" s="5" t="s">
        <v>333</v>
      </c>
      <c r="CM6" s="5" t="s">
        <v>333</v>
      </c>
      <c r="CN6" s="5" t="s">
        <v>333</v>
      </c>
      <c r="CO6" s="5" t="s">
        <v>333</v>
      </c>
      <c r="CP6" s="5" t="s">
        <v>333</v>
      </c>
      <c r="CQ6" s="5" t="s">
        <v>333</v>
      </c>
      <c r="CR6" s="5" t="s">
        <v>333</v>
      </c>
      <c r="CS6" s="5" t="s">
        <v>333</v>
      </c>
      <c r="CT6" s="5" t="s">
        <v>333</v>
      </c>
      <c r="CU6" s="5" t="s">
        <v>333</v>
      </c>
      <c r="CV6" s="5">
        <v>7.3063149999999997</v>
      </c>
      <c r="CW6" s="5">
        <v>7.3717280000000001</v>
      </c>
      <c r="CX6" s="5">
        <v>7.4361570000000006</v>
      </c>
      <c r="CY6" s="5" t="s">
        <v>333</v>
      </c>
      <c r="CZ6" t="str">
        <f t="shared" si="10"/>
        <v/>
      </c>
      <c r="DA6" t="str">
        <f t="shared" si="10"/>
        <v/>
      </c>
      <c r="DB6" t="str">
        <f t="shared" si="10"/>
        <v/>
      </c>
      <c r="DC6" t="str">
        <f t="shared" si="10"/>
        <v/>
      </c>
      <c r="DD6" t="str">
        <f t="shared" si="10"/>
        <v/>
      </c>
      <c r="DE6" t="str">
        <f t="shared" si="10"/>
        <v/>
      </c>
      <c r="DF6" t="str">
        <f t="shared" si="10"/>
        <v/>
      </c>
      <c r="DG6" t="str">
        <f t="shared" si="10"/>
        <v/>
      </c>
      <c r="DH6" t="str">
        <f t="shared" si="10"/>
        <v/>
      </c>
      <c r="DI6" t="str">
        <f t="shared" si="10"/>
        <v/>
      </c>
      <c r="DJ6" t="str">
        <f t="shared" si="10"/>
        <v/>
      </c>
      <c r="DK6">
        <f t="shared" si="10"/>
        <v>231.07278209369801</v>
      </c>
      <c r="DL6">
        <f t="shared" si="10"/>
        <v>240.78976867667453</v>
      </c>
      <c r="DM6">
        <f t="shared" si="10"/>
        <v>252.01625517363942</v>
      </c>
      <c r="DN6" t="str">
        <f t="shared" si="10"/>
        <v/>
      </c>
      <c r="DO6" s="5">
        <v>6.8020829999999997</v>
      </c>
      <c r="DP6" s="5">
        <v>6.8400169999999996</v>
      </c>
      <c r="DQ6" s="5">
        <v>6.8818609999999998</v>
      </c>
      <c r="DR6" s="5">
        <v>6.9246419999999995</v>
      </c>
      <c r="DS6" s="5">
        <v>6.9663239999999993</v>
      </c>
      <c r="DT6" s="5">
        <v>7.0065980000000003</v>
      </c>
      <c r="DU6" s="5">
        <v>7.0468469999999996</v>
      </c>
      <c r="DV6" s="5">
        <v>7.0887799999999999</v>
      </c>
      <c r="DW6" s="5">
        <v>7.1346679999999996</v>
      </c>
      <c r="DX6" s="5">
        <v>7.1859920000000006</v>
      </c>
      <c r="DY6" s="5">
        <v>7.2435410000000005</v>
      </c>
      <c r="DZ6" s="5">
        <v>7.3063149999999997</v>
      </c>
      <c r="EA6" s="5">
        <v>7.3717280000000001</v>
      </c>
      <c r="EB6" s="5">
        <v>7.4361570000000006</v>
      </c>
      <c r="EC6" s="5">
        <v>7.496988</v>
      </c>
      <c r="ED6" s="130">
        <f t="shared" ref="ED6:EN6" si="15">AVERAGE($EO6:$EQ6)</f>
        <v>0.74230964986349257</v>
      </c>
      <c r="EE6" s="129">
        <f t="shared" si="15"/>
        <v>0.74230964986349257</v>
      </c>
      <c r="EF6" s="129">
        <f t="shared" si="15"/>
        <v>0.74230964986349257</v>
      </c>
      <c r="EG6" s="129">
        <f t="shared" si="15"/>
        <v>0.74230964986349257</v>
      </c>
      <c r="EH6" s="129">
        <f t="shared" si="15"/>
        <v>0.74230964986349257</v>
      </c>
      <c r="EI6" s="129">
        <f t="shared" si="15"/>
        <v>0.74230964986349257</v>
      </c>
      <c r="EJ6" s="129">
        <f t="shared" si="15"/>
        <v>0.74230964986349257</v>
      </c>
      <c r="EK6" s="129">
        <f t="shared" si="15"/>
        <v>0.74230964986349257</v>
      </c>
      <c r="EL6" s="129">
        <f t="shared" si="15"/>
        <v>0.74230964986349257</v>
      </c>
      <c r="EM6" s="129">
        <f t="shared" si="15"/>
        <v>0.74230964986349257</v>
      </c>
      <c r="EN6" s="129">
        <f t="shared" si="15"/>
        <v>0.74230964986349257</v>
      </c>
      <c r="EO6" s="6">
        <f t="shared" si="11"/>
        <v>0.72148343102695445</v>
      </c>
      <c r="EP6" s="6">
        <f t="shared" si="11"/>
        <v>0.74084817640913747</v>
      </c>
      <c r="EQ6" s="6">
        <f t="shared" si="11"/>
        <v>0.7645973421543858</v>
      </c>
      <c r="ER6" s="129" cm="1">
        <f t="array" ref="ER6">TREND($EM6:$EQ6,$EM$3:$EQ$3,ER$3)</f>
        <v>0.75524382320172112</v>
      </c>
      <c r="ES6" s="17">
        <f t="shared" si="12"/>
        <v>32.101064268374962</v>
      </c>
      <c r="ET6" s="5">
        <f t="shared" si="12"/>
        <v>33.250744709658541</v>
      </c>
      <c r="EU6" s="5">
        <f t="shared" si="12"/>
        <v>32.672181241043738</v>
      </c>
      <c r="EV6" s="5">
        <f t="shared" si="12"/>
        <v>31.519012374763431</v>
      </c>
      <c r="EW6" s="5">
        <f t="shared" si="12"/>
        <v>31.947540545734835</v>
      </c>
      <c r="EX6" s="5">
        <f t="shared" si="12"/>
        <v>32.914850911194051</v>
      </c>
      <c r="EY6" s="5">
        <f t="shared" si="12"/>
        <v>32.734736079589723</v>
      </c>
      <c r="EZ6" s="5">
        <f t="shared" si="12"/>
        <v>32.912971465247601</v>
      </c>
      <c r="FA6" s="5">
        <f t="shared" si="12"/>
        <v>33.358519933517158</v>
      </c>
      <c r="FB6" s="5">
        <f t="shared" si="12"/>
        <v>33.291382381677359</v>
      </c>
      <c r="FC6" s="5">
        <f t="shared" si="12"/>
        <v>33.543489551806367</v>
      </c>
      <c r="FD6" s="5">
        <f t="shared" si="12"/>
        <v>31.626446723649064</v>
      </c>
      <c r="FE6" s="5">
        <f t="shared" si="12"/>
        <v>32.663951881658484</v>
      </c>
      <c r="FF6" s="5">
        <f t="shared" si="12"/>
        <v>33.890658195306983</v>
      </c>
      <c r="FG6" s="5">
        <f t="shared" si="13"/>
        <v>34.842408291246613</v>
      </c>
      <c r="FH6" s="15">
        <f t="shared" si="14"/>
        <v>218.35410354182076</v>
      </c>
      <c r="FI6">
        <f t="shared" si="14"/>
        <v>227.43565907672448</v>
      </c>
      <c r="FJ6">
        <f t="shared" si="14"/>
        <v>224.8454098676705</v>
      </c>
      <c r="FK6">
        <f t="shared" si="14"/>
        <v>218.25787688880658</v>
      </c>
      <c r="FL6">
        <f t="shared" si="14"/>
        <v>222.55691844472565</v>
      </c>
      <c r="FM6">
        <f t="shared" si="14"/>
        <v>230.62112856467041</v>
      </c>
      <c r="FN6">
        <f t="shared" si="14"/>
        <v>230.6766767382486</v>
      </c>
      <c r="FO6">
        <f t="shared" si="14"/>
        <v>233.31281386341789</v>
      </c>
      <c r="FP6">
        <f t="shared" si="14"/>
        <v>238.00196469702698</v>
      </c>
      <c r="FQ6">
        <f t="shared" si="14"/>
        <v>239.23160746367446</v>
      </c>
      <c r="FR6">
        <f t="shared" si="14"/>
        <v>242.97364185158105</v>
      </c>
      <c r="FS6">
        <f t="shared" si="14"/>
        <v>231.07278209369801</v>
      </c>
      <c r="FT6">
        <f t="shared" si="14"/>
        <v>240.78976867667453</v>
      </c>
      <c r="FU6">
        <f t="shared" si="14"/>
        <v>252.01625517363942</v>
      </c>
      <c r="FV6">
        <f t="shared" si="14"/>
        <v>261.21311685057634</v>
      </c>
    </row>
    <row r="7" spans="1:178">
      <c r="A7" t="str">
        <f>VLOOKUP(B7,'[3]country codes'!$A$3:$B$287,2,0)</f>
        <v>KWT</v>
      </c>
      <c r="B7" s="1" t="s">
        <v>148</v>
      </c>
      <c r="C7" s="15">
        <v>4</v>
      </c>
      <c r="E7" s="17">
        <f>IFERROR(VLOOKUP(E$3&amp;$A7,[3]Calcs!$Q$2:$R$2281,2,0),"")</f>
        <v>28.466191789837502</v>
      </c>
      <c r="F7" s="5" t="str">
        <f>IFERROR(VLOOKUP(F$3&amp;$A7,[3]Calcs!$Q$2:$R$2281,2,0),"")</f>
        <v/>
      </c>
      <c r="G7" s="5" t="str">
        <f>IFERROR(VLOOKUP(G$3&amp;$A7,[3]Calcs!$Q$2:$R$2281,2,0),"")</f>
        <v/>
      </c>
      <c r="H7" s="5">
        <f>IFERROR(VLOOKUP(H$3&amp;$A7,[3]Calcs!$Q$2:$R$2281,2,0),"")</f>
        <v>29.449830812066018</v>
      </c>
      <c r="I7" s="5">
        <f>IFERROR(VLOOKUP(I$3&amp;$A7,[3]Calcs!$Q$2:$R$2281,2,0),"")</f>
        <v>33.017148455578749</v>
      </c>
      <c r="J7" s="5">
        <f>IFERROR(VLOOKUP(J$3&amp;$A7,[3]Calcs!$Q$2:$R$2281,2,0),"")</f>
        <v>32.48685357001753</v>
      </c>
      <c r="K7" s="5">
        <f>IFERROR(VLOOKUP(K$3&amp;$A7,[3]Calcs!$Q$2:$R$2281,2,0),"")</f>
        <v>32.811232529156335</v>
      </c>
      <c r="L7" s="5">
        <f>IFERROR(VLOOKUP(L$3&amp;$A7,[3]Calcs!$Q$2:$R$2281,2,0),"")</f>
        <v>33.662851144222643</v>
      </c>
      <c r="M7" s="5">
        <f>IFERROR(VLOOKUP(M$3&amp;$A7,[3]Calcs!$Q$2:$R$2281,2,0),"")</f>
        <v>33.563127117733771</v>
      </c>
      <c r="N7" s="5">
        <f>IFERROR(VLOOKUP(N$3&amp;$A7,[3]Calcs!$Q$2:$R$2281,2,0),"")</f>
        <v>31.984760691732628</v>
      </c>
      <c r="O7" s="5">
        <f>IFERROR(VLOOKUP(O$3&amp;$A7,[3]Calcs!$Q$2:$R$2281,2,0),"")</f>
        <v>31.200220699448408</v>
      </c>
      <c r="P7" s="5">
        <f>IFERROR(VLOOKUP(P$3&amp;$A7,[3]Calcs!$Q$2:$R$2281,2,0),"")</f>
        <v>32.72680536149884</v>
      </c>
      <c r="Q7" s="5">
        <f>IFERROR(VLOOKUP(Q$3&amp;$A7,[3]Calcs!$Q$2:$R$2281,2,0),"")</f>
        <v>33.053726785317068</v>
      </c>
      <c r="R7" s="5">
        <f>IFERROR(VLOOKUP(R$3&amp;$A7,[3]Calcs!$Q$2:$R$2281,2,0),"")</f>
        <v>33.324971866894899</v>
      </c>
      <c r="S7" s="5" t="str">
        <f>IFERROR(VLOOKUP(S$3&amp;$A7,[3]Calcs!$Q$2:$R$2281,2,0),"")</f>
        <v/>
      </c>
      <c r="T7" s="127">
        <f t="shared" si="0"/>
        <v>0.26547849458066392</v>
      </c>
      <c r="U7" s="6">
        <f t="shared" si="1"/>
        <v>0.63044114344167534</v>
      </c>
      <c r="V7" s="6" t="str">
        <f t="shared" si="2"/>
        <v/>
      </c>
      <c r="W7" s="17">
        <f>_xlfn.XLOOKUP(W$3&amp;$A7,[3]Calcs!$Q$2:$Q$2281,[3]Calcs!$H$2:$H$2281,"")</f>
        <v>6.0755472183227539</v>
      </c>
      <c r="X7" s="5" t="str">
        <f>_xlfn.XLOOKUP(X$3&amp;$A7,[3]Calcs!$Q$2:$Q$2281,[3]Calcs!$H$2:$H$2281,"")</f>
        <v/>
      </c>
      <c r="Y7" s="5" t="str">
        <f>_xlfn.XLOOKUP(Y$3&amp;$A7,[3]Calcs!$Q$2:$Q$2281,[3]Calcs!$H$2:$H$2281,"")</f>
        <v/>
      </c>
      <c r="Z7" s="5">
        <f>_xlfn.XLOOKUP(Z$3&amp;$A7,[3]Calcs!$Q$2:$Q$2281,[3]Calcs!$H$2:$H$2281,"")</f>
        <v>6.5852460861206055</v>
      </c>
      <c r="AA7" s="5">
        <f>_xlfn.XLOOKUP(AA$3&amp;$A7,[3]Calcs!$Q$2:$Q$2281,[3]Calcs!$H$2:$H$2281,"")</f>
        <v>6.7981510162353516</v>
      </c>
      <c r="AB7" s="5">
        <f>_xlfn.XLOOKUP(AB$3&amp;$A7,[3]Calcs!$Q$2:$Q$2281,[3]Calcs!$H$2:$H$2281,"")</f>
        <v>6.3776993751525879</v>
      </c>
      <c r="AC7" s="5">
        <f>_xlfn.XLOOKUP(AC$3&amp;$A7,[3]Calcs!$Q$2:$Q$2281,[3]Calcs!$H$2:$H$2281,"")</f>
        <v>6.2210946083068848</v>
      </c>
      <c r="AD7" s="5">
        <f>_xlfn.XLOOKUP(AD$3&amp;$A7,[3]Calcs!$Q$2:$Q$2281,[3]Calcs!$H$2:$H$2281,"")</f>
        <v>6.4800310134887695</v>
      </c>
      <c r="AE7" s="5">
        <f>_xlfn.XLOOKUP(AE$3&amp;$A7,[3]Calcs!$Q$2:$Q$2281,[3]Calcs!$H$2:$H$2281,"")</f>
        <v>6.1801385879516602</v>
      </c>
      <c r="AF7" s="5">
        <f>_xlfn.XLOOKUP(AF$3&amp;$A7,[3]Calcs!$Q$2:$Q$2281,[3]Calcs!$H$2:$H$2281,"")</f>
        <v>6.1460318565368652</v>
      </c>
      <c r="AG7" s="5">
        <f>_xlfn.XLOOKUP(AG$3&amp;$A7,[3]Calcs!$Q$2:$Q$2281,[3]Calcs!$H$2:$H$2281,"")</f>
        <v>5.9471945762634277</v>
      </c>
      <c r="AH7" s="5">
        <f>_xlfn.XLOOKUP(AH$3&amp;$A7,[3]Calcs!$Q$2:$Q$2281,[3]Calcs!$H$2:$H$2281,"")</f>
        <v>6.0939054489135742</v>
      </c>
      <c r="AI7" s="5">
        <f>_xlfn.XLOOKUP(AI$3&amp;$A7,[3]Calcs!$Q$2:$Q$2281,[3]Calcs!$H$2:$H$2281,"")</f>
        <v>6.1000125408172607</v>
      </c>
      <c r="AJ7" s="5">
        <f>_xlfn.XLOOKUP(AJ$3&amp;$A7,[3]Calcs!$Q$2:$Q$2281,[3]Calcs!$H$2:$H$2281,"")</f>
        <v>6.1061196327209473</v>
      </c>
      <c r="AK7" s="128" t="str">
        <f>_xlfn.XLOOKUP(AK$3&amp;$A7,[3]Calcs!$Q$2:$Q$2281,[3]Calcs!$H$2:$H$2281,"")</f>
        <v/>
      </c>
      <c r="AL7" s="127">
        <f t="shared" si="3"/>
        <v>-3.2321918623249526E-2</v>
      </c>
      <c r="AM7" s="6" t="str">
        <f t="shared" si="4"/>
        <v/>
      </c>
      <c r="AN7" s="17">
        <f>_xlfn.XLOOKUP(AN$3&amp;$A7,[3]Calcs!$Q$2:$Q$2281,[3]Calcs!$G$2:$G$2281,"")</f>
        <v>73.7</v>
      </c>
      <c r="AO7" s="5">
        <f>_xlfn.XLOOKUP(AO$3&amp;$A7,[3]Calcs!$Q$2:$Q$2281,[3]Calcs!$G$2:$G$2281,"")</f>
        <v>73.8</v>
      </c>
      <c r="AP7" s="5">
        <f>_xlfn.XLOOKUP(AP$3&amp;$A7,[3]Calcs!$Q$2:$Q$2281,[3]Calcs!$G$2:$G$2281,"")</f>
        <v>74</v>
      </c>
      <c r="AQ7" s="5">
        <f>_xlfn.XLOOKUP(AQ$3&amp;$A7,[3]Calcs!$Q$2:$Q$2281,[3]Calcs!$G$2:$G$2281,"")</f>
        <v>74.2</v>
      </c>
      <c r="AR7" s="5">
        <f>_xlfn.XLOOKUP(AR$3&amp;$A7,[3]Calcs!$Q$2:$Q$2281,[3]Calcs!$G$2:$G$2281,"")</f>
        <v>74.400000000000006</v>
      </c>
      <c r="AS7" s="5">
        <f>_xlfn.XLOOKUP(AS$3&amp;$A7,[3]Calcs!$Q$2:$Q$2281,[3]Calcs!$G$2:$G$2281,"")</f>
        <v>74.5</v>
      </c>
      <c r="AT7" s="5">
        <f>_xlfn.XLOOKUP(AT$3&amp;$A7,[3]Calcs!$Q$2:$Q$2281,[3]Calcs!$G$2:$G$2281,"")</f>
        <v>74.7</v>
      </c>
      <c r="AU7" s="5">
        <f>_xlfn.XLOOKUP(AU$3&amp;$A7,[3]Calcs!$Q$2:$Q$2281,[3]Calcs!$G$2:$G$2281,"")</f>
        <v>74.900000000000006</v>
      </c>
      <c r="AV7" s="5">
        <f>_xlfn.XLOOKUP(AV$3&amp;$A7,[3]Calcs!$Q$2:$Q$2281,[3]Calcs!$G$2:$G$2281,"")</f>
        <v>75</v>
      </c>
      <c r="AW7" s="5">
        <f>_xlfn.XLOOKUP(AW$3&amp;$A7,[3]Calcs!$Q$2:$Q$2281,[3]Calcs!$G$2:$G$2281,"")</f>
        <v>75.099999999999994</v>
      </c>
      <c r="AX7" s="5">
        <f>_xlfn.XLOOKUP(AX$3&amp;$A7,[3]Calcs!$Q$2:$Q$2281,[3]Calcs!$G$2:$G$2281,"")</f>
        <v>75.2</v>
      </c>
      <c r="AY7" s="5">
        <f>_xlfn.XLOOKUP(AY$3&amp;$A7,[3]Calcs!$Q$2:$Q$2281,[3]Calcs!$G$2:$G$2281,"")</f>
        <v>75.3</v>
      </c>
      <c r="AZ7" s="5">
        <f>_xlfn.XLOOKUP(AZ$3&amp;$A7,[3]Calcs!$Q$2:$Q$2281,[3]Calcs!$G$2:$G$2281,"")</f>
        <v>75.400000000000006</v>
      </c>
      <c r="BA7" s="5">
        <f>_xlfn.XLOOKUP(BA$3&amp;$A7,[3]Calcs!$Q$2:$Q$2281,[3]Calcs!$G$2:$G$2281,"")</f>
        <v>75.5</v>
      </c>
      <c r="BB7" s="5">
        <f>_xlfn.XLOOKUP(BB$3&amp;$A7,[3]Calcs!$Q$2:$Q$2281,[3]Calcs!$G$2:$G$2281,"")</f>
        <v>74.987178294573638</v>
      </c>
      <c r="BC7" s="127">
        <f t="shared" si="5"/>
        <v>0.1426373626373626</v>
      </c>
      <c r="BD7" s="6">
        <f t="shared" si="6"/>
        <v>-0.51282170542636152</v>
      </c>
      <c r="BE7" s="17">
        <f>_xlfn.XLOOKUP(BE$3&amp;$A7,[3]Calcs!$Q$2:$Q$2281,[3]Calcs!$I$2:$I$2281,"")</f>
        <v>10.0410716319515</v>
      </c>
      <c r="BF7" s="5">
        <f>_xlfn.XLOOKUP(BF$3&amp;$A7,[3]Calcs!$Q$2:$Q$2281,[3]Calcs!$I$2:$I$2281,"")</f>
        <v>10.412674173947501</v>
      </c>
      <c r="BG7" s="5">
        <f>_xlfn.XLOOKUP(BG$3&amp;$A7,[3]Calcs!$Q$2:$Q$2281,[3]Calcs!$I$2:$I$2281,"")</f>
        <v>10.314348835317899</v>
      </c>
      <c r="BH7" s="5">
        <f>_xlfn.XLOOKUP(BH$3&amp;$A7,[3]Calcs!$Q$2:$Q$2281,[3]Calcs!$I$2:$I$2281,"")</f>
        <v>10.5267285332546</v>
      </c>
      <c r="BI7" s="5">
        <f>_xlfn.XLOOKUP(BI$3&amp;$A7,[3]Calcs!$Q$2:$Q$2281,[3]Calcs!$I$2:$I$2281,"")</f>
        <v>9.1035011043631595</v>
      </c>
      <c r="BJ7" s="5">
        <f>_xlfn.XLOOKUP(BJ$3&amp;$A7,[3]Calcs!$Q$2:$Q$2281,[3]Calcs!$I$2:$I$2281,"")</f>
        <v>8.58399167710588</v>
      </c>
      <c r="BK7" s="5">
        <f>_xlfn.XLOOKUP(BK$3&amp;$A7,[3]Calcs!$Q$2:$Q$2281,[3]Calcs!$I$2:$I$2281,"")</f>
        <v>8.1462391597849404</v>
      </c>
      <c r="BL7" s="5">
        <f>_xlfn.XLOOKUP(BL$3&amp;$A7,[3]Calcs!$Q$2:$Q$2281,[3]Calcs!$I$2:$I$2281,"")</f>
        <v>8.2898612162630201</v>
      </c>
      <c r="BM7" s="5">
        <f>_xlfn.XLOOKUP(BM$3&amp;$A7,[3]Calcs!$Q$2:$Q$2281,[3]Calcs!$I$2:$I$2281,"")</f>
        <v>7.8129953809835104</v>
      </c>
      <c r="BN7" s="5">
        <f>_xlfn.XLOOKUP(BN$3&amp;$A7,[3]Calcs!$Q$2:$Q$2281,[3]Calcs!$I$2:$I$2281,"")</f>
        <v>8.43623605498275</v>
      </c>
      <c r="BO7" s="5">
        <f>_xlfn.XLOOKUP(BO$3&amp;$A7,[3]Calcs!$Q$2:$Q$2281,[3]Calcs!$I$2:$I$2281,"")</f>
        <v>8.4392264129095693</v>
      </c>
      <c r="BP7" s="5">
        <f>_xlfn.XLOOKUP(BP$3&amp;$A7,[3]Calcs!$Q$2:$Q$2281,[3]Calcs!$I$2:$I$2281,"")</f>
        <v>8.0317584577565597</v>
      </c>
      <c r="BQ7" s="5">
        <f>_xlfn.XLOOKUP(BQ$3&amp;$A7,[3]Calcs!$Q$2:$Q$2281,[3]Calcs!$I$2:$I$2281,"")</f>
        <v>7.8675055219991474</v>
      </c>
      <c r="BR7" s="5">
        <f>_xlfn.XLOOKUP(BR$3&amp;$A7,[3]Calcs!$Q$2:$Q$2281,[3]Calcs!$I$2:$I$2281,"")</f>
        <v>7.7654224219173065</v>
      </c>
      <c r="BS7" s="5">
        <f>_xlfn.XLOOKUP(BS$3&amp;$A7,[3]Calcs!$Q$2:$Q$2281,[3]Calcs!$I$2:$I$2281,"")</f>
        <v>6.7223384297068396</v>
      </c>
      <c r="BT7" s="127">
        <f t="shared" si="7"/>
        <v>-0.21591607740908736</v>
      </c>
      <c r="BU7" s="6">
        <f t="shared" si="8"/>
        <v>-1.0430839922104669</v>
      </c>
      <c r="BV7" s="15">
        <f t="shared" si="9"/>
        <v>80</v>
      </c>
      <c r="BW7" t="str">
        <f t="shared" si="9"/>
        <v/>
      </c>
      <c r="BX7" t="str">
        <f t="shared" si="9"/>
        <v/>
      </c>
      <c r="BY7">
        <f t="shared" si="9"/>
        <v>123</v>
      </c>
      <c r="BZ7">
        <f t="shared" si="9"/>
        <v>116</v>
      </c>
      <c r="CA7">
        <f t="shared" si="9"/>
        <v>126</v>
      </c>
      <c r="CB7">
        <f t="shared" si="9"/>
        <v>129</v>
      </c>
      <c r="CC7">
        <f t="shared" si="9"/>
        <v>123</v>
      </c>
      <c r="CD7">
        <f t="shared" si="9"/>
        <v>123</v>
      </c>
      <c r="CE7">
        <f t="shared" si="9"/>
        <v>133</v>
      </c>
      <c r="CF7">
        <f t="shared" si="9"/>
        <v>133</v>
      </c>
      <c r="CG7">
        <f t="shared" si="9"/>
        <v>134</v>
      </c>
      <c r="CH7">
        <f t="shared" si="9"/>
        <v>138</v>
      </c>
      <c r="CI7">
        <f t="shared" si="9"/>
        <v>140</v>
      </c>
      <c r="CJ7" t="str">
        <f t="shared" si="9"/>
        <v/>
      </c>
      <c r="CK7" s="17">
        <v>2.3736610000000002</v>
      </c>
      <c r="CL7" s="5" t="s">
        <v>333</v>
      </c>
      <c r="CM7" s="5" t="s">
        <v>333</v>
      </c>
      <c r="CN7" s="5">
        <v>2.8210410000000001</v>
      </c>
      <c r="CO7" s="5">
        <v>2.9918840000000002</v>
      </c>
      <c r="CP7" s="5">
        <v>3.1680540000000001</v>
      </c>
      <c r="CQ7" s="5">
        <v>3.3488519999999999</v>
      </c>
      <c r="CR7" s="5">
        <v>3.5263819999999999</v>
      </c>
      <c r="CS7" s="5">
        <v>3.6909389999999997</v>
      </c>
      <c r="CT7" s="5">
        <v>3.835588</v>
      </c>
      <c r="CU7" s="5">
        <v>3.9568620000000001</v>
      </c>
      <c r="CV7" s="5">
        <v>4.0561020000000001</v>
      </c>
      <c r="CW7" s="5">
        <v>4.1373139999999999</v>
      </c>
      <c r="CX7" s="5">
        <v>4.207077</v>
      </c>
      <c r="CY7" s="5" t="s">
        <v>333</v>
      </c>
      <c r="CZ7">
        <f t="shared" si="10"/>
        <v>67.569089270057489</v>
      </c>
      <c r="DA7" t="str">
        <f t="shared" si="10"/>
        <v/>
      </c>
      <c r="DB7" t="str">
        <f t="shared" si="10"/>
        <v/>
      </c>
      <c r="DC7">
        <f t="shared" si="10"/>
        <v>83.07918016390154</v>
      </c>
      <c r="DD7">
        <f t="shared" si="10"/>
        <v>98.783478189870777</v>
      </c>
      <c r="DE7">
        <f t="shared" si="10"/>
        <v>102.92010639990832</v>
      </c>
      <c r="DF7">
        <f t="shared" si="10"/>
        <v>109.87996167773025</v>
      </c>
      <c r="DG7">
        <f t="shared" si="10"/>
        <v>118.70807234366613</v>
      </c>
      <c r="DH7">
        <f t="shared" si="10"/>
        <v>123.87945484080116</v>
      </c>
      <c r="DI7">
        <f t="shared" si="10"/>
        <v>122.68036429208136</v>
      </c>
      <c r="DJ7">
        <f t="shared" si="10"/>
        <v>123.45496767726083</v>
      </c>
      <c r="DK7">
        <f t="shared" si="10"/>
        <v>132.74326068038619</v>
      </c>
      <c r="DL7">
        <f t="shared" si="10"/>
        <v>136.7536465810673</v>
      </c>
      <c r="DM7">
        <f t="shared" si="10"/>
        <v>140.2007226668606</v>
      </c>
      <c r="DN7" t="str">
        <f t="shared" si="10"/>
        <v/>
      </c>
      <c r="DO7" s="5">
        <v>2.3736610000000002</v>
      </c>
      <c r="DP7" s="5">
        <v>2.5040259999999996</v>
      </c>
      <c r="DQ7" s="5">
        <v>2.6560100000000002</v>
      </c>
      <c r="DR7" s="5">
        <v>2.8210410000000001</v>
      </c>
      <c r="DS7" s="5">
        <v>2.9918840000000002</v>
      </c>
      <c r="DT7" s="5">
        <v>3.1680540000000001</v>
      </c>
      <c r="DU7" s="5">
        <v>3.3488519999999999</v>
      </c>
      <c r="DV7" s="5">
        <v>3.5263819999999999</v>
      </c>
      <c r="DW7" s="5">
        <v>3.6909389999999997</v>
      </c>
      <c r="DX7" s="5">
        <v>3.835588</v>
      </c>
      <c r="DY7" s="5">
        <v>3.9568620000000001</v>
      </c>
      <c r="DZ7" s="5">
        <v>4.0561020000000001</v>
      </c>
      <c r="EA7" s="5">
        <v>4.1373139999999999</v>
      </c>
      <c r="EB7" s="5">
        <v>4.207077</v>
      </c>
      <c r="EC7" s="5">
        <v>4.2705630000000001</v>
      </c>
      <c r="ED7" s="127" t="str">
        <f t="shared" ref="ED7:EN18" si="16">IFERROR(E7/VLOOKUP($C7,$C$159:$S$166,E$3-2003,0),"")</f>
        <v/>
      </c>
      <c r="EE7" s="129" cm="1">
        <f t="array" ref="EE7">TREND($EG7:$EQ7,$EG$3:$EQ$3,EE$3)</f>
        <v>0.71437789000045093</v>
      </c>
      <c r="EF7" s="129" cm="1">
        <f t="array" ref="EF7">TREND($EG7:$EQ7,$EG$3:$EQ$3,EF$3)</f>
        <v>0.71848451519800172</v>
      </c>
      <c r="EG7" s="6">
        <f t="shared" ref="EG7:EN9" si="17">IFERROR(H7/VLOOKUP($C7,$C$159:$S$166,H$3-2003,0),"")</f>
        <v>0.66515358897198895</v>
      </c>
      <c r="EH7" s="6">
        <f t="shared" si="17"/>
        <v>0.74649416160274151</v>
      </c>
      <c r="EI7" s="6">
        <f t="shared" si="17"/>
        <v>0.74971919637397899</v>
      </c>
      <c r="EJ7" s="6">
        <f t="shared" si="17"/>
        <v>0.76430738152470512</v>
      </c>
      <c r="EK7" s="6">
        <f t="shared" si="17"/>
        <v>0.78071376920664937</v>
      </c>
      <c r="EL7" s="6">
        <f t="shared" si="17"/>
        <v>0.74785980395861773</v>
      </c>
      <c r="EM7" s="6">
        <f t="shared" si="17"/>
        <v>0.72211407605526667</v>
      </c>
      <c r="EN7" s="6">
        <f t="shared" si="17"/>
        <v>0.70032433023145668</v>
      </c>
      <c r="EO7" s="6">
        <f t="shared" si="11"/>
        <v>0.75515307136799326</v>
      </c>
      <c r="EP7" s="6">
        <f t="shared" si="11"/>
        <v>0.77890022085746946</v>
      </c>
      <c r="EQ7" s="6">
        <f t="shared" si="11"/>
        <v>0.76362733006548966</v>
      </c>
      <c r="ER7" s="129" cm="1">
        <f t="array" ref="ER7">TREND($EM7:$EQ7,$EM$3:$EQ$3,ER$3)</f>
        <v>0.79250452530947513</v>
      </c>
      <c r="ES7" s="17">
        <f t="shared" si="12"/>
        <v>28.466191789837502</v>
      </c>
      <c r="ET7" s="5">
        <f t="shared" si="12"/>
        <v>32.846715097857562</v>
      </c>
      <c r="EU7" s="5">
        <f t="shared" si="12"/>
        <v>31.534807693974194</v>
      </c>
      <c r="EV7" s="5">
        <f t="shared" si="12"/>
        <v>29.449830812066018</v>
      </c>
      <c r="EW7" s="5">
        <f t="shared" si="12"/>
        <v>33.017148455578749</v>
      </c>
      <c r="EX7" s="5">
        <f t="shared" si="12"/>
        <v>32.48685357001753</v>
      </c>
      <c r="EY7" s="5">
        <f t="shared" si="12"/>
        <v>32.811232529156335</v>
      </c>
      <c r="EZ7" s="5">
        <f t="shared" si="12"/>
        <v>33.662851144222643</v>
      </c>
      <c r="FA7" s="5">
        <f t="shared" si="12"/>
        <v>33.563127117733771</v>
      </c>
      <c r="FB7" s="5">
        <f t="shared" si="12"/>
        <v>31.984760691732628</v>
      </c>
      <c r="FC7" s="5">
        <f t="shared" si="12"/>
        <v>31.200220699448408</v>
      </c>
      <c r="FD7" s="5">
        <f t="shared" si="12"/>
        <v>32.72680536149884</v>
      </c>
      <c r="FE7" s="5">
        <f t="shared" si="12"/>
        <v>33.053726785317068</v>
      </c>
      <c r="FF7" s="5">
        <f t="shared" si="12"/>
        <v>33.324971866894899</v>
      </c>
      <c r="FG7" s="5">
        <f t="shared" si="13"/>
        <v>34.546167412465998</v>
      </c>
      <c r="FH7" s="15">
        <f t="shared" si="14"/>
        <v>67.569089270057489</v>
      </c>
      <c r="FI7">
        <f t="shared" si="14"/>
        <v>82.249028619627865</v>
      </c>
      <c r="FJ7">
        <f t="shared" si="14"/>
        <v>83.7567645832724</v>
      </c>
      <c r="FK7">
        <f t="shared" si="14"/>
        <v>83.07918016390154</v>
      </c>
      <c r="FL7">
        <f t="shared" si="14"/>
        <v>98.783478189870777</v>
      </c>
      <c r="FM7">
        <f t="shared" si="14"/>
        <v>102.92010639990832</v>
      </c>
      <c r="FN7">
        <f t="shared" si="14"/>
        <v>109.87996167773025</v>
      </c>
      <c r="FO7">
        <f t="shared" si="14"/>
        <v>118.70807234366613</v>
      </c>
      <c r="FP7">
        <f t="shared" si="14"/>
        <v>123.87945484080116</v>
      </c>
      <c r="FQ7">
        <f t="shared" si="14"/>
        <v>122.68036429208136</v>
      </c>
      <c r="FR7">
        <f t="shared" si="14"/>
        <v>123.45496767726083</v>
      </c>
      <c r="FS7">
        <f t="shared" si="14"/>
        <v>132.74326068038619</v>
      </c>
      <c r="FT7">
        <f t="shared" si="14"/>
        <v>136.7536465810673</v>
      </c>
      <c r="FU7">
        <f t="shared" si="14"/>
        <v>140.2007226668606</v>
      </c>
      <c r="FV7">
        <f t="shared" si="14"/>
        <v>147.53158434348305</v>
      </c>
    </row>
    <row r="8" spans="1:178">
      <c r="A8" t="str">
        <f>VLOOKUP(B8,'[3]country codes'!$A$3:$B$287,2,0)</f>
        <v>BHR</v>
      </c>
      <c r="B8" s="1" t="s">
        <v>149</v>
      </c>
      <c r="C8" s="15">
        <v>4</v>
      </c>
      <c r="E8" s="17" t="str">
        <f>IFERROR(VLOOKUP(E$3&amp;$A8,[3]Calcs!$Q$2:$R$2281,2,0),"")</f>
        <v/>
      </c>
      <c r="F8" s="5" t="str">
        <f>IFERROR(VLOOKUP(F$3&amp;$A8,[3]Calcs!$Q$2:$R$2281,2,0),"")</f>
        <v/>
      </c>
      <c r="G8" s="5" t="str">
        <f>IFERROR(VLOOKUP(G$3&amp;$A8,[3]Calcs!$Q$2:$R$2281,2,0),"")</f>
        <v/>
      </c>
      <c r="H8" s="5">
        <f>IFERROR(VLOOKUP(H$3&amp;$A8,[3]Calcs!$Q$2:$R$2281,2,0),"")</f>
        <v>26.816421547896052</v>
      </c>
      <c r="I8" s="5">
        <f>IFERROR(VLOOKUP(I$3&amp;$A8,[3]Calcs!$Q$2:$R$2281,2,0),"")</f>
        <v>27.527711744271066</v>
      </c>
      <c r="J8" s="5">
        <f>IFERROR(VLOOKUP(J$3&amp;$A8,[3]Calcs!$Q$2:$R$2281,2,0),"")</f>
        <v>25.109832058830328</v>
      </c>
      <c r="K8" s="5">
        <f>IFERROR(VLOOKUP(K$3&amp;$A8,[3]Calcs!$Q$2:$R$2281,2,0),"")</f>
        <v>29.418861378653766</v>
      </c>
      <c r="L8" s="5">
        <f>IFERROR(VLOOKUP(L$3&amp;$A8,[3]Calcs!$Q$2:$R$2281,2,0),"")</f>
        <v>41.464014466020586</v>
      </c>
      <c r="M8" s="5">
        <f>IFERROR(VLOOKUP(M$3&amp;$A8,[3]Calcs!$Q$2:$R$2281,2,0),"")</f>
        <v>31.915953892654858</v>
      </c>
      <c r="N8" s="5">
        <f>IFERROR(VLOOKUP(N$3&amp;$A8,[3]Calcs!$Q$2:$R$2281,2,0),"")</f>
        <v>36.548102022034392</v>
      </c>
      <c r="O8" s="5">
        <f>IFERROR(VLOOKUP(O$3&amp;$A8,[3]Calcs!$Q$2:$R$2281,2,0),"")</f>
        <v>32.243231738694632</v>
      </c>
      <c r="P8" s="5">
        <f>IFERROR(VLOOKUP(P$3&amp;$A8,[3]Calcs!$Q$2:$R$2281,2,0),"")</f>
        <v>32.695139157572157</v>
      </c>
      <c r="Q8" s="5">
        <f>IFERROR(VLOOKUP(Q$3&amp;$A8,[3]Calcs!$Q$2:$R$2281,2,0),"")</f>
        <v>33.488584527158785</v>
      </c>
      <c r="R8" s="5">
        <f>IFERROR(VLOOKUP(R$3&amp;$A8,[3]Calcs!$Q$2:$R$2281,2,0),"")</f>
        <v>33.592973795284351</v>
      </c>
      <c r="S8" s="5">
        <f>IFERROR(VLOOKUP(S$3&amp;$A8,[3]Calcs!$Q$2:$R$2281,2,0),"")</f>
        <v>33.006136996258952</v>
      </c>
      <c r="T8" s="127">
        <f t="shared" si="0"/>
        <v>0.73831819946193999</v>
      </c>
      <c r="U8" s="6">
        <f t="shared" si="1"/>
        <v>0.52634964583092692</v>
      </c>
      <c r="V8" s="6">
        <f t="shared" si="2"/>
        <v>-0.58683679902539865</v>
      </c>
      <c r="W8" s="17" t="str">
        <f>_xlfn.XLOOKUP(W$3&amp;$A8,[3]Calcs!$Q$2:$Q$2281,[3]Calcs!$H$2:$H$2281,"")</f>
        <v/>
      </c>
      <c r="X8" s="5" t="str">
        <f>_xlfn.XLOOKUP(X$3&amp;$A8,[3]Calcs!$Q$2:$Q$2281,[3]Calcs!$H$2:$H$2281,"")</f>
        <v/>
      </c>
      <c r="Y8" s="5" t="str">
        <f>_xlfn.XLOOKUP(Y$3&amp;$A8,[3]Calcs!$Q$2:$Q$2281,[3]Calcs!$H$2:$H$2281,"")</f>
        <v/>
      </c>
      <c r="Z8" s="5">
        <f>_xlfn.XLOOKUP(Z$3&amp;$A8,[3]Calcs!$Q$2:$Q$2281,[3]Calcs!$H$2:$H$2281,"")</f>
        <v>5.7005233764648438</v>
      </c>
      <c r="AA8" s="5">
        <f>_xlfn.XLOOKUP(AA$3&amp;$A8,[3]Calcs!$Q$2:$Q$2281,[3]Calcs!$H$2:$H$2281,"")</f>
        <v>5.9368691444396973</v>
      </c>
      <c r="AB8" s="5">
        <f>_xlfn.XLOOKUP(AB$3&amp;$A8,[3]Calcs!$Q$2:$Q$2281,[3]Calcs!$H$2:$H$2281,"")</f>
        <v>4.8239760398864746</v>
      </c>
      <c r="AC8" s="5">
        <f>_xlfn.XLOOKUP(AC$3&amp;$A8,[3]Calcs!$Q$2:$Q$2281,[3]Calcs!$H$2:$H$2281,"")</f>
        <v>5.0271868705749512</v>
      </c>
      <c r="AD8" s="5">
        <f>_xlfn.XLOOKUP(AD$3&amp;$A8,[3]Calcs!$Q$2:$Q$2281,[3]Calcs!$H$2:$H$2281,"")</f>
        <v>6.6897110939025879</v>
      </c>
      <c r="AE8" s="5">
        <f>_xlfn.XLOOKUP(AE$3&amp;$A8,[3]Calcs!$Q$2:$Q$2281,[3]Calcs!$H$2:$H$2281,"")</f>
        <v>6.1651339530944824</v>
      </c>
      <c r="AF8" s="5">
        <f>_xlfn.XLOOKUP(AF$3&amp;$A8,[3]Calcs!$Q$2:$Q$2281,[3]Calcs!$H$2:$H$2281,"")</f>
        <v>6.0073752403259277</v>
      </c>
      <c r="AG8" s="5">
        <f>_xlfn.XLOOKUP(AG$3&amp;$A8,[3]Calcs!$Q$2:$Q$2281,[3]Calcs!$H$2:$H$2281,"")</f>
        <v>6.1696734428405762</v>
      </c>
      <c r="AH8" s="5">
        <f>_xlfn.XLOOKUP(AH$3&amp;$A8,[3]Calcs!$Q$2:$Q$2281,[3]Calcs!$H$2:$H$2281,"")</f>
        <v>6.227320671081543</v>
      </c>
      <c r="AI8" s="5">
        <f>_xlfn.XLOOKUP(AI$3&amp;$A8,[3]Calcs!$Q$2:$Q$2281,[3]Calcs!$H$2:$H$2281,"")</f>
        <v>6.6626665592193604</v>
      </c>
      <c r="AJ8" s="5">
        <f>_xlfn.XLOOKUP(AJ$3&amp;$A8,[3]Calcs!$Q$2:$Q$2281,[3]Calcs!$H$2:$H$2281,"")</f>
        <v>7.0980124473571777</v>
      </c>
      <c r="AK8" s="128">
        <f>_xlfn.XLOOKUP(AK$3&amp;$A8,[3]Calcs!$Q$2:$Q$2281,[3]Calcs!$H$2:$H$2281,"")</f>
        <v>6.1731758117675781</v>
      </c>
      <c r="AL8" s="127">
        <f t="shared" si="3"/>
        <v>0.14275732907381924</v>
      </c>
      <c r="AM8" s="6">
        <f t="shared" si="4"/>
        <v>-0.92483663558959961</v>
      </c>
      <c r="AN8" s="17">
        <f>_xlfn.XLOOKUP(AN$3&amp;$A8,[3]Calcs!$Q$2:$Q$2281,[3]Calcs!$G$2:$G$2281,"")</f>
        <v>75.5</v>
      </c>
      <c r="AO8" s="5">
        <f>_xlfn.XLOOKUP(AO$3&amp;$A8,[3]Calcs!$Q$2:$Q$2281,[3]Calcs!$G$2:$G$2281,"")</f>
        <v>75.599999999999994</v>
      </c>
      <c r="AP8" s="5">
        <f>_xlfn.XLOOKUP(AP$3&amp;$A8,[3]Calcs!$Q$2:$Q$2281,[3]Calcs!$G$2:$G$2281,"")</f>
        <v>75.8</v>
      </c>
      <c r="AQ8" s="5">
        <f>_xlfn.XLOOKUP(AQ$3&amp;$A8,[3]Calcs!$Q$2:$Q$2281,[3]Calcs!$G$2:$G$2281,"")</f>
        <v>75.900000000000006</v>
      </c>
      <c r="AR8" s="5">
        <f>_xlfn.XLOOKUP(AR$3&amp;$A8,[3]Calcs!$Q$2:$Q$2281,[3]Calcs!$G$2:$G$2281,"")</f>
        <v>76.099999999999994</v>
      </c>
      <c r="AS8" s="5">
        <f>_xlfn.XLOOKUP(AS$3&amp;$A8,[3]Calcs!$Q$2:$Q$2281,[3]Calcs!$G$2:$G$2281,"")</f>
        <v>76.2</v>
      </c>
      <c r="AT8" s="5">
        <f>_xlfn.XLOOKUP(AT$3&amp;$A8,[3]Calcs!$Q$2:$Q$2281,[3]Calcs!$G$2:$G$2281,"")</f>
        <v>76.3</v>
      </c>
      <c r="AU8" s="5">
        <f>_xlfn.XLOOKUP(AU$3&amp;$A8,[3]Calcs!$Q$2:$Q$2281,[3]Calcs!$G$2:$G$2281,"")</f>
        <v>76.5</v>
      </c>
      <c r="AV8" s="5">
        <f>_xlfn.XLOOKUP(AV$3&amp;$A8,[3]Calcs!$Q$2:$Q$2281,[3]Calcs!$G$2:$G$2281,"")</f>
        <v>76.599999999999994</v>
      </c>
      <c r="AW8" s="5">
        <f>_xlfn.XLOOKUP(AW$3&amp;$A8,[3]Calcs!$Q$2:$Q$2281,[3]Calcs!$G$2:$G$2281,"")</f>
        <v>76.8</v>
      </c>
      <c r="AX8" s="5">
        <f>_xlfn.XLOOKUP(AX$3&amp;$A8,[3]Calcs!$Q$2:$Q$2281,[3]Calcs!$G$2:$G$2281,"")</f>
        <v>76.900000000000006</v>
      </c>
      <c r="AY8" s="5">
        <f>_xlfn.XLOOKUP(AY$3&amp;$A8,[3]Calcs!$Q$2:$Q$2281,[3]Calcs!$G$2:$G$2281,"")</f>
        <v>77</v>
      </c>
      <c r="AZ8" s="5">
        <f>_xlfn.XLOOKUP(AZ$3&amp;$A8,[3]Calcs!$Q$2:$Q$2281,[3]Calcs!$G$2:$G$2281,"")</f>
        <v>77.2</v>
      </c>
      <c r="BA8" s="5">
        <f>_xlfn.XLOOKUP(BA$3&amp;$A8,[3]Calcs!$Q$2:$Q$2281,[3]Calcs!$G$2:$G$2281,"")</f>
        <v>77.3</v>
      </c>
      <c r="BB8" s="5">
        <f>_xlfn.XLOOKUP(BB$3&amp;$A8,[3]Calcs!$Q$2:$Q$2281,[3]Calcs!$G$2:$G$2281,"")</f>
        <v>76.487286821705425</v>
      </c>
      <c r="BC8" s="127">
        <f t="shared" si="5"/>
        <v>0.14000000000000015</v>
      </c>
      <c r="BD8" s="6">
        <f t="shared" si="6"/>
        <v>-0.81271317829457246</v>
      </c>
      <c r="BE8" s="17">
        <f>_xlfn.XLOOKUP(BE$3&amp;$A8,[3]Calcs!$Q$2:$Q$2281,[3]Calcs!$I$2:$I$2281,"")</f>
        <v>10.3847508322057</v>
      </c>
      <c r="BF8" s="5">
        <f>_xlfn.XLOOKUP(BF$3&amp;$A8,[3]Calcs!$Q$2:$Q$2281,[3]Calcs!$I$2:$I$2281,"")</f>
        <v>11.038962648720901</v>
      </c>
      <c r="BG8" s="5">
        <f>_xlfn.XLOOKUP(BG$3&amp;$A8,[3]Calcs!$Q$2:$Q$2281,[3]Calcs!$I$2:$I$2281,"")</f>
        <v>11.806131572985199</v>
      </c>
      <c r="BH8" s="5">
        <f>_xlfn.XLOOKUP(BH$3&amp;$A8,[3]Calcs!$Q$2:$Q$2281,[3]Calcs!$I$2:$I$2281,"")</f>
        <v>10.689475306922199</v>
      </c>
      <c r="BI8" s="5">
        <f>_xlfn.XLOOKUP(BI$3&amp;$A8,[3]Calcs!$Q$2:$Q$2281,[3]Calcs!$I$2:$I$2281,"")</f>
        <v>10.7910422867058</v>
      </c>
      <c r="BJ8" s="5">
        <f>_xlfn.XLOOKUP(BJ$3&amp;$A8,[3]Calcs!$Q$2:$Q$2281,[3]Calcs!$I$2:$I$2281,"")</f>
        <v>9.7752508959707196</v>
      </c>
      <c r="BK8" s="5">
        <f>_xlfn.XLOOKUP(BK$3&amp;$A8,[3]Calcs!$Q$2:$Q$2281,[3]Calcs!$I$2:$I$2281,"")</f>
        <v>7.7893450821445303</v>
      </c>
      <c r="BL8" s="5">
        <f>_xlfn.XLOOKUP(BL$3&amp;$A8,[3]Calcs!$Q$2:$Q$2281,[3]Calcs!$I$2:$I$2281,"")</f>
        <v>6.1155135872193798</v>
      </c>
      <c r="BM8" s="5">
        <f>_xlfn.XLOOKUP(BM$3&amp;$A8,[3]Calcs!$Q$2:$Q$2281,[3]Calcs!$I$2:$I$2281,"")</f>
        <v>8.87433604422813</v>
      </c>
      <c r="BN8" s="5">
        <f>_xlfn.XLOOKUP(BN$3&amp;$A8,[3]Calcs!$Q$2:$Q$2281,[3]Calcs!$I$2:$I$2281,"")</f>
        <v>6.6871485807235604</v>
      </c>
      <c r="BO8" s="5">
        <f>_xlfn.XLOOKUP(BO$3&amp;$A8,[3]Calcs!$Q$2:$Q$2281,[3]Calcs!$I$2:$I$2281,"")</f>
        <v>8.7371839448577493</v>
      </c>
      <c r="BP8" s="5">
        <f>_xlfn.XLOOKUP(BP$3&amp;$A8,[3]Calcs!$Q$2:$Q$2281,[3]Calcs!$I$2:$I$2281,"")</f>
        <v>8.6555734629762995</v>
      </c>
      <c r="BQ8" s="5">
        <f>_xlfn.XLOOKUP(BQ$3&amp;$A8,[3]Calcs!$Q$2:$Q$2281,[3]Calcs!$I$2:$I$2281,"")</f>
        <v>9.0653205425299639</v>
      </c>
      <c r="BR8" s="5">
        <f>_xlfn.XLOOKUP(BR$3&amp;$A8,[3]Calcs!$Q$2:$Q$2281,[3]Calcs!$I$2:$I$2281,"")</f>
        <v>9.7965653175146237</v>
      </c>
      <c r="BS8" s="5">
        <f>_xlfn.XLOOKUP(BS$3&amp;$A8,[3]Calcs!$Q$2:$Q$2281,[3]Calcs!$I$2:$I$2281,"")</f>
        <v>8.213431873554109</v>
      </c>
      <c r="BT8" s="127">
        <f t="shared" si="7"/>
        <v>-0.21159029003006519</v>
      </c>
      <c r="BU8" s="6">
        <f t="shared" si="8"/>
        <v>-1.5831334439605147</v>
      </c>
      <c r="BV8" s="15" t="str">
        <f t="shared" si="9"/>
        <v/>
      </c>
      <c r="BW8" t="str">
        <f t="shared" si="9"/>
        <v/>
      </c>
      <c r="BX8" t="str">
        <f t="shared" si="9"/>
        <v/>
      </c>
      <c r="BY8">
        <f t="shared" si="9"/>
        <v>127</v>
      </c>
      <c r="BZ8">
        <f t="shared" si="9"/>
        <v>127</v>
      </c>
      <c r="CA8">
        <f t="shared" si="9"/>
        <v>141</v>
      </c>
      <c r="CB8">
        <f t="shared" si="9"/>
        <v>137</v>
      </c>
      <c r="CC8">
        <f t="shared" si="9"/>
        <v>86</v>
      </c>
      <c r="CD8">
        <f t="shared" si="9"/>
        <v>129</v>
      </c>
      <c r="CE8">
        <f t="shared" si="9"/>
        <v>111</v>
      </c>
      <c r="CF8">
        <f t="shared" si="9"/>
        <v>131</v>
      </c>
      <c r="CG8">
        <f t="shared" si="9"/>
        <v>135</v>
      </c>
      <c r="CH8">
        <f t="shared" si="9"/>
        <v>136</v>
      </c>
      <c r="CI8">
        <f t="shared" si="9"/>
        <v>139</v>
      </c>
      <c r="CJ8">
        <f t="shared" si="9"/>
        <v>87</v>
      </c>
      <c r="CK8" s="17" t="s">
        <v>333</v>
      </c>
      <c r="CL8" s="5" t="s">
        <v>333</v>
      </c>
      <c r="CM8" s="5" t="s">
        <v>333</v>
      </c>
      <c r="CN8" s="5">
        <v>1.1850750000000001</v>
      </c>
      <c r="CO8" s="5">
        <v>1.240864</v>
      </c>
      <c r="CP8" s="5">
        <v>1.2781530000000001</v>
      </c>
      <c r="CQ8" s="5">
        <v>1.2999419999999999</v>
      </c>
      <c r="CR8" s="5">
        <v>1.315029</v>
      </c>
      <c r="CS8" s="5">
        <v>1.3360730000000001</v>
      </c>
      <c r="CT8" s="5">
        <v>1.371853</v>
      </c>
      <c r="CU8" s="5">
        <v>1.4257929999999999</v>
      </c>
      <c r="CV8" s="5">
        <v>1.4940770000000001</v>
      </c>
      <c r="CW8" s="5">
        <v>1.5694399999999999</v>
      </c>
      <c r="CX8" s="5">
        <v>1.6411640000000001</v>
      </c>
      <c r="CY8" s="5">
        <v>1.7015830000000001</v>
      </c>
      <c r="CZ8" t="str">
        <f t="shared" si="10"/>
        <v/>
      </c>
      <c r="DA8" t="str">
        <f t="shared" si="10"/>
        <v/>
      </c>
      <c r="DB8" t="str">
        <f t="shared" si="10"/>
        <v/>
      </c>
      <c r="DC8">
        <f t="shared" si="10"/>
        <v>31.779470765872915</v>
      </c>
      <c r="DD8">
        <f t="shared" si="10"/>
        <v>34.15814650584317</v>
      </c>
      <c r="DE8">
        <f t="shared" si="10"/>
        <v>32.094207175490162</v>
      </c>
      <c r="DF8">
        <f t="shared" si="10"/>
        <v>38.242813498289934</v>
      </c>
      <c r="DG8">
        <f t="shared" si="10"/>
        <v>54.526381479236584</v>
      </c>
      <c r="DH8">
        <f t="shared" si="10"/>
        <v>42.64204426522106</v>
      </c>
      <c r="DI8">
        <f t="shared" si="10"/>
        <v>50.138623403233943</v>
      </c>
      <c r="DJ8">
        <f t="shared" si="10"/>
        <v>45.972174110408631</v>
      </c>
      <c r="DK8">
        <f t="shared" si="10"/>
        <v>48.849055427127936</v>
      </c>
      <c r="DL8">
        <f t="shared" si="10"/>
        <v>52.558324100304084</v>
      </c>
      <c r="DM8">
        <f t="shared" si="10"/>
        <v>55.131579245764051</v>
      </c>
      <c r="DN8">
        <f t="shared" si="10"/>
        <v>56.162681608505302</v>
      </c>
      <c r="DO8" s="5">
        <v>0.95842300000000002</v>
      </c>
      <c r="DP8" s="5">
        <v>1.0359240000000001</v>
      </c>
      <c r="DQ8" s="5">
        <v>1.1146449999999999</v>
      </c>
      <c r="DR8" s="5">
        <v>1.1850750000000001</v>
      </c>
      <c r="DS8" s="5">
        <v>1.240864</v>
      </c>
      <c r="DT8" s="5">
        <v>1.2781530000000001</v>
      </c>
      <c r="DU8" s="5">
        <v>1.2999419999999999</v>
      </c>
      <c r="DV8" s="5">
        <v>1.315029</v>
      </c>
      <c r="DW8" s="5">
        <v>1.3360730000000001</v>
      </c>
      <c r="DX8" s="5">
        <v>1.371853</v>
      </c>
      <c r="DY8" s="5">
        <v>1.4257929999999999</v>
      </c>
      <c r="DZ8" s="5">
        <v>1.4940770000000001</v>
      </c>
      <c r="EA8" s="5">
        <v>1.5694399999999999</v>
      </c>
      <c r="EB8" s="5">
        <v>1.6411640000000001</v>
      </c>
      <c r="EC8" s="5">
        <v>1.7015830000000001</v>
      </c>
      <c r="ED8" s="127" t="str">
        <f t="shared" si="16"/>
        <v/>
      </c>
      <c r="EE8" s="129" cm="1">
        <f t="array" ref="EE8">TREND($EG8:$EQ8,$EG$3:$EQ$3,EE$3)</f>
        <v>0.60553533554287498</v>
      </c>
      <c r="EF8" s="129" cm="1">
        <f t="array" ref="EF8">TREND($EG8:$EQ8,$EG$3:$EQ$3,EF$3)</f>
        <v>0.62328779962569314</v>
      </c>
      <c r="EG8" s="6">
        <f t="shared" si="17"/>
        <v>0.60567543324088458</v>
      </c>
      <c r="EH8" s="6">
        <f t="shared" si="17"/>
        <v>0.62238191547730271</v>
      </c>
      <c r="EI8" s="6">
        <f t="shared" si="17"/>
        <v>0.57947511203750257</v>
      </c>
      <c r="EJ8" s="6">
        <f t="shared" si="17"/>
        <v>0.68528522626441213</v>
      </c>
      <c r="EK8" s="6">
        <f t="shared" si="17"/>
        <v>0.96163949041380303</v>
      </c>
      <c r="EL8" s="6">
        <f t="shared" si="17"/>
        <v>0.71115718560984875</v>
      </c>
      <c r="EM8" s="6">
        <f t="shared" si="17"/>
        <v>0.82513979634172241</v>
      </c>
      <c r="EN8" s="6">
        <f t="shared" si="17"/>
        <v>0.72373589563416685</v>
      </c>
      <c r="EO8" s="6">
        <f t="shared" si="11"/>
        <v>0.75442239109261466</v>
      </c>
      <c r="EP8" s="6">
        <f t="shared" si="11"/>
        <v>0.78914750078938189</v>
      </c>
      <c r="EQ8" s="6">
        <f t="shared" si="11"/>
        <v>0.76976847844652529</v>
      </c>
      <c r="ER8" s="6">
        <f t="shared" si="11"/>
        <v>0.75717553904635915</v>
      </c>
      <c r="ES8" s="17" t="str">
        <f t="shared" si="12"/>
        <v/>
      </c>
      <c r="ET8" s="5">
        <f t="shared" si="12"/>
        <v>27.842192383991392</v>
      </c>
      <c r="EU8" s="5">
        <f t="shared" si="12"/>
        <v>27.356554641654188</v>
      </c>
      <c r="EV8" s="5">
        <f t="shared" si="12"/>
        <v>26.816421547896052</v>
      </c>
      <c r="EW8" s="5">
        <f t="shared" si="12"/>
        <v>27.527711744271066</v>
      </c>
      <c r="EX8" s="5">
        <f t="shared" si="12"/>
        <v>25.109832058830328</v>
      </c>
      <c r="EY8" s="5">
        <f t="shared" si="12"/>
        <v>29.418861378653766</v>
      </c>
      <c r="EZ8" s="5">
        <f t="shared" si="12"/>
        <v>41.464014466020586</v>
      </c>
      <c r="FA8" s="5">
        <f t="shared" si="12"/>
        <v>31.915953892654858</v>
      </c>
      <c r="FB8" s="5">
        <f t="shared" si="12"/>
        <v>36.548102022034392</v>
      </c>
      <c r="FC8" s="5">
        <f t="shared" si="12"/>
        <v>32.243231738694632</v>
      </c>
      <c r="FD8" s="5">
        <f t="shared" si="12"/>
        <v>32.695139157572157</v>
      </c>
      <c r="FE8" s="5">
        <f t="shared" si="12"/>
        <v>33.488584527158785</v>
      </c>
      <c r="FF8" s="5">
        <f t="shared" si="12"/>
        <v>33.592973795284351</v>
      </c>
      <c r="FG8" s="5">
        <f t="shared" si="13"/>
        <v>33.006136996258952</v>
      </c>
      <c r="FH8" s="15" t="str">
        <f t="shared" si="14"/>
        <v/>
      </c>
      <c r="FI8">
        <f t="shared" si="14"/>
        <v>28.8423953031939</v>
      </c>
      <c r="FJ8">
        <f t="shared" si="14"/>
        <v>30.49284684854663</v>
      </c>
      <c r="FK8">
        <f t="shared" si="14"/>
        <v>31.779470765872915</v>
      </c>
      <c r="FL8">
        <f t="shared" si="14"/>
        <v>34.15814650584317</v>
      </c>
      <c r="FM8">
        <f t="shared" si="14"/>
        <v>32.094207175490162</v>
      </c>
      <c r="FN8">
        <f t="shared" si="14"/>
        <v>38.242813498289934</v>
      </c>
      <c r="FO8">
        <f t="shared" si="14"/>
        <v>54.526381479236584</v>
      </c>
      <c r="FP8">
        <f t="shared" si="14"/>
        <v>42.64204426522106</v>
      </c>
      <c r="FQ8">
        <f t="shared" si="14"/>
        <v>50.138623403233943</v>
      </c>
      <c r="FR8">
        <f t="shared" si="14"/>
        <v>45.972174110408631</v>
      </c>
      <c r="FS8">
        <f t="shared" si="14"/>
        <v>48.849055427127936</v>
      </c>
      <c r="FT8">
        <f t="shared" si="14"/>
        <v>52.558324100304084</v>
      </c>
      <c r="FU8">
        <f t="shared" si="14"/>
        <v>55.131579245764051</v>
      </c>
      <c r="FV8">
        <f t="shared" si="14"/>
        <v>56.162681608505302</v>
      </c>
    </row>
    <row r="9" spans="1:178">
      <c r="A9" t="str">
        <f>VLOOKUP(B9,'[3]country codes'!$A$3:$B$287,2,0)</f>
        <v>GRC</v>
      </c>
      <c r="B9" s="1" t="s">
        <v>64</v>
      </c>
      <c r="C9" s="15">
        <v>3</v>
      </c>
      <c r="D9" s="15">
        <v>1</v>
      </c>
      <c r="E9" s="17" t="str">
        <f>IFERROR(VLOOKUP(E$3&amp;$A9,[3]Calcs!$Q$2:$R$2281,2,0),"")</f>
        <v/>
      </c>
      <c r="F9" s="5">
        <f>IFERROR(VLOOKUP(F$3&amp;$A9,[3]Calcs!$Q$2:$R$2281,2,0),"")</f>
        <v>42.979840411397696</v>
      </c>
      <c r="G9" s="5">
        <f>IFERROR(VLOOKUP(G$3&amp;$A9,[3]Calcs!$Q$2:$R$2281,2,0),"")</f>
        <v>42.985638072262518</v>
      </c>
      <c r="H9" s="5">
        <f>IFERROR(VLOOKUP(H$3&amp;$A9,[3]Calcs!$Q$2:$R$2281,2,0),"")</f>
        <v>42.590332632196287</v>
      </c>
      <c r="I9" s="5">
        <f>IFERROR(VLOOKUP(I$3&amp;$A9,[3]Calcs!$Q$2:$R$2281,2,0),"")</f>
        <v>43.480098406389324</v>
      </c>
      <c r="J9" s="5">
        <f>IFERROR(VLOOKUP(J$3&amp;$A9,[3]Calcs!$Q$2:$R$2281,2,0),"")</f>
        <v>42.34241540969569</v>
      </c>
      <c r="K9" s="5">
        <f>IFERROR(VLOOKUP(K$3&amp;$A9,[3]Calcs!$Q$2:$R$2281,2,0),"")</f>
        <v>42.148770152973498</v>
      </c>
      <c r="L9" s="5">
        <f>IFERROR(VLOOKUP(L$3&amp;$A9,[3]Calcs!$Q$2:$R$2281,2,0),"")</f>
        <v>41.344559592582605</v>
      </c>
      <c r="M9" s="5">
        <f>IFERROR(VLOOKUP(M$3&amp;$A9,[3]Calcs!$Q$2:$R$2281,2,0),"")</f>
        <v>40.824566664293066</v>
      </c>
      <c r="N9" s="5">
        <f>IFERROR(VLOOKUP(N$3&amp;$A9,[3]Calcs!$Q$2:$R$2281,2,0),"")</f>
        <v>46.069992012378641</v>
      </c>
      <c r="O9" s="5">
        <f>IFERROR(VLOOKUP(O$3&amp;$A9,[3]Calcs!$Q$2:$R$2281,2,0),"")</f>
        <v>44.406999223043186</v>
      </c>
      <c r="P9" s="5">
        <f>IFERROR(VLOOKUP(P$3&amp;$A9,[3]Calcs!$Q$2:$R$2281,2,0),"")</f>
        <v>43.567338839583897</v>
      </c>
      <c r="Q9" s="5">
        <f>IFERROR(VLOOKUP(Q$3&amp;$A9,[3]Calcs!$Q$2:$R$2281,2,0),"")</f>
        <v>45.292083560321835</v>
      </c>
      <c r="R9" s="5">
        <f>IFERROR(VLOOKUP(R$3&amp;$A9,[3]Calcs!$Q$2:$R$2281,2,0),"")</f>
        <v>48.810027623344595</v>
      </c>
      <c r="S9" s="5">
        <f>IFERROR(VLOOKUP(S$3&amp;$A9,[3]Calcs!$Q$2:$R$2281,2,0),"")</f>
        <v>51.471323150981313</v>
      </c>
      <c r="T9" s="127">
        <f t="shared" si="0"/>
        <v>0.32600564674821697</v>
      </c>
      <c r="U9" s="6">
        <f t="shared" si="1"/>
        <v>0.59285039470925849</v>
      </c>
      <c r="V9" s="6">
        <f t="shared" si="2"/>
        <v>2.6612955276367174</v>
      </c>
      <c r="W9" s="17" t="str">
        <f>_xlfn.XLOOKUP(W$3&amp;$A9,[3]Calcs!$Q$2:$Q$2281,[3]Calcs!$H$2:$H$2281,"")</f>
        <v/>
      </c>
      <c r="X9" s="5">
        <f>_xlfn.XLOOKUP(X$3&amp;$A9,[3]Calcs!$Q$2:$Q$2281,[3]Calcs!$H$2:$H$2281,"")</f>
        <v>6.6469612121582031</v>
      </c>
      <c r="Y9" s="5">
        <f>_xlfn.XLOOKUP(Y$3&amp;$A9,[3]Calcs!$Q$2:$Q$2281,[3]Calcs!$H$2:$H$2281,"")</f>
        <v>6.3427679538726807</v>
      </c>
      <c r="Z9" s="5">
        <f>_xlfn.XLOOKUP(Z$3&amp;$A9,[3]Calcs!$Q$2:$Q$2281,[3]Calcs!$H$2:$H$2281,"")</f>
        <v>6.0385746955871582</v>
      </c>
      <c r="AA9" s="5">
        <f>_xlfn.XLOOKUP(AA$3&amp;$A9,[3]Calcs!$Q$2:$Q$2281,[3]Calcs!$H$2:$H$2281,"")</f>
        <v>5.8395586013793945</v>
      </c>
      <c r="AB9" s="5">
        <f>_xlfn.XLOOKUP(AB$3&amp;$A9,[3]Calcs!$Q$2:$Q$2281,[3]Calcs!$H$2:$H$2281,"")</f>
        <v>5.372039794921875</v>
      </c>
      <c r="AC9" s="5">
        <f>_xlfn.XLOOKUP(AC$3&amp;$A9,[3]Calcs!$Q$2:$Q$2281,[3]Calcs!$H$2:$H$2281,"")</f>
        <v>5.0963540077209473</v>
      </c>
      <c r="AD9" s="5">
        <f>_xlfn.XLOOKUP(AD$3&amp;$A9,[3]Calcs!$Q$2:$Q$2281,[3]Calcs!$H$2:$H$2281,"")</f>
        <v>4.7202510833740234</v>
      </c>
      <c r="AE9" s="5">
        <f>_xlfn.XLOOKUP(AE$3&amp;$A9,[3]Calcs!$Q$2:$Q$2281,[3]Calcs!$H$2:$H$2281,"")</f>
        <v>4.7562370300292969</v>
      </c>
      <c r="AF9" s="5">
        <f>_xlfn.XLOOKUP(AF$3&amp;$A9,[3]Calcs!$Q$2:$Q$2281,[3]Calcs!$H$2:$H$2281,"")</f>
        <v>5.6225190162658691</v>
      </c>
      <c r="AG9" s="5">
        <f>_xlfn.XLOOKUP(AG$3&amp;$A9,[3]Calcs!$Q$2:$Q$2281,[3]Calcs!$H$2:$H$2281,"")</f>
        <v>5.302619457244873</v>
      </c>
      <c r="AH9" s="5">
        <f>_xlfn.XLOOKUP(AH$3&amp;$A9,[3]Calcs!$Q$2:$Q$2281,[3]Calcs!$H$2:$H$2281,"")</f>
        <v>5.1482415199279785</v>
      </c>
      <c r="AI9" s="5">
        <f>_xlfn.XLOOKUP(AI$3&amp;$A9,[3]Calcs!$Q$2:$Q$2281,[3]Calcs!$H$2:$H$2281,"")</f>
        <v>5.4092893600463867</v>
      </c>
      <c r="AJ9" s="5">
        <f>_xlfn.XLOOKUP(AJ$3&amp;$A9,[3]Calcs!$Q$2:$Q$2281,[3]Calcs!$H$2:$H$2281,"")</f>
        <v>5.9521574974060059</v>
      </c>
      <c r="AK9" s="128">
        <f>_xlfn.XLOOKUP(AK$3&amp;$A9,[3]Calcs!$Q$2:$Q$2281,[3]Calcs!$H$2:$H$2281,"")</f>
        <v>5.7876157760620117</v>
      </c>
      <c r="AL9" s="127">
        <f t="shared" si="3"/>
        <v>-7.6085296305981334E-2</v>
      </c>
      <c r="AM9" s="6">
        <f t="shared" si="4"/>
        <v>-0.16454172134399414</v>
      </c>
      <c r="AN9" s="17">
        <f>_xlfn.XLOOKUP(AN$3&amp;$A9,[3]Calcs!$Q$2:$Q$2281,[3]Calcs!$G$2:$G$2281,"")</f>
        <v>79.7</v>
      </c>
      <c r="AO9" s="5">
        <f>_xlfn.XLOOKUP(AO$3&amp;$A9,[3]Calcs!$Q$2:$Q$2281,[3]Calcs!$G$2:$G$2281,"")</f>
        <v>79.900000000000006</v>
      </c>
      <c r="AP9" s="5">
        <f>_xlfn.XLOOKUP(AP$3&amp;$A9,[3]Calcs!$Q$2:$Q$2281,[3]Calcs!$G$2:$G$2281,"")</f>
        <v>80.099999999999994</v>
      </c>
      <c r="AQ9" s="5">
        <f>_xlfn.XLOOKUP(AQ$3&amp;$A9,[3]Calcs!$Q$2:$Q$2281,[3]Calcs!$G$2:$G$2281,"")</f>
        <v>80.3</v>
      </c>
      <c r="AR9" s="5">
        <f>_xlfn.XLOOKUP(AR$3&amp;$A9,[3]Calcs!$Q$2:$Q$2281,[3]Calcs!$G$2:$G$2281,"")</f>
        <v>80.5</v>
      </c>
      <c r="AS9" s="5">
        <f>_xlfn.XLOOKUP(AS$3&amp;$A9,[3]Calcs!$Q$2:$Q$2281,[3]Calcs!$G$2:$G$2281,"")</f>
        <v>80.8</v>
      </c>
      <c r="AT9" s="5">
        <f>_xlfn.XLOOKUP(AT$3&amp;$A9,[3]Calcs!$Q$2:$Q$2281,[3]Calcs!$G$2:$G$2281,"")</f>
        <v>81</v>
      </c>
      <c r="AU9" s="5">
        <f>_xlfn.XLOOKUP(AU$3&amp;$A9,[3]Calcs!$Q$2:$Q$2281,[3]Calcs!$G$2:$G$2281,"")</f>
        <v>81.2</v>
      </c>
      <c r="AV9" s="5">
        <f>_xlfn.XLOOKUP(AV$3&amp;$A9,[3]Calcs!$Q$2:$Q$2281,[3]Calcs!$G$2:$G$2281,"")</f>
        <v>81.400000000000006</v>
      </c>
      <c r="AW9" s="5">
        <f>_xlfn.XLOOKUP(AW$3&amp;$A9,[3]Calcs!$Q$2:$Q$2281,[3]Calcs!$G$2:$G$2281,"")</f>
        <v>81.5</v>
      </c>
      <c r="AX9" s="5">
        <f>_xlfn.XLOOKUP(AX$3&amp;$A9,[3]Calcs!$Q$2:$Q$2281,[3]Calcs!$G$2:$G$2281,"")</f>
        <v>81.7</v>
      </c>
      <c r="AY9" s="5">
        <f>_xlfn.XLOOKUP(AY$3&amp;$A9,[3]Calcs!$Q$2:$Q$2281,[3]Calcs!$G$2:$G$2281,"")</f>
        <v>81.900000000000006</v>
      </c>
      <c r="AZ9" s="5">
        <f>_xlfn.XLOOKUP(AZ$3&amp;$A9,[3]Calcs!$Q$2:$Q$2281,[3]Calcs!$G$2:$G$2281,"")</f>
        <v>82.1</v>
      </c>
      <c r="BA9" s="5">
        <f>_xlfn.XLOOKUP(BA$3&amp;$A9,[3]Calcs!$Q$2:$Q$2281,[3]Calcs!$G$2:$G$2281,"")</f>
        <v>82.2</v>
      </c>
      <c r="BB9" s="5">
        <f>_xlfn.XLOOKUP(BB$3&amp;$A9,[3]Calcs!$Q$2:$Q$2281,[3]Calcs!$G$2:$G$2281,"")</f>
        <v>81.7</v>
      </c>
      <c r="BC9" s="127">
        <f t="shared" si="5"/>
        <v>0.19714285714285723</v>
      </c>
      <c r="BD9" s="6">
        <f t="shared" si="6"/>
        <v>-0.5</v>
      </c>
      <c r="BE9" s="17">
        <f>_xlfn.XLOOKUP(BE$3&amp;$A9,[3]Calcs!$Q$2:$Q$2281,[3]Calcs!$I$2:$I$2281,"")</f>
        <v>6.0603662796622899</v>
      </c>
      <c r="BF9" s="5">
        <f>_xlfn.XLOOKUP(BF$3&amp;$A9,[3]Calcs!$Q$2:$Q$2281,[3]Calcs!$I$2:$I$2281,"")</f>
        <v>6.3330133171968299</v>
      </c>
      <c r="BG9" s="5">
        <f>_xlfn.XLOOKUP(BG$3&amp;$A9,[3]Calcs!$Q$2:$Q$2281,[3]Calcs!$I$2:$I$2281,"")</f>
        <v>5.9182629531448603</v>
      </c>
      <c r="BH9" s="5">
        <f>_xlfn.XLOOKUP(BH$3&amp;$A9,[3]Calcs!$Q$2:$Q$2281,[3]Calcs!$I$2:$I$2281,"")</f>
        <v>5.56893088084274</v>
      </c>
      <c r="BI9" s="5">
        <f>_xlfn.XLOOKUP(BI$3&amp;$A9,[3]Calcs!$Q$2:$Q$2281,[3]Calcs!$I$2:$I$2281,"")</f>
        <v>5.0522794916879699</v>
      </c>
      <c r="BJ9" s="5">
        <f>_xlfn.XLOOKUP(BJ$3&amp;$A9,[3]Calcs!$Q$2:$Q$2281,[3]Calcs!$I$2:$I$2281,"")</f>
        <v>4.6789531928424202</v>
      </c>
      <c r="BK9" s="5">
        <f>_xlfn.XLOOKUP(BK$3&amp;$A9,[3]Calcs!$Q$2:$Q$2281,[3]Calcs!$I$2:$I$2281,"")</f>
        <v>4.3048155611577199</v>
      </c>
      <c r="BL9" s="5">
        <f>_xlfn.XLOOKUP(BL$3&amp;$A9,[3]Calcs!$Q$2:$Q$2281,[3]Calcs!$I$2:$I$2281,"")</f>
        <v>3.97839031347345</v>
      </c>
      <c r="BM9" s="5">
        <f>_xlfn.XLOOKUP(BM$3&amp;$A9,[3]Calcs!$Q$2:$Q$2281,[3]Calcs!$I$2:$I$2281,"")</f>
        <v>4.1827003369085496</v>
      </c>
      <c r="BN9" s="5">
        <f>_xlfn.XLOOKUP(BN$3&amp;$A9,[3]Calcs!$Q$2:$Q$2281,[3]Calcs!$I$2:$I$2281,"")</f>
        <v>4.1643612030335104</v>
      </c>
      <c r="BO9" s="5">
        <f>_xlfn.XLOOKUP(BO$3&amp;$A9,[3]Calcs!$Q$2:$Q$2281,[3]Calcs!$I$2:$I$2281,"")</f>
        <v>4.1172370538488998</v>
      </c>
      <c r="BP9" s="5">
        <f>_xlfn.XLOOKUP(BP$3&amp;$A9,[3]Calcs!$Q$2:$Q$2281,[3]Calcs!$I$2:$I$2281,"")</f>
        <v>4.1229825698195404</v>
      </c>
      <c r="BQ9" s="5">
        <f>_xlfn.XLOOKUP(BQ$3&amp;$A9,[3]Calcs!$Q$2:$Q$2281,[3]Calcs!$I$2:$I$2281,"")</f>
        <v>4.0797186682875477</v>
      </c>
      <c r="BR9" s="5">
        <f>_xlfn.XLOOKUP(BR$3&amp;$A9,[3]Calcs!$Q$2:$Q$2281,[3]Calcs!$I$2:$I$2281,"")</f>
        <v>4.0350813125797673</v>
      </c>
      <c r="BS9" s="5">
        <f>_xlfn.XLOOKUP(BS$3&amp;$A9,[3]Calcs!$Q$2:$Q$2281,[3]Calcs!$I$2:$I$2281,"")</f>
        <v>3.2149146511368585</v>
      </c>
      <c r="BT9" s="127">
        <f t="shared" si="7"/>
        <v>-0.18393209056641283</v>
      </c>
      <c r="BU9" s="6">
        <f t="shared" si="8"/>
        <v>-0.82016666144290884</v>
      </c>
      <c r="BV9" s="15" t="str">
        <f t="shared" si="9"/>
        <v/>
      </c>
      <c r="BW9">
        <f t="shared" si="9"/>
        <v>59</v>
      </c>
      <c r="BX9">
        <f t="shared" si="9"/>
        <v>60</v>
      </c>
      <c r="BY9">
        <f t="shared" si="9"/>
        <v>64</v>
      </c>
      <c r="BZ9">
        <f t="shared" si="9"/>
        <v>59</v>
      </c>
      <c r="CA9">
        <f t="shared" si="9"/>
        <v>72</v>
      </c>
      <c r="CB9">
        <f t="shared" si="9"/>
        <v>75</v>
      </c>
      <c r="CC9">
        <f t="shared" si="9"/>
        <v>87</v>
      </c>
      <c r="CD9">
        <f t="shared" si="9"/>
        <v>88</v>
      </c>
      <c r="CE9">
        <f t="shared" si="9"/>
        <v>59</v>
      </c>
      <c r="CF9">
        <f t="shared" si="9"/>
        <v>69</v>
      </c>
      <c r="CG9">
        <f t="shared" si="9"/>
        <v>80</v>
      </c>
      <c r="CH9">
        <f t="shared" si="9"/>
        <v>75</v>
      </c>
      <c r="CI9">
        <f t="shared" si="9"/>
        <v>47</v>
      </c>
      <c r="CJ9">
        <f t="shared" si="9"/>
        <v>25</v>
      </c>
      <c r="CK9" s="17" t="s">
        <v>333</v>
      </c>
      <c r="CL9" s="5">
        <v>11.120370999999999</v>
      </c>
      <c r="CM9" s="5">
        <v>11.040312</v>
      </c>
      <c r="CN9" s="5">
        <v>10.959268</v>
      </c>
      <c r="CO9" s="5">
        <v>10.887639999999999</v>
      </c>
      <c r="CP9" s="5">
        <v>10.829074</v>
      </c>
      <c r="CQ9" s="5">
        <v>10.781119</v>
      </c>
      <c r="CR9" s="5">
        <v>10.740501</v>
      </c>
      <c r="CS9" s="5">
        <v>10.701459999999999</v>
      </c>
      <c r="CT9" s="5">
        <v>10.659737</v>
      </c>
      <c r="CU9" s="5">
        <v>10.615183</v>
      </c>
      <c r="CV9" s="5">
        <v>10.569449000000001</v>
      </c>
      <c r="CW9" s="5">
        <v>10.522244000000001</v>
      </c>
      <c r="CX9" s="5">
        <v>10.473452</v>
      </c>
      <c r="CY9" s="5">
        <v>10.423056000000001</v>
      </c>
      <c r="CZ9" t="str">
        <f t="shared" si="10"/>
        <v/>
      </c>
      <c r="DA9">
        <f t="shared" si="10"/>
        <v>477.95177089553493</v>
      </c>
      <c r="DB9">
        <f t="shared" si="10"/>
        <v>474.57485583685673</v>
      </c>
      <c r="DC9">
        <f t="shared" si="10"/>
        <v>466.75886952538451</v>
      </c>
      <c r="DD9">
        <f t="shared" si="10"/>
        <v>473.39565861334063</v>
      </c>
      <c r="DE9">
        <f t="shared" si="10"/>
        <v>458.52914981033496</v>
      </c>
      <c r="DF9">
        <f t="shared" si="10"/>
        <v>454.41090672285549</v>
      </c>
      <c r="DG9">
        <f t="shared" si="10"/>
        <v>444.06128364869306</v>
      </c>
      <c r="DH9">
        <f t="shared" si="10"/>
        <v>436.88246717526562</v>
      </c>
      <c r="DI9">
        <f t="shared" si="10"/>
        <v>491.09399844405704</v>
      </c>
      <c r="DJ9">
        <f t="shared" si="10"/>
        <v>471.38842323346125</v>
      </c>
      <c r="DK9">
        <f t="shared" si="10"/>
        <v>460.48276593070119</v>
      </c>
      <c r="DL9">
        <f t="shared" si="10"/>
        <v>476.57435449009512</v>
      </c>
      <c r="DM9">
        <f t="shared" si="10"/>
        <v>511.20948143177372</v>
      </c>
      <c r="DN9">
        <f t="shared" si="10"/>
        <v>536.4884835967747</v>
      </c>
      <c r="DO9" s="5">
        <v>11.185231</v>
      </c>
      <c r="DP9" s="5">
        <v>11.120370999999999</v>
      </c>
      <c r="DQ9" s="5">
        <v>11.040312</v>
      </c>
      <c r="DR9" s="5">
        <v>10.959268</v>
      </c>
      <c r="DS9" s="5">
        <v>10.887639999999999</v>
      </c>
      <c r="DT9" s="5">
        <v>10.829074</v>
      </c>
      <c r="DU9" s="5">
        <v>10.781119</v>
      </c>
      <c r="DV9" s="5">
        <v>10.740501</v>
      </c>
      <c r="DW9" s="5">
        <v>10.701459999999999</v>
      </c>
      <c r="DX9" s="5">
        <v>10.659737</v>
      </c>
      <c r="DY9" s="5">
        <v>10.615183</v>
      </c>
      <c r="DZ9" s="5">
        <v>10.569449000000001</v>
      </c>
      <c r="EA9" s="5">
        <v>10.522244000000001</v>
      </c>
      <c r="EB9" s="5">
        <v>10.473452</v>
      </c>
      <c r="EC9" s="5">
        <v>10.423056000000001</v>
      </c>
      <c r="ED9" s="127" t="str">
        <f t="shared" si="16"/>
        <v/>
      </c>
      <c r="EE9" s="6">
        <f>IFERROR(F9/VLOOKUP($C9,$C$159:$S$166,F$3-2003,0),"")</f>
        <v>0.94830300439680049</v>
      </c>
      <c r="EF9" s="6">
        <f>IFERROR(G9/VLOOKUP($C9,$C$159:$S$166,G$3-2003,0),"")</f>
        <v>0.91551103946259016</v>
      </c>
      <c r="EG9" s="6">
        <f t="shared" si="17"/>
        <v>0.9045831150994833</v>
      </c>
      <c r="EH9" s="6">
        <f t="shared" si="17"/>
        <v>0.919687072103058</v>
      </c>
      <c r="EI9" s="6">
        <f t="shared" si="17"/>
        <v>0.88089929049901972</v>
      </c>
      <c r="EJ9" s="6">
        <f t="shared" si="17"/>
        <v>0.86836153984794984</v>
      </c>
      <c r="EK9" s="6">
        <f t="shared" si="17"/>
        <v>0.84029784100767513</v>
      </c>
      <c r="EL9" s="6">
        <f t="shared" si="17"/>
        <v>0.82587927410696815</v>
      </c>
      <c r="EM9" s="6">
        <f t="shared" si="17"/>
        <v>0.93498936102348729</v>
      </c>
      <c r="EN9" s="6">
        <f t="shared" si="17"/>
        <v>0.88632501817150977</v>
      </c>
      <c r="EO9" s="6">
        <f t="shared" si="11"/>
        <v>0.85576863227412248</v>
      </c>
      <c r="EP9" s="6">
        <f t="shared" si="11"/>
        <v>0.87317349565628799</v>
      </c>
      <c r="EQ9" s="6">
        <f t="shared" si="11"/>
        <v>0.93705664144343281</v>
      </c>
      <c r="ER9" s="6">
        <f t="shared" si="11"/>
        <v>0.94574042134364888</v>
      </c>
      <c r="ES9" s="17" t="str">
        <f t="shared" si="12"/>
        <v/>
      </c>
      <c r="ET9" s="5">
        <f t="shared" si="12"/>
        <v>42.979840411397696</v>
      </c>
      <c r="EU9" s="5">
        <f t="shared" si="12"/>
        <v>42.985638072262518</v>
      </c>
      <c r="EV9" s="5">
        <f t="shared" si="12"/>
        <v>42.590332632196287</v>
      </c>
      <c r="EW9" s="5">
        <f t="shared" si="12"/>
        <v>43.480098406389324</v>
      </c>
      <c r="EX9" s="5">
        <f t="shared" si="12"/>
        <v>42.34241540969569</v>
      </c>
      <c r="EY9" s="5">
        <f t="shared" si="12"/>
        <v>42.148770152973498</v>
      </c>
      <c r="EZ9" s="5">
        <f t="shared" si="12"/>
        <v>41.344559592582605</v>
      </c>
      <c r="FA9" s="5">
        <f t="shared" si="12"/>
        <v>40.824566664293066</v>
      </c>
      <c r="FB9" s="5">
        <f t="shared" si="12"/>
        <v>46.069992012378641</v>
      </c>
      <c r="FC9" s="5">
        <f t="shared" si="12"/>
        <v>44.406999223043186</v>
      </c>
      <c r="FD9" s="5">
        <f t="shared" si="12"/>
        <v>43.567338839583897</v>
      </c>
      <c r="FE9" s="5">
        <f t="shared" si="12"/>
        <v>45.292083560321835</v>
      </c>
      <c r="FF9" s="5">
        <f t="shared" si="12"/>
        <v>48.810027623344595</v>
      </c>
      <c r="FG9" s="5">
        <f t="shared" si="13"/>
        <v>51.471323150981313</v>
      </c>
      <c r="FH9" s="15" t="str">
        <f t="shared" si="14"/>
        <v/>
      </c>
      <c r="FI9">
        <f t="shared" si="14"/>
        <v>477.95177089553493</v>
      </c>
      <c r="FJ9">
        <f t="shared" si="14"/>
        <v>474.57485583685673</v>
      </c>
      <c r="FK9">
        <f t="shared" si="14"/>
        <v>466.75886952538451</v>
      </c>
      <c r="FL9">
        <f t="shared" si="14"/>
        <v>473.39565861334063</v>
      </c>
      <c r="FM9">
        <f t="shared" si="14"/>
        <v>458.52914981033496</v>
      </c>
      <c r="FN9">
        <f t="shared" si="14"/>
        <v>454.41090672285549</v>
      </c>
      <c r="FO9">
        <f t="shared" si="14"/>
        <v>444.06128364869306</v>
      </c>
      <c r="FP9">
        <f t="shared" si="14"/>
        <v>436.88246717526562</v>
      </c>
      <c r="FQ9">
        <f t="shared" si="14"/>
        <v>491.09399844405704</v>
      </c>
      <c r="FR9">
        <f t="shared" si="14"/>
        <v>471.38842323346125</v>
      </c>
      <c r="FS9">
        <f t="shared" si="14"/>
        <v>460.48276593070119</v>
      </c>
      <c r="FT9">
        <f t="shared" si="14"/>
        <v>476.57435449009512</v>
      </c>
      <c r="FU9">
        <f t="shared" si="14"/>
        <v>511.20948143177372</v>
      </c>
      <c r="FV9">
        <f t="shared" si="14"/>
        <v>536.4884835967747</v>
      </c>
    </row>
    <row r="10" spans="1:178">
      <c r="A10" t="str">
        <f>VLOOKUP(B10,'[3]country codes'!$A$3:$B$287,2,0)</f>
        <v>ISL</v>
      </c>
      <c r="B10" s="1" t="s">
        <v>81</v>
      </c>
      <c r="C10" s="15">
        <v>3</v>
      </c>
      <c r="E10" s="17" t="str">
        <f>IFERROR(VLOOKUP(E$3&amp;$A10,[3]Calcs!$Q$2:$R$2281,2,0),"")</f>
        <v/>
      </c>
      <c r="F10" s="5" t="str">
        <f>IFERROR(VLOOKUP(F$3&amp;$A10,[3]Calcs!$Q$2:$R$2281,2,0),"")</f>
        <v/>
      </c>
      <c r="G10" s="5" t="str">
        <f>IFERROR(VLOOKUP(G$3&amp;$A10,[3]Calcs!$Q$2:$R$2281,2,0),"")</f>
        <v/>
      </c>
      <c r="H10" s="5" t="str">
        <f>IFERROR(VLOOKUP(H$3&amp;$A10,[3]Calcs!$Q$2:$R$2281,2,0),"")</f>
        <v/>
      </c>
      <c r="I10" s="5" t="str">
        <f>IFERROR(VLOOKUP(I$3&amp;$A10,[3]Calcs!$Q$2:$R$2281,2,0),"")</f>
        <v/>
      </c>
      <c r="J10" s="5" t="str">
        <f>IFERROR(VLOOKUP(J$3&amp;$A10,[3]Calcs!$Q$2:$R$2281,2,0),"")</f>
        <v/>
      </c>
      <c r="K10" s="5" t="str">
        <f>IFERROR(VLOOKUP(K$3&amp;$A10,[3]Calcs!$Q$2:$R$2281,2,0),"")</f>
        <v/>
      </c>
      <c r="L10" s="5" t="str">
        <f>IFERROR(VLOOKUP(L$3&amp;$A10,[3]Calcs!$Q$2:$R$2281,2,0),"")</f>
        <v/>
      </c>
      <c r="M10" s="5" t="str">
        <f>IFERROR(VLOOKUP(M$3&amp;$A10,[3]Calcs!$Q$2:$R$2281,2,0),"")</f>
        <v/>
      </c>
      <c r="N10" s="5" t="str">
        <f>IFERROR(VLOOKUP(N$3&amp;$A10,[3]Calcs!$Q$2:$R$2281,2,0),"")</f>
        <v/>
      </c>
      <c r="O10" s="5" t="str">
        <f>IFERROR(VLOOKUP(O$3&amp;$A10,[3]Calcs!$Q$2:$R$2281,2,0),"")</f>
        <v/>
      </c>
      <c r="P10" s="5">
        <f>IFERROR(VLOOKUP(P$3&amp;$A10,[3]Calcs!$Q$2:$R$2281,2,0),"")</f>
        <v>46.397865896136949</v>
      </c>
      <c r="Q10" s="5">
        <f>IFERROR(VLOOKUP(Q$3&amp;$A10,[3]Calcs!$Q$2:$R$2281,2,0),"")</f>
        <v>46.882315668878199</v>
      </c>
      <c r="R10" s="5">
        <f>IFERROR(VLOOKUP(R$3&amp;$A10,[3]Calcs!$Q$2:$R$2281,2,0),"")</f>
        <v>47.956885192056575</v>
      </c>
      <c r="S10" s="5">
        <f>IFERROR(VLOOKUP(S$3&amp;$A10,[3]Calcs!$Q$2:$R$2281,2,0),"")</f>
        <v>53.703267377834884</v>
      </c>
      <c r="T10" s="127">
        <f t="shared" si="0"/>
        <v>0.77950964795981292</v>
      </c>
      <c r="U10" s="6">
        <f t="shared" si="1"/>
        <v>0.97694312468248634</v>
      </c>
      <c r="V10" s="6">
        <f t="shared" si="2"/>
        <v>5.7463821857783088</v>
      </c>
      <c r="W10" s="17" t="str">
        <f>_xlfn.XLOOKUP(W$3&amp;$A10,[3]Calcs!$Q$2:$Q$2281,[3]Calcs!$H$2:$H$2281,"")</f>
        <v/>
      </c>
      <c r="X10" s="5" t="str">
        <f>_xlfn.XLOOKUP(X$3&amp;$A10,[3]Calcs!$Q$2:$Q$2281,[3]Calcs!$H$2:$H$2281,"")</f>
        <v/>
      </c>
      <c r="Y10" s="5">
        <f>_xlfn.XLOOKUP(Y$3&amp;$A10,[3]Calcs!$Q$2:$Q$2281,[3]Calcs!$H$2:$H$2281,"")</f>
        <v>6.8882842063903809</v>
      </c>
      <c r="Z10" s="5">
        <f>_xlfn.XLOOKUP(Z$3&amp;$A10,[3]Calcs!$Q$2:$Q$2281,[3]Calcs!$H$2:$H$2281,"")</f>
        <v>7.0638781785964966</v>
      </c>
      <c r="AA10" s="5">
        <f>_xlfn.XLOOKUP(AA$3&amp;$A10,[3]Calcs!$Q$2:$Q$2281,[3]Calcs!$H$2:$H$2281,"")</f>
        <v>7.2394721508026123</v>
      </c>
      <c r="AB10" s="5">
        <f>_xlfn.XLOOKUP(AB$3&amp;$A10,[3]Calcs!$Q$2:$Q$2281,[3]Calcs!$H$2:$H$2281,"")</f>
        <v>7.415066123008728</v>
      </c>
      <c r="AC10" s="5">
        <f>_xlfn.XLOOKUP(AC$3&amp;$A10,[3]Calcs!$Q$2:$Q$2281,[3]Calcs!$H$2:$H$2281,"")</f>
        <v>7.5906600952148438</v>
      </c>
      <c r="AD10" s="5">
        <f>_xlfn.XLOOKUP(AD$3&amp;$A10,[3]Calcs!$Q$2:$Q$2281,[3]Calcs!$H$2:$H$2281,"")</f>
        <v>7.5013942718505859</v>
      </c>
      <c r="AE10" s="5">
        <f>_xlfn.XLOOKUP(AE$3&amp;$A10,[3]Calcs!$Q$2:$Q$2281,[3]Calcs!$H$2:$H$2281,"")</f>
        <v>7.499732494354248</v>
      </c>
      <c r="AF10" s="5">
        <f>_xlfn.XLOOKUP(AF$3&amp;$A10,[3]Calcs!$Q$2:$Q$2281,[3]Calcs!$H$2:$H$2281,"")</f>
        <v>7.4980707168579102</v>
      </c>
      <c r="AG10" s="5">
        <f>_xlfn.XLOOKUP(AG$3&amp;$A10,[3]Calcs!$Q$2:$Q$2281,[3]Calcs!$H$2:$H$2281,"")</f>
        <v>7.5100345611572266</v>
      </c>
      <c r="AH10" s="5">
        <f>_xlfn.XLOOKUP(AH$3&amp;$A10,[3]Calcs!$Q$2:$Q$2281,[3]Calcs!$H$2:$H$2281,"")</f>
        <v>7.4762139320373535</v>
      </c>
      <c r="AI10" s="5">
        <f>_xlfn.XLOOKUP(AI$3&amp;$A10,[3]Calcs!$Q$2:$Q$2281,[3]Calcs!$H$2:$H$2281,"")</f>
        <v>7.504359245300293</v>
      </c>
      <c r="AJ10" s="5">
        <f>_xlfn.XLOOKUP(AJ$3&amp;$A10,[3]Calcs!$Q$2:$Q$2281,[3]Calcs!$H$2:$H$2281,"")</f>
        <v>7.5325045585632324</v>
      </c>
      <c r="AK10" s="128">
        <f>_xlfn.XLOOKUP(AK$3&amp;$A10,[3]Calcs!$Q$2:$Q$2281,[3]Calcs!$H$2:$H$2281,"")</f>
        <v>7.5754895210266113</v>
      </c>
      <c r="AL10" s="127">
        <f t="shared" si="3"/>
        <v>4.5116637136552715E-2</v>
      </c>
      <c r="AM10" s="6">
        <f t="shared" si="4"/>
        <v>4.2984962463378906E-2</v>
      </c>
      <c r="AN10" s="17">
        <f>_xlfn.XLOOKUP(AN$3&amp;$A10,[3]Calcs!$Q$2:$Q$2281,[3]Calcs!$G$2:$G$2281,"")</f>
        <v>81.2</v>
      </c>
      <c r="AO10" s="5">
        <f>_xlfn.XLOOKUP(AO$3&amp;$A10,[3]Calcs!$Q$2:$Q$2281,[3]Calcs!$G$2:$G$2281,"")</f>
        <v>81.400000000000006</v>
      </c>
      <c r="AP10" s="5">
        <f>_xlfn.XLOOKUP(AP$3&amp;$A10,[3]Calcs!$Q$2:$Q$2281,[3]Calcs!$G$2:$G$2281,"")</f>
        <v>81.5</v>
      </c>
      <c r="AQ10" s="5">
        <f>_xlfn.XLOOKUP(AQ$3&amp;$A10,[3]Calcs!$Q$2:$Q$2281,[3]Calcs!$G$2:$G$2281,"")</f>
        <v>81.7</v>
      </c>
      <c r="AR10" s="5">
        <f>_xlfn.XLOOKUP(AR$3&amp;$A10,[3]Calcs!$Q$2:$Q$2281,[3]Calcs!$G$2:$G$2281,"")</f>
        <v>81.8</v>
      </c>
      <c r="AS10" s="5">
        <f>_xlfn.XLOOKUP(AS$3&amp;$A10,[3]Calcs!$Q$2:$Q$2281,[3]Calcs!$G$2:$G$2281,"")</f>
        <v>82</v>
      </c>
      <c r="AT10" s="5">
        <f>_xlfn.XLOOKUP(AT$3&amp;$A10,[3]Calcs!$Q$2:$Q$2281,[3]Calcs!$G$2:$G$2281,"")</f>
        <v>82.1</v>
      </c>
      <c r="AU10" s="5">
        <f>_xlfn.XLOOKUP(AU$3&amp;$A10,[3]Calcs!$Q$2:$Q$2281,[3]Calcs!$G$2:$G$2281,"")</f>
        <v>82.2</v>
      </c>
      <c r="AV10" s="5">
        <f>_xlfn.XLOOKUP(AV$3&amp;$A10,[3]Calcs!$Q$2:$Q$2281,[3]Calcs!$G$2:$G$2281,"")</f>
        <v>82.4</v>
      </c>
      <c r="AW10" s="5">
        <f>_xlfn.XLOOKUP(AW$3&amp;$A10,[3]Calcs!$Q$2:$Q$2281,[3]Calcs!$G$2:$G$2281,"")</f>
        <v>82.5</v>
      </c>
      <c r="AX10" s="5">
        <f>_xlfn.XLOOKUP(AX$3&amp;$A10,[3]Calcs!$Q$2:$Q$2281,[3]Calcs!$G$2:$G$2281,"")</f>
        <v>82.6</v>
      </c>
      <c r="AY10" s="5">
        <f>_xlfn.XLOOKUP(AY$3&amp;$A10,[3]Calcs!$Q$2:$Q$2281,[3]Calcs!$G$2:$G$2281,"")</f>
        <v>82.7</v>
      </c>
      <c r="AZ10" s="5">
        <f>_xlfn.XLOOKUP(AZ$3&amp;$A10,[3]Calcs!$Q$2:$Q$2281,[3]Calcs!$G$2:$G$2281,"")</f>
        <v>82.9</v>
      </c>
      <c r="BA10" s="5">
        <f>_xlfn.XLOOKUP(BA$3&amp;$A10,[3]Calcs!$Q$2:$Q$2281,[3]Calcs!$G$2:$G$2281,"")</f>
        <v>83</v>
      </c>
      <c r="BB10" s="5">
        <f>_xlfn.XLOOKUP(BB$3&amp;$A10,[3]Calcs!$Q$2:$Q$2281,[3]Calcs!$G$2:$G$2281,"")</f>
        <v>82.899999999999991</v>
      </c>
      <c r="BC10" s="127">
        <f t="shared" si="5"/>
        <v>0.13582417582417575</v>
      </c>
      <c r="BD10" s="6">
        <f t="shared" si="6"/>
        <v>-0.10000000000000853</v>
      </c>
      <c r="BE10" s="17" t="str">
        <f>_xlfn.XLOOKUP(BE$3&amp;$A10,[3]Calcs!$Q$2:$Q$2281,[3]Calcs!$I$2:$I$2281,"")</f>
        <v/>
      </c>
      <c r="BF10" s="5" t="str">
        <f>_xlfn.XLOOKUP(BF$3&amp;$A10,[3]Calcs!$Q$2:$Q$2281,[3]Calcs!$I$2:$I$2281,"")</f>
        <v/>
      </c>
      <c r="BG10" s="5" t="str">
        <f>_xlfn.XLOOKUP(BG$3&amp;$A10,[3]Calcs!$Q$2:$Q$2281,[3]Calcs!$I$2:$I$2281,"")</f>
        <v/>
      </c>
      <c r="BH10" s="5" t="str">
        <f>_xlfn.XLOOKUP(BH$3&amp;$A10,[3]Calcs!$Q$2:$Q$2281,[3]Calcs!$I$2:$I$2281,"")</f>
        <v/>
      </c>
      <c r="BI10" s="5" t="str">
        <f>_xlfn.XLOOKUP(BI$3&amp;$A10,[3]Calcs!$Q$2:$Q$2281,[3]Calcs!$I$2:$I$2281,"")</f>
        <v/>
      </c>
      <c r="BJ10" s="5" t="str">
        <f>_xlfn.XLOOKUP(BJ$3&amp;$A10,[3]Calcs!$Q$2:$Q$2281,[3]Calcs!$I$2:$I$2281,"")</f>
        <v/>
      </c>
      <c r="BK10" s="5" t="str">
        <f>_xlfn.XLOOKUP(BK$3&amp;$A10,[3]Calcs!$Q$2:$Q$2281,[3]Calcs!$I$2:$I$2281,"")</f>
        <v/>
      </c>
      <c r="BL10" s="5" t="str">
        <f>_xlfn.XLOOKUP(BL$3&amp;$A10,[3]Calcs!$Q$2:$Q$2281,[3]Calcs!$I$2:$I$2281,"")</f>
        <v/>
      </c>
      <c r="BM10" s="5" t="str">
        <f>_xlfn.XLOOKUP(BM$3&amp;$A10,[3]Calcs!$Q$2:$Q$2281,[3]Calcs!$I$2:$I$2281,"")</f>
        <v/>
      </c>
      <c r="BN10" s="5" t="str">
        <f>_xlfn.XLOOKUP(BN$3&amp;$A10,[3]Calcs!$Q$2:$Q$2281,[3]Calcs!$I$2:$I$2281,"")</f>
        <v/>
      </c>
      <c r="BO10" s="5" t="str">
        <f>_xlfn.XLOOKUP(BO$3&amp;$A10,[3]Calcs!$Q$2:$Q$2281,[3]Calcs!$I$2:$I$2281,"")</f>
        <v/>
      </c>
      <c r="BP10" s="5">
        <f>_xlfn.XLOOKUP(BP$3&amp;$A10,[3]Calcs!$Q$2:$Q$2281,[3]Calcs!$I$2:$I$2281,"")</f>
        <v>6.8228</v>
      </c>
      <c r="BQ10" s="5">
        <f>_xlfn.XLOOKUP(BQ$3&amp;$A10,[3]Calcs!$Q$2:$Q$2281,[3]Calcs!$I$2:$I$2281,"")</f>
        <v>6.7102436986846525</v>
      </c>
      <c r="BR10" s="5">
        <f>_xlfn.XLOOKUP(BR$3&amp;$A10,[3]Calcs!$Q$2:$Q$2281,[3]Calcs!$I$2:$I$2281,"")</f>
        <v>6.4553066679971369</v>
      </c>
      <c r="BS10" s="5">
        <f>_xlfn.XLOOKUP(BS$3&amp;$A10,[3]Calcs!$Q$2:$Q$2281,[3]Calcs!$I$2:$I$2281,"")</f>
        <v>5.1031110759383065</v>
      </c>
      <c r="BT10" s="127">
        <f t="shared" si="7"/>
        <v>-0.18374666600143152</v>
      </c>
      <c r="BU10" s="6">
        <f t="shared" si="8"/>
        <v>-1.3521955920588304</v>
      </c>
      <c r="BV10" s="15" t="str">
        <f t="shared" si="9"/>
        <v/>
      </c>
      <c r="BW10" t="str">
        <f t="shared" si="9"/>
        <v/>
      </c>
      <c r="BX10" t="str">
        <f t="shared" si="9"/>
        <v/>
      </c>
      <c r="BY10" t="str">
        <f t="shared" si="9"/>
        <v/>
      </c>
      <c r="BZ10" t="str">
        <f t="shared" si="9"/>
        <v/>
      </c>
      <c r="CA10" t="str">
        <f t="shared" si="9"/>
        <v/>
      </c>
      <c r="CB10" t="str">
        <f t="shared" si="9"/>
        <v/>
      </c>
      <c r="CC10" t="str">
        <f t="shared" si="9"/>
        <v/>
      </c>
      <c r="CD10" t="str">
        <f t="shared" si="9"/>
        <v/>
      </c>
      <c r="CE10" t="str">
        <f t="shared" si="9"/>
        <v/>
      </c>
      <c r="CF10" t="str">
        <f t="shared" si="9"/>
        <v/>
      </c>
      <c r="CG10">
        <f t="shared" si="9"/>
        <v>57</v>
      </c>
      <c r="CH10">
        <f t="shared" si="9"/>
        <v>59</v>
      </c>
      <c r="CI10">
        <f t="shared" si="9"/>
        <v>52</v>
      </c>
      <c r="CJ10">
        <f t="shared" si="9"/>
        <v>16</v>
      </c>
      <c r="CK10" s="17" t="s">
        <v>333</v>
      </c>
      <c r="CL10" s="5" t="s">
        <v>333</v>
      </c>
      <c r="CM10" s="5" t="s">
        <v>333</v>
      </c>
      <c r="CN10" s="5" t="s">
        <v>333</v>
      </c>
      <c r="CO10" s="5" t="s">
        <v>333</v>
      </c>
      <c r="CP10" s="5" t="s">
        <v>333</v>
      </c>
      <c r="CQ10" s="5" t="s">
        <v>333</v>
      </c>
      <c r="CR10" s="5" t="s">
        <v>333</v>
      </c>
      <c r="CS10" s="5" t="s">
        <v>333</v>
      </c>
      <c r="CT10" s="5" t="s">
        <v>333</v>
      </c>
      <c r="CU10" s="5" t="s">
        <v>333</v>
      </c>
      <c r="CV10" s="5">
        <v>0.334395</v>
      </c>
      <c r="CW10" s="5">
        <v>0.33671200000000001</v>
      </c>
      <c r="CX10" s="5">
        <v>0.33903699999999998</v>
      </c>
      <c r="CY10" s="5">
        <v>0.34125</v>
      </c>
      <c r="CZ10" t="str">
        <f t="shared" si="10"/>
        <v/>
      </c>
      <c r="DA10" t="str">
        <f t="shared" si="10"/>
        <v/>
      </c>
      <c r="DB10" t="str">
        <f t="shared" si="10"/>
        <v/>
      </c>
      <c r="DC10" t="str">
        <f t="shared" si="10"/>
        <v/>
      </c>
      <c r="DD10" t="str">
        <f t="shared" si="10"/>
        <v/>
      </c>
      <c r="DE10" t="str">
        <f t="shared" si="10"/>
        <v/>
      </c>
      <c r="DF10" t="str">
        <f t="shared" si="10"/>
        <v/>
      </c>
      <c r="DG10" t="str">
        <f t="shared" si="10"/>
        <v/>
      </c>
      <c r="DH10" t="str">
        <f t="shared" si="10"/>
        <v/>
      </c>
      <c r="DI10" t="str">
        <f t="shared" si="10"/>
        <v/>
      </c>
      <c r="DJ10" t="str">
        <f t="shared" si="10"/>
        <v/>
      </c>
      <c r="DK10">
        <f t="shared" si="10"/>
        <v>15.515214366338714</v>
      </c>
      <c r="DL10">
        <f t="shared" si="10"/>
        <v>15.785838273499317</v>
      </c>
      <c r="DM10">
        <f t="shared" si="10"/>
        <v>16.259158484859284</v>
      </c>
      <c r="DN10">
        <f t="shared" si="10"/>
        <v>18.326239992686155</v>
      </c>
      <c r="DO10" s="5">
        <v>0.29972699999999997</v>
      </c>
      <c r="DP10" s="5">
        <v>0.30518099999999998</v>
      </c>
      <c r="DQ10" s="5">
        <v>0.31085499999999999</v>
      </c>
      <c r="DR10" s="5">
        <v>0.31605700000000003</v>
      </c>
      <c r="DS10" s="5">
        <v>0.32034199999999996</v>
      </c>
      <c r="DT10" s="5">
        <v>0.32347100000000001</v>
      </c>
      <c r="DU10" s="5">
        <v>0.32564199999999999</v>
      </c>
      <c r="DV10" s="5">
        <v>0.32719400000000004</v>
      </c>
      <c r="DW10" s="5">
        <v>0.328592</v>
      </c>
      <c r="DX10" s="5">
        <v>0.330237</v>
      </c>
      <c r="DY10" s="5">
        <v>0.33220899999999998</v>
      </c>
      <c r="DZ10" s="5">
        <v>0.334395</v>
      </c>
      <c r="EA10" s="5">
        <v>0.33671200000000001</v>
      </c>
      <c r="EB10" s="5">
        <v>0.33903699999999998</v>
      </c>
      <c r="EC10" s="5">
        <v>0.34125</v>
      </c>
      <c r="ED10" s="127" t="str">
        <f t="shared" si="16"/>
        <v/>
      </c>
      <c r="EE10" s="129">
        <f t="shared" ref="EE10:EN10" si="18">AVERAGE($EO10:$EQ10)</f>
        <v>0.91195873272393124</v>
      </c>
      <c r="EF10" s="129">
        <f t="shared" si="18"/>
        <v>0.91195873272393124</v>
      </c>
      <c r="EG10" s="129">
        <f t="shared" si="18"/>
        <v>0.91195873272393124</v>
      </c>
      <c r="EH10" s="129">
        <f t="shared" si="18"/>
        <v>0.91195873272393124</v>
      </c>
      <c r="EI10" s="129">
        <f t="shared" si="18"/>
        <v>0.91195873272393124</v>
      </c>
      <c r="EJ10" s="129">
        <f t="shared" si="18"/>
        <v>0.91195873272393124</v>
      </c>
      <c r="EK10" s="129">
        <f t="shared" si="18"/>
        <v>0.91195873272393124</v>
      </c>
      <c r="EL10" s="129">
        <f t="shared" si="18"/>
        <v>0.91195873272393124</v>
      </c>
      <c r="EM10" s="129">
        <f t="shared" si="18"/>
        <v>0.91195873272393124</v>
      </c>
      <c r="EN10" s="129">
        <f t="shared" si="18"/>
        <v>0.91195873272393124</v>
      </c>
      <c r="EO10" s="6">
        <f t="shared" si="11"/>
        <v>0.91136707671251671</v>
      </c>
      <c r="EP10" s="6">
        <f t="shared" si="11"/>
        <v>0.90383113866985576</v>
      </c>
      <c r="EQ10" s="6">
        <f t="shared" si="11"/>
        <v>0.92067798278942126</v>
      </c>
      <c r="ER10" s="6">
        <f t="shared" si="11"/>
        <v>0.98675043904473414</v>
      </c>
      <c r="ES10" s="17" t="str">
        <f t="shared" si="12"/>
        <v/>
      </c>
      <c r="ET10" s="5">
        <f t="shared" si="12"/>
        <v>41.33261269080009</v>
      </c>
      <c r="EU10" s="5">
        <f t="shared" si="12"/>
        <v>42.818847978852737</v>
      </c>
      <c r="EV10" s="5">
        <f t="shared" si="12"/>
        <v>42.937597579716979</v>
      </c>
      <c r="EW10" s="5">
        <f t="shared" si="12"/>
        <v>43.114725262724271</v>
      </c>
      <c r="EX10" s="5">
        <f t="shared" si="12"/>
        <v>43.835357700903167</v>
      </c>
      <c r="EY10" s="5">
        <f t="shared" si="12"/>
        <v>44.264902636416224</v>
      </c>
      <c r="EZ10" s="5">
        <f t="shared" si="12"/>
        <v>44.87043799358792</v>
      </c>
      <c r="FA10" s="5">
        <f t="shared" si="12"/>
        <v>45.079615443104423</v>
      </c>
      <c r="FB10" s="5">
        <f t="shared" si="12"/>
        <v>44.935197429647602</v>
      </c>
      <c r="FC10" s="5">
        <f t="shared" si="12"/>
        <v>45.691309514274089</v>
      </c>
      <c r="FD10" s="5">
        <f t="shared" si="12"/>
        <v>46.397865896136949</v>
      </c>
      <c r="FE10" s="5">
        <f t="shared" si="12"/>
        <v>46.882315668878199</v>
      </c>
      <c r="FF10" s="5">
        <f t="shared" si="12"/>
        <v>47.956885192056575</v>
      </c>
      <c r="FG10" s="5">
        <f t="shared" si="13"/>
        <v>53.703267377834884</v>
      </c>
      <c r="FH10" s="15" t="str">
        <f t="shared" si="14"/>
        <v/>
      </c>
      <c r="FI10">
        <f t="shared" si="14"/>
        <v>12.613928073591062</v>
      </c>
      <c r="FJ10">
        <f t="shared" si="14"/>
        <v>13.310452988466267</v>
      </c>
      <c r="FK10">
        <f t="shared" si="14"/>
        <v>13.570728278252611</v>
      </c>
      <c r="FL10">
        <f t="shared" si="14"/>
        <v>13.811457320111616</v>
      </c>
      <c r="FM10">
        <f t="shared" si="14"/>
        <v>14.179466990868848</v>
      </c>
      <c r="FN10">
        <f t="shared" si="14"/>
        <v>14.414511424327852</v>
      </c>
      <c r="FO10">
        <f t="shared" si="14"/>
        <v>14.681338088874007</v>
      </c>
      <c r="FP10">
        <f t="shared" si="14"/>
        <v>14.812800997680569</v>
      </c>
      <c r="FQ10">
        <f t="shared" si="14"/>
        <v>14.839264793574536</v>
      </c>
      <c r="FR10">
        <f t="shared" si="14"/>
        <v>15.179064242427479</v>
      </c>
      <c r="FS10">
        <f t="shared" si="14"/>
        <v>15.515214366338714</v>
      </c>
      <c r="FT10">
        <f t="shared" si="14"/>
        <v>15.785838273499317</v>
      </c>
      <c r="FU10">
        <f t="shared" si="14"/>
        <v>16.259158484859284</v>
      </c>
      <c r="FV10">
        <f t="shared" si="14"/>
        <v>18.326239992686155</v>
      </c>
    </row>
    <row r="11" spans="1:178">
      <c r="A11" t="str">
        <f>VLOOKUP(B11,'[3]country codes'!$A$3:$B$287,2,0)</f>
        <v>GBR</v>
      </c>
      <c r="B11" s="1" t="s">
        <v>29</v>
      </c>
      <c r="C11" s="15">
        <v>3</v>
      </c>
      <c r="E11" s="17" t="str">
        <f>IFERROR(VLOOKUP(E$3&amp;$A11,[3]Calcs!$Q$2:$R$2281,2,0),"")</f>
        <v/>
      </c>
      <c r="F11" s="5">
        <f>IFERROR(VLOOKUP(F$3&amp;$A11,[3]Calcs!$Q$2:$R$2281,2,0),"")</f>
        <v>44.154057723966069</v>
      </c>
      <c r="G11" s="5">
        <f>IFERROR(VLOOKUP(G$3&amp;$A11,[3]Calcs!$Q$2:$R$2281,2,0),"")</f>
        <v>46.282109452471509</v>
      </c>
      <c r="H11" s="5">
        <f>IFERROR(VLOOKUP(H$3&amp;$A11,[3]Calcs!$Q$2:$R$2281,2,0),"")</f>
        <v>46.135779020520062</v>
      </c>
      <c r="I11" s="5">
        <f>IFERROR(VLOOKUP(I$3&amp;$A11,[3]Calcs!$Q$2:$R$2281,2,0),"")</f>
        <v>49.036029172112855</v>
      </c>
      <c r="J11" s="5">
        <f>IFERROR(VLOOKUP(J$3&amp;$A11,[3]Calcs!$Q$2:$R$2281,2,0),"")</f>
        <v>49.666628125214508</v>
      </c>
      <c r="K11" s="5">
        <f>IFERROR(VLOOKUP(K$3&amp;$A11,[3]Calcs!$Q$2:$R$2281,2,0),"")</f>
        <v>50.230197680970548</v>
      </c>
      <c r="L11" s="5">
        <f>IFERROR(VLOOKUP(L$3&amp;$A11,[3]Calcs!$Q$2:$R$2281,2,0),"")</f>
        <v>50.521906916619557</v>
      </c>
      <c r="M11" s="5">
        <f>IFERROR(VLOOKUP(M$3&amp;$A11,[3]Calcs!$Q$2:$R$2281,2,0),"")</f>
        <v>50.374517890677033</v>
      </c>
      <c r="N11" s="5">
        <f>IFERROR(VLOOKUP(N$3&amp;$A11,[3]Calcs!$Q$2:$R$2281,2,0),"")</f>
        <v>49.394383287588937</v>
      </c>
      <c r="O11" s="5">
        <f>IFERROR(VLOOKUP(O$3&amp;$A11,[3]Calcs!$Q$2:$R$2281,2,0),"")</f>
        <v>52.144588819302768</v>
      </c>
      <c r="P11" s="5">
        <f>IFERROR(VLOOKUP(P$3&amp;$A11,[3]Calcs!$Q$2:$R$2281,2,0),"")</f>
        <v>54.513302423209439</v>
      </c>
      <c r="Q11" s="5">
        <f>IFERROR(VLOOKUP(Q$3&amp;$A11,[3]Calcs!$Q$2:$R$2281,2,0),"")</f>
        <v>55.746835019835999</v>
      </c>
      <c r="R11" s="5">
        <f>IFERROR(VLOOKUP(R$3&amp;$A11,[3]Calcs!$Q$2:$R$2281,2,0),"")</f>
        <v>55.967852543542634</v>
      </c>
      <c r="S11" s="5">
        <f>IFERROR(VLOOKUP(S$3&amp;$A11,[3]Calcs!$Q$2:$R$2281,2,0),"")</f>
        <v>56.14259850135717</v>
      </c>
      <c r="T11" s="127">
        <f t="shared" si="0"/>
        <v>0.8826483507750793</v>
      </c>
      <c r="U11" s="6">
        <f t="shared" si="1"/>
        <v>0.95009566385351385</v>
      </c>
      <c r="V11" s="6">
        <f t="shared" si="2"/>
        <v>0.17474595781453672</v>
      </c>
      <c r="W11" s="17" t="str">
        <f>_xlfn.XLOOKUP(W$3&amp;$A11,[3]Calcs!$Q$2:$Q$2281,[3]Calcs!$H$2:$H$2281,"")</f>
        <v/>
      </c>
      <c r="X11" s="5">
        <f>_xlfn.XLOOKUP(X$3&amp;$A11,[3]Calcs!$Q$2:$Q$2281,[3]Calcs!$H$2:$H$2281,"")</f>
        <v>6.8019309043884277</v>
      </c>
      <c r="Y11" s="5">
        <f>_xlfn.XLOOKUP(Y$3&amp;$A11,[3]Calcs!$Q$2:$Q$2281,[3]Calcs!$H$2:$H$2281,"")</f>
        <v>6.9864635467529297</v>
      </c>
      <c r="Z11" s="5">
        <f>_xlfn.XLOOKUP(Z$3&amp;$A11,[3]Calcs!$Q$2:$Q$2281,[3]Calcs!$H$2:$H$2281,"")</f>
        <v>6.9065470695495605</v>
      </c>
      <c r="AA11" s="5">
        <f>_xlfn.XLOOKUP(AA$3&amp;$A11,[3]Calcs!$Q$2:$Q$2281,[3]Calcs!$H$2:$H$2281,"")</f>
        <v>7.0293641090393066</v>
      </c>
      <c r="AB11" s="5">
        <f>_xlfn.XLOOKUP(AB$3&amp;$A11,[3]Calcs!$Q$2:$Q$2281,[3]Calcs!$H$2:$H$2281,"")</f>
        <v>6.8692488670349121</v>
      </c>
      <c r="AC11" s="5">
        <f>_xlfn.XLOOKUP(AC$3&amp;$A11,[3]Calcs!$Q$2:$Q$2281,[3]Calcs!$H$2:$H$2281,"")</f>
        <v>6.8807840347290039</v>
      </c>
      <c r="AD11" s="5">
        <f>_xlfn.XLOOKUP(AD$3&amp;$A11,[3]Calcs!$Q$2:$Q$2281,[3]Calcs!$H$2:$H$2281,"")</f>
        <v>6.9180550575256348</v>
      </c>
      <c r="AE11" s="5">
        <f>_xlfn.XLOOKUP(AE$3&amp;$A11,[3]Calcs!$Q$2:$Q$2281,[3]Calcs!$H$2:$H$2281,"")</f>
        <v>6.7581477165222168</v>
      </c>
      <c r="AF11" s="5">
        <f>_xlfn.XLOOKUP(AF$3&amp;$A11,[3]Calcs!$Q$2:$Q$2281,[3]Calcs!$H$2:$H$2281,"")</f>
        <v>6.5154452323913574</v>
      </c>
      <c r="AG11" s="5">
        <f>_xlfn.XLOOKUP(AG$3&amp;$A11,[3]Calcs!$Q$2:$Q$2281,[3]Calcs!$H$2:$H$2281,"")</f>
        <v>6.8242835998535156</v>
      </c>
      <c r="AH11" s="5">
        <f>_xlfn.XLOOKUP(AH$3&amp;$A11,[3]Calcs!$Q$2:$Q$2281,[3]Calcs!$H$2:$H$2281,"")</f>
        <v>7.1032733917236328</v>
      </c>
      <c r="AI11" s="5">
        <f>_xlfn.XLOOKUP(AI$3&amp;$A11,[3]Calcs!$Q$2:$Q$2281,[3]Calcs!$H$2:$H$2281,"")</f>
        <v>7.2334451675415039</v>
      </c>
      <c r="AJ11" s="5">
        <f>_xlfn.XLOOKUP(AJ$3&amp;$A11,[3]Calcs!$Q$2:$Q$2281,[3]Calcs!$H$2:$H$2281,"")</f>
        <v>7.1571512222290039</v>
      </c>
      <c r="AK11" s="128">
        <f>_xlfn.XLOOKUP(AK$3&amp;$A11,[3]Calcs!$Q$2:$Q$2281,[3]Calcs!$H$2:$H$2281,"")</f>
        <v>6.7981772422790527</v>
      </c>
      <c r="AL11" s="127">
        <f t="shared" si="3"/>
        <v>1.4877198816655756E-2</v>
      </c>
      <c r="AM11" s="6">
        <f t="shared" si="4"/>
        <v>-0.35897397994995117</v>
      </c>
      <c r="AN11" s="17">
        <f>_xlfn.XLOOKUP(AN$3&amp;$A11,[3]Calcs!$Q$2:$Q$2281,[3]Calcs!$G$2:$G$2281,"")</f>
        <v>79.3</v>
      </c>
      <c r="AO11" s="5">
        <f>_xlfn.XLOOKUP(AO$3&amp;$A11,[3]Calcs!$Q$2:$Q$2281,[3]Calcs!$G$2:$G$2281,"")</f>
        <v>79.599999999999994</v>
      </c>
      <c r="AP11" s="5">
        <f>_xlfn.XLOOKUP(AP$3&amp;$A11,[3]Calcs!$Q$2:$Q$2281,[3]Calcs!$G$2:$G$2281,"")</f>
        <v>79.8</v>
      </c>
      <c r="AQ11" s="5">
        <f>_xlfn.XLOOKUP(AQ$3&amp;$A11,[3]Calcs!$Q$2:$Q$2281,[3]Calcs!$G$2:$G$2281,"")</f>
        <v>80.099999999999994</v>
      </c>
      <c r="AR11" s="5">
        <f>_xlfn.XLOOKUP(AR$3&amp;$A11,[3]Calcs!$Q$2:$Q$2281,[3]Calcs!$G$2:$G$2281,"")</f>
        <v>80.400000000000006</v>
      </c>
      <c r="AS11" s="5">
        <f>_xlfn.XLOOKUP(AS$3&amp;$A11,[3]Calcs!$Q$2:$Q$2281,[3]Calcs!$G$2:$G$2281,"")</f>
        <v>80.599999999999994</v>
      </c>
      <c r="AT11" s="5">
        <f>_xlfn.XLOOKUP(AT$3&amp;$A11,[3]Calcs!$Q$2:$Q$2281,[3]Calcs!$G$2:$G$2281,"")</f>
        <v>80.7</v>
      </c>
      <c r="AU11" s="5">
        <f>_xlfn.XLOOKUP(AU$3&amp;$A11,[3]Calcs!$Q$2:$Q$2281,[3]Calcs!$G$2:$G$2281,"")</f>
        <v>80.900000000000006</v>
      </c>
      <c r="AV11" s="5">
        <f>_xlfn.XLOOKUP(AV$3&amp;$A11,[3]Calcs!$Q$2:$Q$2281,[3]Calcs!$G$2:$G$2281,"")</f>
        <v>81</v>
      </c>
      <c r="AW11" s="5">
        <f>_xlfn.XLOOKUP(AW$3&amp;$A11,[3]Calcs!$Q$2:$Q$2281,[3]Calcs!$G$2:$G$2281,"")</f>
        <v>81.099999999999994</v>
      </c>
      <c r="AX11" s="5">
        <f>_xlfn.XLOOKUP(AX$3&amp;$A11,[3]Calcs!$Q$2:$Q$2281,[3]Calcs!$G$2:$G$2281,"")</f>
        <v>81.099999999999994</v>
      </c>
      <c r="AY11" s="5">
        <f>_xlfn.XLOOKUP(AY$3&amp;$A11,[3]Calcs!$Q$2:$Q$2281,[3]Calcs!$G$2:$G$2281,"")</f>
        <v>81.2</v>
      </c>
      <c r="AZ11" s="5">
        <f>_xlfn.XLOOKUP(AZ$3&amp;$A11,[3]Calcs!$Q$2:$Q$2281,[3]Calcs!$G$2:$G$2281,"")</f>
        <v>81.2</v>
      </c>
      <c r="BA11" s="5">
        <f>_xlfn.XLOOKUP(BA$3&amp;$A11,[3]Calcs!$Q$2:$Q$2281,[3]Calcs!$G$2:$G$2281,"")</f>
        <v>81.3</v>
      </c>
      <c r="BB11" s="5">
        <f>_xlfn.XLOOKUP(BB$3&amp;$A11,[3]Calcs!$Q$2:$Q$2281,[3]Calcs!$G$2:$G$2281,"")</f>
        <v>80.2</v>
      </c>
      <c r="BC11" s="127">
        <f t="shared" si="5"/>
        <v>0.14967032967032992</v>
      </c>
      <c r="BD11" s="6">
        <f t="shared" si="6"/>
        <v>-1.0999999999999943</v>
      </c>
      <c r="BE11" s="17">
        <f>_xlfn.XLOOKUP(BE$3&amp;$A11,[3]Calcs!$Q$2:$Q$2281,[3]Calcs!$I$2:$I$2281,"")</f>
        <v>6.1505848304830204</v>
      </c>
      <c r="BF11" s="5">
        <f>_xlfn.XLOOKUP(BF$3&amp;$A11,[3]Calcs!$Q$2:$Q$2281,[3]Calcs!$I$2:$I$2281,"")</f>
        <v>6.1642886321687804</v>
      </c>
      <c r="BG11" s="5">
        <f>_xlfn.XLOOKUP(BG$3&amp;$A11,[3]Calcs!$Q$2:$Q$2281,[3]Calcs!$I$2:$I$2281,"")</f>
        <v>5.8720312468894997</v>
      </c>
      <c r="BH11" s="5">
        <f>_xlfn.XLOOKUP(BH$3&amp;$A11,[3]Calcs!$Q$2:$Q$2281,[3]Calcs!$I$2:$I$2281,"")</f>
        <v>5.8068331591257003</v>
      </c>
      <c r="BI11" s="5">
        <f>_xlfn.XLOOKUP(BI$3&amp;$A11,[3]Calcs!$Q$2:$Q$2281,[3]Calcs!$I$2:$I$2281,"")</f>
        <v>5.2772183022888397</v>
      </c>
      <c r="BJ11" s="5">
        <f>_xlfn.XLOOKUP(BJ$3&amp;$A11,[3]Calcs!$Q$2:$Q$2281,[3]Calcs!$I$2:$I$2281,"")</f>
        <v>4.9280762328397998</v>
      </c>
      <c r="BK11" s="5">
        <f>_xlfn.XLOOKUP(BK$3&amp;$A11,[3]Calcs!$Q$2:$Q$2281,[3]Calcs!$I$2:$I$2281,"")</f>
        <v>4.7891513461881203</v>
      </c>
      <c r="BL11" s="5">
        <f>_xlfn.XLOOKUP(BL$3&amp;$A11,[3]Calcs!$Q$2:$Q$2281,[3]Calcs!$I$2:$I$2281,"")</f>
        <v>4.81558690792333</v>
      </c>
      <c r="BM11" s="5">
        <f>_xlfn.XLOOKUP(BM$3&amp;$A11,[3]Calcs!$Q$2:$Q$2281,[3]Calcs!$I$2:$I$2281,"")</f>
        <v>4.6485700779556201</v>
      </c>
      <c r="BN11" s="5">
        <f>_xlfn.XLOOKUP(BN$3&amp;$A11,[3]Calcs!$Q$2:$Q$2281,[3]Calcs!$I$2:$I$2281,"")</f>
        <v>4.5439053492643504</v>
      </c>
      <c r="BO11" s="5">
        <f>_xlfn.XLOOKUP(BO$3&amp;$A11,[3]Calcs!$Q$2:$Q$2281,[3]Calcs!$I$2:$I$2281,"")</f>
        <v>4.3286869798194498</v>
      </c>
      <c r="BP11" s="5">
        <f>_xlfn.XLOOKUP(BP$3&amp;$A11,[3]Calcs!$Q$2:$Q$2281,[3]Calcs!$I$2:$I$2281,"")</f>
        <v>4.2007755723262798</v>
      </c>
      <c r="BQ11" s="5">
        <f>_xlfn.XLOOKUP(BQ$3&amp;$A11,[3]Calcs!$Q$2:$Q$2281,[3]Calcs!$I$2:$I$2281,"")</f>
        <v>4.0747817204034407</v>
      </c>
      <c r="BR11" s="5">
        <f>_xlfn.XLOOKUP(BR$3&amp;$A11,[3]Calcs!$Q$2:$Q$2281,[3]Calcs!$I$2:$I$2281,"")</f>
        <v>3.9485293572128723</v>
      </c>
      <c r="BS11" s="5">
        <f>_xlfn.XLOOKUP(BS$3&amp;$A11,[3]Calcs!$Q$2:$Q$2281,[3]Calcs!$I$2:$I$2281,"")</f>
        <v>3.353573614338047</v>
      </c>
      <c r="BT11" s="127">
        <f t="shared" si="7"/>
        <v>-0.17907311906853446</v>
      </c>
      <c r="BU11" s="6">
        <f t="shared" si="8"/>
        <v>-0.59495574287482533</v>
      </c>
      <c r="BV11" s="15" t="str">
        <f t="shared" si="9"/>
        <v/>
      </c>
      <c r="BW11">
        <f t="shared" si="9"/>
        <v>52</v>
      </c>
      <c r="BX11">
        <f t="shared" si="9"/>
        <v>34</v>
      </c>
      <c r="BY11">
        <f t="shared" si="9"/>
        <v>47</v>
      </c>
      <c r="BZ11">
        <f t="shared" si="9"/>
        <v>29</v>
      </c>
      <c r="CA11">
        <f t="shared" si="9"/>
        <v>29</v>
      </c>
      <c r="CB11">
        <f t="shared" si="9"/>
        <v>29</v>
      </c>
      <c r="CC11">
        <f t="shared" si="9"/>
        <v>26</v>
      </c>
      <c r="CD11">
        <f t="shared" si="9"/>
        <v>33</v>
      </c>
      <c r="CE11">
        <f t="shared" si="9"/>
        <v>32</v>
      </c>
      <c r="CF11">
        <f t="shared" si="9"/>
        <v>23</v>
      </c>
      <c r="CG11">
        <f t="shared" si="9"/>
        <v>17</v>
      </c>
      <c r="CH11">
        <f t="shared" si="9"/>
        <v>12</v>
      </c>
      <c r="CI11">
        <f t="shared" si="9"/>
        <v>14</v>
      </c>
      <c r="CJ11">
        <f t="shared" si="9"/>
        <v>7</v>
      </c>
      <c r="CK11" s="17" t="s">
        <v>333</v>
      </c>
      <c r="CL11" s="5">
        <v>61.455154</v>
      </c>
      <c r="CM11" s="5">
        <v>62.145097999999997</v>
      </c>
      <c r="CN11" s="5">
        <v>62.828620000000001</v>
      </c>
      <c r="CO11" s="5">
        <v>63.459800999999999</v>
      </c>
      <c r="CP11" s="5">
        <v>64.021922000000004</v>
      </c>
      <c r="CQ11" s="5">
        <v>64.525300000000001</v>
      </c>
      <c r="CR11" s="5">
        <v>64.984014999999999</v>
      </c>
      <c r="CS11" s="5">
        <v>65.423048000000009</v>
      </c>
      <c r="CT11" s="5">
        <v>65.860149000000007</v>
      </c>
      <c r="CU11" s="5">
        <v>66.297944000000001</v>
      </c>
      <c r="CV11" s="5">
        <v>66.727463</v>
      </c>
      <c r="CW11" s="5">
        <v>67.141677999999999</v>
      </c>
      <c r="CX11" s="5">
        <v>67.530160999999993</v>
      </c>
      <c r="CY11" s="5">
        <v>67.886004</v>
      </c>
      <c r="CZ11" t="str">
        <f t="shared" si="10"/>
        <v/>
      </c>
      <c r="DA11">
        <f t="shared" si="10"/>
        <v>2713.4944171512243</v>
      </c>
      <c r="DB11">
        <f t="shared" si="10"/>
        <v>2876.206227570568</v>
      </c>
      <c r="DC11">
        <f t="shared" si="10"/>
        <v>2898.6473284842273</v>
      </c>
      <c r="DD11">
        <f t="shared" si="10"/>
        <v>3111.8166530924764</v>
      </c>
      <c r="DE11">
        <f t="shared" si="10"/>
        <v>3179.7529918354899</v>
      </c>
      <c r="DF11">
        <f t="shared" si="10"/>
        <v>3241.1185744239287</v>
      </c>
      <c r="DG11">
        <f t="shared" si="10"/>
        <v>3283.1163568982088</v>
      </c>
      <c r="DH11">
        <f t="shared" si="10"/>
        <v>3295.6545019386226</v>
      </c>
      <c r="DI11">
        <f t="shared" si="10"/>
        <v>3253.1214430837176</v>
      </c>
      <c r="DJ11">
        <f t="shared" si="10"/>
        <v>3457.0790294451613</v>
      </c>
      <c r="DK11">
        <f t="shared" si="10"/>
        <v>3637.534370452518</v>
      </c>
      <c r="DL11">
        <f t="shared" si="10"/>
        <v>3742.9360464209522</v>
      </c>
      <c r="DM11">
        <f t="shared" si="10"/>
        <v>3779.5180930896931</v>
      </c>
      <c r="DN11">
        <f t="shared" si="10"/>
        <v>3811.2966664335268</v>
      </c>
      <c r="DO11" s="5">
        <v>60.821349000000005</v>
      </c>
      <c r="DP11" s="5">
        <v>61.455154</v>
      </c>
      <c r="DQ11" s="5">
        <v>62.145097999999997</v>
      </c>
      <c r="DR11" s="5">
        <v>62.828620000000001</v>
      </c>
      <c r="DS11" s="5">
        <v>63.459800999999999</v>
      </c>
      <c r="DT11" s="5">
        <v>64.021922000000004</v>
      </c>
      <c r="DU11" s="5">
        <v>64.525300000000001</v>
      </c>
      <c r="DV11" s="5">
        <v>64.984014999999999</v>
      </c>
      <c r="DW11" s="5">
        <v>65.423048000000009</v>
      </c>
      <c r="DX11" s="5">
        <v>65.860149000000007</v>
      </c>
      <c r="DY11" s="5">
        <v>66.297944000000001</v>
      </c>
      <c r="DZ11" s="5">
        <v>66.727463</v>
      </c>
      <c r="EA11" s="5">
        <v>67.141677999999999</v>
      </c>
      <c r="EB11" s="5">
        <v>67.530160999999993</v>
      </c>
      <c r="EC11" s="5">
        <v>67.886004</v>
      </c>
      <c r="ED11" s="127" t="str">
        <f t="shared" si="16"/>
        <v/>
      </c>
      <c r="EE11" s="6">
        <f t="shared" si="16"/>
        <v>0.9742108205884128</v>
      </c>
      <c r="EF11" s="6">
        <f t="shared" si="16"/>
        <v>0.98571951083110565</v>
      </c>
      <c r="EG11" s="6">
        <f t="shared" si="16"/>
        <v>0.97988543701522424</v>
      </c>
      <c r="EH11" s="6">
        <f t="shared" si="16"/>
        <v>1.0372056124471321</v>
      </c>
      <c r="EI11" s="6">
        <f t="shared" si="16"/>
        <v>1.0332735403413433</v>
      </c>
      <c r="EJ11" s="6">
        <f t="shared" si="16"/>
        <v>1.0348575212706974</v>
      </c>
      <c r="EK11" s="6">
        <f t="shared" si="16"/>
        <v>1.026820692346726</v>
      </c>
      <c r="EL11" s="6">
        <f t="shared" si="16"/>
        <v>1.0190743875164963</v>
      </c>
      <c r="EM11" s="6">
        <f t="shared" si="16"/>
        <v>1.0024578006395775</v>
      </c>
      <c r="EN11" s="6">
        <f t="shared" si="16"/>
        <v>1.04076056570902</v>
      </c>
      <c r="EO11" s="6">
        <f t="shared" si="11"/>
        <v>1.0707740132401693</v>
      </c>
      <c r="EP11" s="6">
        <f t="shared" si="11"/>
        <v>1.0747277444460028</v>
      </c>
      <c r="EQ11" s="6">
        <f t="shared" si="11"/>
        <v>1.0744728181258028</v>
      </c>
      <c r="ER11" s="6">
        <f t="shared" si="11"/>
        <v>1.0315710090889425</v>
      </c>
      <c r="ES11" s="17" t="str">
        <f t="shared" si="12"/>
        <v/>
      </c>
      <c r="ET11" s="5">
        <f t="shared" si="12"/>
        <v>44.154057723966069</v>
      </c>
      <c r="EU11" s="5">
        <f t="shared" si="12"/>
        <v>46.282109452471509</v>
      </c>
      <c r="EV11" s="5">
        <f t="shared" si="12"/>
        <v>46.135779020520062</v>
      </c>
      <c r="EW11" s="5">
        <f t="shared" si="12"/>
        <v>49.036029172112855</v>
      </c>
      <c r="EX11" s="5">
        <f t="shared" si="12"/>
        <v>49.666628125214508</v>
      </c>
      <c r="EY11" s="5">
        <f t="shared" si="12"/>
        <v>50.230197680970548</v>
      </c>
      <c r="EZ11" s="5">
        <f t="shared" si="12"/>
        <v>50.521906916619557</v>
      </c>
      <c r="FA11" s="5">
        <f t="shared" si="12"/>
        <v>50.374517890677033</v>
      </c>
      <c r="FB11" s="5">
        <f t="shared" si="12"/>
        <v>49.394383287588937</v>
      </c>
      <c r="FC11" s="5">
        <f t="shared" si="12"/>
        <v>52.144588819302768</v>
      </c>
      <c r="FD11" s="5">
        <f t="shared" si="12"/>
        <v>54.513302423209439</v>
      </c>
      <c r="FE11" s="5">
        <f t="shared" si="12"/>
        <v>55.746835019835999</v>
      </c>
      <c r="FF11" s="5">
        <f t="shared" si="12"/>
        <v>55.967852543542634</v>
      </c>
      <c r="FG11" s="5">
        <f t="shared" si="13"/>
        <v>56.14259850135717</v>
      </c>
      <c r="FH11" s="15" t="str">
        <f t="shared" si="14"/>
        <v/>
      </c>
      <c r="FI11">
        <f t="shared" si="14"/>
        <v>2713.4944171512243</v>
      </c>
      <c r="FJ11">
        <f t="shared" si="14"/>
        <v>2876.206227570568</v>
      </c>
      <c r="FK11">
        <f t="shared" si="14"/>
        <v>2898.6473284842273</v>
      </c>
      <c r="FL11">
        <f t="shared" si="14"/>
        <v>3111.8166530924764</v>
      </c>
      <c r="FM11">
        <f t="shared" si="14"/>
        <v>3179.7529918354899</v>
      </c>
      <c r="FN11">
        <f t="shared" si="14"/>
        <v>3241.1185744239287</v>
      </c>
      <c r="FO11">
        <f t="shared" si="14"/>
        <v>3283.1163568982088</v>
      </c>
      <c r="FP11">
        <f t="shared" si="14"/>
        <v>3295.6545019386226</v>
      </c>
      <c r="FQ11">
        <f t="shared" si="14"/>
        <v>3253.1214430837176</v>
      </c>
      <c r="FR11">
        <f t="shared" si="14"/>
        <v>3457.0790294451613</v>
      </c>
      <c r="FS11">
        <f t="shared" si="14"/>
        <v>3637.534370452518</v>
      </c>
      <c r="FT11">
        <f t="shared" si="14"/>
        <v>3742.9360464209522</v>
      </c>
      <c r="FU11">
        <f t="shared" si="14"/>
        <v>3779.5180930896931</v>
      </c>
      <c r="FV11">
        <f t="shared" si="14"/>
        <v>3811.2966664335268</v>
      </c>
    </row>
    <row r="12" spans="1:178">
      <c r="A12" t="str">
        <f>VLOOKUP(B12,'[3]country codes'!$A$3:$B$287,2,0)</f>
        <v>NLD</v>
      </c>
      <c r="B12" s="1" t="s">
        <v>34</v>
      </c>
      <c r="C12" s="15">
        <v>3</v>
      </c>
      <c r="D12" s="15">
        <v>1</v>
      </c>
      <c r="E12" s="17" t="str">
        <f>IFERROR(VLOOKUP(E$3&amp;$A12,[3]Calcs!$Q$2:$R$2281,2,0),"")</f>
        <v/>
      </c>
      <c r="F12" s="5">
        <f>IFERROR(VLOOKUP(F$3&amp;$A12,[3]Calcs!$Q$2:$R$2281,2,0),"")</f>
        <v>45.042871325307296</v>
      </c>
      <c r="G12" s="5">
        <f>IFERROR(VLOOKUP(G$3&amp;$A12,[3]Calcs!$Q$2:$R$2281,2,0),"")</f>
        <v>45.813057250004007</v>
      </c>
      <c r="H12" s="5">
        <f>IFERROR(VLOOKUP(H$3&amp;$A12,[3]Calcs!$Q$2:$R$2281,2,0),"")</f>
        <v>51.031480422628078</v>
      </c>
      <c r="I12" s="5">
        <f>IFERROR(VLOOKUP(I$3&amp;$A12,[3]Calcs!$Q$2:$R$2281,2,0),"")</f>
        <v>47.391386950811238</v>
      </c>
      <c r="J12" s="5">
        <f>IFERROR(VLOOKUP(J$3&amp;$A12,[3]Calcs!$Q$2:$R$2281,2,0),"")</f>
        <v>48.642106308998059</v>
      </c>
      <c r="K12" s="5">
        <f>IFERROR(VLOOKUP(K$3&amp;$A12,[3]Calcs!$Q$2:$R$2281,2,0),"")</f>
        <v>47.24276469922318</v>
      </c>
      <c r="L12" s="5">
        <f>IFERROR(VLOOKUP(L$3&amp;$A12,[3]Calcs!$Q$2:$R$2281,2,0),"")</f>
        <v>49.38796452800679</v>
      </c>
      <c r="M12" s="5">
        <f>IFERROR(VLOOKUP(M$3&amp;$A12,[3]Calcs!$Q$2:$R$2281,2,0),"")</f>
        <v>48.828450628729648</v>
      </c>
      <c r="N12" s="5">
        <f>IFERROR(VLOOKUP(N$3&amp;$A12,[3]Calcs!$Q$2:$R$2281,2,0),"")</f>
        <v>50.458896941880774</v>
      </c>
      <c r="O12" s="5">
        <f>IFERROR(VLOOKUP(O$3&amp;$A12,[3]Calcs!$Q$2:$R$2281,2,0),"")</f>
        <v>53.685947539692442</v>
      </c>
      <c r="P12" s="5">
        <f>IFERROR(VLOOKUP(P$3&amp;$A12,[3]Calcs!$Q$2:$R$2281,2,0),"")</f>
        <v>53.116697201442804</v>
      </c>
      <c r="Q12" s="5">
        <f>IFERROR(VLOOKUP(Q$3&amp;$A12,[3]Calcs!$Q$2:$R$2281,2,0),"")</f>
        <v>54.010960984915194</v>
      </c>
      <c r="R12" s="5">
        <f>IFERROR(VLOOKUP(R$3&amp;$A12,[3]Calcs!$Q$2:$R$2281,2,0),"")</f>
        <v>54.949417049423985</v>
      </c>
      <c r="S12" s="5">
        <f>IFERROR(VLOOKUP(S$3&amp;$A12,[3]Calcs!$Q$2:$R$2281,2,0),"")</f>
        <v>56.810538078383772</v>
      </c>
      <c r="T12" s="127">
        <f t="shared" si="0"/>
        <v>0.73006928074961797</v>
      </c>
      <c r="U12" s="6">
        <f t="shared" si="1"/>
        <v>0.88006171790606202</v>
      </c>
      <c r="V12" s="6">
        <f t="shared" si="2"/>
        <v>1.8611210289597864</v>
      </c>
      <c r="W12" s="17" t="str">
        <f>_xlfn.XLOOKUP(W$3&amp;$A12,[3]Calcs!$Q$2:$Q$2281,[3]Calcs!$H$2:$H$2281,"")</f>
        <v/>
      </c>
      <c r="X12" s="5">
        <f>_xlfn.XLOOKUP(X$3&amp;$A12,[3]Calcs!$Q$2:$Q$2281,[3]Calcs!$H$2:$H$2281,"")</f>
        <v>7.4518795013427734</v>
      </c>
      <c r="Y12" s="5">
        <f>_xlfn.XLOOKUP(Y$3&amp;$A12,[3]Calcs!$Q$2:$Q$2281,[3]Calcs!$H$2:$H$2281,"")</f>
        <v>7.631011962890625</v>
      </c>
      <c r="Z12" s="5">
        <f>_xlfn.XLOOKUP(Z$3&amp;$A12,[3]Calcs!$Q$2:$Q$2281,[3]Calcs!$H$2:$H$2281,"")</f>
        <v>7.566443920135498</v>
      </c>
      <c r="AA12" s="5">
        <f>_xlfn.XLOOKUP(AA$3&amp;$A12,[3]Calcs!$Q$2:$Q$2281,[3]Calcs!$H$2:$H$2281,"")</f>
        <v>7.5018758773803711</v>
      </c>
      <c r="AB12" s="5">
        <f>_xlfn.XLOOKUP(AB$3&amp;$A12,[3]Calcs!$Q$2:$Q$2281,[3]Calcs!$H$2:$H$2281,"")</f>
        <v>7.5637979507446289</v>
      </c>
      <c r="AC12" s="5">
        <f>_xlfn.XLOOKUP(AC$3&amp;$A12,[3]Calcs!$Q$2:$Q$2281,[3]Calcs!$H$2:$H$2281,"")</f>
        <v>7.4707155227661133</v>
      </c>
      <c r="AD12" s="5">
        <f>_xlfn.XLOOKUP(AD$3&amp;$A12,[3]Calcs!$Q$2:$Q$2281,[3]Calcs!$H$2:$H$2281,"")</f>
        <v>7.406550407409668</v>
      </c>
      <c r="AE12" s="5">
        <f>_xlfn.XLOOKUP(AE$3&amp;$A12,[3]Calcs!$Q$2:$Q$2281,[3]Calcs!$H$2:$H$2281,"")</f>
        <v>7.3211884498596191</v>
      </c>
      <c r="AF12" s="5">
        <f>_xlfn.XLOOKUP(AF$3&amp;$A12,[3]Calcs!$Q$2:$Q$2281,[3]Calcs!$H$2:$H$2281,"")</f>
        <v>7.324437141418457</v>
      </c>
      <c r="AG12" s="5">
        <f>_xlfn.XLOOKUP(AG$3&amp;$A12,[3]Calcs!$Q$2:$Q$2281,[3]Calcs!$H$2:$H$2281,"")</f>
        <v>7.5408773422241211</v>
      </c>
      <c r="AH12" s="5">
        <f>_xlfn.XLOOKUP(AH$3&amp;$A12,[3]Calcs!$Q$2:$Q$2281,[3]Calcs!$H$2:$H$2281,"")</f>
        <v>7.4589653015136719</v>
      </c>
      <c r="AI12" s="5">
        <f>_xlfn.XLOOKUP(AI$3&amp;$A12,[3]Calcs!$Q$2:$Q$2281,[3]Calcs!$H$2:$H$2281,"")</f>
        <v>7.463097095489502</v>
      </c>
      <c r="AJ12" s="5">
        <f>_xlfn.XLOOKUP(AJ$3&amp;$A12,[3]Calcs!$Q$2:$Q$2281,[3]Calcs!$H$2:$H$2281,"")</f>
        <v>7.4252686500549316</v>
      </c>
      <c r="AK12" s="128">
        <f>_xlfn.XLOOKUP(AK$3&amp;$A12,[3]Calcs!$Q$2:$Q$2281,[3]Calcs!$H$2:$H$2281,"")</f>
        <v>7.5044479370117188</v>
      </c>
      <c r="AL12" s="127">
        <f t="shared" si="3"/>
        <v>-1.0661528660700871E-2</v>
      </c>
      <c r="AM12" s="6">
        <f t="shared" si="4"/>
        <v>7.9179286956787109E-2</v>
      </c>
      <c r="AN12" s="17">
        <f>_xlfn.XLOOKUP(AN$3&amp;$A12,[3]Calcs!$Q$2:$Q$2281,[3]Calcs!$G$2:$G$2281,"")</f>
        <v>79.7</v>
      </c>
      <c r="AO12" s="5">
        <f>_xlfn.XLOOKUP(AO$3&amp;$A12,[3]Calcs!$Q$2:$Q$2281,[3]Calcs!$G$2:$G$2281,"")</f>
        <v>80</v>
      </c>
      <c r="AP12" s="5">
        <f>_xlfn.XLOOKUP(AP$3&amp;$A12,[3]Calcs!$Q$2:$Q$2281,[3]Calcs!$G$2:$G$2281,"")</f>
        <v>80.3</v>
      </c>
      <c r="AQ12" s="5">
        <f>_xlfn.XLOOKUP(AQ$3&amp;$A12,[3]Calcs!$Q$2:$Q$2281,[3]Calcs!$G$2:$G$2281,"")</f>
        <v>80.599999999999994</v>
      </c>
      <c r="AR12" s="5">
        <f>_xlfn.XLOOKUP(AR$3&amp;$A12,[3]Calcs!$Q$2:$Q$2281,[3]Calcs!$G$2:$G$2281,"")</f>
        <v>80.8</v>
      </c>
      <c r="AS12" s="5">
        <f>_xlfn.XLOOKUP(AS$3&amp;$A12,[3]Calcs!$Q$2:$Q$2281,[3]Calcs!$G$2:$G$2281,"")</f>
        <v>81</v>
      </c>
      <c r="AT12" s="5">
        <f>_xlfn.XLOOKUP(AT$3&amp;$A12,[3]Calcs!$Q$2:$Q$2281,[3]Calcs!$G$2:$G$2281,"")</f>
        <v>81.2</v>
      </c>
      <c r="AU12" s="5">
        <f>_xlfn.XLOOKUP(AU$3&amp;$A12,[3]Calcs!$Q$2:$Q$2281,[3]Calcs!$G$2:$G$2281,"")</f>
        <v>81.400000000000006</v>
      </c>
      <c r="AV12" s="5">
        <f>_xlfn.XLOOKUP(AV$3&amp;$A12,[3]Calcs!$Q$2:$Q$2281,[3]Calcs!$G$2:$G$2281,"")</f>
        <v>81.599999999999994</v>
      </c>
      <c r="AW12" s="5">
        <f>_xlfn.XLOOKUP(AW$3&amp;$A12,[3]Calcs!$Q$2:$Q$2281,[3]Calcs!$G$2:$G$2281,"")</f>
        <v>81.7</v>
      </c>
      <c r="AX12" s="5">
        <f>_xlfn.XLOOKUP(AX$3&amp;$A12,[3]Calcs!$Q$2:$Q$2281,[3]Calcs!$G$2:$G$2281,"")</f>
        <v>81.900000000000006</v>
      </c>
      <c r="AY12" s="5">
        <f>_xlfn.XLOOKUP(AY$3&amp;$A12,[3]Calcs!$Q$2:$Q$2281,[3]Calcs!$G$2:$G$2281,"")</f>
        <v>82</v>
      </c>
      <c r="AZ12" s="5">
        <f>_xlfn.XLOOKUP(AZ$3&amp;$A12,[3]Calcs!$Q$2:$Q$2281,[3]Calcs!$G$2:$G$2281,"")</f>
        <v>82.1</v>
      </c>
      <c r="BA12" s="5">
        <f>_xlfn.XLOOKUP(BA$3&amp;$A12,[3]Calcs!$Q$2:$Q$2281,[3]Calcs!$G$2:$G$2281,"")</f>
        <v>82.3</v>
      </c>
      <c r="BB12" s="5">
        <f>_xlfn.XLOOKUP(BB$3&amp;$A12,[3]Calcs!$Q$2:$Q$2281,[3]Calcs!$G$2:$G$2281,"")</f>
        <v>81.599999999999994</v>
      </c>
      <c r="BC12" s="127">
        <f t="shared" si="5"/>
        <v>0.19296703296703294</v>
      </c>
      <c r="BD12" s="6">
        <f t="shared" si="6"/>
        <v>-0.70000000000000284</v>
      </c>
      <c r="BE12" s="17">
        <f>_xlfn.XLOOKUP(BE$3&amp;$A12,[3]Calcs!$Q$2:$Q$2281,[3]Calcs!$I$2:$I$2281,"")</f>
        <v>6.91568332671834</v>
      </c>
      <c r="BF12" s="5">
        <f>_xlfn.XLOOKUP(BF$3&amp;$A12,[3]Calcs!$Q$2:$Q$2281,[3]Calcs!$I$2:$I$2281,"")</f>
        <v>6.89771189869961</v>
      </c>
      <c r="BG12" s="5">
        <f>_xlfn.XLOOKUP(BG$3&amp;$A12,[3]Calcs!$Q$2:$Q$2281,[3]Calcs!$I$2:$I$2281,"")</f>
        <v>6.97636976317711</v>
      </c>
      <c r="BH12" s="5">
        <f>_xlfn.XLOOKUP(BH$3&amp;$A12,[3]Calcs!$Q$2:$Q$2281,[3]Calcs!$I$2:$I$2281,"")</f>
        <v>5.5340542006415596</v>
      </c>
      <c r="BI12" s="5">
        <f>_xlfn.XLOOKUP(BI$3&amp;$A12,[3]Calcs!$Q$2:$Q$2281,[3]Calcs!$I$2:$I$2281,"")</f>
        <v>6.3819385802040003</v>
      </c>
      <c r="BJ12" s="5">
        <f>_xlfn.XLOOKUP(BJ$3&amp;$A12,[3]Calcs!$Q$2:$Q$2281,[3]Calcs!$I$2:$I$2281,"")</f>
        <v>6.1373559787298202</v>
      </c>
      <c r="BK12" s="5">
        <f>_xlfn.XLOOKUP(BK$3&amp;$A12,[3]Calcs!$Q$2:$Q$2281,[3]Calcs!$I$2:$I$2281,"")</f>
        <v>6.36982332988112</v>
      </c>
      <c r="BL12" s="5">
        <f>_xlfn.XLOOKUP(BL$3&amp;$A12,[3]Calcs!$Q$2:$Q$2281,[3]Calcs!$I$2:$I$2281,"")</f>
        <v>5.78112014689217</v>
      </c>
      <c r="BM12" s="5">
        <f>_xlfn.XLOOKUP(BM$3&amp;$A12,[3]Calcs!$Q$2:$Q$2281,[3]Calcs!$I$2:$I$2281,"")</f>
        <v>5.8267289129793003</v>
      </c>
      <c r="BN12" s="5">
        <f>_xlfn.XLOOKUP(BN$3&amp;$A12,[3]Calcs!$Q$2:$Q$2281,[3]Calcs!$I$2:$I$2281,"")</f>
        <v>5.4225480445372503</v>
      </c>
      <c r="BO12" s="5">
        <f>_xlfn.XLOOKUP(BO$3&amp;$A12,[3]Calcs!$Q$2:$Q$2281,[3]Calcs!$I$2:$I$2281,"")</f>
        <v>4.9858089275455004</v>
      </c>
      <c r="BP12" s="5">
        <f>_xlfn.XLOOKUP(BP$3&amp;$A12,[3]Calcs!$Q$2:$Q$2281,[3]Calcs!$I$2:$I$2281,"")</f>
        <v>5.0245095661166701</v>
      </c>
      <c r="BQ12" s="5">
        <f>_xlfn.XLOOKUP(BQ$3&amp;$A12,[3]Calcs!$Q$2:$Q$2281,[3]Calcs!$I$2:$I$2281,"")</f>
        <v>4.8132146423811282</v>
      </c>
      <c r="BR12" s="5">
        <f>_xlfn.XLOOKUP(BR$3&amp;$A12,[3]Calcs!$Q$2:$Q$2281,[3]Calcs!$I$2:$I$2281,"")</f>
        <v>4.5934823292827378</v>
      </c>
      <c r="BS12" s="5">
        <f>_xlfn.XLOOKUP(BS$3&amp;$A12,[3]Calcs!$Q$2:$Q$2281,[3]Calcs!$I$2:$I$2281,"")</f>
        <v>4.2097978022771363</v>
      </c>
      <c r="BT12" s="127">
        <f t="shared" si="7"/>
        <v>-0.17767050226364126</v>
      </c>
      <c r="BU12" s="6">
        <f t="shared" si="8"/>
        <v>-0.38368452700560152</v>
      </c>
      <c r="BV12" s="15" t="str">
        <f t="shared" si="9"/>
        <v/>
      </c>
      <c r="BW12">
        <f t="shared" si="9"/>
        <v>46</v>
      </c>
      <c r="BX12">
        <f t="shared" si="9"/>
        <v>38</v>
      </c>
      <c r="BY12">
        <f t="shared" si="9"/>
        <v>24</v>
      </c>
      <c r="BZ12">
        <f t="shared" si="9"/>
        <v>35</v>
      </c>
      <c r="CA12">
        <f t="shared" si="9"/>
        <v>35</v>
      </c>
      <c r="CB12">
        <f t="shared" si="9"/>
        <v>44</v>
      </c>
      <c r="CC12">
        <f t="shared" si="9"/>
        <v>36</v>
      </c>
      <c r="CD12">
        <f t="shared" si="9"/>
        <v>41</v>
      </c>
      <c r="CE12">
        <f t="shared" si="9"/>
        <v>28</v>
      </c>
      <c r="CF12">
        <f t="shared" si="9"/>
        <v>17</v>
      </c>
      <c r="CG12">
        <f t="shared" si="9"/>
        <v>22</v>
      </c>
      <c r="CH12">
        <f t="shared" si="9"/>
        <v>18</v>
      </c>
      <c r="CI12">
        <f t="shared" si="9"/>
        <v>18</v>
      </c>
      <c r="CJ12">
        <f t="shared" si="9"/>
        <v>5</v>
      </c>
      <c r="CK12" s="17" t="s">
        <v>333</v>
      </c>
      <c r="CL12" s="5">
        <v>16.506651999999999</v>
      </c>
      <c r="CM12" s="5">
        <v>16.568104999999999</v>
      </c>
      <c r="CN12" s="5">
        <v>16.626379</v>
      </c>
      <c r="CO12" s="5">
        <v>16.682926999999999</v>
      </c>
      <c r="CP12" s="5">
        <v>16.738191</v>
      </c>
      <c r="CQ12" s="5">
        <v>16.79185</v>
      </c>
      <c r="CR12" s="5">
        <v>16.843512</v>
      </c>
      <c r="CS12" s="5">
        <v>16.892517000000002</v>
      </c>
      <c r="CT12" s="5">
        <v>16.938492</v>
      </c>
      <c r="CU12" s="5">
        <v>16.981285</v>
      </c>
      <c r="CV12" s="5">
        <v>17.021343000000002</v>
      </c>
      <c r="CW12" s="5">
        <v>17.059560000000001</v>
      </c>
      <c r="CX12" s="5">
        <v>17.097123</v>
      </c>
      <c r="CY12" s="5">
        <v>17.134872999999999</v>
      </c>
      <c r="CZ12" t="str">
        <f t="shared" si="10"/>
        <v/>
      </c>
      <c r="DA12">
        <f t="shared" si="10"/>
        <v>743.50700204762632</v>
      </c>
      <c r="DB12">
        <f t="shared" si="10"/>
        <v>759.03554288907765</v>
      </c>
      <c r="DC12">
        <f t="shared" si="10"/>
        <v>848.46873443769459</v>
      </c>
      <c r="DD12">
        <f t="shared" si="10"/>
        <v>790.62704892913644</v>
      </c>
      <c r="DE12">
        <f t="shared" si="10"/>
        <v>814.18086604231451</v>
      </c>
      <c r="DF12">
        <f t="shared" si="10"/>
        <v>793.29341841465077</v>
      </c>
      <c r="DG12">
        <f t="shared" si="10"/>
        <v>831.86677318305669</v>
      </c>
      <c r="DH12">
        <f t="shared" si="10"/>
        <v>824.83543232947636</v>
      </c>
      <c r="DI12">
        <f t="shared" si="10"/>
        <v>854.69762217887194</v>
      </c>
      <c r="DJ12">
        <f t="shared" si="10"/>
        <v>911.65637566656619</v>
      </c>
      <c r="DK12">
        <f t="shared" si="10"/>
        <v>904.11752209289818</v>
      </c>
      <c r="DL12">
        <f t="shared" si="10"/>
        <v>921.40322957981994</v>
      </c>
      <c r="DM12">
        <f t="shared" si="10"/>
        <v>939.47694207229893</v>
      </c>
      <c r="DN12">
        <f t="shared" si="10"/>
        <v>973.44135503476991</v>
      </c>
      <c r="DO12" s="5">
        <v>16.440090999999999</v>
      </c>
      <c r="DP12" s="5">
        <v>16.506651999999999</v>
      </c>
      <c r="DQ12" s="5">
        <v>16.568104999999999</v>
      </c>
      <c r="DR12" s="5">
        <v>16.626379</v>
      </c>
      <c r="DS12" s="5">
        <v>16.682926999999999</v>
      </c>
      <c r="DT12" s="5">
        <v>16.738191</v>
      </c>
      <c r="DU12" s="5">
        <v>16.79185</v>
      </c>
      <c r="DV12" s="5">
        <v>16.843512</v>
      </c>
      <c r="DW12" s="5">
        <v>16.892517000000002</v>
      </c>
      <c r="DX12" s="5">
        <v>16.938492</v>
      </c>
      <c r="DY12" s="5">
        <v>16.981285</v>
      </c>
      <c r="DZ12" s="5">
        <v>17.021343000000002</v>
      </c>
      <c r="EA12" s="5">
        <v>17.059560000000001</v>
      </c>
      <c r="EB12" s="5">
        <v>17.097123</v>
      </c>
      <c r="EC12" s="5">
        <v>17.134872999999999</v>
      </c>
      <c r="ED12" s="127" t="str">
        <f t="shared" si="16"/>
        <v/>
      </c>
      <c r="EE12" s="6">
        <f t="shared" si="16"/>
        <v>0.99382151714830769</v>
      </c>
      <c r="EF12" s="6">
        <f t="shared" si="16"/>
        <v>0.97572960516258112</v>
      </c>
      <c r="EG12" s="6">
        <f t="shared" si="16"/>
        <v>1.0838660483703932</v>
      </c>
      <c r="EH12" s="6">
        <f t="shared" si="16"/>
        <v>1.0024182903249796</v>
      </c>
      <c r="EI12" s="6">
        <f t="shared" si="16"/>
        <v>1.0119592026429989</v>
      </c>
      <c r="EJ12" s="6">
        <f t="shared" si="16"/>
        <v>0.97330953553333222</v>
      </c>
      <c r="EK12" s="6">
        <f t="shared" si="16"/>
        <v>1.0037741452225588</v>
      </c>
      <c r="EL12" s="6">
        <f t="shared" si="16"/>
        <v>0.98779751154822171</v>
      </c>
      <c r="EM12" s="6">
        <f t="shared" si="16"/>
        <v>1.0240620792155251</v>
      </c>
      <c r="EN12" s="6">
        <f t="shared" si="16"/>
        <v>1.0715247429729791</v>
      </c>
      <c r="EO12" s="6">
        <f t="shared" si="11"/>
        <v>1.0433412855985114</v>
      </c>
      <c r="EP12" s="6">
        <f t="shared" si="11"/>
        <v>1.0412623111971198</v>
      </c>
      <c r="EQ12" s="6">
        <f t="shared" si="11"/>
        <v>1.0549208573891697</v>
      </c>
      <c r="ER12" s="6">
        <f t="shared" si="11"/>
        <v>1.0438438130181571</v>
      </c>
      <c r="ES12" s="17" t="str">
        <f t="shared" si="12"/>
        <v/>
      </c>
      <c r="ET12" s="5">
        <f t="shared" si="12"/>
        <v>45.042871325307296</v>
      </c>
      <c r="EU12" s="5">
        <f t="shared" si="12"/>
        <v>45.813057250004007</v>
      </c>
      <c r="EV12" s="5">
        <f t="shared" si="12"/>
        <v>51.031480422628078</v>
      </c>
      <c r="EW12" s="5">
        <f t="shared" si="12"/>
        <v>47.391386950811238</v>
      </c>
      <c r="EX12" s="5">
        <f t="shared" si="12"/>
        <v>48.642106308998059</v>
      </c>
      <c r="EY12" s="5">
        <f t="shared" si="12"/>
        <v>47.24276469922318</v>
      </c>
      <c r="EZ12" s="5">
        <f t="shared" si="12"/>
        <v>49.38796452800679</v>
      </c>
      <c r="FA12" s="5">
        <f t="shared" si="12"/>
        <v>48.828450628729648</v>
      </c>
      <c r="FB12" s="5">
        <f t="shared" si="12"/>
        <v>50.458896941880774</v>
      </c>
      <c r="FC12" s="5">
        <f t="shared" si="12"/>
        <v>53.685947539692442</v>
      </c>
      <c r="FD12" s="5">
        <f t="shared" si="12"/>
        <v>53.116697201442804</v>
      </c>
      <c r="FE12" s="5">
        <f t="shared" si="12"/>
        <v>54.010960984915194</v>
      </c>
      <c r="FF12" s="5">
        <f t="shared" si="12"/>
        <v>54.949417049423985</v>
      </c>
      <c r="FG12" s="5">
        <f t="shared" si="13"/>
        <v>56.810538078383772</v>
      </c>
      <c r="FH12" s="15" t="str">
        <f t="shared" si="14"/>
        <v/>
      </c>
      <c r="FI12">
        <f t="shared" si="14"/>
        <v>743.50700204762632</v>
      </c>
      <c r="FJ12">
        <f t="shared" si="14"/>
        <v>759.03554288907765</v>
      </c>
      <c r="FK12">
        <f t="shared" si="14"/>
        <v>848.46873443769459</v>
      </c>
      <c r="FL12">
        <f t="shared" si="14"/>
        <v>790.62704892913644</v>
      </c>
      <c r="FM12">
        <f t="shared" si="14"/>
        <v>814.18086604231451</v>
      </c>
      <c r="FN12">
        <f t="shared" si="14"/>
        <v>793.29341841465077</v>
      </c>
      <c r="FO12">
        <f t="shared" si="14"/>
        <v>831.86677318305669</v>
      </c>
      <c r="FP12">
        <f t="shared" si="14"/>
        <v>824.83543232947636</v>
      </c>
      <c r="FQ12">
        <f t="shared" si="14"/>
        <v>854.69762217887194</v>
      </c>
      <c r="FR12">
        <f t="shared" si="14"/>
        <v>911.65637566656619</v>
      </c>
      <c r="FS12">
        <f t="shared" si="14"/>
        <v>904.11752209289818</v>
      </c>
      <c r="FT12">
        <f t="shared" si="14"/>
        <v>921.40322957981994</v>
      </c>
      <c r="FU12">
        <f t="shared" si="14"/>
        <v>939.47694207229893</v>
      </c>
      <c r="FV12">
        <f t="shared" si="14"/>
        <v>973.44135503476991</v>
      </c>
    </row>
    <row r="13" spans="1:178">
      <c r="A13" t="str">
        <f>VLOOKUP(B13,'[3]country codes'!$A$3:$B$287,2,0)</f>
        <v>AUS</v>
      </c>
      <c r="B13" s="1" t="s">
        <v>119</v>
      </c>
      <c r="C13" s="15">
        <v>2</v>
      </c>
      <c r="E13" s="17" t="str">
        <f>IFERROR(VLOOKUP(E$3&amp;$A13,[3]Calcs!$Q$2:$R$2281,2,0),"")</f>
        <v/>
      </c>
      <c r="F13" s="5">
        <f>IFERROR(VLOOKUP(F$3&amp;$A13,[3]Calcs!$Q$2:$R$2281,2,0),"")</f>
        <v>40.038103715611278</v>
      </c>
      <c r="G13" s="5">
        <f>IFERROR(VLOOKUP(G$3&amp;$A13,[3]Calcs!$Q$2:$R$2281,2,0),"")</f>
        <v>39.235114382001001</v>
      </c>
      <c r="H13" s="5">
        <f>IFERROR(VLOOKUP(H$3&amp;$A13,[3]Calcs!$Q$2:$R$2281,2,0),"")</f>
        <v>41.040693942256276</v>
      </c>
      <c r="I13" s="5">
        <f>IFERROR(VLOOKUP(I$3&amp;$A13,[3]Calcs!$Q$2:$R$2281,2,0),"")</f>
        <v>41.816822704649638</v>
      </c>
      <c r="J13" s="5">
        <f>IFERROR(VLOOKUP(J$3&amp;$A13,[3]Calcs!$Q$2:$R$2281,2,0),"")</f>
        <v>40.383577853962592</v>
      </c>
      <c r="K13" s="5">
        <f>IFERROR(VLOOKUP(K$3&amp;$A13,[3]Calcs!$Q$2:$R$2281,2,0),"")</f>
        <v>41.618780762141228</v>
      </c>
      <c r="L13" s="5">
        <f>IFERROR(VLOOKUP(L$3&amp;$A13,[3]Calcs!$Q$2:$R$2281,2,0),"")</f>
        <v>44.4409124172224</v>
      </c>
      <c r="M13" s="5">
        <f>IFERROR(VLOOKUP(M$3&amp;$A13,[3]Calcs!$Q$2:$R$2281,2,0),"")</f>
        <v>46.247734472765302</v>
      </c>
      <c r="N13" s="5">
        <f>IFERROR(VLOOKUP(N$3&amp;$A13,[3]Calcs!$Q$2:$R$2281,2,0),"")</f>
        <v>47.566846686953987</v>
      </c>
      <c r="O13" s="5">
        <f>IFERROR(VLOOKUP(O$3&amp;$A13,[3]Calcs!$Q$2:$R$2281,2,0),"")</f>
        <v>46.885392643350841</v>
      </c>
      <c r="P13" s="5">
        <f>IFERROR(VLOOKUP(P$3&amp;$A13,[3]Calcs!$Q$2:$R$2281,2,0),"")</f>
        <v>44.068090611485324</v>
      </c>
      <c r="Q13" s="5">
        <f>IFERROR(VLOOKUP(Q$3&amp;$A13,[3]Calcs!$Q$2:$R$2281,2,0),"")</f>
        <v>43.277780315010112</v>
      </c>
      <c r="R13" s="5">
        <f>IFERROR(VLOOKUP(R$3&amp;$A13,[3]Calcs!$Q$2:$R$2281,2,0),"")</f>
        <v>43.114373380084693</v>
      </c>
      <c r="S13" s="5">
        <f>IFERROR(VLOOKUP(S$3&amp;$A13,[3]Calcs!$Q$2:$R$2281,2,0),"")</f>
        <v>44.457313904753953</v>
      </c>
      <c r="T13" s="127">
        <f t="shared" si="0"/>
        <v>0.4669326127555643</v>
      </c>
      <c r="U13" s="6">
        <f t="shared" si="1"/>
        <v>0.67649856957991239</v>
      </c>
      <c r="V13" s="6">
        <f t="shared" si="2"/>
        <v>1.3429405246692596</v>
      </c>
      <c r="W13" s="17" t="str">
        <f>_xlfn.XLOOKUP(W$3&amp;$A13,[3]Calcs!$Q$2:$Q$2281,[3]Calcs!$H$2:$H$2281,"")</f>
        <v/>
      </c>
      <c r="X13" s="5">
        <f>_xlfn.XLOOKUP(X$3&amp;$A13,[3]Calcs!$Q$2:$Q$2281,[3]Calcs!$H$2:$H$2281,"")</f>
        <v>7.2853908538818359</v>
      </c>
      <c r="Y13" s="5">
        <f>_xlfn.XLOOKUP(Y$3&amp;$A13,[3]Calcs!$Q$2:$Q$2281,[3]Calcs!$H$2:$H$2281,"")</f>
        <v>7.2537574768066406</v>
      </c>
      <c r="Z13" s="5">
        <f>_xlfn.XLOOKUP(Z$3&amp;$A13,[3]Calcs!$Q$2:$Q$2281,[3]Calcs!$H$2:$H$2281,"")</f>
        <v>7.3519022464752197</v>
      </c>
      <c r="AA13" s="5">
        <f>_xlfn.XLOOKUP(AA$3&amp;$A13,[3]Calcs!$Q$2:$Q$2281,[3]Calcs!$H$2:$H$2281,"")</f>
        <v>7.4500470161437988</v>
      </c>
      <c r="AB13" s="5">
        <f>_xlfn.XLOOKUP(AB$3&amp;$A13,[3]Calcs!$Q$2:$Q$2281,[3]Calcs!$H$2:$H$2281,"")</f>
        <v>7.405616283416748</v>
      </c>
      <c r="AC13" s="5">
        <f>_xlfn.XLOOKUP(AC$3&amp;$A13,[3]Calcs!$Q$2:$Q$2281,[3]Calcs!$H$2:$H$2281,"")</f>
        <v>7.1955857276916504</v>
      </c>
      <c r="AD13" s="5">
        <f>_xlfn.XLOOKUP(AD$3&amp;$A13,[3]Calcs!$Q$2:$Q$2281,[3]Calcs!$H$2:$H$2281,"")</f>
        <v>7.3641691207885742</v>
      </c>
      <c r="AE13" s="5">
        <f>_xlfn.XLOOKUP(AE$3&amp;$A13,[3]Calcs!$Q$2:$Q$2281,[3]Calcs!$H$2:$H$2281,"")</f>
        <v>7.2885503768920898</v>
      </c>
      <c r="AF13" s="5">
        <f>_xlfn.XLOOKUP(AF$3&amp;$A13,[3]Calcs!$Q$2:$Q$2281,[3]Calcs!$H$2:$H$2281,"")</f>
        <v>7.3090605735778809</v>
      </c>
      <c r="AG13" s="5">
        <f>_xlfn.XLOOKUP(AG$3&amp;$A13,[3]Calcs!$Q$2:$Q$2281,[3]Calcs!$H$2:$H$2281,"")</f>
        <v>7.2500801086425781</v>
      </c>
      <c r="AH13" s="5">
        <f>_xlfn.XLOOKUP(AH$3&amp;$A13,[3]Calcs!$Q$2:$Q$2281,[3]Calcs!$H$2:$H$2281,"")</f>
        <v>7.2570376396179199</v>
      </c>
      <c r="AI13" s="5">
        <f>_xlfn.XLOOKUP(AI$3&amp;$A13,[3]Calcs!$Q$2:$Q$2281,[3]Calcs!$H$2:$H$2281,"")</f>
        <v>7.1769933700561523</v>
      </c>
      <c r="AJ13" s="5">
        <f>_xlfn.XLOOKUP(AJ$3&amp;$A13,[3]Calcs!$Q$2:$Q$2281,[3]Calcs!$H$2:$H$2281,"")</f>
        <v>7.2339949607849121</v>
      </c>
      <c r="AK13" s="128">
        <f>_xlfn.XLOOKUP(AK$3&amp;$A13,[3]Calcs!$Q$2:$Q$2281,[3]Calcs!$H$2:$H$2281,"")</f>
        <v>7.1373677253723145</v>
      </c>
      <c r="AL13" s="127">
        <f t="shared" si="3"/>
        <v>-9.7346253447480255E-3</v>
      </c>
      <c r="AM13" s="6">
        <f t="shared" si="4"/>
        <v>-9.6627235412597656E-2</v>
      </c>
      <c r="AN13" s="17">
        <f>_xlfn.XLOOKUP(AN$3&amp;$A13,[3]Calcs!$Q$2:$Q$2281,[3]Calcs!$G$2:$G$2281,"")</f>
        <v>81.2</v>
      </c>
      <c r="AO13" s="5">
        <f>_xlfn.XLOOKUP(AO$3&amp;$A13,[3]Calcs!$Q$2:$Q$2281,[3]Calcs!$G$2:$G$2281,"")</f>
        <v>81.400000000000006</v>
      </c>
      <c r="AP13" s="5">
        <f>_xlfn.XLOOKUP(AP$3&amp;$A13,[3]Calcs!$Q$2:$Q$2281,[3]Calcs!$G$2:$G$2281,"")</f>
        <v>81.599999999999994</v>
      </c>
      <c r="AQ13" s="5">
        <f>_xlfn.XLOOKUP(AQ$3&amp;$A13,[3]Calcs!$Q$2:$Q$2281,[3]Calcs!$G$2:$G$2281,"")</f>
        <v>81.8</v>
      </c>
      <c r="AR13" s="5">
        <f>_xlfn.XLOOKUP(AR$3&amp;$A13,[3]Calcs!$Q$2:$Q$2281,[3]Calcs!$G$2:$G$2281,"")</f>
        <v>81.900000000000006</v>
      </c>
      <c r="AS13" s="5">
        <f>_xlfn.XLOOKUP(AS$3&amp;$A13,[3]Calcs!$Q$2:$Q$2281,[3]Calcs!$G$2:$G$2281,"")</f>
        <v>82.1</v>
      </c>
      <c r="AT13" s="5">
        <f>_xlfn.XLOOKUP(AT$3&amp;$A13,[3]Calcs!$Q$2:$Q$2281,[3]Calcs!$G$2:$G$2281,"")</f>
        <v>82.3</v>
      </c>
      <c r="AU13" s="5">
        <f>_xlfn.XLOOKUP(AU$3&amp;$A13,[3]Calcs!$Q$2:$Q$2281,[3]Calcs!$G$2:$G$2281,"")</f>
        <v>82.5</v>
      </c>
      <c r="AV13" s="5">
        <f>_xlfn.XLOOKUP(AV$3&amp;$A13,[3]Calcs!$Q$2:$Q$2281,[3]Calcs!$G$2:$G$2281,"")</f>
        <v>82.6</v>
      </c>
      <c r="AW13" s="5">
        <f>_xlfn.XLOOKUP(AW$3&amp;$A13,[3]Calcs!$Q$2:$Q$2281,[3]Calcs!$G$2:$G$2281,"")</f>
        <v>82.8</v>
      </c>
      <c r="AX13" s="5">
        <f>_xlfn.XLOOKUP(AX$3&amp;$A13,[3]Calcs!$Q$2:$Q$2281,[3]Calcs!$G$2:$G$2281,"")</f>
        <v>83</v>
      </c>
      <c r="AY13" s="5">
        <f>_xlfn.XLOOKUP(AY$3&amp;$A13,[3]Calcs!$Q$2:$Q$2281,[3]Calcs!$G$2:$G$2281,"")</f>
        <v>83.1</v>
      </c>
      <c r="AZ13" s="5">
        <f>_xlfn.XLOOKUP(AZ$3&amp;$A13,[3]Calcs!$Q$2:$Q$2281,[3]Calcs!$G$2:$G$2281,"")</f>
        <v>83.3</v>
      </c>
      <c r="BA13" s="5">
        <f>_xlfn.XLOOKUP(BA$3&amp;$A13,[3]Calcs!$Q$2:$Q$2281,[3]Calcs!$G$2:$G$2281,"")</f>
        <v>83.4</v>
      </c>
      <c r="BB13" s="5">
        <f>_xlfn.XLOOKUP(BB$3&amp;$A13,[3]Calcs!$Q$2:$Q$2281,[3]Calcs!$G$2:$G$2281,"")</f>
        <v>83.421767441860482</v>
      </c>
      <c r="BC13" s="127">
        <f t="shared" si="5"/>
        <v>0.17054945054945039</v>
      </c>
      <c r="BD13" s="6">
        <f t="shared" si="6"/>
        <v>2.1767441860475856E-2</v>
      </c>
      <c r="BE13" s="17">
        <f>_xlfn.XLOOKUP(BE$3&amp;$A13,[3]Calcs!$Q$2:$Q$2281,[3]Calcs!$I$2:$I$2281,"")</f>
        <v>9.0835246725916399</v>
      </c>
      <c r="BF13" s="5">
        <f>_xlfn.XLOOKUP(BF$3&amp;$A13,[3]Calcs!$Q$2:$Q$2281,[3]Calcs!$I$2:$I$2281,"")</f>
        <v>8.5772860876859607</v>
      </c>
      <c r="BG13" s="5">
        <f>_xlfn.XLOOKUP(BG$3&amp;$A13,[3]Calcs!$Q$2:$Q$2281,[3]Calcs!$I$2:$I$2281,"")</f>
        <v>8.8726362920462698</v>
      </c>
      <c r="BH13" s="5">
        <f>_xlfn.XLOOKUP(BH$3&amp;$A13,[3]Calcs!$Q$2:$Q$2281,[3]Calcs!$I$2:$I$2281,"")</f>
        <v>8.3405075031743792</v>
      </c>
      <c r="BI13" s="5">
        <f>_xlfn.XLOOKUP(BI$3&amp;$A13,[3]Calcs!$Q$2:$Q$2281,[3]Calcs!$I$2:$I$2281,"")</f>
        <v>8.2198559376709497</v>
      </c>
      <c r="BJ13" s="5">
        <f>_xlfn.XLOOKUP(BJ$3&amp;$A13,[3]Calcs!$Q$2:$Q$2281,[3]Calcs!$I$2:$I$2281,"")</f>
        <v>8.6701408560102493</v>
      </c>
      <c r="BK13" s="5">
        <f>_xlfn.XLOOKUP(BK$3&amp;$A13,[3]Calcs!$Q$2:$Q$2281,[3]Calcs!$I$2:$I$2281,"")</f>
        <v>7.8828342421647397</v>
      </c>
      <c r="BL13" s="5">
        <f>_xlfn.XLOOKUP(BL$3&amp;$A13,[3]Calcs!$Q$2:$Q$2281,[3]Calcs!$I$2:$I$2281,"")</f>
        <v>7.2740483651386203</v>
      </c>
      <c r="BM13" s="5">
        <f>_xlfn.XLOOKUP(BM$3&amp;$A13,[3]Calcs!$Q$2:$Q$2281,[3]Calcs!$I$2:$I$2281,"")</f>
        <v>6.6357875680479204</v>
      </c>
      <c r="BN13" s="5">
        <f>_xlfn.XLOOKUP(BN$3&amp;$A13,[3]Calcs!$Q$2:$Q$2281,[3]Calcs!$I$2:$I$2281,"")</f>
        <v>6.30440301489209</v>
      </c>
      <c r="BO13" s="5">
        <f>_xlfn.XLOOKUP(BO$3&amp;$A13,[3]Calcs!$Q$2:$Q$2281,[3]Calcs!$I$2:$I$2281,"")</f>
        <v>6.4253991304014804</v>
      </c>
      <c r="BP13" s="5">
        <f>_xlfn.XLOOKUP(BP$3&amp;$A13,[3]Calcs!$Q$2:$Q$2281,[3]Calcs!$I$2:$I$2281,"")</f>
        <v>7.2726475772586197</v>
      </c>
      <c r="BQ13" s="5">
        <f>_xlfn.XLOOKUP(BQ$3&amp;$A13,[3]Calcs!$Q$2:$Q$2281,[3]Calcs!$I$2:$I$2281,"")</f>
        <v>7.3867516883524091</v>
      </c>
      <c r="BR13" s="5">
        <f>_xlfn.XLOOKUP(BR$3&amp;$A13,[3]Calcs!$Q$2:$Q$2281,[3]Calcs!$I$2:$I$2281,"")</f>
        <v>7.5251961808922738</v>
      </c>
      <c r="BS13" s="5">
        <f>_xlfn.XLOOKUP(BS$3&amp;$A13,[3]Calcs!$Q$2:$Q$2281,[3]Calcs!$I$2:$I$2281,"")</f>
        <v>6.9514714763816432</v>
      </c>
      <c r="BT13" s="127">
        <f t="shared" si="7"/>
        <v>-0.17021739820234591</v>
      </c>
      <c r="BU13" s="6">
        <f t="shared" si="8"/>
        <v>-0.57372470451063062</v>
      </c>
      <c r="BV13" s="15" t="str">
        <f t="shared" si="9"/>
        <v/>
      </c>
      <c r="BW13">
        <f t="shared" si="9"/>
        <v>78</v>
      </c>
      <c r="BX13">
        <f t="shared" si="9"/>
        <v>78</v>
      </c>
      <c r="BY13">
        <f t="shared" si="9"/>
        <v>78</v>
      </c>
      <c r="BZ13">
        <f t="shared" si="9"/>
        <v>73</v>
      </c>
      <c r="CA13">
        <f t="shared" si="9"/>
        <v>92</v>
      </c>
      <c r="CB13">
        <f t="shared" si="9"/>
        <v>81</v>
      </c>
      <c r="CC13">
        <f t="shared" si="9"/>
        <v>63</v>
      </c>
      <c r="CD13">
        <f t="shared" si="9"/>
        <v>55</v>
      </c>
      <c r="CE13">
        <f t="shared" si="9"/>
        <v>49</v>
      </c>
      <c r="CF13">
        <f t="shared" si="9"/>
        <v>52</v>
      </c>
      <c r="CG13">
        <f t="shared" si="9"/>
        <v>75</v>
      </c>
      <c r="CH13">
        <f t="shared" si="9"/>
        <v>83</v>
      </c>
      <c r="CI13">
        <f t="shared" si="9"/>
        <v>88</v>
      </c>
      <c r="CJ13">
        <f t="shared" si="9"/>
        <v>60</v>
      </c>
      <c r="CK13" s="17" t="s">
        <v>333</v>
      </c>
      <c r="CL13" s="5">
        <v>20.916339000000001</v>
      </c>
      <c r="CM13" s="5">
        <v>21.332293</v>
      </c>
      <c r="CN13" s="5">
        <v>21.750851999999998</v>
      </c>
      <c r="CO13" s="5">
        <v>22.154687000000003</v>
      </c>
      <c r="CP13" s="5">
        <v>22.538001999999999</v>
      </c>
      <c r="CQ13" s="5">
        <v>22.903950999999999</v>
      </c>
      <c r="CR13" s="5">
        <v>23.254912000000001</v>
      </c>
      <c r="CS13" s="5">
        <v>23.596426000000001</v>
      </c>
      <c r="CT13" s="5">
        <v>23.932499</v>
      </c>
      <c r="CU13" s="5">
        <v>24.262709999999998</v>
      </c>
      <c r="CV13" s="5">
        <v>24.584619</v>
      </c>
      <c r="CW13" s="5">
        <v>24.898152999999997</v>
      </c>
      <c r="CX13" s="5">
        <v>25.203200000000002</v>
      </c>
      <c r="CY13" s="5">
        <v>25.499881000000002</v>
      </c>
      <c r="CZ13" t="str">
        <f t="shared" si="10"/>
        <v/>
      </c>
      <c r="DA13">
        <f t="shared" si="10"/>
        <v>837.45055023288512</v>
      </c>
      <c r="DB13">
        <f t="shared" si="10"/>
        <v>836.97495588535924</v>
      </c>
      <c r="DC13">
        <f t="shared" si="10"/>
        <v>892.67005991531278</v>
      </c>
      <c r="DD13">
        <f t="shared" si="10"/>
        <v>926.43861835600626</v>
      </c>
      <c r="DE13">
        <f t="shared" si="10"/>
        <v>910.16515843976458</v>
      </c>
      <c r="DF13">
        <f t="shared" si="10"/>
        <v>953.23451525582527</v>
      </c>
      <c r="DG13">
        <f t="shared" si="10"/>
        <v>1033.4695074622143</v>
      </c>
      <c r="DH13">
        <f t="shared" si="10"/>
        <v>1091.2812441542555</v>
      </c>
      <c r="DI13">
        <f t="shared" si="10"/>
        <v>1138.3935107686796</v>
      </c>
      <c r="DJ13">
        <f t="shared" si="10"/>
        <v>1137.5666849417548</v>
      </c>
      <c r="DK13">
        <f t="shared" si="10"/>
        <v>1083.3972177408436</v>
      </c>
      <c r="DL13">
        <f t="shared" si="10"/>
        <v>1077.5367957835099</v>
      </c>
      <c r="DM13">
        <f t="shared" si="10"/>
        <v>1086.6201751729507</v>
      </c>
      <c r="DN13">
        <f t="shared" si="10"/>
        <v>1133.6562141508712</v>
      </c>
      <c r="DO13" s="5">
        <v>20.526299999999999</v>
      </c>
      <c r="DP13" s="5">
        <v>20.916339000000001</v>
      </c>
      <c r="DQ13" s="5">
        <v>21.332293</v>
      </c>
      <c r="DR13" s="5">
        <v>21.750851999999998</v>
      </c>
      <c r="DS13" s="5">
        <v>22.154687000000003</v>
      </c>
      <c r="DT13" s="5">
        <v>22.538001999999999</v>
      </c>
      <c r="DU13" s="5">
        <v>22.903950999999999</v>
      </c>
      <c r="DV13" s="5">
        <v>23.254912000000001</v>
      </c>
      <c r="DW13" s="5">
        <v>23.596426000000001</v>
      </c>
      <c r="DX13" s="5">
        <v>23.932499</v>
      </c>
      <c r="DY13" s="5">
        <v>24.262709999999998</v>
      </c>
      <c r="DZ13" s="5">
        <v>24.584619</v>
      </c>
      <c r="EA13" s="5">
        <v>24.898152999999997</v>
      </c>
      <c r="EB13" s="5">
        <v>25.203200000000002</v>
      </c>
      <c r="EC13" s="5">
        <v>25.499881000000002</v>
      </c>
      <c r="ED13" s="130" cm="1">
        <f t="array" ref="ED13">TREND($EE13:$EQ13,$EE$3:$EQ$3,ED$3)</f>
        <v>1.0545122279673045</v>
      </c>
      <c r="EE13" s="6">
        <f t="shared" si="16"/>
        <v>1.0903545443684011</v>
      </c>
      <c r="EF13" s="6">
        <f t="shared" si="16"/>
        <v>1.0564967262583667</v>
      </c>
      <c r="EG13" s="6">
        <f t="shared" si="16"/>
        <v>1.0613316184192243</v>
      </c>
      <c r="EH13" s="6">
        <f t="shared" si="16"/>
        <v>1.0995959583649419</v>
      </c>
      <c r="EI13" s="6">
        <f t="shared" si="16"/>
        <v>1.0471674838088341</v>
      </c>
      <c r="EJ13" s="6">
        <f t="shared" si="16"/>
        <v>1.0637855139037637</v>
      </c>
      <c r="EK13" s="6">
        <f t="shared" si="16"/>
        <v>1.1218664096209467</v>
      </c>
      <c r="EL13" s="6">
        <f t="shared" si="16"/>
        <v>1.1693563509731038</v>
      </c>
      <c r="EM13" s="6">
        <f t="shared" si="16"/>
        <v>1.2218499308105184</v>
      </c>
      <c r="EN13" s="6">
        <f t="shared" si="16"/>
        <v>1.2236420471620759</v>
      </c>
      <c r="EO13" s="6">
        <f t="shared" si="11"/>
        <v>1.1237539586312062</v>
      </c>
      <c r="EP13" s="6">
        <f t="shared" si="11"/>
        <v>1.1295794591981849</v>
      </c>
      <c r="EQ13" s="6">
        <f t="shared" si="11"/>
        <v>1.1250480797721139</v>
      </c>
      <c r="ER13" s="6">
        <f t="shared" si="11"/>
        <v>1.0981975836205817</v>
      </c>
      <c r="ES13" s="17">
        <f t="shared" si="12"/>
        <v>36.360049010476516</v>
      </c>
      <c r="ET13" s="5">
        <f t="shared" si="12"/>
        <v>40.038103715611278</v>
      </c>
      <c r="EU13" s="5">
        <f t="shared" si="12"/>
        <v>39.235114382001001</v>
      </c>
      <c r="EV13" s="5">
        <f t="shared" si="12"/>
        <v>41.040693942256276</v>
      </c>
      <c r="EW13" s="5">
        <f t="shared" si="12"/>
        <v>41.816822704649638</v>
      </c>
      <c r="EX13" s="5">
        <f t="shared" si="12"/>
        <v>40.383577853962592</v>
      </c>
      <c r="EY13" s="5">
        <f t="shared" si="12"/>
        <v>41.618780762141228</v>
      </c>
      <c r="EZ13" s="5">
        <f t="shared" si="12"/>
        <v>44.4409124172224</v>
      </c>
      <c r="FA13" s="5">
        <f t="shared" si="12"/>
        <v>46.247734472765302</v>
      </c>
      <c r="FB13" s="5">
        <f t="shared" si="12"/>
        <v>47.566846686953987</v>
      </c>
      <c r="FC13" s="5">
        <f t="shared" si="12"/>
        <v>46.885392643350841</v>
      </c>
      <c r="FD13" s="5">
        <f t="shared" si="12"/>
        <v>44.068090611485324</v>
      </c>
      <c r="FE13" s="5">
        <f t="shared" si="12"/>
        <v>43.277780315010112</v>
      </c>
      <c r="FF13" s="5">
        <f t="shared" si="12"/>
        <v>43.114373380084693</v>
      </c>
      <c r="FG13" s="5">
        <f t="shared" si="13"/>
        <v>44.457313904753953</v>
      </c>
      <c r="FH13" s="15">
        <f t="shared" si="14"/>
        <v>746.33727400374403</v>
      </c>
      <c r="FI13">
        <f t="shared" si="14"/>
        <v>837.45055023288512</v>
      </c>
      <c r="FJ13">
        <f t="shared" si="14"/>
        <v>836.97495588535924</v>
      </c>
      <c r="FK13">
        <f t="shared" si="14"/>
        <v>892.67005991531278</v>
      </c>
      <c r="FL13">
        <f t="shared" si="14"/>
        <v>926.43861835600626</v>
      </c>
      <c r="FM13">
        <f t="shared" si="14"/>
        <v>910.16515843976458</v>
      </c>
      <c r="FN13">
        <f t="shared" si="14"/>
        <v>953.23451525582527</v>
      </c>
      <c r="FO13">
        <f t="shared" si="14"/>
        <v>1033.4695074622143</v>
      </c>
      <c r="FP13">
        <f t="shared" si="14"/>
        <v>1091.2812441542555</v>
      </c>
      <c r="FQ13">
        <f t="shared" si="14"/>
        <v>1138.3935107686796</v>
      </c>
      <c r="FR13">
        <f t="shared" si="14"/>
        <v>1137.5666849417548</v>
      </c>
      <c r="FS13">
        <f t="shared" si="14"/>
        <v>1083.3972177408436</v>
      </c>
      <c r="FT13">
        <f t="shared" si="14"/>
        <v>1077.5367957835099</v>
      </c>
      <c r="FU13">
        <f t="shared" si="14"/>
        <v>1086.6201751729507</v>
      </c>
      <c r="FV13">
        <f t="shared" si="14"/>
        <v>1133.6562141508712</v>
      </c>
    </row>
    <row r="14" spans="1:178">
      <c r="A14" t="str">
        <f>VLOOKUP(B14,'[3]country codes'!$A$3:$B$287,2,0)</f>
        <v>CYP</v>
      </c>
      <c r="B14" s="1" t="s">
        <v>58</v>
      </c>
      <c r="C14" s="15">
        <v>3</v>
      </c>
      <c r="D14" s="15">
        <v>1</v>
      </c>
      <c r="E14" s="17">
        <f>IFERROR(VLOOKUP(E$3&amp;$A14,[3]Calcs!$Q$2:$R$2281,2,0),"")</f>
        <v>43.448213097888534</v>
      </c>
      <c r="F14" s="5">
        <f>IFERROR(VLOOKUP(F$3&amp;$A14,[3]Calcs!$Q$2:$R$2281,2,0),"")</f>
        <v>44.031924992185239</v>
      </c>
      <c r="G14" s="5">
        <f>IFERROR(VLOOKUP(G$3&amp;$A14,[3]Calcs!$Q$2:$R$2281,2,0),"")</f>
        <v>45.039602245923426</v>
      </c>
      <c r="H14" s="5">
        <f>IFERROR(VLOOKUP(H$3&amp;$A14,[3]Calcs!$Q$2:$R$2281,2,0),"")</f>
        <v>47.662586851277609</v>
      </c>
      <c r="I14" s="5">
        <f>IFERROR(VLOOKUP(I$3&amp;$A14,[3]Calcs!$Q$2:$R$2281,2,0),"")</f>
        <v>45.733460353197529</v>
      </c>
      <c r="J14" s="5">
        <f>IFERROR(VLOOKUP(J$3&amp;$A14,[3]Calcs!$Q$2:$R$2281,2,0),"")</f>
        <v>49.465933568371597</v>
      </c>
      <c r="K14" s="5">
        <f>IFERROR(VLOOKUP(K$3&amp;$A14,[3]Calcs!$Q$2:$R$2281,2,0),"")</f>
        <v>49.238243396632761</v>
      </c>
      <c r="L14" s="5">
        <f>IFERROR(VLOOKUP(L$3&amp;$A14,[3]Calcs!$Q$2:$R$2281,2,0),"")</f>
        <v>48.456987913964454</v>
      </c>
      <c r="M14" s="5">
        <f>IFERROR(VLOOKUP(M$3&amp;$A14,[3]Calcs!$Q$2:$R$2281,2,0),"")</f>
        <v>48.903727526943207</v>
      </c>
      <c r="N14" s="5">
        <f>IFERROR(VLOOKUP(N$3&amp;$A14,[3]Calcs!$Q$2:$R$2281,2,0),"")</f>
        <v>47.604206441110932</v>
      </c>
      <c r="O14" s="5">
        <f>IFERROR(VLOOKUP(O$3&amp;$A14,[3]Calcs!$Q$2:$R$2281,2,0),"")</f>
        <v>49.05419209398773</v>
      </c>
      <c r="P14" s="5">
        <f>IFERROR(VLOOKUP(P$3&amp;$A14,[3]Calcs!$Q$2:$R$2281,2,0),"")</f>
        <v>49.472234761977035</v>
      </c>
      <c r="Q14" s="5">
        <f>IFERROR(VLOOKUP(Q$3&amp;$A14,[3]Calcs!$Q$2:$R$2281,2,0),"")</f>
        <v>50.525311221584658</v>
      </c>
      <c r="R14" s="5">
        <f>IFERROR(VLOOKUP(R$3&amp;$A14,[3]Calcs!$Q$2:$R$2281,2,0),"")</f>
        <v>49.418366098030845</v>
      </c>
      <c r="S14" s="5">
        <f>IFERROR(VLOOKUP(S$3&amp;$A14,[3]Calcs!$Q$2:$R$2281,2,0),"")</f>
        <v>52.69009763907939</v>
      </c>
      <c r="T14" s="127">
        <f t="shared" si="0"/>
        <v>0.45178027187101211</v>
      </c>
      <c r="U14" s="6">
        <f t="shared" si="1"/>
        <v>0.83941270035290749</v>
      </c>
      <c r="V14" s="6">
        <f t="shared" si="2"/>
        <v>3.2717315410485455</v>
      </c>
      <c r="W14" s="17">
        <f>_xlfn.XLOOKUP(W$3&amp;$A14,[3]Calcs!$Q$2:$Q$2281,[3]Calcs!$H$2:$H$2281,"")</f>
        <v>6.2379584312438965</v>
      </c>
      <c r="X14" s="5">
        <f>_xlfn.XLOOKUP(X$3&amp;$A14,[3]Calcs!$Q$2:$Q$2281,[3]Calcs!$H$2:$H$2281,"")</f>
        <v>6.436464786529541</v>
      </c>
      <c r="Y14" s="5">
        <f>_xlfn.XLOOKUP(Y$3&amp;$A14,[3]Calcs!$Q$2:$Q$2281,[3]Calcs!$H$2:$H$2281,"")</f>
        <v>6.6349711418151855</v>
      </c>
      <c r="Z14" s="5">
        <f>_xlfn.XLOOKUP(Z$3&amp;$A14,[3]Calcs!$Q$2:$Q$2281,[3]Calcs!$H$2:$H$2281,"")</f>
        <v>6.8334774971008301</v>
      </c>
      <c r="AA14" s="5">
        <f>_xlfn.XLOOKUP(AA$3&amp;$A14,[3]Calcs!$Q$2:$Q$2281,[3]Calcs!$H$2:$H$2281,"")</f>
        <v>6.3865461349487305</v>
      </c>
      <c r="AB14" s="5">
        <f>_xlfn.XLOOKUP(AB$3&amp;$A14,[3]Calcs!$Q$2:$Q$2281,[3]Calcs!$H$2:$H$2281,"")</f>
        <v>6.6896085739135742</v>
      </c>
      <c r="AC14" s="5">
        <f>_xlfn.XLOOKUP(AC$3&amp;$A14,[3]Calcs!$Q$2:$Q$2281,[3]Calcs!$H$2:$H$2281,"")</f>
        <v>6.1805071830749512</v>
      </c>
      <c r="AD14" s="5">
        <f>_xlfn.XLOOKUP(AD$3&amp;$A14,[3]Calcs!$Q$2:$Q$2281,[3]Calcs!$H$2:$H$2281,"")</f>
        <v>5.4389524459838867</v>
      </c>
      <c r="AE14" s="5">
        <f>_xlfn.XLOOKUP(AE$3&amp;$A14,[3]Calcs!$Q$2:$Q$2281,[3]Calcs!$H$2:$H$2281,"")</f>
        <v>5.6271238327026367</v>
      </c>
      <c r="AF14" s="5">
        <f>_xlfn.XLOOKUP(AF$3&amp;$A14,[3]Calcs!$Q$2:$Q$2281,[3]Calcs!$H$2:$H$2281,"")</f>
        <v>5.4391613006591797</v>
      </c>
      <c r="AG14" s="5">
        <f>_xlfn.XLOOKUP(AG$3&amp;$A14,[3]Calcs!$Q$2:$Q$2281,[3]Calcs!$H$2:$H$2281,"")</f>
        <v>5.7946186065673828</v>
      </c>
      <c r="AH14" s="5">
        <f>_xlfn.XLOOKUP(AH$3&amp;$A14,[3]Calcs!$Q$2:$Q$2281,[3]Calcs!$H$2:$H$2281,"")</f>
        <v>6.0620512962341309</v>
      </c>
      <c r="AI14" s="5">
        <f>_xlfn.XLOOKUP(AI$3&amp;$A14,[3]Calcs!$Q$2:$Q$2281,[3]Calcs!$H$2:$H$2281,"")</f>
        <v>6.2764430046081543</v>
      </c>
      <c r="AJ14" s="5">
        <f>_xlfn.XLOOKUP(AJ$3&amp;$A14,[3]Calcs!$Q$2:$Q$2281,[3]Calcs!$H$2:$H$2281,"")</f>
        <v>6.1368327140808105</v>
      </c>
      <c r="AK14" s="128">
        <f>_xlfn.XLOOKUP(AK$3&amp;$A14,[3]Calcs!$Q$2:$Q$2281,[3]Calcs!$H$2:$H$2281,"")</f>
        <v>6.2598104476928711</v>
      </c>
      <c r="AL14" s="127">
        <f t="shared" si="3"/>
        <v>-5.3118896484374997E-2</v>
      </c>
      <c r="AM14" s="6">
        <f t="shared" si="4"/>
        <v>0.12297773361206055</v>
      </c>
      <c r="AN14" s="17">
        <f>_xlfn.XLOOKUP(AN$3&amp;$A14,[3]Calcs!$Q$2:$Q$2281,[3]Calcs!$G$2:$G$2281,"")</f>
        <v>78.8</v>
      </c>
      <c r="AO14" s="5">
        <f>_xlfn.XLOOKUP(AO$3&amp;$A14,[3]Calcs!$Q$2:$Q$2281,[3]Calcs!$G$2:$G$2281,"")</f>
        <v>78.900000000000006</v>
      </c>
      <c r="AP14" s="5">
        <f>_xlfn.XLOOKUP(AP$3&amp;$A14,[3]Calcs!$Q$2:$Q$2281,[3]Calcs!$G$2:$G$2281,"")</f>
        <v>79.099999999999994</v>
      </c>
      <c r="AQ14" s="5">
        <f>_xlfn.XLOOKUP(AQ$3&amp;$A14,[3]Calcs!$Q$2:$Q$2281,[3]Calcs!$G$2:$G$2281,"")</f>
        <v>79.2</v>
      </c>
      <c r="AR14" s="5">
        <f>_xlfn.XLOOKUP(AR$3&amp;$A14,[3]Calcs!$Q$2:$Q$2281,[3]Calcs!$G$2:$G$2281,"")</f>
        <v>79.400000000000006</v>
      </c>
      <c r="AS14" s="5">
        <f>_xlfn.XLOOKUP(AS$3&amp;$A14,[3]Calcs!$Q$2:$Q$2281,[3]Calcs!$G$2:$G$2281,"")</f>
        <v>79.599999999999994</v>
      </c>
      <c r="AT14" s="5">
        <f>_xlfn.XLOOKUP(AT$3&amp;$A14,[3]Calcs!$Q$2:$Q$2281,[3]Calcs!$G$2:$G$2281,"")</f>
        <v>79.8</v>
      </c>
      <c r="AU14" s="5">
        <f>_xlfn.XLOOKUP(AU$3&amp;$A14,[3]Calcs!$Q$2:$Q$2281,[3]Calcs!$G$2:$G$2281,"")</f>
        <v>80</v>
      </c>
      <c r="AV14" s="5">
        <f>_xlfn.XLOOKUP(AV$3&amp;$A14,[3]Calcs!$Q$2:$Q$2281,[3]Calcs!$G$2:$G$2281,"")</f>
        <v>80.2</v>
      </c>
      <c r="AW14" s="5">
        <f>_xlfn.XLOOKUP(AW$3&amp;$A14,[3]Calcs!$Q$2:$Q$2281,[3]Calcs!$G$2:$G$2281,"")</f>
        <v>80.3</v>
      </c>
      <c r="AX14" s="5">
        <f>_xlfn.XLOOKUP(AX$3&amp;$A14,[3]Calcs!$Q$2:$Q$2281,[3]Calcs!$G$2:$G$2281,"")</f>
        <v>80.5</v>
      </c>
      <c r="AY14" s="5">
        <f>_xlfn.XLOOKUP(AY$3&amp;$A14,[3]Calcs!$Q$2:$Q$2281,[3]Calcs!$G$2:$G$2281,"")</f>
        <v>80.7</v>
      </c>
      <c r="AZ14" s="5">
        <f>_xlfn.XLOOKUP(AZ$3&amp;$A14,[3]Calcs!$Q$2:$Q$2281,[3]Calcs!$G$2:$G$2281,"")</f>
        <v>80.8</v>
      </c>
      <c r="BA14" s="5">
        <f>_xlfn.XLOOKUP(BA$3&amp;$A14,[3]Calcs!$Q$2:$Q$2281,[3]Calcs!$G$2:$G$2281,"")</f>
        <v>81</v>
      </c>
      <c r="BB14" s="5">
        <f>_xlfn.XLOOKUP(BB$3&amp;$A14,[3]Calcs!$Q$2:$Q$2281,[3]Calcs!$G$2:$G$2281,"")</f>
        <v>81</v>
      </c>
      <c r="BC14" s="127">
        <f t="shared" si="5"/>
        <v>0.17472527472527469</v>
      </c>
      <c r="BD14" s="6">
        <f t="shared" si="6"/>
        <v>0</v>
      </c>
      <c r="BE14" s="17">
        <f>_xlfn.XLOOKUP(BE$3&amp;$A14,[3]Calcs!$Q$2:$Q$2281,[3]Calcs!$I$2:$I$2281,"")</f>
        <v>5.4469501405600997</v>
      </c>
      <c r="BF14" s="5">
        <f>_xlfn.XLOOKUP(BF$3&amp;$A14,[3]Calcs!$Q$2:$Q$2281,[3]Calcs!$I$2:$I$2281,"")</f>
        <v>5.5590609590324496</v>
      </c>
      <c r="BG14" s="5">
        <f>_xlfn.XLOOKUP(BG$3&amp;$A14,[3]Calcs!$Q$2:$Q$2281,[3]Calcs!$I$2:$I$2281,"")</f>
        <v>5.6003328897919804</v>
      </c>
      <c r="BH14" s="5">
        <f>_xlfn.XLOOKUP(BH$3&amp;$A14,[3]Calcs!$Q$2:$Q$2281,[3]Calcs!$I$2:$I$2281,"")</f>
        <v>5.1744279417468304</v>
      </c>
      <c r="BI14" s="5">
        <f>_xlfn.XLOOKUP(BI$3&amp;$A14,[3]Calcs!$Q$2:$Q$2281,[3]Calcs!$I$2:$I$2281,"")</f>
        <v>5.0701674397706302</v>
      </c>
      <c r="BJ14" s="5">
        <f>_xlfn.XLOOKUP(BJ$3&amp;$A14,[3]Calcs!$Q$2:$Q$2281,[3]Calcs!$I$2:$I$2281,"")</f>
        <v>4.5917766313149198</v>
      </c>
      <c r="BK14" s="5">
        <f>_xlfn.XLOOKUP(BK$3&amp;$A14,[3]Calcs!$Q$2:$Q$2281,[3]Calcs!$I$2:$I$2281,"")</f>
        <v>3.9867367389708002</v>
      </c>
      <c r="BL14" s="5">
        <f>_xlfn.XLOOKUP(BL$3&amp;$A14,[3]Calcs!$Q$2:$Q$2281,[3]Calcs!$I$2:$I$2281,"")</f>
        <v>3.2379888806925501</v>
      </c>
      <c r="BM14" s="5">
        <f>_xlfn.XLOOKUP(BM$3&amp;$A14,[3]Calcs!$Q$2:$Q$2281,[3]Calcs!$I$2:$I$2281,"")</f>
        <v>3.4062290776644502</v>
      </c>
      <c r="BN14" s="5">
        <f>_xlfn.XLOOKUP(BN$3&amp;$A14,[3]Calcs!$Q$2:$Q$2281,[3]Calcs!$I$2:$I$2281,"")</f>
        <v>3.4151363437265601</v>
      </c>
      <c r="BO14" s="5">
        <f>_xlfn.XLOOKUP(BO$3&amp;$A14,[3]Calcs!$Q$2:$Q$2281,[3]Calcs!$I$2:$I$2281,"")</f>
        <v>3.5945065791433999</v>
      </c>
      <c r="BP14" s="5">
        <f>_xlfn.XLOOKUP(BP$3&amp;$A14,[3]Calcs!$Q$2:$Q$2281,[3]Calcs!$I$2:$I$2281,"")</f>
        <v>3.8774633039595301</v>
      </c>
      <c r="BQ14" s="5">
        <f>_xlfn.XLOOKUP(BQ$3&amp;$A14,[3]Calcs!$Q$2:$Q$2281,[3]Calcs!$I$2:$I$2281,"")</f>
        <v>3.9056833828381325</v>
      </c>
      <c r="BR14" s="5">
        <f>_xlfn.XLOOKUP(BR$3&amp;$A14,[3]Calcs!$Q$2:$Q$2281,[3]Calcs!$I$2:$I$2281,"")</f>
        <v>3.9744585053223158</v>
      </c>
      <c r="BS14" s="5">
        <f>_xlfn.XLOOKUP(BS$3&amp;$A14,[3]Calcs!$Q$2:$Q$2281,[3]Calcs!$I$2:$I$2281,"")</f>
        <v>3.4652578781410717</v>
      </c>
      <c r="BT14" s="127">
        <f t="shared" si="7"/>
        <v>-0.16807772836570276</v>
      </c>
      <c r="BU14" s="6">
        <f t="shared" si="8"/>
        <v>-0.50920062718124415</v>
      </c>
      <c r="BV14" s="15">
        <f t="shared" si="9"/>
        <v>39</v>
      </c>
      <c r="BW14">
        <f t="shared" si="9"/>
        <v>53</v>
      </c>
      <c r="BX14">
        <f t="shared" si="9"/>
        <v>48</v>
      </c>
      <c r="BY14">
        <f t="shared" si="9"/>
        <v>39</v>
      </c>
      <c r="BZ14">
        <f t="shared" si="9"/>
        <v>48</v>
      </c>
      <c r="CA14">
        <f t="shared" si="9"/>
        <v>30</v>
      </c>
      <c r="CB14">
        <f t="shared" si="9"/>
        <v>33</v>
      </c>
      <c r="CC14">
        <f t="shared" si="9"/>
        <v>45</v>
      </c>
      <c r="CD14">
        <f t="shared" si="9"/>
        <v>40</v>
      </c>
      <c r="CE14">
        <f t="shared" si="9"/>
        <v>47</v>
      </c>
      <c r="CF14">
        <f t="shared" si="9"/>
        <v>39</v>
      </c>
      <c r="CG14">
        <f t="shared" si="9"/>
        <v>37</v>
      </c>
      <c r="CH14">
        <f t="shared" si="9"/>
        <v>34</v>
      </c>
      <c r="CI14">
        <f t="shared" si="9"/>
        <v>45</v>
      </c>
      <c r="CJ14">
        <f t="shared" si="9"/>
        <v>19</v>
      </c>
      <c r="CK14" s="17">
        <v>1.0455080000000001</v>
      </c>
      <c r="CL14" s="5">
        <v>1.0637080000000001</v>
      </c>
      <c r="CM14" s="5">
        <v>1.0815680000000001</v>
      </c>
      <c r="CN14" s="5">
        <v>1.0980889999999999</v>
      </c>
      <c r="CO14" s="5">
        <v>1.112617</v>
      </c>
      <c r="CP14" s="5">
        <v>1.1248370000000001</v>
      </c>
      <c r="CQ14" s="5">
        <v>1.135046</v>
      </c>
      <c r="CR14" s="5">
        <v>1.143866</v>
      </c>
      <c r="CS14" s="5">
        <v>1.1522970000000001</v>
      </c>
      <c r="CT14" s="5">
        <v>1.160987</v>
      </c>
      <c r="CU14" s="5">
        <v>1.1701890000000001</v>
      </c>
      <c r="CV14" s="5">
        <v>1.1796849999999999</v>
      </c>
      <c r="CW14" s="5">
        <v>1.189262</v>
      </c>
      <c r="CX14" s="5">
        <v>1.198574</v>
      </c>
      <c r="CY14" s="5">
        <v>1.2073610000000001</v>
      </c>
      <c r="CZ14">
        <f t="shared" si="10"/>
        <v>45.425454379547247</v>
      </c>
      <c r="DA14">
        <f t="shared" si="10"/>
        <v>46.837110869587377</v>
      </c>
      <c r="DB14">
        <f t="shared" si="10"/>
        <v>48.713392521918912</v>
      </c>
      <c r="DC14">
        <f t="shared" si="10"/>
        <v>52.33776233293257</v>
      </c>
      <c r="DD14">
        <f t="shared" si="10"/>
        <v>50.883825457793577</v>
      </c>
      <c r="DE14">
        <f t="shared" si="10"/>
        <v>55.641112317246403</v>
      </c>
      <c r="DF14">
        <f t="shared" si="10"/>
        <v>55.887671214374429</v>
      </c>
      <c r="DG14">
        <f t="shared" si="10"/>
        <v>55.428300937194869</v>
      </c>
      <c r="DH14">
        <f t="shared" si="10"/>
        <v>56.35161851811408</v>
      </c>
      <c r="DI14">
        <f t="shared" si="10"/>
        <v>55.267864823446061</v>
      </c>
      <c r="DJ14">
        <f t="shared" si="10"/>
        <v>57.402675992271412</v>
      </c>
      <c r="DK14">
        <f t="shared" si="10"/>
        <v>58.361653265182873</v>
      </c>
      <c r="DL14">
        <f t="shared" si="10"/>
        <v>60.087832674004218</v>
      </c>
      <c r="DM14">
        <f t="shared" si="10"/>
        <v>59.231568727581219</v>
      </c>
      <c r="DN14">
        <f t="shared" si="10"/>
        <v>63.615968975616539</v>
      </c>
      <c r="DO14" s="5">
        <v>1.0455080000000001</v>
      </c>
      <c r="DP14" s="5">
        <v>1.0637080000000001</v>
      </c>
      <c r="DQ14" s="5">
        <v>1.0815680000000001</v>
      </c>
      <c r="DR14" s="5">
        <v>1.0980889999999999</v>
      </c>
      <c r="DS14" s="5">
        <v>1.112617</v>
      </c>
      <c r="DT14" s="5">
        <v>1.1248370000000001</v>
      </c>
      <c r="DU14" s="5">
        <v>1.135046</v>
      </c>
      <c r="DV14" s="5">
        <v>1.143866</v>
      </c>
      <c r="DW14" s="5">
        <v>1.1522970000000001</v>
      </c>
      <c r="DX14" s="5">
        <v>1.160987</v>
      </c>
      <c r="DY14" s="5">
        <v>1.1701890000000001</v>
      </c>
      <c r="DZ14" s="5">
        <v>1.1796849999999999</v>
      </c>
      <c r="EA14" s="5">
        <v>1.189262</v>
      </c>
      <c r="EB14" s="5">
        <v>1.198574</v>
      </c>
      <c r="EC14" s="5">
        <v>1.2073610000000001</v>
      </c>
      <c r="ED14" s="127" t="str">
        <f>IFERROR(E14/VLOOKUP($C14,$C$159:$S$166,E$3-2003,0),"")</f>
        <v/>
      </c>
      <c r="EE14" s="6">
        <f t="shared" si="16"/>
        <v>0.9715160959134409</v>
      </c>
      <c r="EF14" s="6">
        <f t="shared" si="16"/>
        <v>0.95925650794874029</v>
      </c>
      <c r="EG14" s="6">
        <f t="shared" si="16"/>
        <v>1.0123135609191189</v>
      </c>
      <c r="EH14" s="6">
        <f t="shared" si="16"/>
        <v>0.9673499782878322</v>
      </c>
      <c r="EI14" s="6">
        <f t="shared" si="16"/>
        <v>1.0290982543776273</v>
      </c>
      <c r="EJ14" s="6">
        <f t="shared" si="16"/>
        <v>1.0144209831064737</v>
      </c>
      <c r="EK14" s="6">
        <f t="shared" si="16"/>
        <v>0.98485272855934303</v>
      </c>
      <c r="EL14" s="6">
        <f t="shared" si="16"/>
        <v>0.98932036004689328</v>
      </c>
      <c r="EM14" s="6">
        <f t="shared" si="16"/>
        <v>0.96612620532786631</v>
      </c>
      <c r="EN14" s="6">
        <f t="shared" si="16"/>
        <v>0.97907893935177925</v>
      </c>
      <c r="EO14" s="6">
        <f t="shared" si="11"/>
        <v>0.97175516810164975</v>
      </c>
      <c r="EP14" s="6">
        <f t="shared" si="11"/>
        <v>0.97406343781282778</v>
      </c>
      <c r="EQ14" s="6">
        <f t="shared" si="11"/>
        <v>0.94873554505621582</v>
      </c>
      <c r="ER14" s="6">
        <f t="shared" si="11"/>
        <v>0.96813433366868673</v>
      </c>
      <c r="ES14" s="17">
        <f t="shared" si="12"/>
        <v>43.448213097888534</v>
      </c>
      <c r="ET14" s="5">
        <f t="shared" si="12"/>
        <v>44.031924992185239</v>
      </c>
      <c r="EU14" s="5">
        <f t="shared" si="12"/>
        <v>45.039602245923426</v>
      </c>
      <c r="EV14" s="5">
        <f t="shared" si="12"/>
        <v>47.662586851277609</v>
      </c>
      <c r="EW14" s="5">
        <f t="shared" si="12"/>
        <v>45.733460353197529</v>
      </c>
      <c r="EX14" s="5">
        <f t="shared" si="12"/>
        <v>49.465933568371597</v>
      </c>
      <c r="EY14" s="5">
        <f t="shared" si="12"/>
        <v>49.238243396632761</v>
      </c>
      <c r="EZ14" s="5">
        <f t="shared" si="12"/>
        <v>48.456987913964454</v>
      </c>
      <c r="FA14" s="5">
        <f t="shared" si="12"/>
        <v>48.903727526943207</v>
      </c>
      <c r="FB14" s="5">
        <f t="shared" si="12"/>
        <v>47.604206441110932</v>
      </c>
      <c r="FC14" s="5">
        <f t="shared" si="12"/>
        <v>49.05419209398773</v>
      </c>
      <c r="FD14" s="5">
        <f t="shared" si="12"/>
        <v>49.472234761977035</v>
      </c>
      <c r="FE14" s="5">
        <f t="shared" si="12"/>
        <v>50.525311221584658</v>
      </c>
      <c r="FF14" s="5">
        <f t="shared" si="12"/>
        <v>49.418366098030845</v>
      </c>
      <c r="FG14" s="5">
        <f t="shared" si="13"/>
        <v>52.69009763907939</v>
      </c>
      <c r="FH14" s="15">
        <f t="shared" si="14"/>
        <v>45.425454379547247</v>
      </c>
      <c r="FI14">
        <f t="shared" si="14"/>
        <v>46.837110869587377</v>
      </c>
      <c r="FJ14">
        <f t="shared" si="14"/>
        <v>48.713392521918912</v>
      </c>
      <c r="FK14">
        <f t="shared" si="14"/>
        <v>52.33776233293257</v>
      </c>
      <c r="FL14">
        <f t="shared" si="14"/>
        <v>50.883825457793577</v>
      </c>
      <c r="FM14">
        <f t="shared" si="14"/>
        <v>55.641112317246403</v>
      </c>
      <c r="FN14">
        <f t="shared" si="14"/>
        <v>55.887671214374429</v>
      </c>
      <c r="FO14">
        <f t="shared" si="14"/>
        <v>55.428300937194869</v>
      </c>
      <c r="FP14">
        <f t="shared" si="14"/>
        <v>56.35161851811408</v>
      </c>
      <c r="FQ14">
        <f t="shared" si="14"/>
        <v>55.267864823446061</v>
      </c>
      <c r="FR14">
        <f t="shared" si="14"/>
        <v>57.402675992271412</v>
      </c>
      <c r="FS14">
        <f t="shared" si="14"/>
        <v>58.361653265182873</v>
      </c>
      <c r="FT14">
        <f t="shared" si="14"/>
        <v>60.087832674004218</v>
      </c>
      <c r="FU14">
        <f t="shared" si="14"/>
        <v>59.231568727581219</v>
      </c>
      <c r="FV14">
        <f t="shared" si="14"/>
        <v>63.615968975616539</v>
      </c>
    </row>
    <row r="15" spans="1:178">
      <c r="A15" t="str">
        <f>VLOOKUP(B15,'[3]country codes'!$A$3:$B$287,2,0)</f>
        <v>NZL</v>
      </c>
      <c r="B15" s="1" t="s">
        <v>25</v>
      </c>
      <c r="C15" s="15">
        <v>2</v>
      </c>
      <c r="E15" s="17">
        <f>IFERROR(VLOOKUP(E$3&amp;$A15,[3]Calcs!$Q$2:$R$2281,2,0),"")</f>
        <v>48.685193306335577</v>
      </c>
      <c r="F15" s="5">
        <f>IFERROR(VLOOKUP(F$3&amp;$A15,[3]Calcs!$Q$2:$R$2281,2,0),"")</f>
        <v>49.317919646497486</v>
      </c>
      <c r="G15" s="5">
        <f>IFERROR(VLOOKUP(G$3&amp;$A15,[3]Calcs!$Q$2:$R$2281,2,0),"")</f>
        <v>49.164999585300379</v>
      </c>
      <c r="H15" s="5">
        <f>IFERROR(VLOOKUP(H$3&amp;$A15,[3]Calcs!$Q$2:$R$2281,2,0),"")</f>
        <v>52.721155588179286</v>
      </c>
      <c r="I15" s="5">
        <f>IFERROR(VLOOKUP(I$3&amp;$A15,[3]Calcs!$Q$2:$R$2281,2,0),"")</f>
        <v>50.359377706835524</v>
      </c>
      <c r="J15" s="5">
        <f>IFERROR(VLOOKUP(J$3&amp;$A15,[3]Calcs!$Q$2:$R$2281,2,0),"")</f>
        <v>47.995554858165981</v>
      </c>
      <c r="K15" s="5">
        <f>IFERROR(VLOOKUP(K$3&amp;$A15,[3]Calcs!$Q$2:$R$2281,2,0),"")</f>
        <v>51.036607435382393</v>
      </c>
      <c r="L15" s="5">
        <f>IFERROR(VLOOKUP(L$3&amp;$A15,[3]Calcs!$Q$2:$R$2281,2,0),"")</f>
        <v>52.597971389389073</v>
      </c>
      <c r="M15" s="5">
        <f>IFERROR(VLOOKUP(M$3&amp;$A15,[3]Calcs!$Q$2:$R$2281,2,0),"")</f>
        <v>50.952619216601967</v>
      </c>
      <c r="N15" s="5">
        <f>IFERROR(VLOOKUP(N$3&amp;$A15,[3]Calcs!$Q$2:$R$2281,2,0),"")</f>
        <v>53.201814263435438</v>
      </c>
      <c r="O15" s="5">
        <f>IFERROR(VLOOKUP(O$3&amp;$A15,[3]Calcs!$Q$2:$R$2281,2,0),"")</f>
        <v>54.376565614390188</v>
      </c>
      <c r="P15" s="5">
        <f>IFERROR(VLOOKUP(P$3&amp;$A15,[3]Calcs!$Q$2:$R$2281,2,0),"")</f>
        <v>55.810191866458489</v>
      </c>
      <c r="Q15" s="5">
        <f>IFERROR(VLOOKUP(Q$3&amp;$A15,[3]Calcs!$Q$2:$R$2281,2,0),"")</f>
        <v>57.259731679469155</v>
      </c>
      <c r="R15" s="5">
        <f>IFERROR(VLOOKUP(R$3&amp;$A15,[3]Calcs!$Q$2:$R$2281,2,0),"")</f>
        <v>57.434481308700285</v>
      </c>
      <c r="S15" s="5">
        <f>IFERROR(VLOOKUP(S$3&amp;$A15,[3]Calcs!$Q$2:$R$2281,2,0),"")</f>
        <v>60.759913994848468</v>
      </c>
      <c r="T15" s="127">
        <f t="shared" si="0"/>
        <v>0.6530549822409738</v>
      </c>
      <c r="U15" s="6">
        <f t="shared" si="1"/>
        <v>0.87734061064868341</v>
      </c>
      <c r="V15" s="6">
        <f t="shared" si="2"/>
        <v>3.3254326861481829</v>
      </c>
      <c r="W15" s="17">
        <f>_xlfn.XLOOKUP(W$3&amp;$A15,[3]Calcs!$Q$2:$Q$2281,[3]Calcs!$H$2:$H$2281,"")</f>
        <v>7.3050141334533691</v>
      </c>
      <c r="X15" s="5">
        <f>_xlfn.XLOOKUP(X$3&amp;$A15,[3]Calcs!$Q$2:$Q$2281,[3]Calcs!$H$2:$H$2281,"")</f>
        <v>7.6041731834411621</v>
      </c>
      <c r="Y15" s="5">
        <f>_xlfn.XLOOKUP(Y$3&amp;$A15,[3]Calcs!$Q$2:$Q$2281,[3]Calcs!$H$2:$H$2281,"")</f>
        <v>7.3811707496643066</v>
      </c>
      <c r="Z15" s="5">
        <f>_xlfn.XLOOKUP(Z$3&amp;$A15,[3]Calcs!$Q$2:$Q$2281,[3]Calcs!$H$2:$H$2281,"")</f>
        <v>7.3024635314941406</v>
      </c>
      <c r="AA15" s="5">
        <f>_xlfn.XLOOKUP(AA$3&amp;$A15,[3]Calcs!$Q$2:$Q$2281,[3]Calcs!$H$2:$H$2281,"")</f>
        <v>7.2237563133239746</v>
      </c>
      <c r="AB15" s="5">
        <f>_xlfn.XLOOKUP(AB$3&amp;$A15,[3]Calcs!$Q$2:$Q$2281,[3]Calcs!$H$2:$H$2281,"")</f>
        <v>7.1906380653381348</v>
      </c>
      <c r="AC15" s="5">
        <f>_xlfn.XLOOKUP(AC$3&amp;$A15,[3]Calcs!$Q$2:$Q$2281,[3]Calcs!$H$2:$H$2281,"")</f>
        <v>7.2496299743652344</v>
      </c>
      <c r="AD15" s="5">
        <f>_xlfn.XLOOKUP(AD$3&amp;$A15,[3]Calcs!$Q$2:$Q$2281,[3]Calcs!$H$2:$H$2281,"")</f>
        <v>7.2801518440246582</v>
      </c>
      <c r="AE15" s="5">
        <f>_xlfn.XLOOKUP(AE$3&amp;$A15,[3]Calcs!$Q$2:$Q$2281,[3]Calcs!$H$2:$H$2281,"")</f>
        <v>7.3058924674987793</v>
      </c>
      <c r="AF15" s="5">
        <f>_xlfn.XLOOKUP(AF$3&amp;$A15,[3]Calcs!$Q$2:$Q$2281,[3]Calcs!$H$2:$H$2281,"")</f>
        <v>7.4181208610534668</v>
      </c>
      <c r="AG15" s="5">
        <f>_xlfn.XLOOKUP(AG$3&amp;$A15,[3]Calcs!$Q$2:$Q$2281,[3]Calcs!$H$2:$H$2281,"")</f>
        <v>7.2256879806518555</v>
      </c>
      <c r="AH15" s="5">
        <f>_xlfn.XLOOKUP(AH$3&amp;$A15,[3]Calcs!$Q$2:$Q$2281,[3]Calcs!$H$2:$H$2281,"")</f>
        <v>7.3271827697753906</v>
      </c>
      <c r="AI15" s="5">
        <f>_xlfn.XLOOKUP(AI$3&amp;$A15,[3]Calcs!$Q$2:$Q$2281,[3]Calcs!$H$2:$H$2281,"")</f>
        <v>7.3702859878540039</v>
      </c>
      <c r="AJ15" s="5">
        <f>_xlfn.XLOOKUP(AJ$3&amp;$A15,[3]Calcs!$Q$2:$Q$2281,[3]Calcs!$H$2:$H$2281,"")</f>
        <v>7.205174446105957</v>
      </c>
      <c r="AK15" s="128">
        <f>_xlfn.XLOOKUP(AK$3&amp;$A15,[3]Calcs!$Q$2:$Q$2281,[3]Calcs!$H$2:$H$2281,"")</f>
        <v>7.2573819160461426</v>
      </c>
      <c r="AL15" s="127">
        <f t="shared" si="3"/>
        <v>-7.7931603232582851E-3</v>
      </c>
      <c r="AM15" s="6">
        <f t="shared" si="4"/>
        <v>5.2207469940185547E-2</v>
      </c>
      <c r="AN15" s="17">
        <f>_xlfn.XLOOKUP(AN$3&amp;$A15,[3]Calcs!$Q$2:$Q$2281,[3]Calcs!$G$2:$G$2281,"")</f>
        <v>80</v>
      </c>
      <c r="AO15" s="5">
        <f>_xlfn.XLOOKUP(AO$3&amp;$A15,[3]Calcs!$Q$2:$Q$2281,[3]Calcs!$G$2:$G$2281,"")</f>
        <v>80.2</v>
      </c>
      <c r="AP15" s="5">
        <f>_xlfn.XLOOKUP(AP$3&amp;$A15,[3]Calcs!$Q$2:$Q$2281,[3]Calcs!$G$2:$G$2281,"")</f>
        <v>80.400000000000006</v>
      </c>
      <c r="AQ15" s="5">
        <f>_xlfn.XLOOKUP(AQ$3&amp;$A15,[3]Calcs!$Q$2:$Q$2281,[3]Calcs!$G$2:$G$2281,"")</f>
        <v>80.7</v>
      </c>
      <c r="AR15" s="5">
        <f>_xlfn.XLOOKUP(AR$3&amp;$A15,[3]Calcs!$Q$2:$Q$2281,[3]Calcs!$G$2:$G$2281,"")</f>
        <v>80.900000000000006</v>
      </c>
      <c r="AS15" s="5">
        <f>_xlfn.XLOOKUP(AS$3&amp;$A15,[3]Calcs!$Q$2:$Q$2281,[3]Calcs!$G$2:$G$2281,"")</f>
        <v>81.099999999999994</v>
      </c>
      <c r="AT15" s="5">
        <f>_xlfn.XLOOKUP(AT$3&amp;$A15,[3]Calcs!$Q$2:$Q$2281,[3]Calcs!$G$2:$G$2281,"")</f>
        <v>81.2</v>
      </c>
      <c r="AU15" s="5">
        <f>_xlfn.XLOOKUP(AU$3&amp;$A15,[3]Calcs!$Q$2:$Q$2281,[3]Calcs!$G$2:$G$2281,"")</f>
        <v>81.400000000000006</v>
      </c>
      <c r="AV15" s="5">
        <f>_xlfn.XLOOKUP(AV$3&amp;$A15,[3]Calcs!$Q$2:$Q$2281,[3]Calcs!$G$2:$G$2281,"")</f>
        <v>81.599999999999994</v>
      </c>
      <c r="AW15" s="5">
        <f>_xlfn.XLOOKUP(AW$3&amp;$A15,[3]Calcs!$Q$2:$Q$2281,[3]Calcs!$G$2:$G$2281,"")</f>
        <v>81.7</v>
      </c>
      <c r="AX15" s="5">
        <f>_xlfn.XLOOKUP(AX$3&amp;$A15,[3]Calcs!$Q$2:$Q$2281,[3]Calcs!$G$2:$G$2281,"")</f>
        <v>81.900000000000006</v>
      </c>
      <c r="AY15" s="5">
        <f>_xlfn.XLOOKUP(AY$3&amp;$A15,[3]Calcs!$Q$2:$Q$2281,[3]Calcs!$G$2:$G$2281,"")</f>
        <v>82</v>
      </c>
      <c r="AZ15" s="5">
        <f>_xlfn.XLOOKUP(AZ$3&amp;$A15,[3]Calcs!$Q$2:$Q$2281,[3]Calcs!$G$2:$G$2281,"")</f>
        <v>82.1</v>
      </c>
      <c r="BA15" s="5">
        <f>_xlfn.XLOOKUP(BA$3&amp;$A15,[3]Calcs!$Q$2:$Q$2281,[3]Calcs!$G$2:$G$2281,"")</f>
        <v>82.3</v>
      </c>
      <c r="BB15" s="5">
        <f>_xlfn.XLOOKUP(BB$3&amp;$A15,[3]Calcs!$Q$2:$Q$2281,[3]Calcs!$G$2:$G$2281,"")</f>
        <v>82.48696124031008</v>
      </c>
      <c r="BC15" s="127">
        <f t="shared" si="5"/>
        <v>0.17428571428571391</v>
      </c>
      <c r="BD15" s="6">
        <f t="shared" si="6"/>
        <v>0.1869612403100831</v>
      </c>
      <c r="BE15" s="17">
        <f>_xlfn.XLOOKUP(BE$3&amp;$A15,[3]Calcs!$Q$2:$Q$2281,[3]Calcs!$I$2:$I$2281,"")</f>
        <v>5.7429154050786497</v>
      </c>
      <c r="BF15" s="5">
        <f>_xlfn.XLOOKUP(BF$3&amp;$A15,[3]Calcs!$Q$2:$Q$2281,[3]Calcs!$I$2:$I$2281,"")</f>
        <v>5.9753119944802799</v>
      </c>
      <c r="BG15" s="5">
        <f>_xlfn.XLOOKUP(BG$3&amp;$A15,[3]Calcs!$Q$2:$Q$2281,[3]Calcs!$I$2:$I$2281,"")</f>
        <v>5.7592394991119802</v>
      </c>
      <c r="BH15" s="5">
        <f>_xlfn.XLOOKUP(BH$3&amp;$A15,[3]Calcs!$Q$2:$Q$2281,[3]Calcs!$I$2:$I$2281,"")</f>
        <v>4.8493488793211199</v>
      </c>
      <c r="BI15" s="5">
        <f>_xlfn.XLOOKUP(BI$3&amp;$A15,[3]Calcs!$Q$2:$Q$2281,[3]Calcs!$I$2:$I$2281,"")</f>
        <v>5.2941637295069297</v>
      </c>
      <c r="BJ15" s="5">
        <f>_xlfn.XLOOKUP(BJ$3&amp;$A15,[3]Calcs!$Q$2:$Q$2281,[3]Calcs!$I$2:$I$2281,"")</f>
        <v>5.8282907719454897</v>
      </c>
      <c r="BK15" s="5">
        <f>_xlfn.XLOOKUP(BK$3&amp;$A15,[3]Calcs!$Q$2:$Q$2281,[3]Calcs!$I$2:$I$2281,"")</f>
        <v>5.1465395777943996</v>
      </c>
      <c r="BL15" s="5">
        <f>_xlfn.XLOOKUP(BL$3&amp;$A15,[3]Calcs!$Q$2:$Q$2281,[3]Calcs!$I$2:$I$2281,"")</f>
        <v>4.8854076970562401</v>
      </c>
      <c r="BM15" s="5">
        <f>_xlfn.XLOOKUP(BM$3&amp;$A15,[3]Calcs!$Q$2:$Q$2281,[3]Calcs!$I$2:$I$2281,"")</f>
        <v>5.2984295077875698</v>
      </c>
      <c r="BN15" s="5">
        <f>_xlfn.XLOOKUP(BN$3&amp;$A15,[3]Calcs!$Q$2:$Q$2281,[3]Calcs!$I$2:$I$2281,"")</f>
        <v>4.92594783710057</v>
      </c>
      <c r="BO15" s="5">
        <f>_xlfn.XLOOKUP(BO$3&amp;$A15,[3]Calcs!$Q$2:$Q$2281,[3]Calcs!$I$2:$I$2281,"")</f>
        <v>4.4715434889483703</v>
      </c>
      <c r="BP15" s="5">
        <f>_xlfn.XLOOKUP(BP$3&amp;$A15,[3]Calcs!$Q$2:$Q$2281,[3]Calcs!$I$2:$I$2281,"")</f>
        <v>4.3229699648672799</v>
      </c>
      <c r="BQ15" s="5">
        <f>_xlfn.XLOOKUP(BQ$3&amp;$A15,[3]Calcs!$Q$2:$Q$2281,[3]Calcs!$I$2:$I$2281,"")</f>
        <v>4.0745097411880833</v>
      </c>
      <c r="BR15" s="5">
        <f>_xlfn.XLOOKUP(BR$3&amp;$A15,[3]Calcs!$Q$2:$Q$2281,[3]Calcs!$I$2:$I$2281,"")</f>
        <v>3.8739517081482497</v>
      </c>
      <c r="BS15" s="5">
        <f>_xlfn.XLOOKUP(BS$3&amp;$A15,[3]Calcs!$Q$2:$Q$2281,[3]Calcs!$I$2:$I$2281,"")</f>
        <v>3.3791904119106597</v>
      </c>
      <c r="BT15" s="127">
        <f t="shared" si="7"/>
        <v>-0.14168837697222994</v>
      </c>
      <c r="BU15" s="6">
        <f t="shared" si="8"/>
        <v>-0.49476129623759002</v>
      </c>
      <c r="BV15" s="15">
        <f t="shared" si="9"/>
        <v>19</v>
      </c>
      <c r="BW15">
        <f t="shared" si="9"/>
        <v>18</v>
      </c>
      <c r="BX15">
        <f t="shared" si="9"/>
        <v>20</v>
      </c>
      <c r="BY15">
        <f t="shared" si="9"/>
        <v>16</v>
      </c>
      <c r="BZ15">
        <f t="shared" si="9"/>
        <v>25</v>
      </c>
      <c r="CA15">
        <f t="shared" si="9"/>
        <v>38</v>
      </c>
      <c r="CB15">
        <f t="shared" si="9"/>
        <v>23</v>
      </c>
      <c r="CC15">
        <f t="shared" si="9"/>
        <v>15</v>
      </c>
      <c r="CD15">
        <f t="shared" si="9"/>
        <v>29</v>
      </c>
      <c r="CE15">
        <f t="shared" si="9"/>
        <v>15</v>
      </c>
      <c r="CF15">
        <f t="shared" si="9"/>
        <v>12</v>
      </c>
      <c r="CG15">
        <f t="shared" si="9"/>
        <v>13</v>
      </c>
      <c r="CH15">
        <f t="shared" si="9"/>
        <v>9</v>
      </c>
      <c r="CI15">
        <f t="shared" si="9"/>
        <v>11</v>
      </c>
      <c r="CJ15">
        <f t="shared" si="9"/>
        <v>2</v>
      </c>
      <c r="CK15" s="17">
        <v>4.1858819999999994</v>
      </c>
      <c r="CL15" s="5">
        <v>4.2330459999999999</v>
      </c>
      <c r="CM15" s="5">
        <v>4.2781560000000001</v>
      </c>
      <c r="CN15" s="5">
        <v>4.3233379999999997</v>
      </c>
      <c r="CO15" s="5">
        <v>4.3700600000000005</v>
      </c>
      <c r="CP15" s="5">
        <v>4.4186740000000002</v>
      </c>
      <c r="CQ15" s="5">
        <v>4.4684620000000006</v>
      </c>
      <c r="CR15" s="5">
        <v>4.5185190000000004</v>
      </c>
      <c r="CS15" s="5">
        <v>4.5675220000000003</v>
      </c>
      <c r="CT15" s="5">
        <v>4.6145269999999998</v>
      </c>
      <c r="CU15" s="5">
        <v>4.6592650000000004</v>
      </c>
      <c r="CV15" s="5">
        <v>4.7020290000000005</v>
      </c>
      <c r="CW15" s="5">
        <v>4.743131</v>
      </c>
      <c r="CX15" s="5">
        <v>4.7830620000000001</v>
      </c>
      <c r="CY15" s="5">
        <v>4.8222329999999998</v>
      </c>
      <c r="CZ15">
        <f t="shared" si="10"/>
        <v>203.79047432751054</v>
      </c>
      <c r="DA15">
        <f t="shared" si="10"/>
        <v>208.76502248792758</v>
      </c>
      <c r="DB15">
        <f t="shared" si="10"/>
        <v>210.33553796585034</v>
      </c>
      <c r="DC15">
        <f t="shared" si="10"/>
        <v>227.93137535828785</v>
      </c>
      <c r="DD15">
        <f t="shared" si="10"/>
        <v>220.07350214153368</v>
      </c>
      <c r="DE15">
        <f t="shared" si="10"/>
        <v>212.07671036735172</v>
      </c>
      <c r="DF15">
        <f t="shared" si="10"/>
        <v>228.05514093392372</v>
      </c>
      <c r="DG15">
        <f t="shared" si="10"/>
        <v>237.66493308441093</v>
      </c>
      <c r="DH15">
        <f t="shared" si="10"/>
        <v>232.72720922945226</v>
      </c>
      <c r="DI15">
        <f t="shared" si="10"/>
        <v>245.50120836760794</v>
      </c>
      <c r="DJ15">
        <f t="shared" si="10"/>
        <v>253.35482898733173</v>
      </c>
      <c r="DK15">
        <f t="shared" si="10"/>
        <v>262.42114065165197</v>
      </c>
      <c r="DL15">
        <f t="shared" si="10"/>
        <v>271.59040838057223</v>
      </c>
      <c r="DM15">
        <f t="shared" si="10"/>
        <v>274.71268503735462</v>
      </c>
      <c r="DN15">
        <f t="shared" si="10"/>
        <v>292.99846234312008</v>
      </c>
      <c r="DO15" s="5">
        <v>4.1858819999999994</v>
      </c>
      <c r="DP15" s="5">
        <v>4.2330459999999999</v>
      </c>
      <c r="DQ15" s="5">
        <v>4.2781560000000001</v>
      </c>
      <c r="DR15" s="5">
        <v>4.3233379999999997</v>
      </c>
      <c r="DS15" s="5">
        <v>4.3700600000000005</v>
      </c>
      <c r="DT15" s="5">
        <v>4.4186740000000002</v>
      </c>
      <c r="DU15" s="5">
        <v>4.4684620000000006</v>
      </c>
      <c r="DV15" s="5">
        <v>4.5185190000000004</v>
      </c>
      <c r="DW15" s="5">
        <v>4.5675220000000003</v>
      </c>
      <c r="DX15" s="5">
        <v>4.6145269999999998</v>
      </c>
      <c r="DY15" s="5">
        <v>4.6592650000000004</v>
      </c>
      <c r="DZ15" s="5">
        <v>4.7020290000000005</v>
      </c>
      <c r="EA15" s="5">
        <v>4.743131</v>
      </c>
      <c r="EB15" s="5">
        <v>4.7830620000000001</v>
      </c>
      <c r="EC15" s="5">
        <v>4.8222329999999998</v>
      </c>
      <c r="ED15" s="127">
        <f>IFERROR(E15/VLOOKUP($C15,$C$159:$S$166,E$3-2003,0),"")</f>
        <v>1.4119654142295119</v>
      </c>
      <c r="EE15" s="6">
        <f t="shared" si="16"/>
        <v>1.3430710452050487</v>
      </c>
      <c r="EF15" s="6">
        <f t="shared" si="16"/>
        <v>1.3238819849647834</v>
      </c>
      <c r="EG15" s="6">
        <f t="shared" si="16"/>
        <v>1.3633938418307814</v>
      </c>
      <c r="EH15" s="6">
        <f t="shared" si="16"/>
        <v>1.3242270600834702</v>
      </c>
      <c r="EI15" s="6">
        <f t="shared" si="16"/>
        <v>1.2445500643005281</v>
      </c>
      <c r="EJ15" s="6">
        <f t="shared" si="16"/>
        <v>1.3045073083433516</v>
      </c>
      <c r="EK15" s="6">
        <f t="shared" si="16"/>
        <v>1.3277832093539912</v>
      </c>
      <c r="EL15" s="6">
        <f t="shared" si="16"/>
        <v>1.2883175696905687</v>
      </c>
      <c r="EM15" s="6">
        <f t="shared" si="16"/>
        <v>1.3665953832210043</v>
      </c>
      <c r="EN15" s="6">
        <f t="shared" si="16"/>
        <v>1.419151004496739</v>
      </c>
      <c r="EO15" s="6">
        <f t="shared" si="11"/>
        <v>1.4231822430163144</v>
      </c>
      <c r="EP15" s="6">
        <f t="shared" si="11"/>
        <v>1.4945178859345303</v>
      </c>
      <c r="EQ15" s="6">
        <f t="shared" si="11"/>
        <v>1.4987241572414496</v>
      </c>
      <c r="ER15" s="6">
        <f t="shared" si="11"/>
        <v>1.5009091838767548</v>
      </c>
      <c r="ES15" s="17">
        <f t="shared" si="12"/>
        <v>48.685193306335577</v>
      </c>
      <c r="ET15" s="5">
        <f t="shared" si="12"/>
        <v>49.317919646497486</v>
      </c>
      <c r="EU15" s="5">
        <f t="shared" si="12"/>
        <v>49.164999585300379</v>
      </c>
      <c r="EV15" s="5">
        <f t="shared" si="12"/>
        <v>52.721155588179286</v>
      </c>
      <c r="EW15" s="5">
        <f t="shared" si="12"/>
        <v>50.359377706835524</v>
      </c>
      <c r="EX15" s="5">
        <f t="shared" si="12"/>
        <v>47.995554858165981</v>
      </c>
      <c r="EY15" s="5">
        <f t="shared" si="12"/>
        <v>51.036607435382393</v>
      </c>
      <c r="EZ15" s="5">
        <f t="shared" si="12"/>
        <v>52.597971389389073</v>
      </c>
      <c r="FA15" s="5">
        <f t="shared" si="12"/>
        <v>50.952619216601967</v>
      </c>
      <c r="FB15" s="5">
        <f t="shared" si="12"/>
        <v>53.201814263435438</v>
      </c>
      <c r="FC15" s="5">
        <f t="shared" si="12"/>
        <v>54.376565614390188</v>
      </c>
      <c r="FD15" s="5">
        <f t="shared" si="12"/>
        <v>55.810191866458489</v>
      </c>
      <c r="FE15" s="5">
        <f t="shared" si="12"/>
        <v>57.259731679469155</v>
      </c>
      <c r="FF15" s="5">
        <f t="shared" si="12"/>
        <v>57.434481308700285</v>
      </c>
      <c r="FG15" s="5">
        <f t="shared" si="13"/>
        <v>60.759913994848468</v>
      </c>
      <c r="FH15" s="15">
        <f t="shared" si="14"/>
        <v>203.79047432751054</v>
      </c>
      <c r="FI15">
        <f t="shared" si="14"/>
        <v>208.76502248792758</v>
      </c>
      <c r="FJ15">
        <f t="shared" si="14"/>
        <v>210.33553796585034</v>
      </c>
      <c r="FK15">
        <f t="shared" si="14"/>
        <v>227.93137535828785</v>
      </c>
      <c r="FL15">
        <f t="shared" si="14"/>
        <v>220.07350214153368</v>
      </c>
      <c r="FM15">
        <f t="shared" si="14"/>
        <v>212.07671036735172</v>
      </c>
      <c r="FN15">
        <f t="shared" si="14"/>
        <v>228.05514093392372</v>
      </c>
      <c r="FO15">
        <f t="shared" si="14"/>
        <v>237.66493308441093</v>
      </c>
      <c r="FP15">
        <f t="shared" si="14"/>
        <v>232.72720922945226</v>
      </c>
      <c r="FQ15">
        <f t="shared" si="14"/>
        <v>245.50120836760794</v>
      </c>
      <c r="FR15">
        <f t="shared" si="14"/>
        <v>253.35482898733173</v>
      </c>
      <c r="FS15">
        <f t="shared" si="14"/>
        <v>262.42114065165197</v>
      </c>
      <c r="FT15">
        <f t="shared" si="14"/>
        <v>271.59040838057223</v>
      </c>
      <c r="FU15">
        <f t="shared" si="14"/>
        <v>274.71268503735462</v>
      </c>
      <c r="FV15">
        <f t="shared" si="14"/>
        <v>292.99846234312008</v>
      </c>
    </row>
    <row r="16" spans="1:178">
      <c r="A16" t="str">
        <f>VLOOKUP(B16,'[3]country codes'!$A$3:$B$287,2,0)</f>
        <v>USA</v>
      </c>
      <c r="B16" s="1" t="s">
        <v>136</v>
      </c>
      <c r="C16" s="15">
        <v>2</v>
      </c>
      <c r="E16" s="17">
        <f>IFERROR(VLOOKUP(E$3&amp;$A16,[3]Calcs!$Q$2:$R$2281,2,0),"")</f>
        <v>34.280753505687592</v>
      </c>
      <c r="F16" s="5">
        <f>IFERROR(VLOOKUP(F$3&amp;$A16,[3]Calcs!$Q$2:$R$2281,2,0),"")</f>
        <v>35.923464985873309</v>
      </c>
      <c r="G16" s="5">
        <f>IFERROR(VLOOKUP(G$3&amp;$A16,[3]Calcs!$Q$2:$R$2281,2,0),"")</f>
        <v>36.430840995334179</v>
      </c>
      <c r="H16" s="5">
        <f>IFERROR(VLOOKUP(H$3&amp;$A16,[3]Calcs!$Q$2:$R$2281,2,0),"")</f>
        <v>37.91069210195414</v>
      </c>
      <c r="I16" s="5">
        <f>IFERROR(VLOOKUP(I$3&amp;$A16,[3]Calcs!$Q$2:$R$2281,2,0),"")</f>
        <v>37.152465973636808</v>
      </c>
      <c r="J16" s="5">
        <f>IFERROR(VLOOKUP(J$3&amp;$A16,[3]Calcs!$Q$2:$R$2281,2,0),"")</f>
        <v>38.060131428916755</v>
      </c>
      <c r="K16" s="5">
        <f>IFERROR(VLOOKUP(K$3&amp;$A16,[3]Calcs!$Q$2:$R$2281,2,0),"")</f>
        <v>38.563666506404303</v>
      </c>
      <c r="L16" s="5">
        <f>IFERROR(VLOOKUP(L$3&amp;$A16,[3]Calcs!$Q$2:$R$2281,2,0),"")</f>
        <v>38.96445961204374</v>
      </c>
      <c r="M16" s="5">
        <f>IFERROR(VLOOKUP(M$3&amp;$A16,[3]Calcs!$Q$2:$R$2281,2,0),"")</f>
        <v>38.620954928680483</v>
      </c>
      <c r="N16" s="5">
        <f>IFERROR(VLOOKUP(N$3&amp;$A16,[3]Calcs!$Q$2:$R$2281,2,0),"")</f>
        <v>37.712906257905736</v>
      </c>
      <c r="O16" s="5">
        <f>IFERROR(VLOOKUP(O$3&amp;$A16,[3]Calcs!$Q$2:$R$2281,2,0),"")</f>
        <v>37.159267538700938</v>
      </c>
      <c r="P16" s="5">
        <f>IFERROR(VLOOKUP(P$3&amp;$A16,[3]Calcs!$Q$2:$R$2281,2,0),"")</f>
        <v>38.295979715478353</v>
      </c>
      <c r="Q16" s="5">
        <f>IFERROR(VLOOKUP(Q$3&amp;$A16,[3]Calcs!$Q$2:$R$2281,2,0),"")</f>
        <v>37.393473496724795</v>
      </c>
      <c r="R16" s="5">
        <f>IFERROR(VLOOKUP(R$3&amp;$A16,[3]Calcs!$Q$2:$R$2281,2,0),"")</f>
        <v>37.445715927397565</v>
      </c>
      <c r="S16" s="5">
        <f>IFERROR(VLOOKUP(S$3&amp;$A16,[3]Calcs!$Q$2:$R$2281,2,0),"")</f>
        <v>39.703526706096689</v>
      </c>
      <c r="T16" s="127">
        <f t="shared" si="0"/>
        <v>0.16203592673933276</v>
      </c>
      <c r="U16" s="6">
        <f t="shared" si="1"/>
        <v>0.54851474591573457</v>
      </c>
      <c r="V16" s="6">
        <f t="shared" si="2"/>
        <v>2.2578107786991239</v>
      </c>
      <c r="W16" s="17">
        <f>_xlfn.XLOOKUP(W$3&amp;$A16,[3]Calcs!$Q$2:$Q$2281,[3]Calcs!$H$2:$H$2281,"")</f>
        <v>7.1817936897277832</v>
      </c>
      <c r="X16" s="5">
        <f>_xlfn.XLOOKUP(X$3&amp;$A16,[3]Calcs!$Q$2:$Q$2281,[3]Calcs!$H$2:$H$2281,"")</f>
        <v>7.5126876831054688</v>
      </c>
      <c r="Y16" s="5">
        <f>_xlfn.XLOOKUP(Y$3&amp;$A16,[3]Calcs!$Q$2:$Q$2281,[3]Calcs!$H$2:$H$2281,"")</f>
        <v>7.2803859710693359</v>
      </c>
      <c r="Z16" s="5">
        <f>_xlfn.XLOOKUP(Z$3&amp;$A16,[3]Calcs!$Q$2:$Q$2281,[3]Calcs!$H$2:$H$2281,"")</f>
        <v>7.1580324172973633</v>
      </c>
      <c r="AA16" s="5">
        <f>_xlfn.XLOOKUP(AA$3&amp;$A16,[3]Calcs!$Q$2:$Q$2281,[3]Calcs!$H$2:$H$2281,"")</f>
        <v>7.1636161804199219</v>
      </c>
      <c r="AB16" s="5">
        <f>_xlfn.XLOOKUP(AB$3&amp;$A16,[3]Calcs!$Q$2:$Q$2281,[3]Calcs!$H$2:$H$2281,"")</f>
        <v>7.1151385307312012</v>
      </c>
      <c r="AC16" s="5">
        <f>_xlfn.XLOOKUP(AC$3&amp;$A16,[3]Calcs!$Q$2:$Q$2281,[3]Calcs!$H$2:$H$2281,"")</f>
        <v>7.0262269973754883</v>
      </c>
      <c r="AD16" s="5">
        <f>_xlfn.XLOOKUP(AD$3&amp;$A16,[3]Calcs!$Q$2:$Q$2281,[3]Calcs!$H$2:$H$2281,"")</f>
        <v>7.2492852210998535</v>
      </c>
      <c r="AE16" s="5">
        <f>_xlfn.XLOOKUP(AE$3&amp;$A16,[3]Calcs!$Q$2:$Q$2281,[3]Calcs!$H$2:$H$2281,"")</f>
        <v>7.1511144638061523</v>
      </c>
      <c r="AF16" s="5">
        <f>_xlfn.XLOOKUP(AF$3&amp;$A16,[3]Calcs!$Q$2:$Q$2281,[3]Calcs!$H$2:$H$2281,"")</f>
        <v>6.8639469146728516</v>
      </c>
      <c r="AG16" s="5">
        <f>_xlfn.XLOOKUP(AG$3&amp;$A16,[3]Calcs!$Q$2:$Q$2281,[3]Calcs!$H$2:$H$2281,"")</f>
        <v>6.8035998344421387</v>
      </c>
      <c r="AH16" s="5">
        <f>_xlfn.XLOOKUP(AH$3&amp;$A16,[3]Calcs!$Q$2:$Q$2281,[3]Calcs!$H$2:$H$2281,"")</f>
        <v>6.9917593002319336</v>
      </c>
      <c r="AI16" s="5">
        <f>_xlfn.XLOOKUP(AI$3&amp;$A16,[3]Calcs!$Q$2:$Q$2281,[3]Calcs!$H$2:$H$2281,"")</f>
        <v>6.8826847076416016</v>
      </c>
      <c r="AJ16" s="5">
        <f>_xlfn.XLOOKUP(AJ$3&amp;$A16,[3]Calcs!$Q$2:$Q$2281,[3]Calcs!$H$2:$H$2281,"")</f>
        <v>6.9437012672424316</v>
      </c>
      <c r="AK16" s="128">
        <f>_xlfn.XLOOKUP(AK$3&amp;$A16,[3]Calcs!$Q$2:$Q$2281,[3]Calcs!$H$2:$H$2281,"")</f>
        <v>7.0280880928039551</v>
      </c>
      <c r="AL16" s="127">
        <f t="shared" si="3"/>
        <v>-3.5761016803783373E-2</v>
      </c>
      <c r="AM16" s="6">
        <f t="shared" si="4"/>
        <v>8.4386825561523438E-2</v>
      </c>
      <c r="AN16" s="17">
        <f>_xlfn.XLOOKUP(AN$3&amp;$A16,[3]Calcs!$Q$2:$Q$2281,[3]Calcs!$G$2:$G$2281,"")</f>
        <v>77.900000000000006</v>
      </c>
      <c r="AO16" s="5">
        <f>_xlfn.XLOOKUP(AO$3&amp;$A16,[3]Calcs!$Q$2:$Q$2281,[3]Calcs!$G$2:$G$2281,"")</f>
        <v>78.099999999999994</v>
      </c>
      <c r="AP16" s="5">
        <f>_xlfn.XLOOKUP(AP$3&amp;$A16,[3]Calcs!$Q$2:$Q$2281,[3]Calcs!$G$2:$G$2281,"")</f>
        <v>78.3</v>
      </c>
      <c r="AQ16" s="5">
        <f>_xlfn.XLOOKUP(AQ$3&amp;$A16,[3]Calcs!$Q$2:$Q$2281,[3]Calcs!$G$2:$G$2281,"")</f>
        <v>78.5</v>
      </c>
      <c r="AR16" s="5">
        <f>_xlfn.XLOOKUP(AR$3&amp;$A16,[3]Calcs!$Q$2:$Q$2281,[3]Calcs!$G$2:$G$2281,"")</f>
        <v>78.7</v>
      </c>
      <c r="AS16" s="5">
        <f>_xlfn.XLOOKUP(AS$3&amp;$A16,[3]Calcs!$Q$2:$Q$2281,[3]Calcs!$G$2:$G$2281,"")</f>
        <v>78.8</v>
      </c>
      <c r="AT16" s="5">
        <f>_xlfn.XLOOKUP(AT$3&amp;$A16,[3]Calcs!$Q$2:$Q$2281,[3]Calcs!$G$2:$G$2281,"")</f>
        <v>78.900000000000006</v>
      </c>
      <c r="AU16" s="5">
        <f>_xlfn.XLOOKUP(AU$3&amp;$A16,[3]Calcs!$Q$2:$Q$2281,[3]Calcs!$G$2:$G$2281,"")</f>
        <v>78.900000000000006</v>
      </c>
      <c r="AV16" s="5">
        <f>_xlfn.XLOOKUP(AV$3&amp;$A16,[3]Calcs!$Q$2:$Q$2281,[3]Calcs!$G$2:$G$2281,"")</f>
        <v>78.900000000000006</v>
      </c>
      <c r="AW16" s="5">
        <f>_xlfn.XLOOKUP(AW$3&amp;$A16,[3]Calcs!$Q$2:$Q$2281,[3]Calcs!$G$2:$G$2281,"")</f>
        <v>78.900000000000006</v>
      </c>
      <c r="AX16" s="5">
        <f>_xlfn.XLOOKUP(AX$3&amp;$A16,[3]Calcs!$Q$2:$Q$2281,[3]Calcs!$G$2:$G$2281,"")</f>
        <v>78.900000000000006</v>
      </c>
      <c r="AY16" s="5">
        <f>_xlfn.XLOOKUP(AY$3&amp;$A16,[3]Calcs!$Q$2:$Q$2281,[3]Calcs!$G$2:$G$2281,"")</f>
        <v>78.900000000000006</v>
      </c>
      <c r="AZ16" s="5">
        <f>_xlfn.XLOOKUP(AZ$3&amp;$A16,[3]Calcs!$Q$2:$Q$2281,[3]Calcs!$G$2:$G$2281,"")</f>
        <v>78.900000000000006</v>
      </c>
      <c r="BA16" s="5">
        <f>_xlfn.XLOOKUP(BA$3&amp;$A16,[3]Calcs!$Q$2:$Q$2281,[3]Calcs!$G$2:$G$2281,"")</f>
        <v>78.900000000000006</v>
      </c>
      <c r="BB16" s="5">
        <f>_xlfn.XLOOKUP(BB$3&amp;$A16,[3]Calcs!$Q$2:$Q$2281,[3]Calcs!$G$2:$G$2281,"")</f>
        <v>77.400000000000006</v>
      </c>
      <c r="BC16" s="127">
        <f t="shared" si="5"/>
        <v>6.879120879120941E-2</v>
      </c>
      <c r="BD16" s="6">
        <f t="shared" si="6"/>
        <v>-1.5</v>
      </c>
      <c r="BE16" s="17">
        <f>_xlfn.XLOOKUP(BE$3&amp;$A16,[3]Calcs!$Q$2:$Q$2281,[3]Calcs!$I$2:$I$2281,"")</f>
        <v>10.121006531216199</v>
      </c>
      <c r="BF16" s="5">
        <f>_xlfn.XLOOKUP(BF$3&amp;$A16,[3]Calcs!$Q$2:$Q$2281,[3]Calcs!$I$2:$I$2281,"")</f>
        <v>9.9407184262729409</v>
      </c>
      <c r="BG16" s="5">
        <f>_xlfn.XLOOKUP(BG$3&amp;$A16,[3]Calcs!$Q$2:$Q$2281,[3]Calcs!$I$2:$I$2281,"")</f>
        <v>9.3638085902328108</v>
      </c>
      <c r="BH16" s="5">
        <f>_xlfn.XLOOKUP(BH$3&amp;$A16,[3]Calcs!$Q$2:$Q$2281,[3]Calcs!$I$2:$I$2281,"")</f>
        <v>8.5357844041530502</v>
      </c>
      <c r="BI16" s="5">
        <f>_xlfn.XLOOKUP(BI$3&amp;$A16,[3]Calcs!$Q$2:$Q$2281,[3]Calcs!$I$2:$I$2281,"")</f>
        <v>8.8734547672722996</v>
      </c>
      <c r="BJ16" s="5">
        <f>_xlfn.XLOOKUP(BJ$3&amp;$A16,[3]Calcs!$Q$2:$Q$2281,[3]Calcs!$I$2:$I$2281,"")</f>
        <v>8.4146199591336295</v>
      </c>
      <c r="BK16" s="5">
        <f>_xlfn.XLOOKUP(BK$3&amp;$A16,[3]Calcs!$Q$2:$Q$2281,[3]Calcs!$I$2:$I$2281,"")</f>
        <v>8.0449959758107497</v>
      </c>
      <c r="BL16" s="5">
        <f>_xlfn.XLOOKUP(BL$3&amp;$A16,[3]Calcs!$Q$2:$Q$2281,[3]Calcs!$I$2:$I$2281,"")</f>
        <v>8.2680114496936792</v>
      </c>
      <c r="BM16" s="5">
        <f>_xlfn.XLOOKUP(BM$3&amp;$A16,[3]Calcs!$Q$2:$Q$2281,[3]Calcs!$I$2:$I$2281,"")</f>
        <v>8.2230994289667496</v>
      </c>
      <c r="BN16" s="5">
        <f>_xlfn.XLOOKUP(BN$3&amp;$A16,[3]Calcs!$Q$2:$Q$2281,[3]Calcs!$I$2:$I$2281,"")</f>
        <v>8.0689038623180007</v>
      </c>
      <c r="BO16" s="5">
        <f>_xlfn.XLOOKUP(BO$3&amp;$A16,[3]Calcs!$Q$2:$Q$2281,[3]Calcs!$I$2:$I$2281,"")</f>
        <v>8.1661012563761393</v>
      </c>
      <c r="BP16" s="5">
        <f>_xlfn.XLOOKUP(BP$3&amp;$A16,[3]Calcs!$Q$2:$Q$2281,[3]Calcs!$I$2:$I$2281,"")</f>
        <v>8.0361614432144997</v>
      </c>
      <c r="BQ16" s="5">
        <f>_xlfn.XLOOKUP(BQ$3&amp;$A16,[3]Calcs!$Q$2:$Q$2281,[3]Calcs!$I$2:$I$2281,"")</f>
        <v>8.1501431840223724</v>
      </c>
      <c r="BR16" s="5">
        <f>_xlfn.XLOOKUP(BR$3&amp;$A16,[3]Calcs!$Q$2:$Q$2281,[3]Calcs!$I$2:$I$2281,"")</f>
        <v>8.211274219959904</v>
      </c>
      <c r="BS16" s="5">
        <f>_xlfn.XLOOKUP(BS$3&amp;$A16,[3]Calcs!$Q$2:$Q$2281,[3]Calcs!$I$2:$I$2281,"")</f>
        <v>7.2027418168371486</v>
      </c>
      <c r="BT16" s="127">
        <f t="shared" si="7"/>
        <v>-0.13941484551666036</v>
      </c>
      <c r="BU16" s="6">
        <f t="shared" si="8"/>
        <v>-1.0085324031227554</v>
      </c>
      <c r="BV16" s="15">
        <f t="shared" si="9"/>
        <v>62</v>
      </c>
      <c r="BW16">
        <f t="shared" si="9"/>
        <v>90</v>
      </c>
      <c r="BX16">
        <f t="shared" si="9"/>
        <v>91</v>
      </c>
      <c r="BY16">
        <f t="shared" si="9"/>
        <v>96</v>
      </c>
      <c r="BZ16">
        <f t="shared" si="9"/>
        <v>96</v>
      </c>
      <c r="CA16">
        <f t="shared" si="9"/>
        <v>101</v>
      </c>
      <c r="CB16">
        <f t="shared" si="9"/>
        <v>101</v>
      </c>
      <c r="CC16">
        <f t="shared" si="9"/>
        <v>95</v>
      </c>
      <c r="CD16">
        <f t="shared" si="9"/>
        <v>101</v>
      </c>
      <c r="CE16">
        <f t="shared" si="9"/>
        <v>105</v>
      </c>
      <c r="CF16">
        <f t="shared" si="9"/>
        <v>108</v>
      </c>
      <c r="CG16">
        <f t="shared" si="9"/>
        <v>115</v>
      </c>
      <c r="CH16">
        <f t="shared" si="9"/>
        <v>120</v>
      </c>
      <c r="CI16">
        <f t="shared" si="9"/>
        <v>122</v>
      </c>
      <c r="CJ16">
        <f t="shared" si="9"/>
        <v>76</v>
      </c>
      <c r="CK16" s="17">
        <v>297.75897700000002</v>
      </c>
      <c r="CL16" s="5">
        <v>300.60842500000001</v>
      </c>
      <c r="CM16" s="5">
        <v>303.48602199999999</v>
      </c>
      <c r="CN16" s="5">
        <v>306.30756500000001</v>
      </c>
      <c r="CO16" s="5">
        <v>309.01146899999998</v>
      </c>
      <c r="CP16" s="5">
        <v>311.58405099999999</v>
      </c>
      <c r="CQ16" s="5">
        <v>314.04388499999999</v>
      </c>
      <c r="CR16" s="5">
        <v>316.40053899999998</v>
      </c>
      <c r="CS16" s="5">
        <v>318.67342200000002</v>
      </c>
      <c r="CT16" s="5">
        <v>320.87831199999999</v>
      </c>
      <c r="CU16" s="5">
        <v>323.01599200000004</v>
      </c>
      <c r="CV16" s="5">
        <v>325.08475799999997</v>
      </c>
      <c r="CW16" s="5">
        <v>327.09626299999996</v>
      </c>
      <c r="CX16" s="5">
        <v>329.06491700000004</v>
      </c>
      <c r="CY16" s="5">
        <v>331.00264700000002</v>
      </c>
      <c r="CZ16">
        <f t="shared" si="10"/>
        <v>10207.402094642701</v>
      </c>
      <c r="DA16">
        <f t="shared" si="10"/>
        <v>10798.896229946024</v>
      </c>
      <c r="DB16">
        <f t="shared" si="10"/>
        <v>11056.25101178849</v>
      </c>
      <c r="DC16">
        <f t="shared" si="10"/>
        <v>11612.331785214305</v>
      </c>
      <c r="DD16">
        <f t="shared" si="10"/>
        <v>11480.538087486024</v>
      </c>
      <c r="DE16">
        <f t="shared" si="10"/>
        <v>11858.9299322143</v>
      </c>
      <c r="DF16">
        <f t="shared" si="10"/>
        <v>12110.683649515584</v>
      </c>
      <c r="DG16">
        <f t="shared" si="10"/>
        <v>12328.37602309437</v>
      </c>
      <c r="DH16">
        <f t="shared" si="10"/>
        <v>12307.471868030376</v>
      </c>
      <c r="DI16">
        <f t="shared" si="10"/>
        <v>12101.253700651028</v>
      </c>
      <c r="DJ16">
        <f t="shared" si="10"/>
        <v>12003.037666006883</v>
      </c>
      <c r="DK16">
        <f t="shared" si="10"/>
        <v>12449.439298179188</v>
      </c>
      <c r="DL16">
        <f t="shared" si="10"/>
        <v>12231.265441368221</v>
      </c>
      <c r="DM16">
        <f t="shared" si="10"/>
        <v>12322.07140365466</v>
      </c>
      <c r="DN16">
        <f t="shared" si="10"/>
        <v>13141.972434953195</v>
      </c>
      <c r="DO16" s="5">
        <v>297.75897700000002</v>
      </c>
      <c r="DP16" s="5">
        <v>300.60842500000001</v>
      </c>
      <c r="DQ16" s="5">
        <v>303.48602199999999</v>
      </c>
      <c r="DR16" s="5">
        <v>306.30756500000001</v>
      </c>
      <c r="DS16" s="5">
        <v>309.01146899999998</v>
      </c>
      <c r="DT16" s="5">
        <v>311.58405099999999</v>
      </c>
      <c r="DU16" s="5">
        <v>314.04388499999999</v>
      </c>
      <c r="DV16" s="5">
        <v>316.40053899999998</v>
      </c>
      <c r="DW16" s="5">
        <v>318.67342200000002</v>
      </c>
      <c r="DX16" s="5">
        <v>320.87831199999999</v>
      </c>
      <c r="DY16" s="5">
        <v>323.01599200000004</v>
      </c>
      <c r="DZ16" s="5">
        <v>325.08475799999997</v>
      </c>
      <c r="EA16" s="5">
        <v>327.09626299999996</v>
      </c>
      <c r="EB16" s="5">
        <v>329.06491700000004</v>
      </c>
      <c r="EC16" s="5">
        <v>331.00264700000002</v>
      </c>
      <c r="ED16" s="127">
        <f>IFERROR(E16/VLOOKUP($C16,$C$159:$S$166,E$3-2003,0),"")</f>
        <v>0.99420860915959608</v>
      </c>
      <c r="EE16" s="6">
        <f t="shared" si="16"/>
        <v>0.97830090992879803</v>
      </c>
      <c r="EF16" s="6">
        <f t="shared" si="16"/>
        <v>0.98098514182149066</v>
      </c>
      <c r="EG16" s="6">
        <f t="shared" si="16"/>
        <v>0.98038830095249285</v>
      </c>
      <c r="EH16" s="6">
        <f t="shared" si="16"/>
        <v>0.9769441766640875</v>
      </c>
      <c r="EI16" s="6">
        <f t="shared" si="16"/>
        <v>0.98691929194534012</v>
      </c>
      <c r="EJ16" s="6">
        <f t="shared" si="16"/>
        <v>0.9856960978022189</v>
      </c>
      <c r="EK16" s="6">
        <f t="shared" si="16"/>
        <v>0.98361883296625618</v>
      </c>
      <c r="EL16" s="6">
        <f t="shared" si="16"/>
        <v>0.97651613514373647</v>
      </c>
      <c r="EM16" s="6">
        <f t="shared" si="16"/>
        <v>0.96873169258293046</v>
      </c>
      <c r="EN16" s="6">
        <f t="shared" si="16"/>
        <v>0.96980401866267996</v>
      </c>
      <c r="EO16" s="6">
        <f t="shared" si="11"/>
        <v>0.97656281921397858</v>
      </c>
      <c r="EP16" s="6">
        <f t="shared" si="11"/>
        <v>0.97599505479541104</v>
      </c>
      <c r="EQ16" s="6">
        <f t="shared" si="11"/>
        <v>0.97712728951014938</v>
      </c>
      <c r="ER16" s="6">
        <f t="shared" si="11"/>
        <v>0.98076814049685745</v>
      </c>
      <c r="ES16" s="17">
        <f t="shared" si="12"/>
        <v>34.280753505687592</v>
      </c>
      <c r="ET16" s="5">
        <f t="shared" si="12"/>
        <v>35.923464985873309</v>
      </c>
      <c r="EU16" s="5">
        <f t="shared" si="12"/>
        <v>36.430840995334179</v>
      </c>
      <c r="EV16" s="5">
        <f t="shared" si="12"/>
        <v>37.91069210195414</v>
      </c>
      <c r="EW16" s="5">
        <f t="shared" si="12"/>
        <v>37.152465973636808</v>
      </c>
      <c r="EX16" s="5">
        <f t="shared" si="12"/>
        <v>38.060131428916755</v>
      </c>
      <c r="EY16" s="5">
        <f t="shared" si="12"/>
        <v>38.563666506404303</v>
      </c>
      <c r="EZ16" s="5">
        <f t="shared" si="12"/>
        <v>38.96445961204374</v>
      </c>
      <c r="FA16" s="5">
        <f t="shared" si="12"/>
        <v>38.620954928680483</v>
      </c>
      <c r="FB16" s="5">
        <f t="shared" si="12"/>
        <v>37.712906257905736</v>
      </c>
      <c r="FC16" s="5">
        <f t="shared" si="12"/>
        <v>37.159267538700938</v>
      </c>
      <c r="FD16" s="5">
        <f t="shared" si="12"/>
        <v>38.295979715478353</v>
      </c>
      <c r="FE16" s="5">
        <f t="shared" si="12"/>
        <v>37.393473496724795</v>
      </c>
      <c r="FF16" s="5">
        <f t="shared" si="12"/>
        <v>37.445715927397565</v>
      </c>
      <c r="FG16" s="5">
        <f t="shared" si="13"/>
        <v>39.703526706096689</v>
      </c>
      <c r="FH16" s="15">
        <f t="shared" si="14"/>
        <v>10207.402094642701</v>
      </c>
      <c r="FI16">
        <f t="shared" si="14"/>
        <v>10798.896229946024</v>
      </c>
      <c r="FJ16">
        <f t="shared" si="14"/>
        <v>11056.25101178849</v>
      </c>
      <c r="FK16">
        <f t="shared" si="14"/>
        <v>11612.331785214305</v>
      </c>
      <c r="FL16">
        <f t="shared" si="14"/>
        <v>11480.538087486024</v>
      </c>
      <c r="FM16">
        <f t="shared" si="14"/>
        <v>11858.9299322143</v>
      </c>
      <c r="FN16">
        <f t="shared" si="14"/>
        <v>12110.683649515584</v>
      </c>
      <c r="FO16">
        <f t="shared" si="14"/>
        <v>12328.37602309437</v>
      </c>
      <c r="FP16">
        <f t="shared" si="14"/>
        <v>12307.471868030376</v>
      </c>
      <c r="FQ16">
        <f t="shared" si="14"/>
        <v>12101.253700651028</v>
      </c>
      <c r="FR16">
        <f t="shared" si="14"/>
        <v>12003.037666006883</v>
      </c>
      <c r="FS16">
        <f t="shared" si="14"/>
        <v>12449.439298179188</v>
      </c>
      <c r="FT16">
        <f t="shared" si="14"/>
        <v>12231.265441368221</v>
      </c>
      <c r="FU16">
        <f t="shared" si="14"/>
        <v>12322.07140365466</v>
      </c>
      <c r="FV16">
        <f t="shared" si="14"/>
        <v>13141.972434953195</v>
      </c>
    </row>
    <row r="17" spans="1:178">
      <c r="A17" t="str">
        <f>VLOOKUP(B17,'[3]country codes'!$A$3:$B$287,2,0)</f>
        <v>ESP</v>
      </c>
      <c r="B17" s="1" t="s">
        <v>42</v>
      </c>
      <c r="C17" s="15">
        <v>3</v>
      </c>
      <c r="D17" s="15">
        <v>1</v>
      </c>
      <c r="E17" s="17" t="str">
        <f>IFERROR(VLOOKUP(E$3&amp;$A17,[3]Calcs!$Q$2:$R$2281,2,0),"")</f>
        <v/>
      </c>
      <c r="F17" s="5">
        <f>IFERROR(VLOOKUP(F$3&amp;$A17,[3]Calcs!$Q$2:$R$2281,2,0),"")</f>
        <v>47.089135800490105</v>
      </c>
      <c r="G17" s="5">
        <f>IFERROR(VLOOKUP(G$3&amp;$A17,[3]Calcs!$Q$2:$R$2281,2,0),"")</f>
        <v>50.354980856396772</v>
      </c>
      <c r="H17" s="5">
        <f>IFERROR(VLOOKUP(H$3&amp;$A17,[3]Calcs!$Q$2:$R$2281,2,0),"")</f>
        <v>47.936938426320474</v>
      </c>
      <c r="I17" s="5">
        <f>IFERROR(VLOOKUP(I$3&amp;$A17,[3]Calcs!$Q$2:$R$2281,2,0),"")</f>
        <v>48.945167714800398</v>
      </c>
      <c r="J17" s="5">
        <f>IFERROR(VLOOKUP(J$3&amp;$A17,[3]Calcs!$Q$2:$R$2281,2,0),"")</f>
        <v>52.102135593602206</v>
      </c>
      <c r="K17" s="5">
        <f>IFERROR(VLOOKUP(K$3&amp;$A17,[3]Calcs!$Q$2:$R$2281,2,0),"")</f>
        <v>52.932680709138658</v>
      </c>
      <c r="L17" s="5">
        <f>IFERROR(VLOOKUP(L$3&amp;$A17,[3]Calcs!$Q$2:$R$2281,2,0),"")</f>
        <v>51.391502880900831</v>
      </c>
      <c r="M17" s="5">
        <f>IFERROR(VLOOKUP(M$3&amp;$A17,[3]Calcs!$Q$2:$R$2281,2,0),"")</f>
        <v>54.409999562284739</v>
      </c>
      <c r="N17" s="5">
        <f>IFERROR(VLOOKUP(N$3&amp;$A17,[3]Calcs!$Q$2:$R$2281,2,0),"")</f>
        <v>52.84710678978027</v>
      </c>
      <c r="O17" s="5">
        <f>IFERROR(VLOOKUP(O$3&amp;$A17,[3]Calcs!$Q$2:$R$2281,2,0),"")</f>
        <v>51.823638124919626</v>
      </c>
      <c r="P17" s="5">
        <f>IFERROR(VLOOKUP(P$3&amp;$A17,[3]Calcs!$Q$2:$R$2281,2,0),"")</f>
        <v>51.559288571994394</v>
      </c>
      <c r="Q17" s="5">
        <f>IFERROR(VLOOKUP(Q$3&amp;$A17,[3]Calcs!$Q$2:$R$2281,2,0),"")</f>
        <v>52.890594258463338</v>
      </c>
      <c r="R17" s="5">
        <f>IFERROR(VLOOKUP(R$3&amp;$A17,[3]Calcs!$Q$2:$R$2281,2,0),"")</f>
        <v>52.33551529511854</v>
      </c>
      <c r="S17" s="5">
        <f>IFERROR(VLOOKUP(S$3&amp;$A17,[3]Calcs!$Q$2:$R$2281,2,0),"")</f>
        <v>54.862179308415641</v>
      </c>
      <c r="T17" s="127">
        <f t="shared" si="0"/>
        <v>0.38598031338823635</v>
      </c>
      <c r="U17" s="6">
        <f t="shared" si="1"/>
        <v>0.70340972169542137</v>
      </c>
      <c r="V17" s="6">
        <f t="shared" si="2"/>
        <v>2.5266640132971006</v>
      </c>
      <c r="W17" s="17" t="str">
        <f>_xlfn.XLOOKUP(W$3&amp;$A17,[3]Calcs!$Q$2:$Q$2281,[3]Calcs!$H$2:$H$2281,"")</f>
        <v/>
      </c>
      <c r="X17" s="5">
        <f>_xlfn.XLOOKUP(X$3&amp;$A17,[3]Calcs!$Q$2:$Q$2281,[3]Calcs!$H$2:$H$2281,"")</f>
        <v>6.9946146011352539</v>
      </c>
      <c r="Y17" s="5">
        <f>_xlfn.XLOOKUP(Y$3&amp;$A17,[3]Calcs!$Q$2:$Q$2281,[3]Calcs!$H$2:$H$2281,"")</f>
        <v>7.2944726943969727</v>
      </c>
      <c r="Z17" s="5">
        <f>_xlfn.XLOOKUP(Z$3&amp;$A17,[3]Calcs!$Q$2:$Q$2281,[3]Calcs!$H$2:$H$2281,"")</f>
        <v>6.198601245880127</v>
      </c>
      <c r="AA17" s="5">
        <f>_xlfn.XLOOKUP(AA$3&amp;$A17,[3]Calcs!$Q$2:$Q$2281,[3]Calcs!$H$2:$H$2281,"")</f>
        <v>6.1882624626159668</v>
      </c>
      <c r="AB17" s="5">
        <f>_xlfn.XLOOKUP(AB$3&amp;$A17,[3]Calcs!$Q$2:$Q$2281,[3]Calcs!$H$2:$H$2281,"")</f>
        <v>6.5182490348815918</v>
      </c>
      <c r="AC17" s="5">
        <f>_xlfn.XLOOKUP(AC$3&amp;$A17,[3]Calcs!$Q$2:$Q$2281,[3]Calcs!$H$2:$H$2281,"")</f>
        <v>6.2906904220581055</v>
      </c>
      <c r="AD17" s="5">
        <f>_xlfn.XLOOKUP(AD$3&amp;$A17,[3]Calcs!$Q$2:$Q$2281,[3]Calcs!$H$2:$H$2281,"")</f>
        <v>6.1500272750854492</v>
      </c>
      <c r="AE17" s="5">
        <f>_xlfn.XLOOKUP(AE$3&amp;$A17,[3]Calcs!$Q$2:$Q$2281,[3]Calcs!$H$2:$H$2281,"")</f>
        <v>6.4564776420593262</v>
      </c>
      <c r="AF17" s="5">
        <f>_xlfn.XLOOKUP(AF$3&amp;$A17,[3]Calcs!$Q$2:$Q$2281,[3]Calcs!$H$2:$H$2281,"")</f>
        <v>6.3806633949279785</v>
      </c>
      <c r="AG17" s="5">
        <f>_xlfn.XLOOKUP(AG$3&amp;$A17,[3]Calcs!$Q$2:$Q$2281,[3]Calcs!$H$2:$H$2281,"")</f>
        <v>6.3186120986938477</v>
      </c>
      <c r="AH17" s="5">
        <f>_xlfn.XLOOKUP(AH$3&amp;$A17,[3]Calcs!$Q$2:$Q$2281,[3]Calcs!$H$2:$H$2281,"")</f>
        <v>6.2301731109619141</v>
      </c>
      <c r="AI17" s="5">
        <f>_xlfn.XLOOKUP(AI$3&amp;$A17,[3]Calcs!$Q$2:$Q$2281,[3]Calcs!$H$2:$H$2281,"")</f>
        <v>6.5133709907531738</v>
      </c>
      <c r="AJ17" s="5">
        <f>_xlfn.XLOOKUP(AJ$3&amp;$A17,[3]Calcs!$Q$2:$Q$2281,[3]Calcs!$H$2:$H$2281,"")</f>
        <v>6.4574494361877441</v>
      </c>
      <c r="AK17" s="128">
        <f>_xlfn.XLOOKUP(AK$3&amp;$A17,[3]Calcs!$Q$2:$Q$2281,[3]Calcs!$H$2:$H$2281,"")</f>
        <v>6.5021753311157227</v>
      </c>
      <c r="AL17" s="127">
        <f t="shared" si="3"/>
        <v>-3.6926083512358612E-2</v>
      </c>
      <c r="AM17" s="6">
        <f t="shared" si="4"/>
        <v>4.4725894927978516E-2</v>
      </c>
      <c r="AN17" s="17">
        <f>_xlfn.XLOOKUP(AN$3&amp;$A17,[3]Calcs!$Q$2:$Q$2281,[3]Calcs!$G$2:$G$2281,"")</f>
        <v>80.8</v>
      </c>
      <c r="AO17" s="5">
        <f>_xlfn.XLOOKUP(AO$3&amp;$A17,[3]Calcs!$Q$2:$Q$2281,[3]Calcs!$G$2:$G$2281,"")</f>
        <v>81.099999999999994</v>
      </c>
      <c r="AP17" s="5">
        <f>_xlfn.XLOOKUP(AP$3&amp;$A17,[3]Calcs!$Q$2:$Q$2281,[3]Calcs!$G$2:$G$2281,"")</f>
        <v>81.400000000000006</v>
      </c>
      <c r="AQ17" s="5">
        <f>_xlfn.XLOOKUP(AQ$3&amp;$A17,[3]Calcs!$Q$2:$Q$2281,[3]Calcs!$G$2:$G$2281,"")</f>
        <v>81.599999999999994</v>
      </c>
      <c r="AR17" s="5">
        <f>_xlfn.XLOOKUP(AR$3&amp;$A17,[3]Calcs!$Q$2:$Q$2281,[3]Calcs!$G$2:$G$2281,"")</f>
        <v>81.900000000000006</v>
      </c>
      <c r="AS17" s="5">
        <f>_xlfn.XLOOKUP(AS$3&amp;$A17,[3]Calcs!$Q$2:$Q$2281,[3]Calcs!$G$2:$G$2281,"")</f>
        <v>82.1</v>
      </c>
      <c r="AT17" s="5">
        <f>_xlfn.XLOOKUP(AT$3&amp;$A17,[3]Calcs!$Q$2:$Q$2281,[3]Calcs!$G$2:$G$2281,"")</f>
        <v>82.4</v>
      </c>
      <c r="AU17" s="5">
        <f>_xlfn.XLOOKUP(AU$3&amp;$A17,[3]Calcs!$Q$2:$Q$2281,[3]Calcs!$G$2:$G$2281,"")</f>
        <v>82.6</v>
      </c>
      <c r="AV17" s="5">
        <f>_xlfn.XLOOKUP(AV$3&amp;$A17,[3]Calcs!$Q$2:$Q$2281,[3]Calcs!$G$2:$G$2281,"")</f>
        <v>82.8</v>
      </c>
      <c r="AW17" s="5">
        <f>_xlfn.XLOOKUP(AW$3&amp;$A17,[3]Calcs!$Q$2:$Q$2281,[3]Calcs!$G$2:$G$2281,"")</f>
        <v>83</v>
      </c>
      <c r="AX17" s="5">
        <f>_xlfn.XLOOKUP(AX$3&amp;$A17,[3]Calcs!$Q$2:$Q$2281,[3]Calcs!$G$2:$G$2281,"")</f>
        <v>83.1</v>
      </c>
      <c r="AY17" s="5">
        <f>_xlfn.XLOOKUP(AY$3&amp;$A17,[3]Calcs!$Q$2:$Q$2281,[3]Calcs!$G$2:$G$2281,"")</f>
        <v>83.3</v>
      </c>
      <c r="AZ17" s="5">
        <f>_xlfn.XLOOKUP(AZ$3&amp;$A17,[3]Calcs!$Q$2:$Q$2281,[3]Calcs!$G$2:$G$2281,"")</f>
        <v>83.4</v>
      </c>
      <c r="BA17" s="5">
        <f>_xlfn.XLOOKUP(BA$3&amp;$A17,[3]Calcs!$Q$2:$Q$2281,[3]Calcs!$G$2:$G$2281,"")</f>
        <v>83.6</v>
      </c>
      <c r="BB17" s="5">
        <f>_xlfn.XLOOKUP(BB$3&amp;$A17,[3]Calcs!$Q$2:$Q$2281,[3]Calcs!$G$2:$G$2281,"")</f>
        <v>82</v>
      </c>
      <c r="BC17" s="127">
        <f t="shared" si="5"/>
        <v>0.21340659340659338</v>
      </c>
      <c r="BD17" s="6">
        <f t="shared" si="6"/>
        <v>-1.5999999999999943</v>
      </c>
      <c r="BE17" s="17">
        <f>_xlfn.XLOOKUP(BE$3&amp;$A17,[3]Calcs!$Q$2:$Q$2281,[3]Calcs!$I$2:$I$2281,"")</f>
        <v>5.8191345832578198</v>
      </c>
      <c r="BF17" s="5">
        <f>_xlfn.XLOOKUP(BF$3&amp;$A17,[3]Calcs!$Q$2:$Q$2281,[3]Calcs!$I$2:$I$2281,"")</f>
        <v>5.8892812839470299</v>
      </c>
      <c r="BG17" s="5">
        <f>_xlfn.XLOOKUP(BG$3&amp;$A17,[3]Calcs!$Q$2:$Q$2281,[3]Calcs!$I$2:$I$2281,"")</f>
        <v>5.5231418070654703</v>
      </c>
      <c r="BH17" s="5">
        <f>_xlfn.XLOOKUP(BH$3&amp;$A17,[3]Calcs!$Q$2:$Q$2281,[3]Calcs!$I$2:$I$2281,"")</f>
        <v>4.64150824689305</v>
      </c>
      <c r="BI17" s="5">
        <f>_xlfn.XLOOKUP(BI$3&amp;$A17,[3]Calcs!$Q$2:$Q$2281,[3]Calcs!$I$2:$I$2281,"")</f>
        <v>4.4313330904593204</v>
      </c>
      <c r="BJ17" s="5">
        <f>_xlfn.XLOOKUP(BJ$3&amp;$A17,[3]Calcs!$Q$2:$Q$2281,[3]Calcs!$I$2:$I$2281,"")</f>
        <v>4.1862520785793498</v>
      </c>
      <c r="BK17" s="5">
        <f>_xlfn.XLOOKUP(BK$3&amp;$A17,[3]Calcs!$Q$2:$Q$2281,[3]Calcs!$I$2:$I$2281,"")</f>
        <v>3.7463821195581599</v>
      </c>
      <c r="BL17" s="5">
        <f>_xlfn.XLOOKUP(BL$3&amp;$A17,[3]Calcs!$Q$2:$Q$2281,[3]Calcs!$I$2:$I$2281,"")</f>
        <v>3.9143145661494998</v>
      </c>
      <c r="BM17" s="5">
        <f>_xlfn.XLOOKUP(BM$3&amp;$A17,[3]Calcs!$Q$2:$Q$2281,[3]Calcs!$I$2:$I$2281,"")</f>
        <v>3.7214947893908699</v>
      </c>
      <c r="BN17" s="5">
        <f>_xlfn.XLOOKUP(BN$3&amp;$A17,[3]Calcs!$Q$2:$Q$2281,[3]Calcs!$I$2:$I$2281,"")</f>
        <v>3.9292498720112499</v>
      </c>
      <c r="BO17" s="5">
        <f>_xlfn.XLOOKUP(BO$3&amp;$A17,[3]Calcs!$Q$2:$Q$2281,[3]Calcs!$I$2:$I$2281,"")</f>
        <v>4.0562782968493796</v>
      </c>
      <c r="BP17" s="5">
        <f>_xlfn.XLOOKUP(BP$3&amp;$A17,[3]Calcs!$Q$2:$Q$2281,[3]Calcs!$I$2:$I$2281,"")</f>
        <v>4.02641935538011</v>
      </c>
      <c r="BQ17" s="5">
        <f>_xlfn.XLOOKUP(BQ$3&amp;$A17,[3]Calcs!$Q$2:$Q$2281,[3]Calcs!$I$2:$I$2281,"")</f>
        <v>4.0862022286957114</v>
      </c>
      <c r="BR17" s="5">
        <f>_xlfn.XLOOKUP(BR$3&amp;$A17,[3]Calcs!$Q$2:$Q$2281,[3]Calcs!$I$2:$I$2281,"")</f>
        <v>4.1426688543357333</v>
      </c>
      <c r="BS17" s="5">
        <f>_xlfn.XLOOKUP(BS$3&amp;$A17,[3]Calcs!$Q$2:$Q$2281,[3]Calcs!$I$2:$I$2281,"")</f>
        <v>3.4851874678536854</v>
      </c>
      <c r="BT17" s="127">
        <f t="shared" si="7"/>
        <v>-0.13831162925810994</v>
      </c>
      <c r="BU17" s="6">
        <f t="shared" si="8"/>
        <v>-0.6574813864820479</v>
      </c>
      <c r="BV17" s="15" t="str">
        <f t="shared" si="9"/>
        <v/>
      </c>
      <c r="BW17">
        <f t="shared" si="9"/>
        <v>31</v>
      </c>
      <c r="BX17">
        <f t="shared" si="9"/>
        <v>13</v>
      </c>
      <c r="BY17">
        <f t="shared" si="9"/>
        <v>36</v>
      </c>
      <c r="BZ17">
        <f t="shared" si="9"/>
        <v>31</v>
      </c>
      <c r="CA17">
        <f t="shared" si="9"/>
        <v>17</v>
      </c>
      <c r="CB17">
        <f t="shared" si="9"/>
        <v>17</v>
      </c>
      <c r="CC17">
        <f t="shared" si="9"/>
        <v>19</v>
      </c>
      <c r="CD17">
        <f t="shared" si="9"/>
        <v>13</v>
      </c>
      <c r="CE17">
        <f t="shared" si="9"/>
        <v>17</v>
      </c>
      <c r="CF17">
        <f t="shared" si="9"/>
        <v>26</v>
      </c>
      <c r="CG17">
        <f t="shared" si="9"/>
        <v>29</v>
      </c>
      <c r="CH17">
        <f t="shared" si="9"/>
        <v>21</v>
      </c>
      <c r="CI17">
        <f t="shared" si="9"/>
        <v>30</v>
      </c>
      <c r="CJ17">
        <f t="shared" si="9"/>
        <v>11</v>
      </c>
      <c r="CK17" s="17" t="s">
        <v>333</v>
      </c>
      <c r="CL17" s="5">
        <v>45.429071</v>
      </c>
      <c r="CM17" s="5">
        <v>46.068811000000004</v>
      </c>
      <c r="CN17" s="5">
        <v>46.583565999999998</v>
      </c>
      <c r="CO17" s="5">
        <v>46.931010999999998</v>
      </c>
      <c r="CP17" s="5">
        <v>47.084241999999996</v>
      </c>
      <c r="CQ17" s="5">
        <v>47.063059000000003</v>
      </c>
      <c r="CR17" s="5">
        <v>46.930553999999994</v>
      </c>
      <c r="CS17" s="5">
        <v>46.777927000000005</v>
      </c>
      <c r="CT17" s="5">
        <v>46.671919000000003</v>
      </c>
      <c r="CU17" s="5">
        <v>46.634131000000004</v>
      </c>
      <c r="CV17" s="5">
        <v>46.647425000000005</v>
      </c>
      <c r="CW17" s="5">
        <v>46.692862999999996</v>
      </c>
      <c r="CX17" s="5">
        <v>46.736781999999998</v>
      </c>
      <c r="CY17" s="5">
        <v>46.754783000000003</v>
      </c>
      <c r="CZ17" t="str">
        <f t="shared" si="10"/>
        <v/>
      </c>
      <c r="DA17">
        <f t="shared" si="10"/>
        <v>2139.2156936091069</v>
      </c>
      <c r="DB17">
        <f t="shared" si="10"/>
        <v>2319.7940959819612</v>
      </c>
      <c r="DC17">
        <f t="shared" si="10"/>
        <v>2233.0735350204359</v>
      </c>
      <c r="DD17">
        <f t="shared" si="10"/>
        <v>2297.0462044201422</v>
      </c>
      <c r="DE17">
        <f t="shared" si="10"/>
        <v>2453.1895610059796</v>
      </c>
      <c r="DF17">
        <f t="shared" si="10"/>
        <v>2491.1738752423548</v>
      </c>
      <c r="DG17">
        <f t="shared" si="10"/>
        <v>2411.8317010932715</v>
      </c>
      <c r="DH17">
        <f t="shared" si="10"/>
        <v>2545.1869875945877</v>
      </c>
      <c r="DI17">
        <f t="shared" si="10"/>
        <v>2466.475887476975</v>
      </c>
      <c r="DJ17">
        <f t="shared" si="10"/>
        <v>2416.7503292140964</v>
      </c>
      <c r="DK17">
        <f t="shared" si="10"/>
        <v>2405.1080467154657</v>
      </c>
      <c r="DL17">
        <f t="shared" si="10"/>
        <v>2469.6132716990151</v>
      </c>
      <c r="DM17">
        <f t="shared" si="10"/>
        <v>2445.9935692056206</v>
      </c>
      <c r="DN17">
        <f t="shared" si="10"/>
        <v>2565.0692884720634</v>
      </c>
      <c r="DO17" s="5">
        <v>44.728560999999999</v>
      </c>
      <c r="DP17" s="5">
        <v>45.429071</v>
      </c>
      <c r="DQ17" s="5">
        <v>46.068811000000004</v>
      </c>
      <c r="DR17" s="5">
        <v>46.583565999999998</v>
      </c>
      <c r="DS17" s="5">
        <v>46.931010999999998</v>
      </c>
      <c r="DT17" s="5">
        <v>47.084241999999996</v>
      </c>
      <c r="DU17" s="5">
        <v>47.063059000000003</v>
      </c>
      <c r="DV17" s="5">
        <v>46.930553999999994</v>
      </c>
      <c r="DW17" s="5">
        <v>46.777927000000005</v>
      </c>
      <c r="DX17" s="5">
        <v>46.671919000000003</v>
      </c>
      <c r="DY17" s="5">
        <v>46.634131000000004</v>
      </c>
      <c r="DZ17" s="5">
        <v>46.647425000000005</v>
      </c>
      <c r="EA17" s="5">
        <v>46.692862999999996</v>
      </c>
      <c r="EB17" s="5">
        <v>46.736781999999998</v>
      </c>
      <c r="EC17" s="5">
        <v>46.754783000000003</v>
      </c>
      <c r="ED17" s="127" t="str">
        <f>IFERROR(E17/VLOOKUP($C17,$C$159:$S$166,E$3-2003,0),"")</f>
        <v/>
      </c>
      <c r="EE17" s="6">
        <f t="shared" si="16"/>
        <v>1.0389700968319984</v>
      </c>
      <c r="EF17" s="6">
        <f t="shared" si="16"/>
        <v>1.0724638026417033</v>
      </c>
      <c r="EG17" s="6">
        <f t="shared" si="16"/>
        <v>1.0181405593726862</v>
      </c>
      <c r="EH17" s="6">
        <f t="shared" si="16"/>
        <v>1.035283719196991</v>
      </c>
      <c r="EI17" s="6">
        <f t="shared" si="16"/>
        <v>1.0839422794803137</v>
      </c>
      <c r="EJ17" s="6">
        <f t="shared" si="16"/>
        <v>1.0905348830356041</v>
      </c>
      <c r="EK17" s="6">
        <f t="shared" si="16"/>
        <v>1.0444945923358708</v>
      </c>
      <c r="EL17" s="6">
        <f t="shared" si="16"/>
        <v>1.1007120127490104</v>
      </c>
      <c r="EM17" s="6">
        <f t="shared" si="16"/>
        <v>1.0725307396632535</v>
      </c>
      <c r="EN17" s="6">
        <f t="shared" si="16"/>
        <v>1.0343546694537358</v>
      </c>
      <c r="EO17" s="6">
        <f t="shared" si="11"/>
        <v>1.0127499874331054</v>
      </c>
      <c r="EP17" s="6">
        <f t="shared" si="11"/>
        <v>1.0196630723444833</v>
      </c>
      <c r="EQ17" s="6">
        <f t="shared" si="11"/>
        <v>1.0047390788035522</v>
      </c>
      <c r="ER17" s="6">
        <f t="shared" si="11"/>
        <v>1.0080444293762558</v>
      </c>
      <c r="ES17" s="17" t="str">
        <f t="shared" si="12"/>
        <v/>
      </c>
      <c r="ET17" s="5">
        <f t="shared" si="12"/>
        <v>47.089135800490105</v>
      </c>
      <c r="EU17" s="5">
        <f t="shared" si="12"/>
        <v>50.354980856396772</v>
      </c>
      <c r="EV17" s="5">
        <f t="shared" si="12"/>
        <v>47.936938426320474</v>
      </c>
      <c r="EW17" s="5">
        <f t="shared" si="12"/>
        <v>48.945167714800398</v>
      </c>
      <c r="EX17" s="5">
        <f t="shared" si="12"/>
        <v>52.102135593602206</v>
      </c>
      <c r="EY17" s="5">
        <f t="shared" si="12"/>
        <v>52.932680709138658</v>
      </c>
      <c r="EZ17" s="5">
        <f t="shared" si="12"/>
        <v>51.391502880900831</v>
      </c>
      <c r="FA17" s="5">
        <f t="shared" si="12"/>
        <v>54.409999562284739</v>
      </c>
      <c r="FB17" s="5">
        <f t="shared" si="12"/>
        <v>52.84710678978027</v>
      </c>
      <c r="FC17" s="5">
        <f t="shared" si="12"/>
        <v>51.823638124919626</v>
      </c>
      <c r="FD17" s="5">
        <f t="shared" si="12"/>
        <v>51.559288571994394</v>
      </c>
      <c r="FE17" s="5">
        <f t="shared" si="12"/>
        <v>52.890594258463338</v>
      </c>
      <c r="FF17" s="5">
        <f t="shared" si="12"/>
        <v>52.33551529511854</v>
      </c>
      <c r="FG17" s="5">
        <f t="shared" si="13"/>
        <v>54.862179308415641</v>
      </c>
      <c r="FH17" s="15" t="str">
        <f t="shared" si="14"/>
        <v/>
      </c>
      <c r="FI17">
        <f t="shared" si="14"/>
        <v>2139.2156936091069</v>
      </c>
      <c r="FJ17">
        <f t="shared" si="14"/>
        <v>2319.7940959819612</v>
      </c>
      <c r="FK17">
        <f t="shared" si="14"/>
        <v>2233.0735350204359</v>
      </c>
      <c r="FL17">
        <f t="shared" si="14"/>
        <v>2297.0462044201422</v>
      </c>
      <c r="FM17">
        <f t="shared" si="14"/>
        <v>2453.1895610059796</v>
      </c>
      <c r="FN17">
        <f t="shared" si="14"/>
        <v>2491.1738752423548</v>
      </c>
      <c r="FO17">
        <f t="shared" si="14"/>
        <v>2411.8317010932715</v>
      </c>
      <c r="FP17">
        <f t="shared" si="14"/>
        <v>2545.1869875945877</v>
      </c>
      <c r="FQ17">
        <f t="shared" si="14"/>
        <v>2466.475887476975</v>
      </c>
      <c r="FR17">
        <f t="shared" si="14"/>
        <v>2416.7503292140964</v>
      </c>
      <c r="FS17">
        <f t="shared" si="14"/>
        <v>2405.1080467154657</v>
      </c>
      <c r="FT17">
        <f t="shared" si="14"/>
        <v>2469.6132716990151</v>
      </c>
      <c r="FU17">
        <f t="shared" si="14"/>
        <v>2445.9935692056206</v>
      </c>
      <c r="FV17">
        <f t="shared" si="14"/>
        <v>2565.0692884720634</v>
      </c>
    </row>
    <row r="18" spans="1:178">
      <c r="A18" t="str">
        <f>VLOOKUP(B18,'[3]country codes'!$A$3:$B$287,2,0)</f>
        <v>VEN</v>
      </c>
      <c r="B18" s="1" t="s">
        <v>39</v>
      </c>
      <c r="C18" s="15">
        <v>1</v>
      </c>
      <c r="E18" s="17">
        <f>IFERROR(VLOOKUP(E$3&amp;$A18,[3]Calcs!$Q$2:$R$2281,2,0),"")</f>
        <v>51.842466119075944</v>
      </c>
      <c r="F18" s="5">
        <f>IFERROR(VLOOKUP(F$3&amp;$A18,[3]Calcs!$Q$2:$R$2281,2,0),"")</f>
        <v>50.325765214414005</v>
      </c>
      <c r="G18" s="5">
        <f>IFERROR(VLOOKUP(G$3&amp;$A18,[3]Calcs!$Q$2:$R$2281,2,0),"")</f>
        <v>46.100848950731326</v>
      </c>
      <c r="H18" s="5">
        <f>IFERROR(VLOOKUP(H$3&amp;$A18,[3]Calcs!$Q$2:$R$2281,2,0),"")</f>
        <v>51.482408416614931</v>
      </c>
      <c r="I18" s="5">
        <f>IFERROR(VLOOKUP(I$3&amp;$A18,[3]Calcs!$Q$2:$R$2281,2,0),"")</f>
        <v>53.376689688568902</v>
      </c>
      <c r="J18" s="5">
        <f>IFERROR(VLOOKUP(J$3&amp;$A18,[3]Calcs!$Q$2:$R$2281,2,0),"")</f>
        <v>50.082230748676629</v>
      </c>
      <c r="K18" s="5">
        <f>IFERROR(VLOOKUP(K$3&amp;$A18,[3]Calcs!$Q$2:$R$2281,2,0),"")</f>
        <v>51.312903882967959</v>
      </c>
      <c r="L18" s="5">
        <f>IFERROR(VLOOKUP(L$3&amp;$A18,[3]Calcs!$Q$2:$R$2281,2,0),"")</f>
        <v>49.566536323351791</v>
      </c>
      <c r="M18" s="5">
        <f>IFERROR(VLOOKUP(M$3&amp;$A18,[3]Calcs!$Q$2:$R$2281,2,0),"")</f>
        <v>47.291725051647454</v>
      </c>
      <c r="N18" s="5">
        <f>IFERROR(VLOOKUP(N$3&amp;$A18,[3]Calcs!$Q$2:$R$2281,2,0),"")</f>
        <v>45.935649449347054</v>
      </c>
      <c r="O18" s="5">
        <f>IFERROR(VLOOKUP(O$3&amp;$A18,[3]Calcs!$Q$2:$R$2281,2,0),"")</f>
        <v>37.88709687689029</v>
      </c>
      <c r="P18" s="5">
        <f>IFERROR(VLOOKUP(P$3&amp;$A18,[3]Calcs!$Q$2:$R$2281,2,0),"")</f>
        <v>45.281772244452746</v>
      </c>
      <c r="Q18" s="5">
        <f>IFERROR(VLOOKUP(Q$3&amp;$A18,[3]Calcs!$Q$2:$R$2281,2,0),"")</f>
        <v>46.528752720565144</v>
      </c>
      <c r="R18" s="5">
        <f>IFERROR(VLOOKUP(R$3&amp;$A18,[3]Calcs!$Q$2:$R$2281,2,0),"")</f>
        <v>48.94059614165274</v>
      </c>
      <c r="S18" s="5">
        <f>IFERROR(VLOOKUP(S$3&amp;$A18,[3]Calcs!$Q$2:$R$2281,2,0),"")</f>
        <v>47.077772579438992</v>
      </c>
      <c r="T18" s="127">
        <f t="shared" si="0"/>
        <v>-0.50407341564886088</v>
      </c>
      <c r="U18" s="6">
        <f t="shared" si="1"/>
        <v>-0.5390484000419653</v>
      </c>
      <c r="V18" s="6">
        <f t="shared" si="2"/>
        <v>-1.8628235622137481</v>
      </c>
      <c r="W18" s="17">
        <f>_xlfn.XLOOKUP(W$3&amp;$A18,[3]Calcs!$Q$2:$Q$2281,[3]Calcs!$H$2:$H$2281,"")</f>
        <v>6.5251460075378418</v>
      </c>
      <c r="X18" s="5">
        <f>_xlfn.XLOOKUP(X$3&amp;$A18,[3]Calcs!$Q$2:$Q$2281,[3]Calcs!$H$2:$H$2281,"")</f>
        <v>6.3914587497711182</v>
      </c>
      <c r="Y18" s="5">
        <f>_xlfn.XLOOKUP(Y$3&amp;$A18,[3]Calcs!$Q$2:$Q$2281,[3]Calcs!$H$2:$H$2281,"")</f>
        <v>6.2577714920043945</v>
      </c>
      <c r="Z18" s="5">
        <f>_xlfn.XLOOKUP(Z$3&amp;$A18,[3]Calcs!$Q$2:$Q$2281,[3]Calcs!$H$2:$H$2281,"")</f>
        <v>7.1888031959533691</v>
      </c>
      <c r="AA18" s="5">
        <f>_xlfn.XLOOKUP(AA$3&amp;$A18,[3]Calcs!$Q$2:$Q$2281,[3]Calcs!$H$2:$H$2281,"")</f>
        <v>7.47845458984375</v>
      </c>
      <c r="AB18" s="5">
        <f>_xlfn.XLOOKUP(AB$3&amp;$A18,[3]Calcs!$Q$2:$Q$2281,[3]Calcs!$H$2:$H$2281,"")</f>
        <v>6.5797891616821289</v>
      </c>
      <c r="AC18" s="5">
        <f>_xlfn.XLOOKUP(AC$3&amp;$A18,[3]Calcs!$Q$2:$Q$2281,[3]Calcs!$H$2:$H$2281,"")</f>
        <v>7.0665774345397949</v>
      </c>
      <c r="AD18" s="5">
        <f>_xlfn.XLOOKUP(AD$3&amp;$A18,[3]Calcs!$Q$2:$Q$2281,[3]Calcs!$H$2:$H$2281,"")</f>
        <v>6.5527963638305664</v>
      </c>
      <c r="AE18" s="5">
        <f>_xlfn.XLOOKUP(AE$3&amp;$A18,[3]Calcs!$Q$2:$Q$2281,[3]Calcs!$H$2:$H$2281,"")</f>
        <v>6.1360964775085449</v>
      </c>
      <c r="AF18" s="5">
        <f>_xlfn.XLOOKUP(AF$3&amp;$A18,[3]Calcs!$Q$2:$Q$2281,[3]Calcs!$H$2:$H$2281,"")</f>
        <v>5.5688004493713379</v>
      </c>
      <c r="AG18" s="5">
        <f>_xlfn.XLOOKUP(AG$3&amp;$A18,[3]Calcs!$Q$2:$Q$2281,[3]Calcs!$H$2:$H$2281,"")</f>
        <v>4.0411148071289063</v>
      </c>
      <c r="AH18" s="5">
        <f>_xlfn.XLOOKUP(AH$3&amp;$A18,[3]Calcs!$Q$2:$Q$2281,[3]Calcs!$H$2:$H$2281,"")</f>
        <v>5.0707507133483887</v>
      </c>
      <c r="AI18" s="5">
        <f>_xlfn.XLOOKUP(AI$3&amp;$A18,[3]Calcs!$Q$2:$Q$2281,[3]Calcs!$H$2:$H$2281,"")</f>
        <v>5.0056633949279785</v>
      </c>
      <c r="AJ18" s="5">
        <f>_xlfn.XLOOKUP(AJ$3&amp;$A18,[3]Calcs!$Q$2:$Q$2281,[3]Calcs!$H$2:$H$2281,"")</f>
        <v>5.080803394317627</v>
      </c>
      <c r="AK18" s="128">
        <f>_xlfn.XLOOKUP(AK$3&amp;$A18,[3]Calcs!$Q$2:$Q$2281,[3]Calcs!$H$2:$H$2281,"")</f>
        <v>4.5738296508789063</v>
      </c>
      <c r="AL18" s="127">
        <f t="shared" si="3"/>
        <v>-0.17171502951737289</v>
      </c>
      <c r="AM18" s="6">
        <f t="shared" si="4"/>
        <v>-0.5069737434387207</v>
      </c>
      <c r="AN18" s="17">
        <f>_xlfn.XLOOKUP(AN$3&amp;$A18,[3]Calcs!$Q$2:$Q$2281,[3]Calcs!$G$2:$G$2281,"")</f>
        <v>72.900000000000006</v>
      </c>
      <c r="AO18" s="5">
        <f>_xlfn.XLOOKUP(AO$3&amp;$A18,[3]Calcs!$Q$2:$Q$2281,[3]Calcs!$G$2:$G$2281,"")</f>
        <v>73</v>
      </c>
      <c r="AP18" s="5">
        <f>_xlfn.XLOOKUP(AP$3&amp;$A18,[3]Calcs!$Q$2:$Q$2281,[3]Calcs!$G$2:$G$2281,"")</f>
        <v>73.099999999999994</v>
      </c>
      <c r="AQ18" s="5">
        <f>_xlfn.XLOOKUP(AQ$3&amp;$A18,[3]Calcs!$Q$2:$Q$2281,[3]Calcs!$G$2:$G$2281,"")</f>
        <v>73.099999999999994</v>
      </c>
      <c r="AR18" s="5">
        <f>_xlfn.XLOOKUP(AR$3&amp;$A18,[3]Calcs!$Q$2:$Q$2281,[3]Calcs!$G$2:$G$2281,"")</f>
        <v>73.099999999999994</v>
      </c>
      <c r="AS18" s="5">
        <f>_xlfn.XLOOKUP(AS$3&amp;$A18,[3]Calcs!$Q$2:$Q$2281,[3]Calcs!$G$2:$G$2281,"")</f>
        <v>73.099999999999994</v>
      </c>
      <c r="AT18" s="5">
        <f>_xlfn.XLOOKUP(AT$3&amp;$A18,[3]Calcs!$Q$2:$Q$2281,[3]Calcs!$G$2:$G$2281,"")</f>
        <v>73</v>
      </c>
      <c r="AU18" s="5">
        <f>_xlfn.XLOOKUP(AU$3&amp;$A18,[3]Calcs!$Q$2:$Q$2281,[3]Calcs!$G$2:$G$2281,"")</f>
        <v>72.900000000000006</v>
      </c>
      <c r="AV18" s="5">
        <f>_xlfn.XLOOKUP(AV$3&amp;$A18,[3]Calcs!$Q$2:$Q$2281,[3]Calcs!$G$2:$G$2281,"")</f>
        <v>72.8</v>
      </c>
      <c r="AW18" s="5">
        <f>_xlfn.XLOOKUP(AW$3&amp;$A18,[3]Calcs!$Q$2:$Q$2281,[3]Calcs!$G$2:$G$2281,"")</f>
        <v>72.599999999999994</v>
      </c>
      <c r="AX18" s="5">
        <f>_xlfn.XLOOKUP(AX$3&amp;$A18,[3]Calcs!$Q$2:$Q$2281,[3]Calcs!$G$2:$G$2281,"")</f>
        <v>72.400000000000006</v>
      </c>
      <c r="AY18" s="5">
        <f>_xlfn.XLOOKUP(AY$3&amp;$A18,[3]Calcs!$Q$2:$Q$2281,[3]Calcs!$G$2:$G$2281,"")</f>
        <v>72.2</v>
      </c>
      <c r="AZ18" s="5">
        <f>_xlfn.XLOOKUP(AZ$3&amp;$A18,[3]Calcs!$Q$2:$Q$2281,[3]Calcs!$G$2:$G$2281,"")</f>
        <v>72.099999999999994</v>
      </c>
      <c r="BA18" s="5">
        <f>_xlfn.XLOOKUP(BA$3&amp;$A18,[3]Calcs!$Q$2:$Q$2281,[3]Calcs!$G$2:$G$2281,"")</f>
        <v>72.099999999999994</v>
      </c>
      <c r="BB18" s="5">
        <f>_xlfn.XLOOKUP(BB$3&amp;$A18,[3]Calcs!$Q$2:$Q$2281,[3]Calcs!$G$2:$G$2281,"")</f>
        <v>72.021767441860462</v>
      </c>
      <c r="BC18" s="127">
        <f t="shared" si="5"/>
        <v>-8.0879120879120969E-2</v>
      </c>
      <c r="BD18" s="6">
        <f t="shared" si="6"/>
        <v>-7.8232558139532671E-2</v>
      </c>
      <c r="BE18" s="17">
        <f>_xlfn.XLOOKUP(BE$3&amp;$A18,[3]Calcs!$Q$2:$Q$2281,[3]Calcs!$I$2:$I$2281,"")</f>
        <v>3.0250161114402001</v>
      </c>
      <c r="BF18" s="5">
        <f>_xlfn.XLOOKUP(BF$3&amp;$A18,[3]Calcs!$Q$2:$Q$2281,[3]Calcs!$I$2:$I$2281,"")</f>
        <v>3.1462820707938701</v>
      </c>
      <c r="BG18" s="5">
        <f>_xlfn.XLOOKUP(BG$3&amp;$A18,[3]Calcs!$Q$2:$Q$2281,[3]Calcs!$I$2:$I$2281,"")</f>
        <v>3.8682270664970999</v>
      </c>
      <c r="BH18" s="5">
        <f>_xlfn.XLOOKUP(BH$3&amp;$A18,[3]Calcs!$Q$2:$Q$2281,[3]Calcs!$I$2:$I$2281,"")</f>
        <v>3.80381824674292</v>
      </c>
      <c r="BI18" s="5">
        <f>_xlfn.XLOOKUP(BI$3&amp;$A18,[3]Calcs!$Q$2:$Q$2281,[3]Calcs!$I$2:$I$2281,"")</f>
        <v>3.7421461050755198</v>
      </c>
      <c r="BJ18" s="5">
        <f>_xlfn.XLOOKUP(BJ$3&amp;$A18,[3]Calcs!$Q$2:$Q$2281,[3]Calcs!$I$2:$I$2281,"")</f>
        <v>3.3520848078416901</v>
      </c>
      <c r="BK18" s="5">
        <f>_xlfn.XLOOKUP(BK$3&amp;$A18,[3]Calcs!$Q$2:$Q$2281,[3]Calcs!$I$2:$I$2281,"")</f>
        <v>3.6101496549041001</v>
      </c>
      <c r="BL18" s="5">
        <f>_xlfn.XLOOKUP(BL$3&amp;$A18,[3]Calcs!$Q$2:$Q$2281,[3]Calcs!$I$2:$I$2281,"")</f>
        <v>3.3678543794917499</v>
      </c>
      <c r="BM18" s="5">
        <f>_xlfn.XLOOKUP(BM$3&amp;$A18,[3]Calcs!$Q$2:$Q$2281,[3]Calcs!$I$2:$I$2281,"")</f>
        <v>3.3070356941830599</v>
      </c>
      <c r="BN18" s="5">
        <f>_xlfn.XLOOKUP(BN$3&amp;$A18,[3]Calcs!$Q$2:$Q$2281,[3]Calcs!$I$2:$I$2281,"")</f>
        <v>2.8381769679129101</v>
      </c>
      <c r="BO18" s="5">
        <f>_xlfn.XLOOKUP(BO$3&amp;$A18,[3]Calcs!$Q$2:$Q$2281,[3]Calcs!$I$2:$I$2281,"")</f>
        <v>2.4745751909709299</v>
      </c>
      <c r="BP18" s="5">
        <f>_xlfn.XLOOKUP(BP$3&amp;$A18,[3]Calcs!$Q$2:$Q$2281,[3]Calcs!$I$2:$I$2281,"")</f>
        <v>2.28261007508365</v>
      </c>
      <c r="BQ18" s="5">
        <f>_xlfn.XLOOKUP(BQ$3&amp;$A18,[3]Calcs!$Q$2:$Q$2281,[3]Calcs!$I$2:$I$2281,"")</f>
        <v>1.9269893804083482</v>
      </c>
      <c r="BR18" s="5">
        <f>_xlfn.XLOOKUP(BR$3&amp;$A18,[3]Calcs!$Q$2:$Q$2281,[3]Calcs!$I$2:$I$2281,"")</f>
        <v>1.5931817869687699</v>
      </c>
      <c r="BS18" s="5">
        <f>_xlfn.XLOOKUP(BS$3&amp;$A18,[3]Calcs!$Q$2:$Q$2281,[3]Calcs!$I$2:$I$2281,"")</f>
        <v>1.2877471075898113</v>
      </c>
      <c r="BT18" s="127">
        <f t="shared" si="7"/>
        <v>-0.13296397456636397</v>
      </c>
      <c r="BU18" s="6">
        <f t="shared" si="8"/>
        <v>-0.30543467937895863</v>
      </c>
      <c r="BV18" s="15">
        <f t="shared" si="9"/>
        <v>8</v>
      </c>
      <c r="BW18">
        <f t="shared" si="9"/>
        <v>10</v>
      </c>
      <c r="BX18">
        <f t="shared" si="9"/>
        <v>36</v>
      </c>
      <c r="BY18">
        <f t="shared" si="9"/>
        <v>22</v>
      </c>
      <c r="BZ18">
        <f t="shared" si="9"/>
        <v>14</v>
      </c>
      <c r="CA18">
        <f t="shared" si="9"/>
        <v>26</v>
      </c>
      <c r="CB18">
        <f t="shared" si="9"/>
        <v>21</v>
      </c>
      <c r="CC18">
        <f t="shared" si="9"/>
        <v>35</v>
      </c>
      <c r="CD18">
        <f t="shared" si="9"/>
        <v>46</v>
      </c>
      <c r="CE18">
        <f t="shared" si="9"/>
        <v>61</v>
      </c>
      <c r="CF18">
        <f t="shared" si="9"/>
        <v>106</v>
      </c>
      <c r="CG18">
        <f t="shared" si="9"/>
        <v>66</v>
      </c>
      <c r="CH18">
        <f t="shared" si="9"/>
        <v>62</v>
      </c>
      <c r="CI18">
        <f t="shared" si="9"/>
        <v>46</v>
      </c>
      <c r="CJ18">
        <f t="shared" si="9"/>
        <v>44</v>
      </c>
      <c r="CK18" s="17">
        <v>26.850189999999998</v>
      </c>
      <c r="CL18" s="5">
        <v>27.247601</v>
      </c>
      <c r="CM18" s="5">
        <v>27.635827000000003</v>
      </c>
      <c r="CN18" s="5">
        <v>28.031009999999998</v>
      </c>
      <c r="CO18" s="5">
        <v>28.439941999999999</v>
      </c>
      <c r="CP18" s="5">
        <v>28.887872999999999</v>
      </c>
      <c r="CQ18" s="5">
        <v>29.360827</v>
      </c>
      <c r="CR18" s="5">
        <v>29.781046</v>
      </c>
      <c r="CS18" s="5">
        <v>30.042973000000003</v>
      </c>
      <c r="CT18" s="5">
        <v>30.081827000000001</v>
      </c>
      <c r="CU18" s="5">
        <v>29.851248999999999</v>
      </c>
      <c r="CV18" s="5">
        <v>29.402480000000001</v>
      </c>
      <c r="CW18" s="5">
        <v>28.887117</v>
      </c>
      <c r="CX18" s="5">
        <v>28.515829</v>
      </c>
      <c r="CY18" s="5">
        <v>28.435942999999998</v>
      </c>
      <c r="CZ18">
        <f t="shared" si="10"/>
        <v>1391.9800653657517</v>
      </c>
      <c r="DA18">
        <f t="shared" si="10"/>
        <v>1371.2563705820323</v>
      </c>
      <c r="DB18">
        <f t="shared" si="10"/>
        <v>1274.0350861555426</v>
      </c>
      <c r="DC18">
        <f t="shared" si="10"/>
        <v>1443.1039051502173</v>
      </c>
      <c r="DD18">
        <f t="shared" si="10"/>
        <v>1518.0299588948976</v>
      </c>
      <c r="DE18">
        <f t="shared" si="10"/>
        <v>1446.7691214244653</v>
      </c>
      <c r="DF18">
        <f t="shared" si="10"/>
        <v>1506.5892937754504</v>
      </c>
      <c r="DG18">
        <f t="shared" si="10"/>
        <v>1476.1432983064105</v>
      </c>
      <c r="DH18">
        <f t="shared" si="10"/>
        <v>1420.7840188500682</v>
      </c>
      <c r="DI18">
        <f t="shared" si="10"/>
        <v>1381.8282598679034</v>
      </c>
      <c r="DJ18">
        <f t="shared" si="10"/>
        <v>1130.9771627591745</v>
      </c>
      <c r="DK18">
        <f t="shared" si="10"/>
        <v>1331.3964027820771</v>
      </c>
      <c r="DL18">
        <f t="shared" si="10"/>
        <v>1344.0815237030336</v>
      </c>
      <c r="DM18">
        <f t="shared" si="10"/>
        <v>1395.5816707334293</v>
      </c>
      <c r="DN18">
        <f t="shared" si="10"/>
        <v>1338.7008576358901</v>
      </c>
      <c r="DO18" s="5">
        <v>26.850189999999998</v>
      </c>
      <c r="DP18" s="5">
        <v>27.247601</v>
      </c>
      <c r="DQ18" s="5">
        <v>27.635827000000003</v>
      </c>
      <c r="DR18" s="5">
        <v>28.031009999999998</v>
      </c>
      <c r="DS18" s="5">
        <v>28.439941999999999</v>
      </c>
      <c r="DT18" s="5">
        <v>28.887872999999999</v>
      </c>
      <c r="DU18" s="5">
        <v>29.360827</v>
      </c>
      <c r="DV18" s="5">
        <v>29.781046</v>
      </c>
      <c r="DW18" s="5">
        <v>30.042973000000003</v>
      </c>
      <c r="DX18" s="5">
        <v>30.081827000000001</v>
      </c>
      <c r="DY18" s="5">
        <v>29.851248999999999</v>
      </c>
      <c r="DZ18" s="5">
        <v>29.402480000000001</v>
      </c>
      <c r="EA18" s="5">
        <v>28.887117</v>
      </c>
      <c r="EB18" s="5">
        <v>28.515829</v>
      </c>
      <c r="EC18" s="5">
        <v>28.435942999999998</v>
      </c>
      <c r="ED18" s="127" t="str">
        <f>IFERROR(E18/VLOOKUP($C18,$C$159:$S$166,E$3-2004,0),"")</f>
        <v/>
      </c>
      <c r="EE18" s="6">
        <f t="shared" si="16"/>
        <v>0.97279260052743577</v>
      </c>
      <c r="EF18" s="6">
        <f t="shared" si="16"/>
        <v>0.8789487484807994</v>
      </c>
      <c r="EG18" s="6">
        <f t="shared" si="16"/>
        <v>0.92445526394080646</v>
      </c>
      <c r="EH18" s="6">
        <f t="shared" si="16"/>
        <v>0.98856911114897728</v>
      </c>
      <c r="EI18" s="6">
        <f t="shared" si="16"/>
        <v>0.91710103521877429</v>
      </c>
      <c r="EJ18" s="6">
        <f t="shared" si="16"/>
        <v>0.94662549671463192</v>
      </c>
      <c r="EK18" s="6">
        <f t="shared" si="16"/>
        <v>0.88556773413657697</v>
      </c>
      <c r="EL18" s="6">
        <f t="shared" si="16"/>
        <v>0.86350976659789347</v>
      </c>
      <c r="EM18" s="6">
        <f t="shared" si="16"/>
        <v>0.86359976012552242</v>
      </c>
      <c r="EN18" s="6">
        <f t="shared" si="16"/>
        <v>0.70732608482747061</v>
      </c>
      <c r="EO18" s="6">
        <f t="shared" si="11"/>
        <v>0.85422897865486136</v>
      </c>
      <c r="EP18" s="6">
        <f t="shared" si="11"/>
        <v>0.87857049537309218</v>
      </c>
      <c r="EQ18" s="6">
        <f t="shared" si="11"/>
        <v>0.9064288348357934</v>
      </c>
      <c r="ER18" s="6">
        <f t="shared" si="11"/>
        <v>0.91897266829929836</v>
      </c>
      <c r="ES18" s="17">
        <f t="shared" si="12"/>
        <v>51.842466119075944</v>
      </c>
      <c r="ET18" s="5">
        <f t="shared" si="12"/>
        <v>50.325765214414005</v>
      </c>
      <c r="EU18" s="5">
        <f t="shared" si="12"/>
        <v>46.100848950731326</v>
      </c>
      <c r="EV18" s="5">
        <f t="shared" si="12"/>
        <v>51.482408416614931</v>
      </c>
      <c r="EW18" s="5">
        <f t="shared" si="12"/>
        <v>53.376689688568902</v>
      </c>
      <c r="EX18" s="5">
        <f t="shared" si="12"/>
        <v>50.082230748676629</v>
      </c>
      <c r="EY18" s="5">
        <f t="shared" si="12"/>
        <v>51.312903882967959</v>
      </c>
      <c r="EZ18" s="5">
        <f t="shared" si="12"/>
        <v>49.566536323351791</v>
      </c>
      <c r="FA18" s="5">
        <f t="shared" si="12"/>
        <v>47.291725051647454</v>
      </c>
      <c r="FB18" s="5">
        <f t="shared" si="12"/>
        <v>45.935649449347054</v>
      </c>
      <c r="FC18" s="5">
        <f t="shared" si="12"/>
        <v>37.88709687689029</v>
      </c>
      <c r="FD18" s="5">
        <f t="shared" si="12"/>
        <v>45.281772244452746</v>
      </c>
      <c r="FE18" s="5">
        <f t="shared" si="12"/>
        <v>46.528752720565144</v>
      </c>
      <c r="FF18" s="5">
        <f t="shared" si="12"/>
        <v>48.94059614165274</v>
      </c>
      <c r="FG18" s="5">
        <f t="shared" si="13"/>
        <v>47.077772579438992</v>
      </c>
      <c r="FH18" s="15">
        <f t="shared" si="14"/>
        <v>1391.9800653657517</v>
      </c>
      <c r="FI18">
        <f t="shared" si="14"/>
        <v>1371.2563705820323</v>
      </c>
      <c r="FJ18">
        <f t="shared" si="14"/>
        <v>1274.0350861555426</v>
      </c>
      <c r="FK18">
        <f t="shared" si="14"/>
        <v>1443.1039051502173</v>
      </c>
      <c r="FL18">
        <f t="shared" si="14"/>
        <v>1518.0299588948976</v>
      </c>
      <c r="FM18">
        <f t="shared" si="14"/>
        <v>1446.7691214244653</v>
      </c>
      <c r="FN18">
        <f t="shared" si="14"/>
        <v>1506.5892937754504</v>
      </c>
      <c r="FO18">
        <f t="shared" si="14"/>
        <v>1476.1432983064105</v>
      </c>
      <c r="FP18">
        <f t="shared" si="14"/>
        <v>1420.7840188500682</v>
      </c>
      <c r="FQ18">
        <f t="shared" si="14"/>
        <v>1381.8282598679034</v>
      </c>
      <c r="FR18">
        <f t="shared" si="14"/>
        <v>1130.9771627591745</v>
      </c>
      <c r="FS18">
        <f t="shared" si="14"/>
        <v>1331.3964027820771</v>
      </c>
      <c r="FT18">
        <f t="shared" si="14"/>
        <v>1344.0815237030336</v>
      </c>
      <c r="FU18">
        <f t="shared" si="14"/>
        <v>1395.5816707334293</v>
      </c>
      <c r="FV18">
        <f t="shared" si="14"/>
        <v>1338.7008576358901</v>
      </c>
    </row>
    <row r="19" spans="1:178">
      <c r="A19" t="str">
        <f>VLOOKUP(B19,'[3]country codes'!$A$3:$B$287,2,0)</f>
        <v>CHE</v>
      </c>
      <c r="B19" s="1" t="s">
        <v>15</v>
      </c>
      <c r="C19" s="15">
        <v>3</v>
      </c>
      <c r="E19" s="17">
        <f>IFERROR(VLOOKUP(E$3&amp;$A19,[3]Calcs!$Q$2:$R$2281,2,0),"")</f>
        <v>50.931191277120767</v>
      </c>
      <c r="F19" s="5" t="str">
        <f>IFERROR(VLOOKUP(F$3&amp;$A19,[3]Calcs!$Q$2:$R$2281,2,0),"")</f>
        <v/>
      </c>
      <c r="G19" s="5" t="str">
        <f>IFERROR(VLOOKUP(G$3&amp;$A19,[3]Calcs!$Q$2:$R$2281,2,0),"")</f>
        <v/>
      </c>
      <c r="H19" s="5">
        <f>IFERROR(VLOOKUP(H$3&amp;$A19,[3]Calcs!$Q$2:$R$2281,2,0),"")</f>
        <v>52.409926598495318</v>
      </c>
      <c r="I19" s="5" t="str">
        <f>IFERROR(VLOOKUP(I$3&amp;$A19,[3]Calcs!$Q$2:$R$2281,2,0),"")</f>
        <v/>
      </c>
      <c r="J19" s="5" t="str">
        <f>IFERROR(VLOOKUP(J$3&amp;$A19,[3]Calcs!$Q$2:$R$2281,2,0),"")</f>
        <v/>
      </c>
      <c r="K19" s="5">
        <f>IFERROR(VLOOKUP(K$3&amp;$A19,[3]Calcs!$Q$2:$R$2281,2,0),"")</f>
        <v>55.344236001554833</v>
      </c>
      <c r="L19" s="5">
        <f>IFERROR(VLOOKUP(L$3&amp;$A19,[3]Calcs!$Q$2:$R$2281,2,0),"")</f>
        <v>54.624411705443265</v>
      </c>
      <c r="M19" s="5">
        <f>IFERROR(VLOOKUP(M$3&amp;$A19,[3]Calcs!$Q$2:$R$2281,2,0),"")</f>
        <v>55.253522183634701</v>
      </c>
      <c r="N19" s="5">
        <f>IFERROR(VLOOKUP(N$3&amp;$A19,[3]Calcs!$Q$2:$R$2281,2,0),"")</f>
        <v>56.257503423945494</v>
      </c>
      <c r="O19" s="5">
        <f>IFERROR(VLOOKUP(O$3&amp;$A19,[3]Calcs!$Q$2:$R$2281,2,0),"")</f>
        <v>56.119375176995341</v>
      </c>
      <c r="P19" s="5">
        <f>IFERROR(VLOOKUP(P$3&amp;$A19,[3]Calcs!$Q$2:$R$2281,2,0),"")</f>
        <v>57.008426130489561</v>
      </c>
      <c r="Q19" s="5">
        <f>IFERROR(VLOOKUP(Q$3&amp;$A19,[3]Calcs!$Q$2:$R$2281,2,0),"")</f>
        <v>58.071555539144526</v>
      </c>
      <c r="R19" s="5">
        <f>IFERROR(VLOOKUP(R$3&amp;$A19,[3]Calcs!$Q$2:$R$2281,2,0),"")</f>
        <v>60.104650343177852</v>
      </c>
      <c r="S19" s="5">
        <f>IFERROR(VLOOKUP(S$3&amp;$A19,[3]Calcs!$Q$2:$R$2281,2,0),"")</f>
        <v>62.281298510729712</v>
      </c>
      <c r="T19" s="127">
        <f t="shared" si="0"/>
        <v>0.62546298832690905</v>
      </c>
      <c r="U19" s="6">
        <f t="shared" si="1"/>
        <v>0.96775854125105865</v>
      </c>
      <c r="V19" s="6">
        <f t="shared" si="2"/>
        <v>2.1766481675518605</v>
      </c>
      <c r="W19" s="17">
        <f>_xlfn.XLOOKUP(W$3&amp;$A19,[3]Calcs!$Q$2:$Q$2281,[3]Calcs!$H$2:$H$2281,"")</f>
        <v>7.4732527732849121</v>
      </c>
      <c r="X19" s="5" t="str">
        <f>_xlfn.XLOOKUP(X$3&amp;$A19,[3]Calcs!$Q$2:$Q$2281,[3]Calcs!$H$2:$H$2281,"")</f>
        <v/>
      </c>
      <c r="Y19" s="5" t="str">
        <f>_xlfn.XLOOKUP(Y$3&amp;$A19,[3]Calcs!$Q$2:$Q$2281,[3]Calcs!$H$2:$H$2281,"")</f>
        <v/>
      </c>
      <c r="Z19" s="5">
        <f>_xlfn.XLOOKUP(Z$3&amp;$A19,[3]Calcs!$Q$2:$Q$2281,[3]Calcs!$H$2:$H$2281,"")</f>
        <v>7.5245208740234375</v>
      </c>
      <c r="AA19" s="5" t="str">
        <f>_xlfn.XLOOKUP(AA$3&amp;$A19,[3]Calcs!$Q$2:$Q$2281,[3]Calcs!$H$2:$H$2281,"")</f>
        <v/>
      </c>
      <c r="AB19" s="5" t="str">
        <f>_xlfn.XLOOKUP(AB$3&amp;$A19,[3]Calcs!$Q$2:$Q$2281,[3]Calcs!$H$2:$H$2281,"")</f>
        <v/>
      </c>
      <c r="AC19" s="5">
        <f>_xlfn.XLOOKUP(AC$3&amp;$A19,[3]Calcs!$Q$2:$Q$2281,[3]Calcs!$H$2:$H$2281,"")</f>
        <v>7.7762088775634766</v>
      </c>
      <c r="AD19" s="5">
        <f>_xlfn.XLOOKUP(AD$3&amp;$A19,[3]Calcs!$Q$2:$Q$2281,[3]Calcs!$H$2:$H$2281,"")</f>
        <v>7.6345062255859375</v>
      </c>
      <c r="AE19" s="5">
        <f>_xlfn.XLOOKUP(AE$3&amp;$A19,[3]Calcs!$Q$2:$Q$2281,[3]Calcs!$H$2:$H$2281,"")</f>
        <v>7.4928035736083984</v>
      </c>
      <c r="AF19" s="5">
        <f>_xlfn.XLOOKUP(AF$3&amp;$A19,[3]Calcs!$Q$2:$Q$2281,[3]Calcs!$H$2:$H$2281,"")</f>
        <v>7.5721368789672852</v>
      </c>
      <c r="AG19" s="5">
        <f>_xlfn.XLOOKUP(AG$3&amp;$A19,[3]Calcs!$Q$2:$Q$2281,[3]Calcs!$H$2:$H$2281,"")</f>
        <v>7.4585199356079102</v>
      </c>
      <c r="AH19" s="5">
        <f>_xlfn.XLOOKUP(AH$3&amp;$A19,[3]Calcs!$Q$2:$Q$2281,[3]Calcs!$H$2:$H$2281,"")</f>
        <v>7.4735932350158691</v>
      </c>
      <c r="AI19" s="5">
        <f>_xlfn.XLOOKUP(AI$3&amp;$A19,[3]Calcs!$Q$2:$Q$2281,[3]Calcs!$H$2:$H$2281,"")</f>
        <v>7.5085868835449219</v>
      </c>
      <c r="AJ19" s="5">
        <f>_xlfn.XLOOKUP(AJ$3&amp;$A19,[3]Calcs!$Q$2:$Q$2281,[3]Calcs!$H$2:$H$2281,"")</f>
        <v>7.694221019744873</v>
      </c>
      <c r="AK19" s="128">
        <f>_xlfn.XLOOKUP(AK$3&amp;$A19,[3]Calcs!$Q$2:$Q$2281,[3]Calcs!$H$2:$H$2281,"")</f>
        <v>7.5084352493286133</v>
      </c>
      <c r="AL19" s="127">
        <f t="shared" si="3"/>
        <v>2.5567063715251368E-3</v>
      </c>
      <c r="AM19" s="6">
        <f t="shared" si="4"/>
        <v>-0.18578577041625977</v>
      </c>
      <c r="AN19" s="17">
        <f>_xlfn.XLOOKUP(AN$3&amp;$A19,[3]Calcs!$Q$2:$Q$2281,[3]Calcs!$G$2:$G$2281,"")</f>
        <v>81.400000000000006</v>
      </c>
      <c r="AO19" s="5">
        <f>_xlfn.XLOOKUP(AO$3&amp;$A19,[3]Calcs!$Q$2:$Q$2281,[3]Calcs!$G$2:$G$2281,"")</f>
        <v>81.7</v>
      </c>
      <c r="AP19" s="5">
        <f>_xlfn.XLOOKUP(AP$3&amp;$A19,[3]Calcs!$Q$2:$Q$2281,[3]Calcs!$G$2:$G$2281,"")</f>
        <v>81.900000000000006</v>
      </c>
      <c r="AQ19" s="5">
        <f>_xlfn.XLOOKUP(AQ$3&amp;$A19,[3]Calcs!$Q$2:$Q$2281,[3]Calcs!$G$2:$G$2281,"")</f>
        <v>82.1</v>
      </c>
      <c r="AR19" s="5">
        <f>_xlfn.XLOOKUP(AR$3&amp;$A19,[3]Calcs!$Q$2:$Q$2281,[3]Calcs!$G$2:$G$2281,"")</f>
        <v>82.3</v>
      </c>
      <c r="AS19" s="5">
        <f>_xlfn.XLOOKUP(AS$3&amp;$A19,[3]Calcs!$Q$2:$Q$2281,[3]Calcs!$G$2:$G$2281,"")</f>
        <v>82.5</v>
      </c>
      <c r="AT19" s="5">
        <f>_xlfn.XLOOKUP(AT$3&amp;$A19,[3]Calcs!$Q$2:$Q$2281,[3]Calcs!$G$2:$G$2281,"")</f>
        <v>82.6</v>
      </c>
      <c r="AU19" s="5">
        <f>_xlfn.XLOOKUP(AU$3&amp;$A19,[3]Calcs!$Q$2:$Q$2281,[3]Calcs!$G$2:$G$2281,"")</f>
        <v>82.8</v>
      </c>
      <c r="AV19" s="5">
        <f>_xlfn.XLOOKUP(AV$3&amp;$A19,[3]Calcs!$Q$2:$Q$2281,[3]Calcs!$G$2:$G$2281,"")</f>
        <v>83</v>
      </c>
      <c r="AW19" s="5">
        <f>_xlfn.XLOOKUP(AW$3&amp;$A19,[3]Calcs!$Q$2:$Q$2281,[3]Calcs!$G$2:$G$2281,"")</f>
        <v>83.1</v>
      </c>
      <c r="AX19" s="5">
        <f>_xlfn.XLOOKUP(AX$3&amp;$A19,[3]Calcs!$Q$2:$Q$2281,[3]Calcs!$G$2:$G$2281,"")</f>
        <v>83.3</v>
      </c>
      <c r="AY19" s="5">
        <f>_xlfn.XLOOKUP(AY$3&amp;$A19,[3]Calcs!$Q$2:$Q$2281,[3]Calcs!$G$2:$G$2281,"")</f>
        <v>83.5</v>
      </c>
      <c r="AZ19" s="5">
        <f>_xlfn.XLOOKUP(AZ$3&amp;$A19,[3]Calcs!$Q$2:$Q$2281,[3]Calcs!$G$2:$G$2281,"")</f>
        <v>83.6</v>
      </c>
      <c r="BA19" s="5">
        <f>_xlfn.XLOOKUP(BA$3&amp;$A19,[3]Calcs!$Q$2:$Q$2281,[3]Calcs!$G$2:$G$2281,"")</f>
        <v>83.8</v>
      </c>
      <c r="BB19" s="5">
        <f>_xlfn.XLOOKUP(BB$3&amp;$A19,[3]Calcs!$Q$2:$Q$2281,[3]Calcs!$G$2:$G$2281,"")</f>
        <v>83</v>
      </c>
      <c r="BC19" s="127">
        <f t="shared" si="5"/>
        <v>0.1771428571428566</v>
      </c>
      <c r="BD19" s="6">
        <f t="shared" si="6"/>
        <v>-0.79999999999999716</v>
      </c>
      <c r="BE19" s="17">
        <f>_xlfn.XLOOKUP(BE$3&amp;$A19,[3]Calcs!$Q$2:$Q$2281,[3]Calcs!$I$2:$I$2281,"")</f>
        <v>5.6439579385237799</v>
      </c>
      <c r="BF19" s="5">
        <f>_xlfn.XLOOKUP(BF$3&amp;$A19,[3]Calcs!$Q$2:$Q$2281,[3]Calcs!$I$2:$I$2281,"")</f>
        <v>5.8602605034311601</v>
      </c>
      <c r="BG19" s="5">
        <f>_xlfn.XLOOKUP(BG$3&amp;$A19,[3]Calcs!$Q$2:$Q$2281,[3]Calcs!$I$2:$I$2281,"")</f>
        <v>5.8097142498359</v>
      </c>
      <c r="BH19" s="5">
        <f>_xlfn.XLOOKUP(BH$3&amp;$A19,[3]Calcs!$Q$2:$Q$2281,[3]Calcs!$I$2:$I$2281,"")</f>
        <v>5.4052174613088901</v>
      </c>
      <c r="BI19" s="5">
        <f>_xlfn.XLOOKUP(BI$3&amp;$A19,[3]Calcs!$Q$2:$Q$2281,[3]Calcs!$I$2:$I$2281,"")</f>
        <v>5.4633449128514897</v>
      </c>
      <c r="BJ19" s="5">
        <f>_xlfn.XLOOKUP(BJ$3&amp;$A19,[3]Calcs!$Q$2:$Q$2281,[3]Calcs!$I$2:$I$2281,"")</f>
        <v>5.3667381955311297</v>
      </c>
      <c r="BK19" s="5">
        <f>_xlfn.XLOOKUP(BK$3&amp;$A19,[3]Calcs!$Q$2:$Q$2281,[3]Calcs!$I$2:$I$2281,"")</f>
        <v>5.0646074056307402</v>
      </c>
      <c r="BL19" s="5">
        <f>_xlfn.XLOOKUP(BL$3&amp;$A19,[3]Calcs!$Q$2:$Q$2281,[3]Calcs!$I$2:$I$2281,"")</f>
        <v>5.0924611440200698</v>
      </c>
      <c r="BM19" s="5">
        <f>_xlfn.XLOOKUP(BM$3&amp;$A19,[3]Calcs!$Q$2:$Q$2281,[3]Calcs!$I$2:$I$2281,"")</f>
        <v>4.8110473568002501</v>
      </c>
      <c r="BN19" s="5">
        <f>_xlfn.XLOOKUP(BN$3&amp;$A19,[3]Calcs!$Q$2:$Q$2281,[3]Calcs!$I$2:$I$2281,"")</f>
        <v>4.6896255556143096</v>
      </c>
      <c r="BO19" s="5">
        <f>_xlfn.XLOOKUP(BO$3&amp;$A19,[3]Calcs!$Q$2:$Q$2281,[3]Calcs!$I$2:$I$2281,"")</f>
        <v>4.6007449237883797</v>
      </c>
      <c r="BP19" s="5">
        <f>_xlfn.XLOOKUP(BP$3&amp;$A19,[3]Calcs!$Q$2:$Q$2281,[3]Calcs!$I$2:$I$2281,"")</f>
        <v>4.4749647787582099</v>
      </c>
      <c r="BQ19" s="5">
        <f>_xlfn.XLOOKUP(BQ$3&amp;$A19,[3]Calcs!$Q$2:$Q$2281,[3]Calcs!$I$2:$I$2281,"")</f>
        <v>4.2890626027576486</v>
      </c>
      <c r="BR19" s="5">
        <f>_xlfn.XLOOKUP(BR$3&amp;$A19,[3]Calcs!$Q$2:$Q$2281,[3]Calcs!$I$2:$I$2281,"")</f>
        <v>4.1425161151167673</v>
      </c>
      <c r="BS19" s="5">
        <f>_xlfn.XLOOKUP(BS$3&amp;$A19,[3]Calcs!$Q$2:$Q$2281,[3]Calcs!$I$2:$I$2281,"")</f>
        <v>3.4645538716327242</v>
      </c>
      <c r="BT19" s="127">
        <f t="shared" si="7"/>
        <v>-0.13176656962204789</v>
      </c>
      <c r="BU19" s="6">
        <f t="shared" si="8"/>
        <v>-0.6779622434840431</v>
      </c>
      <c r="BV19" s="15">
        <f t="shared" si="9"/>
        <v>12</v>
      </c>
      <c r="BW19" t="str">
        <f t="shared" si="9"/>
        <v/>
      </c>
      <c r="BX19" t="str">
        <f t="shared" si="9"/>
        <v/>
      </c>
      <c r="BY19">
        <f t="shared" si="9"/>
        <v>18</v>
      </c>
      <c r="BZ19" t="str">
        <f t="shared" si="9"/>
        <v/>
      </c>
      <c r="CA19" t="str">
        <f t="shared" si="9"/>
        <v/>
      </c>
      <c r="CB19">
        <f t="shared" si="9"/>
        <v>6</v>
      </c>
      <c r="CC19">
        <f t="shared" si="9"/>
        <v>11</v>
      </c>
      <c r="CD19">
        <f t="shared" si="9"/>
        <v>11</v>
      </c>
      <c r="CE19">
        <f t="shared" si="9"/>
        <v>7</v>
      </c>
      <c r="CF19">
        <f t="shared" si="9"/>
        <v>8</v>
      </c>
      <c r="CG19">
        <f t="shared" si="9"/>
        <v>10</v>
      </c>
      <c r="CH19">
        <f t="shared" si="9"/>
        <v>6</v>
      </c>
      <c r="CI19">
        <f t="shared" si="9"/>
        <v>4</v>
      </c>
      <c r="CJ19">
        <f t="shared" si="9"/>
        <v>1</v>
      </c>
      <c r="CK19" s="17">
        <v>7.4579610000000001</v>
      </c>
      <c r="CL19" s="5" t="s">
        <v>333</v>
      </c>
      <c r="CM19" s="5" t="s">
        <v>333</v>
      </c>
      <c r="CN19" s="5">
        <v>7.713902</v>
      </c>
      <c r="CO19" s="5" t="s">
        <v>333</v>
      </c>
      <c r="CP19" s="5" t="s">
        <v>333</v>
      </c>
      <c r="CQ19" s="5">
        <v>8.008006</v>
      </c>
      <c r="CR19" s="5">
        <v>8.1088760000000004</v>
      </c>
      <c r="CS19" s="5">
        <v>8.2060030000000008</v>
      </c>
      <c r="CT19" s="5">
        <v>8.2967750000000002</v>
      </c>
      <c r="CU19" s="5">
        <v>8.3799150000000004</v>
      </c>
      <c r="CV19" s="5">
        <v>8.4557970000000005</v>
      </c>
      <c r="CW19" s="5">
        <v>8.5256139999999991</v>
      </c>
      <c r="CX19" s="5">
        <v>8.5913610000000009</v>
      </c>
      <c r="CY19" s="5">
        <v>8.654618000000001</v>
      </c>
      <c r="CZ19">
        <f t="shared" si="10"/>
        <v>379.8428382283069</v>
      </c>
      <c r="DA19" t="str">
        <f t="shared" si="10"/>
        <v/>
      </c>
      <c r="DB19" t="str">
        <f t="shared" si="10"/>
        <v/>
      </c>
      <c r="DC19">
        <f t="shared" si="10"/>
        <v>404.28503760798623</v>
      </c>
      <c r="DD19" t="str">
        <f t="shared" si="10"/>
        <v/>
      </c>
      <c r="DE19" t="str">
        <f t="shared" si="10"/>
        <v/>
      </c>
      <c r="DF19">
        <f t="shared" si="10"/>
        <v>443.19697396586713</v>
      </c>
      <c r="DG19">
        <f t="shared" si="10"/>
        <v>442.94258109238797</v>
      </c>
      <c r="DH19">
        <f t="shared" si="10"/>
        <v>453.41056879947297</v>
      </c>
      <c r="DI19">
        <f t="shared" si="10"/>
        <v>466.75584797020537</v>
      </c>
      <c r="DJ19">
        <f t="shared" si="10"/>
        <v>470.27559383633093</v>
      </c>
      <c r="DK19">
        <f t="shared" si="10"/>
        <v>482.05167864891524</v>
      </c>
      <c r="DL19">
        <f t="shared" si="10"/>
        <v>495.09566690630805</v>
      </c>
      <c r="DM19">
        <f t="shared" si="10"/>
        <v>516.38074887701487</v>
      </c>
      <c r="DN19">
        <f t="shared" si="10"/>
        <v>539.02084715433466</v>
      </c>
      <c r="DO19" s="5">
        <v>7.4579610000000001</v>
      </c>
      <c r="DP19" s="5">
        <v>7.5369859999999997</v>
      </c>
      <c r="DQ19" s="5">
        <v>7.6228259999999999</v>
      </c>
      <c r="DR19" s="5">
        <v>7.713902</v>
      </c>
      <c r="DS19" s="5">
        <v>7.8086739999999999</v>
      </c>
      <c r="DT19" s="5">
        <v>7.9069880000000001</v>
      </c>
      <c r="DU19" s="5">
        <v>8.008006</v>
      </c>
      <c r="DV19" s="5">
        <v>8.1088760000000004</v>
      </c>
      <c r="DW19" s="5">
        <v>8.2060030000000008</v>
      </c>
      <c r="DX19" s="5">
        <v>8.2967750000000002</v>
      </c>
      <c r="DY19" s="5">
        <v>8.3799150000000004</v>
      </c>
      <c r="DZ19" s="5">
        <v>8.4557970000000005</v>
      </c>
      <c r="EA19" s="5">
        <v>8.5256139999999991</v>
      </c>
      <c r="EB19" s="5">
        <v>8.5913610000000009</v>
      </c>
      <c r="EC19" s="5">
        <v>8.654618000000001</v>
      </c>
      <c r="ED19" s="127" t="str">
        <f t="shared" ref="ED19:EH34" si="19">IFERROR(E19/VLOOKUP($C19,$C$159:$S$166,E$3-2003,0),"")</f>
        <v/>
      </c>
      <c r="EE19" s="129" cm="1">
        <f t="array" ref="EE19">TREND($EG19:$EQ19,$EG$3:$EQ$3,EE$3)</f>
        <v>1.1167762289550351</v>
      </c>
      <c r="EF19" s="129" cm="1">
        <f t="array" ref="EF19">TREND($EG19:$EQ19,$EG$3:$EQ$3,EF$3)</f>
        <v>1.1181427424714014</v>
      </c>
      <c r="EG19" s="6">
        <f>IFERROR(H19/VLOOKUP($C19,$C$159:$S$166,H$3-2003,0),"")</f>
        <v>1.1131430945613956</v>
      </c>
      <c r="EH19" s="129">
        <f>EG19+(EJ19-EG19)/3</f>
        <v>1.1221682179662524</v>
      </c>
      <c r="EI19" s="129">
        <f>EG19+(EJ19-EG19)*2/3</f>
        <v>1.1311933413711093</v>
      </c>
      <c r="EJ19" s="6">
        <f>IFERROR(K19/VLOOKUP($C19,$C$159:$S$166,K$3-2003,0),"")</f>
        <v>1.1402184647759661</v>
      </c>
      <c r="EK19" s="6">
        <f>IFERROR(L19/VLOOKUP($C19,$C$159:$S$166,L$3-2003,0),"")</f>
        <v>1.1102010923496002</v>
      </c>
      <c r="EL19" s="6">
        <f>IFERROR(M19/VLOOKUP($C19,$C$159:$S$166,M$3-2003,0),"")</f>
        <v>1.1177764400567627</v>
      </c>
      <c r="EM19" s="6">
        <f>IFERROR(N19/VLOOKUP($C19,$C$159:$S$166,N$3-2003,0),"")</f>
        <v>1.141744655935651</v>
      </c>
      <c r="EN19" s="6">
        <f>IFERROR(O19/VLOOKUP($C19,$C$159:$S$166,O$3-2003,0),"")</f>
        <v>1.1200938386693249</v>
      </c>
      <c r="EO19" s="6">
        <f t="shared" si="11"/>
        <v>1.1197843191070456</v>
      </c>
      <c r="EP19" s="6">
        <f t="shared" si="11"/>
        <v>1.1195453854707318</v>
      </c>
      <c r="EQ19" s="6">
        <f t="shared" si="11"/>
        <v>1.1538912090017541</v>
      </c>
      <c r="ER19" s="6">
        <f t="shared" si="11"/>
        <v>1.1443642379775139</v>
      </c>
      <c r="ES19" s="17">
        <f t="shared" si="12"/>
        <v>50.931191277120767</v>
      </c>
      <c r="ET19" s="5">
        <f t="shared" si="12"/>
        <v>50.615535196222659</v>
      </c>
      <c r="EU19" s="5">
        <f t="shared" si="12"/>
        <v>52.499726567160316</v>
      </c>
      <c r="EV19" s="5">
        <f t="shared" si="12"/>
        <v>52.409926598495318</v>
      </c>
      <c r="EW19" s="5">
        <f t="shared" si="12"/>
        <v>53.052811141644149</v>
      </c>
      <c r="EX19" s="5">
        <f t="shared" si="12"/>
        <v>54.37336468040953</v>
      </c>
      <c r="EY19" s="5">
        <f t="shared" si="12"/>
        <v>55.344236001554833</v>
      </c>
      <c r="EZ19" s="5">
        <f t="shared" si="12"/>
        <v>54.624411705443265</v>
      </c>
      <c r="FA19" s="5">
        <f t="shared" si="12"/>
        <v>55.253522183634701</v>
      </c>
      <c r="FB19" s="5">
        <f t="shared" si="12"/>
        <v>56.257503423945494</v>
      </c>
      <c r="FC19" s="5">
        <f t="shared" si="12"/>
        <v>56.119375176995341</v>
      </c>
      <c r="FD19" s="5">
        <f t="shared" si="12"/>
        <v>57.008426130489561</v>
      </c>
      <c r="FE19" s="5">
        <f t="shared" si="12"/>
        <v>58.071555539144526</v>
      </c>
      <c r="FF19" s="5">
        <f t="shared" si="12"/>
        <v>60.104650343177852</v>
      </c>
      <c r="FG19" s="5">
        <f t="shared" si="13"/>
        <v>62.281298510729712</v>
      </c>
      <c r="FH19" s="15">
        <f t="shared" si="14"/>
        <v>379.8428382283069</v>
      </c>
      <c r="FI19">
        <f t="shared" si="14"/>
        <v>381.48858015643742</v>
      </c>
      <c r="FJ19">
        <f t="shared" si="14"/>
        <v>400.19628066904039</v>
      </c>
      <c r="FK19">
        <f t="shared" si="14"/>
        <v>404.28503760798623</v>
      </c>
      <c r="FL19">
        <f t="shared" si="14"/>
        <v>414.27210698866696</v>
      </c>
      <c r="FM19">
        <f t="shared" si="14"/>
        <v>429.92954204762202</v>
      </c>
      <c r="FN19">
        <f t="shared" si="14"/>
        <v>443.19697396586713</v>
      </c>
      <c r="FO19">
        <f t="shared" si="14"/>
        <v>442.94258109238797</v>
      </c>
      <c r="FP19">
        <f t="shared" si="14"/>
        <v>453.41056879947297</v>
      </c>
      <c r="FQ19">
        <f t="shared" si="14"/>
        <v>466.75584797020537</v>
      </c>
      <c r="FR19">
        <f t="shared" si="14"/>
        <v>470.27559383633093</v>
      </c>
      <c r="FS19">
        <f t="shared" si="14"/>
        <v>482.05167864891524</v>
      </c>
      <c r="FT19">
        <f t="shared" si="14"/>
        <v>495.09566690630805</v>
      </c>
      <c r="FU19">
        <f t="shared" si="14"/>
        <v>516.38074887701487</v>
      </c>
      <c r="FV19">
        <f t="shared" si="14"/>
        <v>539.02084715433466</v>
      </c>
    </row>
    <row r="20" spans="1:178">
      <c r="A20" t="str">
        <f>VLOOKUP(B20,'[3]country codes'!$A$3:$B$287,2,0)</f>
        <v>QAT</v>
      </c>
      <c r="B20" s="1" t="s">
        <v>155</v>
      </c>
      <c r="C20" s="15">
        <v>4</v>
      </c>
      <c r="E20" s="17" t="str">
        <f>IFERROR(VLOOKUP(E$3&amp;$A20,[3]Calcs!$Q$2:$R$2281,2,0),"")</f>
        <v/>
      </c>
      <c r="F20" s="5" t="str">
        <f>IFERROR(VLOOKUP(F$3&amp;$A20,[3]Calcs!$Q$2:$R$2281,2,0),"")</f>
        <v/>
      </c>
      <c r="G20" s="5" t="str">
        <f>IFERROR(VLOOKUP(G$3&amp;$A20,[3]Calcs!$Q$2:$R$2281,2,0),"")</f>
        <v/>
      </c>
      <c r="H20" s="5">
        <f>IFERROR(VLOOKUP(H$3&amp;$A20,[3]Calcs!$Q$2:$R$2281,2,0),"")</f>
        <v>23.935338698000553</v>
      </c>
      <c r="I20" s="5">
        <f>IFERROR(VLOOKUP(I$3&amp;$A20,[3]Calcs!$Q$2:$R$2281,2,0),"")</f>
        <v>26.735138499102462</v>
      </c>
      <c r="J20" s="5">
        <f>IFERROR(VLOOKUP(J$3&amp;$A20,[3]Calcs!$Q$2:$R$2281,2,0),"")</f>
        <v>26.208708746767762</v>
      </c>
      <c r="K20" s="5">
        <f>IFERROR(VLOOKUP(K$3&amp;$A20,[3]Calcs!$Q$2:$R$2281,2,0),"")</f>
        <v>26.372762914100651</v>
      </c>
      <c r="L20" s="5">
        <f>IFERROR(VLOOKUP(L$3&amp;$A20,[3]Calcs!$Q$2:$R$2281,2,0),"")</f>
        <v>28.100191188077066</v>
      </c>
      <c r="M20" s="5">
        <f>IFERROR(VLOOKUP(M$3&amp;$A20,[3]Calcs!$Q$2:$R$2281,2,0),"")</f>
        <v>25.562562719865888</v>
      </c>
      <c r="N20" s="5">
        <f>IFERROR(VLOOKUP(N$3&amp;$A20,[3]Calcs!$Q$2:$R$2281,2,0),"")</f>
        <v>24.870442974541657</v>
      </c>
      <c r="O20" s="5" t="str">
        <f>IFERROR(VLOOKUP(O$3&amp;$A20,[3]Calcs!$Q$2:$R$2281,2,0),"")</f>
        <v/>
      </c>
      <c r="P20" s="5" t="str">
        <f>IFERROR(VLOOKUP(P$3&amp;$A20,[3]Calcs!$Q$2:$R$2281,2,0),"")</f>
        <v/>
      </c>
      <c r="Q20" s="5" t="str">
        <f>IFERROR(VLOOKUP(Q$3&amp;$A20,[3]Calcs!$Q$2:$R$2281,2,0),"")</f>
        <v/>
      </c>
      <c r="R20" s="5">
        <f>IFERROR(VLOOKUP(R$3&amp;$A20,[3]Calcs!$Q$2:$R$2281,2,0),"")</f>
        <v>24.326553764477001</v>
      </c>
      <c r="S20" s="5" t="str">
        <f>IFERROR(VLOOKUP(S$3&amp;$A20,[3]Calcs!$Q$2:$R$2281,2,0),"")</f>
        <v/>
      </c>
      <c r="T20" s="127">
        <f t="shared" si="0"/>
        <v>-0.1087861305540449</v>
      </c>
      <c r="U20" s="6">
        <f t="shared" si="1"/>
        <v>-0.25190016154514316</v>
      </c>
      <c r="V20" s="6" t="str">
        <f t="shared" si="2"/>
        <v/>
      </c>
      <c r="W20" s="17" t="str">
        <f>_xlfn.XLOOKUP(W$3&amp;$A20,[3]Calcs!$Q$2:$Q$2281,[3]Calcs!$H$2:$H$2281,"")</f>
        <v/>
      </c>
      <c r="X20" s="5" t="str">
        <f>_xlfn.XLOOKUP(X$3&amp;$A20,[3]Calcs!$Q$2:$Q$2281,[3]Calcs!$H$2:$H$2281,"")</f>
        <v/>
      </c>
      <c r="Y20" s="5" t="str">
        <f>_xlfn.XLOOKUP(Y$3&amp;$A20,[3]Calcs!$Q$2:$Q$2281,[3]Calcs!$H$2:$H$2281,"")</f>
        <v/>
      </c>
      <c r="Z20" s="5">
        <f>_xlfn.XLOOKUP(Z$3&amp;$A20,[3]Calcs!$Q$2:$Q$2281,[3]Calcs!$H$2:$H$2281,"")</f>
        <v>6.4178242683410645</v>
      </c>
      <c r="AA20" s="5">
        <f>_xlfn.XLOOKUP(AA$3&amp;$A20,[3]Calcs!$Q$2:$Q$2281,[3]Calcs!$H$2:$H$2281,"")</f>
        <v>6.8496527671813965</v>
      </c>
      <c r="AB20" s="5">
        <f>_xlfn.XLOOKUP(AB$3&amp;$A20,[3]Calcs!$Q$2:$Q$2281,[3]Calcs!$H$2:$H$2281,"")</f>
        <v>6.5916042327880859</v>
      </c>
      <c r="AC20" s="5">
        <f>_xlfn.XLOOKUP(AC$3&amp;$A20,[3]Calcs!$Q$2:$Q$2281,[3]Calcs!$H$2:$H$2281,"")</f>
        <v>6.6112985610961914</v>
      </c>
      <c r="AD20" s="5">
        <f>_xlfn.XLOOKUP(AD$3&amp;$A20,[3]Calcs!$Q$2:$Q$2281,[3]Calcs!$H$2:$H$2281,"")</f>
        <v>6.5323754946390791</v>
      </c>
      <c r="AE20" s="5">
        <f>_xlfn.XLOOKUP(AE$3&amp;$A20,[3]Calcs!$Q$2:$Q$2281,[3]Calcs!$H$2:$H$2281,"")</f>
        <v>6.4534524281819658</v>
      </c>
      <c r="AF20" s="5">
        <f>_xlfn.XLOOKUP(AF$3&amp;$A20,[3]Calcs!$Q$2:$Q$2281,[3]Calcs!$H$2:$H$2281,"")</f>
        <v>6.3745293617248535</v>
      </c>
      <c r="AG20" s="5" t="str">
        <f>_xlfn.XLOOKUP(AG$3&amp;$A20,[3]Calcs!$Q$2:$Q$2281,[3]Calcs!$H$2:$H$2281,"")</f>
        <v/>
      </c>
      <c r="AH20" s="5" t="str">
        <f>_xlfn.XLOOKUP(AH$3&amp;$A20,[3]Calcs!$Q$2:$Q$2281,[3]Calcs!$H$2:$H$2281,"")</f>
        <v/>
      </c>
      <c r="AI20" s="5" t="str">
        <f>_xlfn.XLOOKUP(AI$3&amp;$A20,[3]Calcs!$Q$2:$Q$2281,[3]Calcs!$H$2:$H$2281,"")</f>
        <v/>
      </c>
      <c r="AJ20" s="5">
        <f>_xlfn.XLOOKUP(AJ$3&amp;$A20,[3]Calcs!$Q$2:$Q$2281,[3]Calcs!$H$2:$H$2281,"")</f>
        <v>6.3745293617248535</v>
      </c>
      <c r="AK20" s="128" t="str">
        <f>_xlfn.XLOOKUP(AK$3&amp;$A20,[3]Calcs!$Q$2:$Q$2281,[3]Calcs!$H$2:$H$2281,"")</f>
        <v/>
      </c>
      <c r="AL20" s="127">
        <f t="shared" si="3"/>
        <v>-2.8774839790339759E-2</v>
      </c>
      <c r="AM20" s="6" t="str">
        <f t="shared" si="4"/>
        <v/>
      </c>
      <c r="AN20" s="17">
        <f>_xlfn.XLOOKUP(AN$3&amp;$A20,[3]Calcs!$Q$2:$Q$2281,[3]Calcs!$G$2:$G$2281,"")</f>
        <v>78.400000000000006</v>
      </c>
      <c r="AO20" s="5">
        <f>_xlfn.XLOOKUP(AO$3&amp;$A20,[3]Calcs!$Q$2:$Q$2281,[3]Calcs!$G$2:$G$2281,"")</f>
        <v>78.599999999999994</v>
      </c>
      <c r="AP20" s="5">
        <f>_xlfn.XLOOKUP(AP$3&amp;$A20,[3]Calcs!$Q$2:$Q$2281,[3]Calcs!$G$2:$G$2281,"")</f>
        <v>78.8</v>
      </c>
      <c r="AQ20" s="5">
        <f>_xlfn.XLOOKUP(AQ$3&amp;$A20,[3]Calcs!$Q$2:$Q$2281,[3]Calcs!$G$2:$G$2281,"")</f>
        <v>78.900000000000006</v>
      </c>
      <c r="AR20" s="5">
        <f>_xlfn.XLOOKUP(AR$3&amp;$A20,[3]Calcs!$Q$2:$Q$2281,[3]Calcs!$G$2:$G$2281,"")</f>
        <v>79.099999999999994</v>
      </c>
      <c r="AS20" s="5">
        <f>_xlfn.XLOOKUP(AS$3&amp;$A20,[3]Calcs!$Q$2:$Q$2281,[3]Calcs!$G$2:$G$2281,"")</f>
        <v>79.3</v>
      </c>
      <c r="AT20" s="5">
        <f>_xlfn.XLOOKUP(AT$3&amp;$A20,[3]Calcs!$Q$2:$Q$2281,[3]Calcs!$G$2:$G$2281,"")</f>
        <v>79.400000000000006</v>
      </c>
      <c r="AU20" s="5">
        <f>_xlfn.XLOOKUP(AU$3&amp;$A20,[3]Calcs!$Q$2:$Q$2281,[3]Calcs!$G$2:$G$2281,"")</f>
        <v>79.5</v>
      </c>
      <c r="AV20" s="5">
        <f>_xlfn.XLOOKUP(AV$3&amp;$A20,[3]Calcs!$Q$2:$Q$2281,[3]Calcs!$G$2:$G$2281,"")</f>
        <v>79.599999999999994</v>
      </c>
      <c r="AW20" s="5">
        <f>_xlfn.XLOOKUP(AW$3&amp;$A20,[3]Calcs!$Q$2:$Q$2281,[3]Calcs!$G$2:$G$2281,"")</f>
        <v>79.8</v>
      </c>
      <c r="AX20" s="5">
        <f>_xlfn.XLOOKUP(AX$3&amp;$A20,[3]Calcs!$Q$2:$Q$2281,[3]Calcs!$G$2:$G$2281,"")</f>
        <v>79.900000000000006</v>
      </c>
      <c r="AY20" s="5">
        <f>_xlfn.XLOOKUP(AY$3&amp;$A20,[3]Calcs!$Q$2:$Q$2281,[3]Calcs!$G$2:$G$2281,"")</f>
        <v>80</v>
      </c>
      <c r="AZ20" s="5">
        <f>_xlfn.XLOOKUP(AZ$3&amp;$A20,[3]Calcs!$Q$2:$Q$2281,[3]Calcs!$G$2:$G$2281,"")</f>
        <v>80.099999999999994</v>
      </c>
      <c r="BA20" s="5">
        <f>_xlfn.XLOOKUP(BA$3&amp;$A20,[3]Calcs!$Q$2:$Q$2281,[3]Calcs!$G$2:$G$2281,"")</f>
        <v>80.2</v>
      </c>
      <c r="BB20" s="5">
        <f>_xlfn.XLOOKUP(BB$3&amp;$A20,[3]Calcs!$Q$2:$Q$2281,[3]Calcs!$G$2:$G$2281,"")</f>
        <v>79.635023255813962</v>
      </c>
      <c r="BC20" s="127">
        <f t="shared" si="5"/>
        <v>0.13670329670329667</v>
      </c>
      <c r="BD20" s="6">
        <f t="shared" si="6"/>
        <v>-0.56497674418604049</v>
      </c>
      <c r="BE20" s="17">
        <f>_xlfn.XLOOKUP(BE$3&amp;$A20,[3]Calcs!$Q$2:$Q$2281,[3]Calcs!$I$2:$I$2281,"")</f>
        <v>15.830852917495699</v>
      </c>
      <c r="BF20" s="5">
        <f>_xlfn.XLOOKUP(BF$3&amp;$A20,[3]Calcs!$Q$2:$Q$2281,[3]Calcs!$I$2:$I$2281,"")</f>
        <v>17.0200601864424</v>
      </c>
      <c r="BG20" s="5">
        <f>_xlfn.XLOOKUP(BG$3&amp;$A20,[3]Calcs!$Q$2:$Q$2281,[3]Calcs!$I$2:$I$2281,"")</f>
        <v>16.295571279536102</v>
      </c>
      <c r="BH20" s="5">
        <f>_xlfn.XLOOKUP(BH$3&amp;$A20,[3]Calcs!$Q$2:$Q$2281,[3]Calcs!$I$2:$I$2281,"")</f>
        <v>15.4587642890515</v>
      </c>
      <c r="BI20" s="5">
        <f>_xlfn.XLOOKUP(BI$3&amp;$A20,[3]Calcs!$Q$2:$Q$2281,[3]Calcs!$I$2:$I$2281,"")</f>
        <v>14.207131092827201</v>
      </c>
      <c r="BJ20" s="5">
        <f>_xlfn.XLOOKUP(BJ$3&amp;$A20,[3]Calcs!$Q$2:$Q$2281,[3]Calcs!$I$2:$I$2281,"")</f>
        <v>14.0143567300176</v>
      </c>
      <c r="BK20" s="5">
        <f>_xlfn.XLOOKUP(BK$3&amp;$A20,[3]Calcs!$Q$2:$Q$2281,[3]Calcs!$I$2:$I$2281,"")</f>
        <v>13.886428000136799</v>
      </c>
      <c r="BL20" s="5">
        <f>_xlfn.XLOOKUP(BL$3&amp;$A20,[3]Calcs!$Q$2:$Q$2281,[3]Calcs!$I$2:$I$2281,"")</f>
        <v>12.5156600642407</v>
      </c>
      <c r="BM20" s="5">
        <f>_xlfn.XLOOKUP(BM$3&amp;$A20,[3]Calcs!$Q$2:$Q$2281,[3]Calcs!$I$2:$I$2281,"")</f>
        <v>14.202912031779899</v>
      </c>
      <c r="BN20" s="5">
        <f>_xlfn.XLOOKUP(BN$3&amp;$A20,[3]Calcs!$Q$2:$Q$2281,[3]Calcs!$I$2:$I$2281,"")</f>
        <v>14.584346341553299</v>
      </c>
      <c r="BO20" s="5">
        <f>_xlfn.XLOOKUP(BO$3&amp;$A20,[3]Calcs!$Q$2:$Q$2281,[3]Calcs!$I$2:$I$2281,"")</f>
        <v>14.218522594751899</v>
      </c>
      <c r="BP20" s="5">
        <f>_xlfn.XLOOKUP(BP$3&amp;$A20,[3]Calcs!$Q$2:$Q$2281,[3]Calcs!$I$2:$I$2281,"")</f>
        <v>14.7203770699358</v>
      </c>
      <c r="BQ20" s="5">
        <f>_xlfn.XLOOKUP(BQ$3&amp;$A20,[3]Calcs!$Q$2:$Q$2281,[3]Calcs!$I$2:$I$2281,"")</f>
        <v>14.910703447956569</v>
      </c>
      <c r="BR20" s="5">
        <f>_xlfn.XLOOKUP(BR$3&amp;$A20,[3]Calcs!$Q$2:$Q$2281,[3]Calcs!$I$2:$I$2281,"")</f>
        <v>15.037588564111585</v>
      </c>
      <c r="BS20" s="5">
        <f>_xlfn.XLOOKUP(BS$3&amp;$A20,[3]Calcs!$Q$2:$Q$2281,[3]Calcs!$I$2:$I$2281,"")</f>
        <v>12.121170250116279</v>
      </c>
      <c r="BT20" s="127">
        <f t="shared" si="7"/>
        <v>-0.121522695056739</v>
      </c>
      <c r="BU20" s="6">
        <f t="shared" si="8"/>
        <v>-2.9164183139953064</v>
      </c>
      <c r="BV20" s="15" t="str">
        <f t="shared" si="9"/>
        <v/>
      </c>
      <c r="BW20" t="str">
        <f t="shared" si="9"/>
        <v/>
      </c>
      <c r="BX20" t="str">
        <f t="shared" si="9"/>
        <v/>
      </c>
      <c r="BY20">
        <f t="shared" si="9"/>
        <v>131</v>
      </c>
      <c r="BZ20">
        <f t="shared" si="9"/>
        <v>129</v>
      </c>
      <c r="CA20">
        <f t="shared" si="9"/>
        <v>139</v>
      </c>
      <c r="CB20">
        <f t="shared" si="9"/>
        <v>141</v>
      </c>
      <c r="CC20">
        <f t="shared" si="9"/>
        <v>137</v>
      </c>
      <c r="CD20">
        <f t="shared" si="9"/>
        <v>141</v>
      </c>
      <c r="CE20">
        <f t="shared" si="9"/>
        <v>140</v>
      </c>
      <c r="CF20" t="str">
        <f t="shared" si="9"/>
        <v/>
      </c>
      <c r="CG20" t="str">
        <f t="shared" si="9"/>
        <v/>
      </c>
      <c r="CH20" t="str">
        <f t="shared" si="9"/>
        <v/>
      </c>
      <c r="CI20">
        <f t="shared" si="9"/>
        <v>152</v>
      </c>
      <c r="CJ20" t="str">
        <f t="shared" si="9"/>
        <v/>
      </c>
      <c r="CK20" s="17" t="s">
        <v>333</v>
      </c>
      <c r="CL20" s="5" t="s">
        <v>333</v>
      </c>
      <c r="CM20" s="5" t="s">
        <v>333</v>
      </c>
      <c r="CN20" s="5">
        <v>1.654944</v>
      </c>
      <c r="CO20" s="5">
        <v>1.8563289999999999</v>
      </c>
      <c r="CP20" s="5">
        <v>2.0358620000000003</v>
      </c>
      <c r="CQ20" s="5">
        <v>2.196078</v>
      </c>
      <c r="CR20" s="5">
        <v>2.336579</v>
      </c>
      <c r="CS20" s="5">
        <v>2.4592020000000003</v>
      </c>
      <c r="CT20" s="5">
        <v>2.5657079999999999</v>
      </c>
      <c r="CU20" s="5" t="s">
        <v>333</v>
      </c>
      <c r="CV20" s="5" t="s">
        <v>333</v>
      </c>
      <c r="CW20" s="5" t="s">
        <v>333</v>
      </c>
      <c r="CX20" s="5">
        <v>2.832071</v>
      </c>
      <c r="CY20" s="5" t="s">
        <v>333</v>
      </c>
      <c r="CZ20" t="str">
        <f t="shared" si="10"/>
        <v/>
      </c>
      <c r="DA20" t="str">
        <f t="shared" si="10"/>
        <v/>
      </c>
      <c r="DB20" t="str">
        <f t="shared" si="10"/>
        <v/>
      </c>
      <c r="DC20">
        <f t="shared" si="10"/>
        <v>39.611645166223823</v>
      </c>
      <c r="DD20">
        <f t="shared" si="10"/>
        <v>49.629212914900371</v>
      </c>
      <c r="DE20">
        <f t="shared" si="10"/>
        <v>53.357314206612116</v>
      </c>
      <c r="DF20">
        <f t="shared" si="10"/>
        <v>57.916644434872332</v>
      </c>
      <c r="DG20">
        <f t="shared" si="10"/>
        <v>65.658316626045917</v>
      </c>
      <c r="DH20">
        <f t="shared" si="10"/>
        <v>62.863505365819641</v>
      </c>
      <c r="DI20">
        <f t="shared" si="10"/>
        <v>63.810294503325323</v>
      </c>
      <c r="DJ20" t="str">
        <f t="shared" si="10"/>
        <v/>
      </c>
      <c r="DK20" t="str">
        <f t="shared" si="10"/>
        <v/>
      </c>
      <c r="DL20" t="str">
        <f t="shared" si="10"/>
        <v/>
      </c>
      <c r="DM20">
        <f t="shared" si="10"/>
        <v>68.894527446316147</v>
      </c>
      <c r="DN20" t="str">
        <f t="shared" si="10"/>
        <v/>
      </c>
      <c r="DO20" s="5">
        <v>1.0227040000000001</v>
      </c>
      <c r="DP20" s="5">
        <v>1.2184410000000001</v>
      </c>
      <c r="DQ20" s="5">
        <v>1.4366700000000001</v>
      </c>
      <c r="DR20" s="5">
        <v>1.654944</v>
      </c>
      <c r="DS20" s="5">
        <v>1.8563289999999999</v>
      </c>
      <c r="DT20" s="5">
        <v>2.0358620000000003</v>
      </c>
      <c r="DU20" s="5">
        <v>2.196078</v>
      </c>
      <c r="DV20" s="5">
        <v>2.336579</v>
      </c>
      <c r="DW20" s="5">
        <v>2.4592020000000003</v>
      </c>
      <c r="DX20" s="5">
        <v>2.5657079999999999</v>
      </c>
      <c r="DY20" s="5">
        <v>2.654379</v>
      </c>
      <c r="DZ20" s="5">
        <v>2.7247269999999997</v>
      </c>
      <c r="EA20" s="5">
        <v>2.781682</v>
      </c>
      <c r="EB20" s="5">
        <v>2.832071</v>
      </c>
      <c r="EC20" s="5">
        <v>2.8810599999999997</v>
      </c>
      <c r="ED20" s="127" t="str">
        <f t="shared" si="19"/>
        <v/>
      </c>
      <c r="EE20" s="129" cm="1">
        <f t="array" ref="EE20">TREND($EG20:$EM20,$EG$3:$EM$3,EE$3)</f>
        <v>0.58532402174141085</v>
      </c>
      <c r="EF20" s="129" cm="1">
        <f t="array" ref="EF20">TREND($EG20:$EM20,$EG$3:$EM$3,EF$3)</f>
        <v>0.58674545712676629</v>
      </c>
      <c r="EG20" s="6">
        <f>IFERROR(H20/VLOOKUP($C20,$C$159:$S$166,H$3-2003,0),"")</f>
        <v>0.5406033243393803</v>
      </c>
      <c r="EH20" s="6">
        <f t="shared" ref="EH20:EP35" si="20">IFERROR(I20/VLOOKUP($C20,$C$159:$S$166,I$3-2003,0),"")</f>
        <v>0.60446240007890584</v>
      </c>
      <c r="EI20" s="6">
        <f t="shared" si="20"/>
        <v>0.60483456845943473</v>
      </c>
      <c r="EJ20" s="6">
        <f t="shared" si="20"/>
        <v>0.61432917366138362</v>
      </c>
      <c r="EK20" s="6">
        <f t="shared" si="20"/>
        <v>0.65170374558829502</v>
      </c>
      <c r="EL20" s="6">
        <f t="shared" si="20"/>
        <v>0.56958974881270219</v>
      </c>
      <c r="EM20" s="6">
        <f t="shared" si="20"/>
        <v>0.56149542973721345</v>
      </c>
      <c r="EN20" s="129">
        <f>EM20+(EQ20-EM20)/4</f>
        <v>0.56047968920589852</v>
      </c>
      <c r="EO20" s="129">
        <f>EM20+(EQ20-EM20)*2/4</f>
        <v>0.5594639486745836</v>
      </c>
      <c r="EP20" s="129">
        <f>EM20+(EQ20-EM20)*3/4</f>
        <v>0.55844820814326868</v>
      </c>
      <c r="EQ20" s="6">
        <f t="shared" ref="EQ20:ER51" si="21">IFERROR(R20/VLOOKUP($C20,$C$159:$S$166,R$3-2003,0),"")</f>
        <v>0.55743246761195375</v>
      </c>
      <c r="ER20" s="129" cm="1">
        <f t="array" ref="ER20">TREND($EM20:$EQ20,$EM$3:$EQ$3,ER$3)</f>
        <v>0.55641672708063883</v>
      </c>
      <c r="ES20" s="17" t="str">
        <f t="shared" si="12"/>
        <v/>
      </c>
      <c r="ET20" s="5">
        <f t="shared" si="12"/>
        <v>26.912886934476891</v>
      </c>
      <c r="EU20" s="5">
        <f t="shared" si="12"/>
        <v>25.752684663922757</v>
      </c>
      <c r="EV20" s="5">
        <f t="shared" si="12"/>
        <v>23.935338698000553</v>
      </c>
      <c r="EW20" s="5">
        <f t="shared" si="12"/>
        <v>26.735138499102462</v>
      </c>
      <c r="EX20" s="5">
        <f t="shared" si="12"/>
        <v>26.208708746767762</v>
      </c>
      <c r="EY20" s="5">
        <f t="shared" si="12"/>
        <v>26.372762914100651</v>
      </c>
      <c r="EZ20" s="5">
        <f t="shared" si="12"/>
        <v>28.100191188077066</v>
      </c>
      <c r="FA20" s="5">
        <f t="shared" si="12"/>
        <v>25.562562719865888</v>
      </c>
      <c r="FB20" s="5">
        <f t="shared" si="12"/>
        <v>24.870442974541657</v>
      </c>
      <c r="FC20" s="5">
        <f t="shared" si="12"/>
        <v>24.969987826929867</v>
      </c>
      <c r="FD20" s="5">
        <f t="shared" si="12"/>
        <v>24.246034942134663</v>
      </c>
      <c r="FE20" s="5">
        <f t="shared" si="12"/>
        <v>23.698535449632701</v>
      </c>
      <c r="FF20" s="5">
        <f t="shared" si="12"/>
        <v>24.326553764477001</v>
      </c>
      <c r="FG20" s="5">
        <f t="shared" si="13"/>
        <v>24.25483362043628</v>
      </c>
      <c r="FH20" s="15" t="str">
        <f t="shared" si="14"/>
        <v/>
      </c>
      <c r="FI20">
        <f t="shared" si="14"/>
        <v>32.791764869330962</v>
      </c>
      <c r="FJ20">
        <f t="shared" si="14"/>
        <v>36.998109476117911</v>
      </c>
      <c r="FK20">
        <f t="shared" si="14"/>
        <v>39.611645166223823</v>
      </c>
      <c r="FL20">
        <f t="shared" si="14"/>
        <v>49.629212914900371</v>
      </c>
      <c r="FM20">
        <f t="shared" si="14"/>
        <v>53.357314206612116</v>
      </c>
      <c r="FN20">
        <f t="shared" si="14"/>
        <v>57.916644434872332</v>
      </c>
      <c r="FO20">
        <f t="shared" si="14"/>
        <v>65.658316626045917</v>
      </c>
      <c r="FP20">
        <f t="shared" si="14"/>
        <v>62.863505365819641</v>
      </c>
      <c r="FQ20">
        <f t="shared" si="14"/>
        <v>63.810294503325323</v>
      </c>
      <c r="FR20">
        <f t="shared" si="14"/>
        <v>66.279811318058279</v>
      </c>
      <c r="FS20">
        <f t="shared" si="14"/>
        <v>66.063826049777745</v>
      </c>
      <c r="FT20">
        <f t="shared" si="14"/>
        <v>65.921789486605192</v>
      </c>
      <c r="FU20">
        <f t="shared" si="14"/>
        <v>68.894527446316147</v>
      </c>
      <c r="FV20">
        <f t="shared" si="14"/>
        <v>69.879630950494146</v>
      </c>
    </row>
    <row r="21" spans="1:178">
      <c r="A21" t="str">
        <f>VLOOKUP(B21,'[3]country codes'!$A$3:$B$287,2,0)</f>
        <v>FIN</v>
      </c>
      <c r="B21" s="1" t="s">
        <v>57</v>
      </c>
      <c r="C21" s="15">
        <v>3</v>
      </c>
      <c r="D21" s="15">
        <v>1</v>
      </c>
      <c r="E21" s="17">
        <f>IFERROR(VLOOKUP(E$3&amp;$A21,[3]Calcs!$Q$2:$R$2281,2,0),"")</f>
        <v>44.592941692973923</v>
      </c>
      <c r="F21" s="5">
        <f>IFERROR(VLOOKUP(F$3&amp;$A21,[3]Calcs!$Q$2:$R$2281,2,0),"")</f>
        <v>44.390061265542286</v>
      </c>
      <c r="G21" s="5">
        <f>IFERROR(VLOOKUP(G$3&amp;$A21,[3]Calcs!$Q$2:$R$2281,2,0),"")</f>
        <v>44.087068324456617</v>
      </c>
      <c r="H21" s="5">
        <f>IFERROR(VLOOKUP(H$3&amp;$A21,[3]Calcs!$Q$2:$R$2281,2,0),"")</f>
        <v>47.603785823944101</v>
      </c>
      <c r="I21" s="5">
        <f>IFERROR(VLOOKUP(I$3&amp;$A21,[3]Calcs!$Q$2:$R$2281,2,0),"")</f>
        <v>45.834057408918262</v>
      </c>
      <c r="J21" s="5">
        <f>IFERROR(VLOOKUP(J$3&amp;$A21,[3]Calcs!$Q$2:$R$2281,2,0),"")</f>
        <v>46.676709164638261</v>
      </c>
      <c r="K21" s="5">
        <f>IFERROR(VLOOKUP(K$3&amp;$A21,[3]Calcs!$Q$2:$R$2281,2,0),"")</f>
        <v>48.900921865202278</v>
      </c>
      <c r="L21" s="5">
        <f>IFERROR(VLOOKUP(L$3&amp;$A21,[3]Calcs!$Q$2:$R$2281,2,0),"")</f>
        <v>47.309062718513864</v>
      </c>
      <c r="M21" s="5">
        <f>IFERROR(VLOOKUP(M$3&amp;$A21,[3]Calcs!$Q$2:$R$2281,2,0),"")</f>
        <v>48.204418677805897</v>
      </c>
      <c r="N21" s="5">
        <f>IFERROR(VLOOKUP(N$3&amp;$A21,[3]Calcs!$Q$2:$R$2281,2,0),"")</f>
        <v>49.332570439552576</v>
      </c>
      <c r="O21" s="5">
        <f>IFERROR(VLOOKUP(O$3&amp;$A21,[3]Calcs!$Q$2:$R$2281,2,0),"")</f>
        <v>48.994740762580236</v>
      </c>
      <c r="P21" s="5">
        <f>IFERROR(VLOOKUP(P$3&amp;$A21,[3]Calcs!$Q$2:$R$2281,2,0),"")</f>
        <v>51.042089694594871</v>
      </c>
      <c r="Q21" s="5">
        <f>IFERROR(VLOOKUP(Q$3&amp;$A21,[3]Calcs!$Q$2:$R$2281,2,0),"")</f>
        <v>51.188115485649234</v>
      </c>
      <c r="R21" s="5">
        <f>IFERROR(VLOOKUP(R$3&amp;$A21,[3]Calcs!$Q$2:$R$2281,2,0),"")</f>
        <v>51.271693796355734</v>
      </c>
      <c r="S21" s="5">
        <f>IFERROR(VLOOKUP(S$3&amp;$A21,[3]Calcs!$Q$2:$R$2281,2,0),"")</f>
        <v>54.564169826282139</v>
      </c>
      <c r="T21" s="127">
        <f t="shared" si="0"/>
        <v>0.5591606268413698</v>
      </c>
      <c r="U21" s="6">
        <f t="shared" si="1"/>
        <v>0.94119556311124009</v>
      </c>
      <c r="V21" s="6">
        <f t="shared" si="2"/>
        <v>3.2924760299264051</v>
      </c>
      <c r="W21" s="17">
        <f>_xlfn.XLOOKUP(W$3&amp;$A21,[3]Calcs!$Q$2:$Q$2281,[3]Calcs!$H$2:$H$2281,"")</f>
        <v>7.6724491119384766</v>
      </c>
      <c r="X21" s="5">
        <f>_xlfn.XLOOKUP(X$3&amp;$A21,[3]Calcs!$Q$2:$Q$2281,[3]Calcs!$H$2:$H$2281,"")</f>
        <v>7.6715378761291504</v>
      </c>
      <c r="Y21" s="5">
        <f>_xlfn.XLOOKUP(Y$3&amp;$A21,[3]Calcs!$Q$2:$Q$2281,[3]Calcs!$H$2:$H$2281,"")</f>
        <v>7.6706266403198242</v>
      </c>
      <c r="Z21" s="5">
        <f>_xlfn.XLOOKUP(Z$3&amp;$A21,[3]Calcs!$Q$2:$Q$2281,[3]Calcs!$H$2:$H$2281,"")</f>
        <v>7.5319454669952393</v>
      </c>
      <c r="AA21" s="5">
        <f>_xlfn.XLOOKUP(AA$3&amp;$A21,[3]Calcs!$Q$2:$Q$2281,[3]Calcs!$H$2:$H$2281,"")</f>
        <v>7.3932642936706543</v>
      </c>
      <c r="AB21" s="5">
        <f>_xlfn.XLOOKUP(AB$3&amp;$A21,[3]Calcs!$Q$2:$Q$2281,[3]Calcs!$H$2:$H$2281,"")</f>
        <v>7.3542251586914063</v>
      </c>
      <c r="AC21" s="5">
        <f>_xlfn.XLOOKUP(AC$3&amp;$A21,[3]Calcs!$Q$2:$Q$2281,[3]Calcs!$H$2:$H$2281,"")</f>
        <v>7.4202094078063965</v>
      </c>
      <c r="AD21" s="5">
        <f>_xlfn.XLOOKUP(AD$3&amp;$A21,[3]Calcs!$Q$2:$Q$2281,[3]Calcs!$H$2:$H$2281,"")</f>
        <v>7.4446358680725098</v>
      </c>
      <c r="AE21" s="5">
        <f>_xlfn.XLOOKUP(AE$3&amp;$A21,[3]Calcs!$Q$2:$Q$2281,[3]Calcs!$H$2:$H$2281,"")</f>
        <v>7.3845710754394531</v>
      </c>
      <c r="AF21" s="5">
        <f>_xlfn.XLOOKUP(AF$3&amp;$A21,[3]Calcs!$Q$2:$Q$2281,[3]Calcs!$H$2:$H$2281,"")</f>
        <v>7.4479255676269531</v>
      </c>
      <c r="AG21" s="5">
        <f>_xlfn.XLOOKUP(AG$3&amp;$A21,[3]Calcs!$Q$2:$Q$2281,[3]Calcs!$H$2:$H$2281,"")</f>
        <v>7.6598434448242188</v>
      </c>
      <c r="AH21" s="5">
        <f>_xlfn.XLOOKUP(AH$3&amp;$A21,[3]Calcs!$Q$2:$Q$2281,[3]Calcs!$H$2:$H$2281,"")</f>
        <v>7.7882518768310547</v>
      </c>
      <c r="AI21" s="5">
        <f>_xlfn.XLOOKUP(AI$3&amp;$A21,[3]Calcs!$Q$2:$Q$2281,[3]Calcs!$H$2:$H$2281,"")</f>
        <v>7.8581070899963379</v>
      </c>
      <c r="AJ21" s="5">
        <f>_xlfn.XLOOKUP(AJ$3&amp;$A21,[3]Calcs!$Q$2:$Q$2281,[3]Calcs!$H$2:$H$2281,"")</f>
        <v>7.7803478240966797</v>
      </c>
      <c r="AK21" s="128">
        <f>_xlfn.XLOOKUP(AK$3&amp;$A21,[3]Calcs!$Q$2:$Q$2281,[3]Calcs!$H$2:$H$2281,"")</f>
        <v>7.8893499374389648</v>
      </c>
      <c r="AL21" s="127">
        <f t="shared" si="3"/>
        <v>1.2742039921519521E-2</v>
      </c>
      <c r="AM21" s="6">
        <f t="shared" si="4"/>
        <v>0.10900211334228516</v>
      </c>
      <c r="AN21" s="17">
        <f>_xlfn.XLOOKUP(AN$3&amp;$A21,[3]Calcs!$Q$2:$Q$2281,[3]Calcs!$G$2:$G$2281,"")</f>
        <v>79.2</v>
      </c>
      <c r="AO21" s="5">
        <f>_xlfn.XLOOKUP(AO$3&amp;$A21,[3]Calcs!$Q$2:$Q$2281,[3]Calcs!$G$2:$G$2281,"")</f>
        <v>79.400000000000006</v>
      </c>
      <c r="AP21" s="5">
        <f>_xlfn.XLOOKUP(AP$3&amp;$A21,[3]Calcs!$Q$2:$Q$2281,[3]Calcs!$G$2:$G$2281,"")</f>
        <v>79.7</v>
      </c>
      <c r="AQ21" s="5">
        <f>_xlfn.XLOOKUP(AQ$3&amp;$A21,[3]Calcs!$Q$2:$Q$2281,[3]Calcs!$G$2:$G$2281,"")</f>
        <v>79.900000000000006</v>
      </c>
      <c r="AR21" s="5">
        <f>_xlfn.XLOOKUP(AR$3&amp;$A21,[3]Calcs!$Q$2:$Q$2281,[3]Calcs!$G$2:$G$2281,"")</f>
        <v>80.099999999999994</v>
      </c>
      <c r="AS21" s="5">
        <f>_xlfn.XLOOKUP(AS$3&amp;$A21,[3]Calcs!$Q$2:$Q$2281,[3]Calcs!$G$2:$G$2281,"")</f>
        <v>80.400000000000006</v>
      </c>
      <c r="AT21" s="5">
        <f>_xlfn.XLOOKUP(AT$3&amp;$A21,[3]Calcs!$Q$2:$Q$2281,[3]Calcs!$G$2:$G$2281,"")</f>
        <v>80.599999999999994</v>
      </c>
      <c r="AU21" s="5">
        <f>_xlfn.XLOOKUP(AU$3&amp;$A21,[3]Calcs!$Q$2:$Q$2281,[3]Calcs!$G$2:$G$2281,"")</f>
        <v>80.8</v>
      </c>
      <c r="AV21" s="5">
        <f>_xlfn.XLOOKUP(AV$3&amp;$A21,[3]Calcs!$Q$2:$Q$2281,[3]Calcs!$G$2:$G$2281,"")</f>
        <v>81</v>
      </c>
      <c r="AW21" s="5">
        <f>_xlfn.XLOOKUP(AW$3&amp;$A21,[3]Calcs!$Q$2:$Q$2281,[3]Calcs!$G$2:$G$2281,"")</f>
        <v>81.2</v>
      </c>
      <c r="AX21" s="5">
        <f>_xlfn.XLOOKUP(AX$3&amp;$A21,[3]Calcs!$Q$2:$Q$2281,[3]Calcs!$G$2:$G$2281,"")</f>
        <v>81.400000000000006</v>
      </c>
      <c r="AY21" s="5">
        <f>_xlfn.XLOOKUP(AY$3&amp;$A21,[3]Calcs!$Q$2:$Q$2281,[3]Calcs!$G$2:$G$2281,"")</f>
        <v>81.599999999999994</v>
      </c>
      <c r="AZ21" s="5">
        <f>_xlfn.XLOOKUP(AZ$3&amp;$A21,[3]Calcs!$Q$2:$Q$2281,[3]Calcs!$G$2:$G$2281,"")</f>
        <v>81.7</v>
      </c>
      <c r="BA21" s="5">
        <f>_xlfn.XLOOKUP(BA$3&amp;$A21,[3]Calcs!$Q$2:$Q$2281,[3]Calcs!$G$2:$G$2281,"")</f>
        <v>81.900000000000006</v>
      </c>
      <c r="BB21" s="5">
        <f>_xlfn.XLOOKUP(BB$3&amp;$A21,[3]Calcs!$Q$2:$Q$2281,[3]Calcs!$G$2:$G$2281,"")</f>
        <v>82.000000000000014</v>
      </c>
      <c r="BC21" s="127">
        <f t="shared" si="5"/>
        <v>0.20989010989010978</v>
      </c>
      <c r="BD21" s="6">
        <f t="shared" si="6"/>
        <v>0.10000000000000853</v>
      </c>
      <c r="BE21" s="17">
        <f>_xlfn.XLOOKUP(BE$3&amp;$A21,[3]Calcs!$Q$2:$Q$2281,[3]Calcs!$I$2:$I$2281,"")</f>
        <v>7.2279052604153096</v>
      </c>
      <c r="BF21" s="5">
        <f>_xlfn.XLOOKUP(BF$3&amp;$A21,[3]Calcs!$Q$2:$Q$2281,[3]Calcs!$I$2:$I$2281,"")</f>
        <v>7.2929115827378901</v>
      </c>
      <c r="BG21" s="5">
        <f>_xlfn.XLOOKUP(BG$3&amp;$A21,[3]Calcs!$Q$2:$Q$2281,[3]Calcs!$I$2:$I$2281,"")</f>
        <v>7.4426039017128502</v>
      </c>
      <c r="BH21" s="5">
        <f>_xlfn.XLOOKUP(BH$3&amp;$A21,[3]Calcs!$Q$2:$Q$2281,[3]Calcs!$I$2:$I$2281,"")</f>
        <v>6.2252795302238004</v>
      </c>
      <c r="BI21" s="5">
        <f>_xlfn.XLOOKUP(BI$3&amp;$A21,[3]Calcs!$Q$2:$Q$2281,[3]Calcs!$I$2:$I$2281,"")</f>
        <v>6.5411895555707202</v>
      </c>
      <c r="BJ21" s="5">
        <f>_xlfn.XLOOKUP(BJ$3&amp;$A21,[3]Calcs!$Q$2:$Q$2281,[3]Calcs!$I$2:$I$2281,"")</f>
        <v>6.2755788170631801</v>
      </c>
      <c r="BK21" s="5">
        <f>_xlfn.XLOOKUP(BK$3&amp;$A21,[3]Calcs!$Q$2:$Q$2281,[3]Calcs!$I$2:$I$2281,"")</f>
        <v>5.7725098151665497</v>
      </c>
      <c r="BL21" s="5">
        <f>_xlfn.XLOOKUP(BL$3&amp;$A21,[3]Calcs!$Q$2:$Q$2281,[3]Calcs!$I$2:$I$2281,"")</f>
        <v>6.2641877426493604</v>
      </c>
      <c r="BM21" s="5">
        <f>_xlfn.XLOOKUP(BM$3&amp;$A21,[3]Calcs!$Q$2:$Q$2281,[3]Calcs!$I$2:$I$2281,"")</f>
        <v>5.96844838488951</v>
      </c>
      <c r="BN21" s="5">
        <f>_xlfn.XLOOKUP(BN$3&amp;$A21,[3]Calcs!$Q$2:$Q$2281,[3]Calcs!$I$2:$I$2281,"")</f>
        <v>5.7697226711939402</v>
      </c>
      <c r="BO21" s="5">
        <f>_xlfn.XLOOKUP(BO$3&amp;$A21,[3]Calcs!$Q$2:$Q$2281,[3]Calcs!$I$2:$I$2281,"")</f>
        <v>6.1454874902599199</v>
      </c>
      <c r="BP21" s="5">
        <f>_xlfn.XLOOKUP(BP$3&amp;$A21,[3]Calcs!$Q$2:$Q$2281,[3]Calcs!$I$2:$I$2281,"")</f>
        <v>5.8350483103580002</v>
      </c>
      <c r="BQ21" s="5">
        <f>_xlfn.XLOOKUP(BQ$3&amp;$A21,[3]Calcs!$Q$2:$Q$2281,[3]Calcs!$I$2:$I$2281,"")</f>
        <v>5.8571732093259055</v>
      </c>
      <c r="BR21" s="5">
        <f>_xlfn.XLOOKUP(BR$3&amp;$A21,[3]Calcs!$Q$2:$Q$2281,[3]Calcs!$I$2:$I$2281,"")</f>
        <v>5.7581561943789001</v>
      </c>
      <c r="BS21" s="5">
        <f>_xlfn.XLOOKUP(BS$3&amp;$A21,[3]Calcs!$Q$2:$Q$2281,[3]Calcs!$I$2:$I$2281,"")</f>
        <v>5.1529879378627088</v>
      </c>
      <c r="BT21" s="127">
        <f t="shared" si="7"/>
        <v>-0.11915044474476499</v>
      </c>
      <c r="BU21" s="6">
        <f t="shared" si="8"/>
        <v>-0.60516825651619133</v>
      </c>
      <c r="BV21" s="15">
        <f t="shared" ref="BV21:CJ37" si="22">IFERROR(RANK(E21,E$4:E$155),"")</f>
        <v>36</v>
      </c>
      <c r="BW21">
        <f t="shared" si="22"/>
        <v>51</v>
      </c>
      <c r="BX21">
        <f t="shared" si="22"/>
        <v>52</v>
      </c>
      <c r="BY21">
        <f t="shared" si="22"/>
        <v>40</v>
      </c>
      <c r="BZ21">
        <f t="shared" si="22"/>
        <v>46</v>
      </c>
      <c r="CA21">
        <f t="shared" si="22"/>
        <v>44</v>
      </c>
      <c r="CB21">
        <f t="shared" si="22"/>
        <v>35</v>
      </c>
      <c r="CC21">
        <f t="shared" si="22"/>
        <v>50</v>
      </c>
      <c r="CD21">
        <f t="shared" si="22"/>
        <v>45</v>
      </c>
      <c r="CE21">
        <f t="shared" si="22"/>
        <v>34</v>
      </c>
      <c r="CF21">
        <f t="shared" si="22"/>
        <v>40</v>
      </c>
      <c r="CG21">
        <f t="shared" si="22"/>
        <v>30</v>
      </c>
      <c r="CH21">
        <f t="shared" si="22"/>
        <v>30</v>
      </c>
      <c r="CI21">
        <f t="shared" si="22"/>
        <v>33</v>
      </c>
      <c r="CJ21">
        <f t="shared" si="22"/>
        <v>12</v>
      </c>
      <c r="CK21" s="17">
        <v>5.2774899999999993</v>
      </c>
      <c r="CL21" s="5">
        <v>5.2977410000000003</v>
      </c>
      <c r="CM21" s="5">
        <v>5.3194520000000001</v>
      </c>
      <c r="CN21" s="5">
        <v>5.3422659999999995</v>
      </c>
      <c r="CO21" s="5">
        <v>5.3657839999999997</v>
      </c>
      <c r="CP21" s="5">
        <v>5.3900360000000003</v>
      </c>
      <c r="CQ21" s="5">
        <v>5.4147690000000006</v>
      </c>
      <c r="CR21" s="5">
        <v>5.4389840000000005</v>
      </c>
      <c r="CS21" s="5">
        <v>5.4614099999999999</v>
      </c>
      <c r="CT21" s="5">
        <v>5.481128</v>
      </c>
      <c r="CU21" s="5">
        <v>5.4977140000000002</v>
      </c>
      <c r="CV21" s="5">
        <v>5.5113720000000006</v>
      </c>
      <c r="CW21" s="5">
        <v>5.5225850000000003</v>
      </c>
      <c r="CX21" s="5">
        <v>5.532159</v>
      </c>
      <c r="CY21" s="5">
        <v>5.540718</v>
      </c>
      <c r="CZ21">
        <f t="shared" ref="CZ21:DN37" si="23">IFERROR(CK21*E21,"")</f>
        <v>235.33880385525293</v>
      </c>
      <c r="DA21">
        <f t="shared" si="23"/>
        <v>235.16704755897527</v>
      </c>
      <c r="DB21">
        <f t="shared" si="23"/>
        <v>234.5190437726674</v>
      </c>
      <c r="DC21">
        <f t="shared" si="23"/>
        <v>254.31208647853853</v>
      </c>
      <c r="DD21">
        <f t="shared" si="23"/>
        <v>245.93565189985506</v>
      </c>
      <c r="DE21">
        <f t="shared" si="23"/>
        <v>251.58914275893017</v>
      </c>
      <c r="DF21">
        <f t="shared" si="23"/>
        <v>264.78719578711951</v>
      </c>
      <c r="DG21">
        <f t="shared" si="23"/>
        <v>257.31323518099344</v>
      </c>
      <c r="DH21">
        <f t="shared" si="23"/>
        <v>263.26409421115591</v>
      </c>
      <c r="DI21">
        <f t="shared" si="23"/>
        <v>270.39813314820395</v>
      </c>
      <c r="DJ21">
        <f t="shared" si="23"/>
        <v>269.35907221680804</v>
      </c>
      <c r="DK21">
        <f t="shared" si="23"/>
        <v>281.31194396427878</v>
      </c>
      <c r="DL21">
        <f t="shared" si="23"/>
        <v>282.69071875931417</v>
      </c>
      <c r="DM21">
        <f t="shared" si="23"/>
        <v>283.64316228075353</v>
      </c>
      <c r="DN21">
        <f t="shared" si="23"/>
        <v>302.32467791153834</v>
      </c>
      <c r="DO21" s="5">
        <v>5.2774899999999993</v>
      </c>
      <c r="DP21" s="5">
        <v>5.2977410000000003</v>
      </c>
      <c r="DQ21" s="5">
        <v>5.3194520000000001</v>
      </c>
      <c r="DR21" s="5">
        <v>5.3422659999999995</v>
      </c>
      <c r="DS21" s="5">
        <v>5.3657839999999997</v>
      </c>
      <c r="DT21" s="5">
        <v>5.3900360000000003</v>
      </c>
      <c r="DU21" s="5">
        <v>5.4147690000000006</v>
      </c>
      <c r="DV21" s="5">
        <v>5.4389840000000005</v>
      </c>
      <c r="DW21" s="5">
        <v>5.4614099999999999</v>
      </c>
      <c r="DX21" s="5">
        <v>5.481128</v>
      </c>
      <c r="DY21" s="5">
        <v>5.4977140000000002</v>
      </c>
      <c r="DZ21" s="5">
        <v>5.5113720000000006</v>
      </c>
      <c r="EA21" s="5">
        <v>5.5225850000000003</v>
      </c>
      <c r="EB21" s="5">
        <v>5.532159</v>
      </c>
      <c r="EC21" s="5">
        <v>5.540718</v>
      </c>
      <c r="ED21" s="127" t="str">
        <f t="shared" si="19"/>
        <v/>
      </c>
      <c r="EE21" s="6">
        <f t="shared" si="19"/>
        <v>0.97941797969795807</v>
      </c>
      <c r="EF21" s="6">
        <f t="shared" si="19"/>
        <v>0.93896937578847184</v>
      </c>
      <c r="EG21" s="6">
        <f>IFERROR(H21/VLOOKUP($C21,$C$159:$S$166,H$3-2003,0),"")</f>
        <v>1.0110646761795763</v>
      </c>
      <c r="EH21" s="6">
        <f t="shared" si="20"/>
        <v>0.96947779802672207</v>
      </c>
      <c r="EI21" s="6">
        <f t="shared" si="20"/>
        <v>0.97107072395647354</v>
      </c>
      <c r="EJ21" s="6">
        <f t="shared" si="20"/>
        <v>1.0074713842594911</v>
      </c>
      <c r="EK21" s="6">
        <f t="shared" si="20"/>
        <v>0.96152199114477643</v>
      </c>
      <c r="EL21" s="6">
        <f t="shared" si="20"/>
        <v>0.97517337131211157</v>
      </c>
      <c r="EM21" s="6">
        <f t="shared" si="20"/>
        <v>1.0012033104006162</v>
      </c>
      <c r="EN21" s="6">
        <f t="shared" si="20"/>
        <v>0.97789234256947011</v>
      </c>
      <c r="EO21" s="6">
        <f t="shared" si="20"/>
        <v>1.0025909419711923</v>
      </c>
      <c r="EP21" s="6">
        <f t="shared" si="20"/>
        <v>0.98684145707569448</v>
      </c>
      <c r="EQ21" s="6">
        <f t="shared" si="21"/>
        <v>0.98431579594006902</v>
      </c>
      <c r="ER21" s="6">
        <f>IFERROR(S21/VLOOKUP($C21,$C$159:$S$166,S$3-2003,0),"")</f>
        <v>1.0025687665033467</v>
      </c>
      <c r="ES21" s="17">
        <f t="shared" si="12"/>
        <v>44.592941692973923</v>
      </c>
      <c r="ET21" s="5">
        <f t="shared" si="12"/>
        <v>44.390061265542286</v>
      </c>
      <c r="EU21" s="5">
        <f t="shared" si="12"/>
        <v>44.087068324456617</v>
      </c>
      <c r="EV21" s="5">
        <f t="shared" si="12"/>
        <v>47.603785823944101</v>
      </c>
      <c r="EW21" s="5">
        <f t="shared" si="12"/>
        <v>45.834057408918262</v>
      </c>
      <c r="EX21" s="5">
        <f t="shared" si="12"/>
        <v>46.676709164638261</v>
      </c>
      <c r="EY21" s="5">
        <f t="shared" si="12"/>
        <v>48.900921865202278</v>
      </c>
      <c r="EZ21" s="5">
        <f t="shared" si="12"/>
        <v>47.309062718513864</v>
      </c>
      <c r="FA21" s="5">
        <f t="shared" si="12"/>
        <v>48.204418677805897</v>
      </c>
      <c r="FB21" s="5">
        <f t="shared" si="12"/>
        <v>49.332570439552576</v>
      </c>
      <c r="FC21" s="5">
        <f t="shared" si="12"/>
        <v>48.994740762580236</v>
      </c>
      <c r="FD21" s="5">
        <f t="shared" si="12"/>
        <v>51.042089694594871</v>
      </c>
      <c r="FE21" s="5">
        <f t="shared" si="12"/>
        <v>51.188115485649234</v>
      </c>
      <c r="FF21" s="5">
        <f t="shared" si="12"/>
        <v>51.271693796355734</v>
      </c>
      <c r="FG21" s="5">
        <f t="shared" si="13"/>
        <v>54.564169826282139</v>
      </c>
      <c r="FH21" s="15">
        <f t="shared" ref="FH21:FV37" si="24">IFERROR(ES21*DO21,"")</f>
        <v>235.33880385525293</v>
      </c>
      <c r="FI21">
        <f t="shared" si="24"/>
        <v>235.16704755897527</v>
      </c>
      <c r="FJ21">
        <f t="shared" si="24"/>
        <v>234.5190437726674</v>
      </c>
      <c r="FK21">
        <f t="shared" si="24"/>
        <v>254.31208647853853</v>
      </c>
      <c r="FL21">
        <f t="shared" si="24"/>
        <v>245.93565189985506</v>
      </c>
      <c r="FM21">
        <f t="shared" si="24"/>
        <v>251.58914275893017</v>
      </c>
      <c r="FN21">
        <f t="shared" si="24"/>
        <v>264.78719578711951</v>
      </c>
      <c r="FO21">
        <f t="shared" si="24"/>
        <v>257.31323518099344</v>
      </c>
      <c r="FP21">
        <f t="shared" si="24"/>
        <v>263.26409421115591</v>
      </c>
      <c r="FQ21">
        <f t="shared" si="24"/>
        <v>270.39813314820395</v>
      </c>
      <c r="FR21">
        <f t="shared" si="24"/>
        <v>269.35907221680804</v>
      </c>
      <c r="FS21">
        <f t="shared" si="24"/>
        <v>281.31194396427878</v>
      </c>
      <c r="FT21">
        <f t="shared" si="24"/>
        <v>282.69071875931417</v>
      </c>
      <c r="FU21">
        <f t="shared" si="24"/>
        <v>283.64316228075353</v>
      </c>
      <c r="FV21">
        <f t="shared" si="24"/>
        <v>302.32467791153834</v>
      </c>
    </row>
    <row r="22" spans="1:178">
      <c r="A22" t="str">
        <f>VLOOKUP(B22,'[3]country codes'!$A$3:$B$287,2,0)</f>
        <v>SGP</v>
      </c>
      <c r="B22" s="1" t="s">
        <v>95</v>
      </c>
      <c r="C22" s="15">
        <v>8</v>
      </c>
      <c r="E22" s="17">
        <f>IFERROR(VLOOKUP(E$3&amp;$A22,[3]Calcs!$Q$2:$R$2281,2,0),"")</f>
        <v>40.403294097623785</v>
      </c>
      <c r="F22" s="5">
        <f>IFERROR(VLOOKUP(F$3&amp;$A22,[3]Calcs!$Q$2:$R$2281,2,0),"")</f>
        <v>43.233139240141973</v>
      </c>
      <c r="G22" s="5">
        <f>IFERROR(VLOOKUP(G$3&amp;$A22,[3]Calcs!$Q$2:$R$2281,2,0),"")</f>
        <v>40.266669440567334</v>
      </c>
      <c r="H22" s="5">
        <f>IFERROR(VLOOKUP(H$3&amp;$A22,[3]Calcs!$Q$2:$R$2281,2,0),"")</f>
        <v>38.771183296669285</v>
      </c>
      <c r="I22" s="5">
        <f>IFERROR(VLOOKUP(I$3&amp;$A22,[3]Calcs!$Q$2:$R$2281,2,0),"")</f>
        <v>42.898452581463687</v>
      </c>
      <c r="J22" s="5">
        <f>IFERROR(VLOOKUP(J$3&amp;$A22,[3]Calcs!$Q$2:$R$2281,2,0),"")</f>
        <v>41.430946862530561</v>
      </c>
      <c r="K22" s="5">
        <f>IFERROR(VLOOKUP(K$3&amp;$A22,[3]Calcs!$Q$2:$R$2281,2,0),"")</f>
        <v>40.168214685077025</v>
      </c>
      <c r="L22" s="5">
        <f>IFERROR(VLOOKUP(L$3&amp;$A22,[3]Calcs!$Q$2:$R$2281,2,0),"")</f>
        <v>42.418142901453166</v>
      </c>
      <c r="M22" s="5">
        <f>IFERROR(VLOOKUP(M$3&amp;$A22,[3]Calcs!$Q$2:$R$2281,2,0),"")</f>
        <v>47.02675022594223</v>
      </c>
      <c r="N22" s="5">
        <f>IFERROR(VLOOKUP(N$3&amp;$A22,[3]Calcs!$Q$2:$R$2281,2,0),"")</f>
        <v>43.652096294452953</v>
      </c>
      <c r="O22" s="5">
        <f>IFERROR(VLOOKUP(O$3&amp;$A22,[3]Calcs!$Q$2:$R$2281,2,0),"")</f>
        <v>41.122489809611302</v>
      </c>
      <c r="P22" s="5">
        <f>IFERROR(VLOOKUP(P$3&amp;$A22,[3]Calcs!$Q$2:$R$2281,2,0),"")</f>
        <v>44.594289918245465</v>
      </c>
      <c r="Q22" s="5">
        <f>IFERROR(VLOOKUP(Q$3&amp;$A22,[3]Calcs!$Q$2:$R$2281,2,0),"")</f>
        <v>45.09627695316231</v>
      </c>
      <c r="R22" s="5">
        <f>IFERROR(VLOOKUP(R$3&amp;$A22,[3]Calcs!$Q$2:$R$2281,2,0),"")</f>
        <v>45.549253887524877</v>
      </c>
      <c r="S22" s="5" t="str">
        <f>IFERROR(VLOOKUP(S$3&amp;$A22,[3]Calcs!$Q$2:$R$2281,2,0),"")</f>
        <v/>
      </c>
      <c r="T22" s="127">
        <f t="shared" si="0"/>
        <v>0.36396764587514868</v>
      </c>
      <c r="U22" s="6">
        <f t="shared" si="1"/>
        <v>0.63593283196074912</v>
      </c>
      <c r="V22" s="6" t="str">
        <f t="shared" si="2"/>
        <v/>
      </c>
      <c r="W22" s="17">
        <f>_xlfn.XLOOKUP(W$3&amp;$A22,[3]Calcs!$Q$2:$Q$2281,[3]Calcs!$H$2:$H$2281,"")</f>
        <v>6.462702751159668</v>
      </c>
      <c r="X22" s="5">
        <f>_xlfn.XLOOKUP(X$3&amp;$A22,[3]Calcs!$Q$2:$Q$2281,[3]Calcs!$H$2:$H$2281,"")</f>
        <v>6.8337545394897461</v>
      </c>
      <c r="Y22" s="5">
        <f>_xlfn.XLOOKUP(Y$3&amp;$A22,[3]Calcs!$Q$2:$Q$2281,[3]Calcs!$H$2:$H$2281,"")</f>
        <v>6.6419568061828613</v>
      </c>
      <c r="Z22" s="5">
        <f>_xlfn.XLOOKUP(Z$3&amp;$A22,[3]Calcs!$Q$2:$Q$2281,[3]Calcs!$H$2:$H$2281,"")</f>
        <v>6.144676685333252</v>
      </c>
      <c r="AA22" s="5">
        <f>_xlfn.XLOOKUP(AA$3&amp;$A22,[3]Calcs!$Q$2:$Q$2281,[3]Calcs!$H$2:$H$2281,"")</f>
        <v>6.5314016342163086</v>
      </c>
      <c r="AB22" s="5">
        <f>_xlfn.XLOOKUP(AB$3&amp;$A22,[3]Calcs!$Q$2:$Q$2281,[3]Calcs!$H$2:$H$2281,"")</f>
        <v>6.5610418319702148</v>
      </c>
      <c r="AC22" s="5">
        <f>_xlfn.XLOOKUP(AC$3&amp;$A22,[3]Calcs!$Q$2:$Q$2281,[3]Calcs!$H$2:$H$2281,"")</f>
        <v>6.5471243858337402</v>
      </c>
      <c r="AD22" s="5">
        <f>_xlfn.XLOOKUP(AD$3&amp;$A22,[3]Calcs!$Q$2:$Q$2281,[3]Calcs!$H$2:$H$2281,"")</f>
        <v>6.5332069396972656</v>
      </c>
      <c r="AE22" s="5">
        <f>_xlfn.XLOOKUP(AE$3&amp;$A22,[3]Calcs!$Q$2:$Q$2281,[3]Calcs!$H$2:$H$2281,"")</f>
        <v>7.0623645782470703</v>
      </c>
      <c r="AF22" s="5">
        <f>_xlfn.XLOOKUP(AF$3&amp;$A22,[3]Calcs!$Q$2:$Q$2281,[3]Calcs!$H$2:$H$2281,"")</f>
        <v>6.6195249557495117</v>
      </c>
      <c r="AG22" s="5">
        <f>_xlfn.XLOOKUP(AG$3&amp;$A22,[3]Calcs!$Q$2:$Q$2281,[3]Calcs!$H$2:$H$2281,"")</f>
        <v>6.0334806442260742</v>
      </c>
      <c r="AH22" s="5">
        <f>_xlfn.XLOOKUP(AH$3&amp;$A22,[3]Calcs!$Q$2:$Q$2281,[3]Calcs!$H$2:$H$2281,"")</f>
        <v>6.3784379959106445</v>
      </c>
      <c r="AI22" s="5">
        <f>_xlfn.XLOOKUP(AI$3&amp;$A22,[3]Calcs!$Q$2:$Q$2281,[3]Calcs!$H$2:$H$2281,"")</f>
        <v>6.3745641708374023</v>
      </c>
      <c r="AJ22" s="5">
        <f>_xlfn.XLOOKUP(AJ$3&amp;$A22,[3]Calcs!$Q$2:$Q$2281,[3]Calcs!$H$2:$H$2281,"")</f>
        <v>6.3783597946166992</v>
      </c>
      <c r="AK22" s="128" t="str">
        <f>_xlfn.XLOOKUP(AK$3&amp;$A22,[3]Calcs!$Q$2:$Q$2281,[3]Calcs!$H$2:$H$2281,"")</f>
        <v/>
      </c>
      <c r="AL22" s="127">
        <f t="shared" si="3"/>
        <v>-1.619104762653728E-2</v>
      </c>
      <c r="AM22" s="6" t="str">
        <f t="shared" si="4"/>
        <v/>
      </c>
      <c r="AN22" s="17">
        <f>_xlfn.XLOOKUP(AN$3&amp;$A22,[3]Calcs!$Q$2:$Q$2281,[3]Calcs!$G$2:$G$2281,"")</f>
        <v>80.7</v>
      </c>
      <c r="AO22" s="5">
        <f>_xlfn.XLOOKUP(AO$3&amp;$A22,[3]Calcs!$Q$2:$Q$2281,[3]Calcs!$G$2:$G$2281,"")</f>
        <v>81</v>
      </c>
      <c r="AP22" s="5">
        <f>_xlfn.XLOOKUP(AP$3&amp;$A22,[3]Calcs!$Q$2:$Q$2281,[3]Calcs!$G$2:$G$2281,"")</f>
        <v>81.3</v>
      </c>
      <c r="AQ22" s="5">
        <f>_xlfn.XLOOKUP(AQ$3&amp;$A22,[3]Calcs!$Q$2:$Q$2281,[3]Calcs!$G$2:$G$2281,"")</f>
        <v>81.599999999999994</v>
      </c>
      <c r="AR22" s="5">
        <f>_xlfn.XLOOKUP(AR$3&amp;$A22,[3]Calcs!$Q$2:$Q$2281,[3]Calcs!$G$2:$G$2281,"")</f>
        <v>81.8</v>
      </c>
      <c r="AS22" s="5">
        <f>_xlfn.XLOOKUP(AS$3&amp;$A22,[3]Calcs!$Q$2:$Q$2281,[3]Calcs!$G$2:$G$2281,"")</f>
        <v>82</v>
      </c>
      <c r="AT22" s="5">
        <f>_xlfn.XLOOKUP(AT$3&amp;$A22,[3]Calcs!$Q$2:$Q$2281,[3]Calcs!$G$2:$G$2281,"")</f>
        <v>82.3</v>
      </c>
      <c r="AU22" s="5">
        <f>_xlfn.XLOOKUP(AU$3&amp;$A22,[3]Calcs!$Q$2:$Q$2281,[3]Calcs!$G$2:$G$2281,"")</f>
        <v>82.5</v>
      </c>
      <c r="AV22" s="5">
        <f>_xlfn.XLOOKUP(AV$3&amp;$A22,[3]Calcs!$Q$2:$Q$2281,[3]Calcs!$G$2:$G$2281,"")</f>
        <v>82.7</v>
      </c>
      <c r="AW22" s="5">
        <f>_xlfn.XLOOKUP(AW$3&amp;$A22,[3]Calcs!$Q$2:$Q$2281,[3]Calcs!$G$2:$G$2281,"")</f>
        <v>82.9</v>
      </c>
      <c r="AX22" s="5">
        <f>_xlfn.XLOOKUP(AX$3&amp;$A22,[3]Calcs!$Q$2:$Q$2281,[3]Calcs!$G$2:$G$2281,"")</f>
        <v>83.1</v>
      </c>
      <c r="AY22" s="5">
        <f>_xlfn.XLOOKUP(AY$3&amp;$A22,[3]Calcs!$Q$2:$Q$2281,[3]Calcs!$G$2:$G$2281,"")</f>
        <v>83.3</v>
      </c>
      <c r="AZ22" s="5">
        <f>_xlfn.XLOOKUP(AZ$3&amp;$A22,[3]Calcs!$Q$2:$Q$2281,[3]Calcs!$G$2:$G$2281,"")</f>
        <v>83.5</v>
      </c>
      <c r="BA22" s="5">
        <f>_xlfn.XLOOKUP(BA$3&amp;$A22,[3]Calcs!$Q$2:$Q$2281,[3]Calcs!$G$2:$G$2281,"")</f>
        <v>83.6</v>
      </c>
      <c r="BB22" s="5">
        <f>_xlfn.XLOOKUP(BB$3&amp;$A22,[3]Calcs!$Q$2:$Q$2281,[3]Calcs!$G$2:$G$2281,"")</f>
        <v>83.686961240310069</v>
      </c>
      <c r="BC22" s="127">
        <f t="shared" si="5"/>
        <v>0.22307692307692295</v>
      </c>
      <c r="BD22" s="6">
        <f t="shared" si="6"/>
        <v>8.6961240310074572E-2</v>
      </c>
      <c r="BE22" s="17">
        <f>_xlfn.XLOOKUP(BE$3&amp;$A22,[3]Calcs!$Q$2:$Q$2281,[3]Calcs!$I$2:$I$2281,"")</f>
        <v>7.0359069501048399</v>
      </c>
      <c r="BF22" s="5">
        <f>_xlfn.XLOOKUP(BF$3&amp;$A22,[3]Calcs!$Q$2:$Q$2281,[3]Calcs!$I$2:$I$2281,"")</f>
        <v>6.7276866848970798</v>
      </c>
      <c r="BG22" s="5">
        <f>_xlfn.XLOOKUP(BG$3&amp;$A22,[3]Calcs!$Q$2:$Q$2281,[3]Calcs!$I$2:$I$2281,"")</f>
        <v>7.4450294555424996</v>
      </c>
      <c r="BH22" s="5">
        <f>_xlfn.XLOOKUP(BH$3&amp;$A22,[3]Calcs!$Q$2:$Q$2281,[3]Calcs!$I$2:$I$2281,"")</f>
        <v>7.1591050108537804</v>
      </c>
      <c r="BI22" s="5">
        <f>_xlfn.XLOOKUP(BI$3&amp;$A22,[3]Calcs!$Q$2:$Q$2281,[3]Calcs!$I$2:$I$2281,"")</f>
        <v>6.4542405734072803</v>
      </c>
      <c r="BJ22" s="5">
        <f>_xlfn.XLOOKUP(BJ$3&amp;$A22,[3]Calcs!$Q$2:$Q$2281,[3]Calcs!$I$2:$I$2281,"")</f>
        <v>6.9579394859572101</v>
      </c>
      <c r="BK22" s="5">
        <f>_xlfn.XLOOKUP(BK$3&amp;$A22,[3]Calcs!$Q$2:$Q$2281,[3]Calcs!$I$2:$I$2281,"")</f>
        <v>7.3591738654935099</v>
      </c>
      <c r="BL22" s="5">
        <f>_xlfn.XLOOKUP(BL$3&amp;$A22,[3]Calcs!$Q$2:$Q$2281,[3]Calcs!$I$2:$I$2281,"")</f>
        <v>6.6600871461290696</v>
      </c>
      <c r="BM22" s="5">
        <f>_xlfn.XLOOKUP(BM$3&amp;$A22,[3]Calcs!$Q$2:$Q$2281,[3]Calcs!$I$2:$I$2281,"")</f>
        <v>6.1260061606147804</v>
      </c>
      <c r="BN22" s="5">
        <f>_xlfn.XLOOKUP(BN$3&amp;$A22,[3]Calcs!$Q$2:$Q$2281,[3]Calcs!$I$2:$I$2281,"")</f>
        <v>6.4393367997774904</v>
      </c>
      <c r="BO22" s="5">
        <f>_xlfn.XLOOKUP(BO$3&amp;$A22,[3]Calcs!$Q$2:$Q$2281,[3]Calcs!$I$2:$I$2281,"")</f>
        <v>6.3247922149141296</v>
      </c>
      <c r="BP22" s="5">
        <f>_xlfn.XLOOKUP(BP$3&amp;$A22,[3]Calcs!$Q$2:$Q$2281,[3]Calcs!$I$2:$I$2281,"")</f>
        <v>5.86847418472912</v>
      </c>
      <c r="BQ22" s="5">
        <f>_xlfn.XLOOKUP(BQ$3&amp;$A22,[3]Calcs!$Q$2:$Q$2281,[3]Calcs!$I$2:$I$2281,"")</f>
        <v>5.7129744993307598</v>
      </c>
      <c r="BR22" s="5">
        <f>_xlfn.XLOOKUP(BR$3&amp;$A22,[3]Calcs!$Q$2:$Q$2281,[3]Calcs!$I$2:$I$2281,"")</f>
        <v>5.5988103157764186</v>
      </c>
      <c r="BS22" s="5">
        <f>_xlfn.XLOOKUP(BS$3&amp;$A22,[3]Calcs!$Q$2:$Q$2281,[3]Calcs!$I$2:$I$2281,"")</f>
        <v>5.3651044279693636</v>
      </c>
      <c r="BT22" s="127">
        <f t="shared" si="7"/>
        <v>-0.11679710518667616</v>
      </c>
      <c r="BU22" s="6">
        <f t="shared" si="8"/>
        <v>-0.23370588780705503</v>
      </c>
      <c r="BV22" s="15">
        <f t="shared" si="22"/>
        <v>48</v>
      </c>
      <c r="BW22">
        <f t="shared" si="22"/>
        <v>54</v>
      </c>
      <c r="BX22">
        <f t="shared" si="22"/>
        <v>75</v>
      </c>
      <c r="BY22">
        <f t="shared" si="22"/>
        <v>92</v>
      </c>
      <c r="BZ22">
        <f t="shared" si="22"/>
        <v>67</v>
      </c>
      <c r="CA22">
        <f t="shared" si="22"/>
        <v>78</v>
      </c>
      <c r="CB22">
        <f t="shared" si="22"/>
        <v>92</v>
      </c>
      <c r="CC22">
        <f t="shared" si="22"/>
        <v>79</v>
      </c>
      <c r="CD22">
        <f t="shared" si="22"/>
        <v>51</v>
      </c>
      <c r="CE22">
        <f t="shared" si="22"/>
        <v>73</v>
      </c>
      <c r="CF22">
        <f t="shared" si="22"/>
        <v>90</v>
      </c>
      <c r="CG22">
        <f t="shared" si="22"/>
        <v>71</v>
      </c>
      <c r="CH22">
        <f t="shared" si="22"/>
        <v>79</v>
      </c>
      <c r="CI22">
        <f t="shared" si="22"/>
        <v>68</v>
      </c>
      <c r="CJ22" t="str">
        <f t="shared" si="22"/>
        <v/>
      </c>
      <c r="CK22" s="17">
        <v>4.4023239999999992</v>
      </c>
      <c r="CL22" s="5">
        <v>4.5786290000000003</v>
      </c>
      <c r="CM22" s="5">
        <v>4.7758100000000008</v>
      </c>
      <c r="CN22" s="5">
        <v>4.9666139999999999</v>
      </c>
      <c r="CO22" s="5">
        <v>5.13117</v>
      </c>
      <c r="CP22" s="5">
        <v>5.2636400000000005</v>
      </c>
      <c r="CQ22" s="5">
        <v>5.3694690000000005</v>
      </c>
      <c r="CR22" s="5">
        <v>5.4537319999999996</v>
      </c>
      <c r="CS22" s="5">
        <v>5.5256279999999993</v>
      </c>
      <c r="CT22" s="5">
        <v>5.5921430000000001</v>
      </c>
      <c r="CU22" s="5">
        <v>5.6536249999999999</v>
      </c>
      <c r="CV22" s="5">
        <v>5.7080420000000007</v>
      </c>
      <c r="CW22" s="5">
        <v>5.7575029999999998</v>
      </c>
      <c r="CX22" s="5">
        <v>5.8043430000000003</v>
      </c>
      <c r="CY22" s="5" t="s">
        <v>333</v>
      </c>
      <c r="CZ22">
        <f t="shared" si="23"/>
        <v>177.86839128502751</v>
      </c>
      <c r="DA22">
        <f t="shared" si="23"/>
        <v>197.94850508595201</v>
      </c>
      <c r="DB22">
        <f t="shared" si="23"/>
        <v>192.30596258095591</v>
      </c>
      <c r="DC22">
        <f t="shared" si="23"/>
        <v>192.56150175780382</v>
      </c>
      <c r="DD22">
        <f t="shared" si="23"/>
        <v>220.11925293242902</v>
      </c>
      <c r="DE22">
        <f t="shared" si="23"/>
        <v>218.0775891434904</v>
      </c>
      <c r="DF22">
        <f t="shared" si="23"/>
        <v>215.68198353686586</v>
      </c>
      <c r="DG22">
        <f t="shared" si="23"/>
        <v>231.33718332222796</v>
      </c>
      <c r="DH22">
        <f t="shared" si="23"/>
        <v>259.8523277974727</v>
      </c>
      <c r="DI22">
        <f t="shared" si="23"/>
        <v>244.10876472835102</v>
      </c>
      <c r="DJ22">
        <f t="shared" si="23"/>
        <v>232.49113644986369</v>
      </c>
      <c r="DK22">
        <f t="shared" si="23"/>
        <v>254.54607981352171</v>
      </c>
      <c r="DL22">
        <f t="shared" si="23"/>
        <v>259.64194984666284</v>
      </c>
      <c r="DM22">
        <f t="shared" si="23"/>
        <v>264.38349295727784</v>
      </c>
      <c r="DN22" t="str">
        <f t="shared" si="23"/>
        <v/>
      </c>
      <c r="DO22" s="5">
        <v>4.4023239999999992</v>
      </c>
      <c r="DP22" s="5">
        <v>4.5786290000000003</v>
      </c>
      <c r="DQ22" s="5">
        <v>4.7758100000000008</v>
      </c>
      <c r="DR22" s="5">
        <v>4.9666139999999999</v>
      </c>
      <c r="DS22" s="5">
        <v>5.13117</v>
      </c>
      <c r="DT22" s="5">
        <v>5.2636400000000005</v>
      </c>
      <c r="DU22" s="5">
        <v>5.3694690000000005</v>
      </c>
      <c r="DV22" s="5">
        <v>5.4537319999999996</v>
      </c>
      <c r="DW22" s="5">
        <v>5.5256279999999993</v>
      </c>
      <c r="DX22" s="5">
        <v>5.5921430000000001</v>
      </c>
      <c r="DY22" s="5">
        <v>5.6536249999999999</v>
      </c>
      <c r="DZ22" s="5">
        <v>5.7080420000000007</v>
      </c>
      <c r="EA22" s="5">
        <v>5.7575029999999998</v>
      </c>
      <c r="EB22" s="5">
        <v>5.8043430000000003</v>
      </c>
      <c r="EC22" s="5">
        <v>5.8503429999999996</v>
      </c>
      <c r="ED22" s="127">
        <f t="shared" si="19"/>
        <v>0.93429161239634773</v>
      </c>
      <c r="EE22" s="6">
        <f t="shared" si="19"/>
        <v>0.96516263717026896</v>
      </c>
      <c r="EF22" s="6">
        <f t="shared" si="19"/>
        <v>0.91485588528896333</v>
      </c>
      <c r="EG22" s="6">
        <f>IFERROR(H22/VLOOKUP($C22,$C$159:$S$166,H$3-2003,0),"")</f>
        <v>0.91310676729159035</v>
      </c>
      <c r="EH22" s="6">
        <f t="shared" si="20"/>
        <v>0.99675702014824685</v>
      </c>
      <c r="EI22" s="6">
        <f t="shared" si="20"/>
        <v>0.93436825042943339</v>
      </c>
      <c r="EJ22" s="6">
        <f t="shared" si="20"/>
        <v>0.91087501991843889</v>
      </c>
      <c r="EK22" s="6">
        <f t="shared" si="20"/>
        <v>0.95668654038984124</v>
      </c>
      <c r="EL22" s="6">
        <f t="shared" si="20"/>
        <v>1.0464616105273508</v>
      </c>
      <c r="EM22" s="6">
        <f t="shared" si="20"/>
        <v>0.97332612820477937</v>
      </c>
      <c r="EN22" s="6">
        <f t="shared" si="20"/>
        <v>0.91003116908699078</v>
      </c>
      <c r="EO22" s="6">
        <f t="shared" si="20"/>
        <v>1.0173144512743484</v>
      </c>
      <c r="EP22" s="6">
        <f t="shared" si="20"/>
        <v>1.0228246314051137</v>
      </c>
      <c r="EQ22" s="6">
        <f t="shared" si="21"/>
        <v>1.0276235492038777</v>
      </c>
      <c r="ER22" s="129" cm="1">
        <f t="array" ref="ER22">TREND($EM22:$EQ22,$EM$3:$EQ$3,ER$3)</f>
        <v>1.0566404771299176</v>
      </c>
      <c r="ES22" s="17">
        <f t="shared" si="12"/>
        <v>40.403294097623785</v>
      </c>
      <c r="ET22" s="5">
        <f t="shared" si="12"/>
        <v>43.233139240141973</v>
      </c>
      <c r="EU22" s="5">
        <f t="shared" si="12"/>
        <v>40.266669440567334</v>
      </c>
      <c r="EV22" s="5">
        <f t="shared" ref="EV22:FF45" si="25">IFERROR(IF(ISNUMBER(H22),H22,EG22*VLOOKUP($C22,$C$159:$R$166,EV$3-2003,0)),"")</f>
        <v>38.771183296669285</v>
      </c>
      <c r="EW22" s="5">
        <f t="shared" si="25"/>
        <v>42.898452581463687</v>
      </c>
      <c r="EX22" s="5">
        <f t="shared" si="25"/>
        <v>41.430946862530561</v>
      </c>
      <c r="EY22" s="5">
        <f t="shared" si="25"/>
        <v>40.168214685077025</v>
      </c>
      <c r="EZ22" s="5">
        <f t="shared" si="25"/>
        <v>42.418142901453166</v>
      </c>
      <c r="FA22" s="5">
        <f t="shared" si="25"/>
        <v>47.02675022594223</v>
      </c>
      <c r="FB22" s="5">
        <f t="shared" si="25"/>
        <v>43.652096294452953</v>
      </c>
      <c r="FC22" s="5">
        <f t="shared" si="25"/>
        <v>41.122489809611302</v>
      </c>
      <c r="FD22" s="5">
        <f t="shared" si="25"/>
        <v>44.594289918245465</v>
      </c>
      <c r="FE22" s="5">
        <f t="shared" si="25"/>
        <v>45.09627695316231</v>
      </c>
      <c r="FF22" s="5">
        <f t="shared" si="25"/>
        <v>45.549253887524877</v>
      </c>
      <c r="FG22" s="5">
        <f t="shared" si="13"/>
        <v>48.747037433743976</v>
      </c>
      <c r="FH22" s="15">
        <f t="shared" si="24"/>
        <v>177.86839128502751</v>
      </c>
      <c r="FI22">
        <f t="shared" si="24"/>
        <v>197.94850508595201</v>
      </c>
      <c r="FJ22">
        <f t="shared" si="24"/>
        <v>192.30596258095591</v>
      </c>
      <c r="FK22">
        <f t="shared" si="24"/>
        <v>192.56150175780382</v>
      </c>
      <c r="FL22">
        <f t="shared" si="24"/>
        <v>220.11925293242902</v>
      </c>
      <c r="FM22">
        <f t="shared" si="24"/>
        <v>218.0775891434904</v>
      </c>
      <c r="FN22">
        <f t="shared" si="24"/>
        <v>215.68198353686586</v>
      </c>
      <c r="FO22">
        <f t="shared" si="24"/>
        <v>231.33718332222796</v>
      </c>
      <c r="FP22">
        <f t="shared" si="24"/>
        <v>259.8523277974727</v>
      </c>
      <c r="FQ22">
        <f t="shared" si="24"/>
        <v>244.10876472835102</v>
      </c>
      <c r="FR22">
        <f t="shared" si="24"/>
        <v>232.49113644986369</v>
      </c>
      <c r="FS22">
        <f t="shared" si="24"/>
        <v>254.54607981352171</v>
      </c>
      <c r="FT22">
        <f t="shared" si="24"/>
        <v>259.64194984666284</v>
      </c>
      <c r="FU22">
        <f t="shared" si="24"/>
        <v>264.38349295727784</v>
      </c>
      <c r="FV22">
        <f t="shared" si="24"/>
        <v>285.18688922124204</v>
      </c>
    </row>
    <row r="23" spans="1:178">
      <c r="A23" t="str">
        <f>VLOOKUP(B23,'[3]country codes'!$A$3:$B$287,2,0)</f>
        <v>ITA</v>
      </c>
      <c r="B23" s="1" t="s">
        <v>52</v>
      </c>
      <c r="C23" s="15">
        <v>3</v>
      </c>
      <c r="D23" s="15">
        <v>1</v>
      </c>
      <c r="E23" s="17" t="str">
        <f>IFERROR(VLOOKUP(E$3&amp;$A23,[3]Calcs!$Q$2:$R$2281,2,0),"")</f>
        <v/>
      </c>
      <c r="F23" s="5">
        <f>IFERROR(VLOOKUP(F$3&amp;$A23,[3]Calcs!$Q$2:$R$2281,2,0),"")</f>
        <v>45.668854483347104</v>
      </c>
      <c r="G23" s="5">
        <f>IFERROR(VLOOKUP(G$3&amp;$A23,[3]Calcs!$Q$2:$R$2281,2,0),"")</f>
        <v>48.34088863082183</v>
      </c>
      <c r="H23" s="5">
        <f>IFERROR(VLOOKUP(H$3&amp;$A23,[3]Calcs!$Q$2:$R$2281,2,0),"")</f>
        <v>47.454389836576226</v>
      </c>
      <c r="I23" s="5">
        <f>IFERROR(VLOOKUP(I$3&amp;$A23,[3]Calcs!$Q$2:$R$2281,2,0),"")</f>
        <v>46.400029354854176</v>
      </c>
      <c r="J23" s="5">
        <f>IFERROR(VLOOKUP(J$3&amp;$A23,[3]Calcs!$Q$2:$R$2281,2,0),"")</f>
        <v>45.412313873734568</v>
      </c>
      <c r="K23" s="5">
        <f>IFERROR(VLOOKUP(K$3&amp;$A23,[3]Calcs!$Q$2:$R$2281,2,0),"")</f>
        <v>46.415853976979072</v>
      </c>
      <c r="L23" s="5">
        <f>IFERROR(VLOOKUP(L$3&amp;$A23,[3]Calcs!$Q$2:$R$2281,2,0),"")</f>
        <v>48.424451616327019</v>
      </c>
      <c r="M23" s="5">
        <f>IFERROR(VLOOKUP(M$3&amp;$A23,[3]Calcs!$Q$2:$R$2281,2,0),"")</f>
        <v>48.677668399311493</v>
      </c>
      <c r="N23" s="5">
        <f>IFERROR(VLOOKUP(N$3&amp;$A23,[3]Calcs!$Q$2:$R$2281,2,0),"")</f>
        <v>47.317754282837889</v>
      </c>
      <c r="O23" s="5">
        <f>IFERROR(VLOOKUP(O$3&amp;$A23,[3]Calcs!$Q$2:$R$2281,2,0),"")</f>
        <v>48.25081043168192</v>
      </c>
      <c r="P23" s="5">
        <f>IFERROR(VLOOKUP(P$3&amp;$A23,[3]Calcs!$Q$2:$R$2281,2,0),"")</f>
        <v>49.46967816511458</v>
      </c>
      <c r="Q23" s="5">
        <f>IFERROR(VLOOKUP(Q$3&amp;$A23,[3]Calcs!$Q$2:$R$2281,2,0),"")</f>
        <v>51.218394084488907</v>
      </c>
      <c r="R23" s="5">
        <f>IFERROR(VLOOKUP(R$3&amp;$A23,[3]Calcs!$Q$2:$R$2281,2,0),"")</f>
        <v>50.697618294613434</v>
      </c>
      <c r="S23" s="5">
        <f>IFERROR(VLOOKUP(S$3&amp;$A23,[3]Calcs!$Q$2:$R$2281,2,0),"")</f>
        <v>52.59968140154124</v>
      </c>
      <c r="T23" s="127">
        <f t="shared" si="0"/>
        <v>0.35300165890719276</v>
      </c>
      <c r="U23" s="6">
        <f t="shared" si="1"/>
        <v>0.76679245378048877</v>
      </c>
      <c r="V23" s="6">
        <f t="shared" si="2"/>
        <v>1.9020631069278053</v>
      </c>
      <c r="W23" s="17" t="str">
        <f>_xlfn.XLOOKUP(W$3&amp;$A23,[3]Calcs!$Q$2:$Q$2281,[3]Calcs!$H$2:$H$2281,"")</f>
        <v/>
      </c>
      <c r="X23" s="5">
        <f>_xlfn.XLOOKUP(X$3&amp;$A23,[3]Calcs!$Q$2:$Q$2281,[3]Calcs!$H$2:$H$2281,"")</f>
        <v>6.5744123458862305</v>
      </c>
      <c r="Y23" s="5">
        <f>_xlfn.XLOOKUP(Y$3&amp;$A23,[3]Calcs!$Q$2:$Q$2281,[3]Calcs!$H$2:$H$2281,"")</f>
        <v>6.7797741889953613</v>
      </c>
      <c r="Z23" s="5">
        <f>_xlfn.XLOOKUP(Z$3&amp;$A23,[3]Calcs!$Q$2:$Q$2281,[3]Calcs!$H$2:$H$2281,"")</f>
        <v>6.3338003158569336</v>
      </c>
      <c r="AA23" s="5">
        <f>_xlfn.XLOOKUP(AA$3&amp;$A23,[3]Calcs!$Q$2:$Q$2281,[3]Calcs!$H$2:$H$2281,"")</f>
        <v>6.3542380332946777</v>
      </c>
      <c r="AB23" s="5">
        <f>_xlfn.XLOOKUP(AB$3&amp;$A23,[3]Calcs!$Q$2:$Q$2281,[3]Calcs!$H$2:$H$2281,"")</f>
        <v>6.0570864677429199</v>
      </c>
      <c r="AC23" s="5">
        <f>_xlfn.XLOOKUP(AC$3&amp;$A23,[3]Calcs!$Q$2:$Q$2281,[3]Calcs!$H$2:$H$2281,"")</f>
        <v>5.8393139839172363</v>
      </c>
      <c r="AD23" s="5">
        <f>_xlfn.XLOOKUP(AD$3&amp;$A23,[3]Calcs!$Q$2:$Q$2281,[3]Calcs!$H$2:$H$2281,"")</f>
        <v>6.009373664855957</v>
      </c>
      <c r="AE23" s="5">
        <f>_xlfn.XLOOKUP(AE$3&amp;$A23,[3]Calcs!$Q$2:$Q$2281,[3]Calcs!$H$2:$H$2281,"")</f>
        <v>6.0265851020812988</v>
      </c>
      <c r="AF23" s="5">
        <f>_xlfn.XLOOKUP(AF$3&amp;$A23,[3]Calcs!$Q$2:$Q$2281,[3]Calcs!$H$2:$H$2281,"")</f>
        <v>5.8476839065551758</v>
      </c>
      <c r="AG23" s="5">
        <f>_xlfn.XLOOKUP(AG$3&amp;$A23,[3]Calcs!$Q$2:$Q$2281,[3]Calcs!$H$2:$H$2281,"")</f>
        <v>5.954524040222168</v>
      </c>
      <c r="AH23" s="5">
        <f>_xlfn.XLOOKUP(AH$3&amp;$A23,[3]Calcs!$Q$2:$Q$2281,[3]Calcs!$H$2:$H$2281,"")</f>
        <v>6.1988701820373535</v>
      </c>
      <c r="AI23" s="5">
        <f>_xlfn.XLOOKUP(AI$3&amp;$A23,[3]Calcs!$Q$2:$Q$2281,[3]Calcs!$H$2:$H$2281,"")</f>
        <v>6.5165266990661621</v>
      </c>
      <c r="AJ23" s="5">
        <f>_xlfn.XLOOKUP(AJ$3&amp;$A23,[3]Calcs!$Q$2:$Q$2281,[3]Calcs!$H$2:$H$2281,"")</f>
        <v>6.4454169273376465</v>
      </c>
      <c r="AK23" s="128">
        <f>_xlfn.XLOOKUP(AK$3&amp;$A23,[3]Calcs!$Q$2:$Q$2281,[3]Calcs!$H$2:$H$2281,"")</f>
        <v>6.4883561134338379</v>
      </c>
      <c r="AL23" s="127">
        <f t="shared" si="3"/>
        <v>-2.2311024613432831E-2</v>
      </c>
      <c r="AM23" s="6">
        <f t="shared" si="4"/>
        <v>4.2939186096191406E-2</v>
      </c>
      <c r="AN23" s="17">
        <f>_xlfn.XLOOKUP(AN$3&amp;$A23,[3]Calcs!$Q$2:$Q$2281,[3]Calcs!$G$2:$G$2281,"")</f>
        <v>81.2</v>
      </c>
      <c r="AO23" s="5">
        <f>_xlfn.XLOOKUP(AO$3&amp;$A23,[3]Calcs!$Q$2:$Q$2281,[3]Calcs!$G$2:$G$2281,"")</f>
        <v>81.400000000000006</v>
      </c>
      <c r="AP23" s="5">
        <f>_xlfn.XLOOKUP(AP$3&amp;$A23,[3]Calcs!$Q$2:$Q$2281,[3]Calcs!$G$2:$G$2281,"")</f>
        <v>81.599999999999994</v>
      </c>
      <c r="AQ23" s="5">
        <f>_xlfn.XLOOKUP(AQ$3&amp;$A23,[3]Calcs!$Q$2:$Q$2281,[3]Calcs!$G$2:$G$2281,"")</f>
        <v>81.8</v>
      </c>
      <c r="AR23" s="5">
        <f>_xlfn.XLOOKUP(AR$3&amp;$A23,[3]Calcs!$Q$2:$Q$2281,[3]Calcs!$G$2:$G$2281,"")</f>
        <v>82</v>
      </c>
      <c r="AS23" s="5">
        <f>_xlfn.XLOOKUP(AS$3&amp;$A23,[3]Calcs!$Q$2:$Q$2281,[3]Calcs!$G$2:$G$2281,"")</f>
        <v>82.1</v>
      </c>
      <c r="AT23" s="5">
        <f>_xlfn.XLOOKUP(AT$3&amp;$A23,[3]Calcs!$Q$2:$Q$2281,[3]Calcs!$G$2:$G$2281,"")</f>
        <v>82.3</v>
      </c>
      <c r="AU23" s="5">
        <f>_xlfn.XLOOKUP(AU$3&amp;$A23,[3]Calcs!$Q$2:$Q$2281,[3]Calcs!$G$2:$G$2281,"")</f>
        <v>82.5</v>
      </c>
      <c r="AV23" s="5">
        <f>_xlfn.XLOOKUP(AV$3&amp;$A23,[3]Calcs!$Q$2:$Q$2281,[3]Calcs!$G$2:$G$2281,"")</f>
        <v>82.6</v>
      </c>
      <c r="AW23" s="5">
        <f>_xlfn.XLOOKUP(AW$3&amp;$A23,[3]Calcs!$Q$2:$Q$2281,[3]Calcs!$G$2:$G$2281,"")</f>
        <v>82.8</v>
      </c>
      <c r="AX23" s="5">
        <f>_xlfn.XLOOKUP(AX$3&amp;$A23,[3]Calcs!$Q$2:$Q$2281,[3]Calcs!$G$2:$G$2281,"")</f>
        <v>83</v>
      </c>
      <c r="AY23" s="5">
        <f>_xlfn.XLOOKUP(AY$3&amp;$A23,[3]Calcs!$Q$2:$Q$2281,[3]Calcs!$G$2:$G$2281,"")</f>
        <v>83.2</v>
      </c>
      <c r="AZ23" s="5">
        <f>_xlfn.XLOOKUP(AZ$3&amp;$A23,[3]Calcs!$Q$2:$Q$2281,[3]Calcs!$G$2:$G$2281,"")</f>
        <v>83.4</v>
      </c>
      <c r="BA23" s="5">
        <f>_xlfn.XLOOKUP(BA$3&amp;$A23,[3]Calcs!$Q$2:$Q$2281,[3]Calcs!$G$2:$G$2281,"")</f>
        <v>83.5</v>
      </c>
      <c r="BB23" s="5">
        <f>_xlfn.XLOOKUP(BB$3&amp;$A23,[3]Calcs!$Q$2:$Q$2281,[3]Calcs!$G$2:$G$2281,"")</f>
        <v>82.300000000000011</v>
      </c>
      <c r="BC23" s="127">
        <f t="shared" si="5"/>
        <v>0.17670329670329682</v>
      </c>
      <c r="BD23" s="6">
        <f t="shared" si="6"/>
        <v>-1.1999999999999886</v>
      </c>
      <c r="BE23" s="17">
        <f>_xlfn.XLOOKUP(BE$3&amp;$A23,[3]Calcs!$Q$2:$Q$2281,[3]Calcs!$I$2:$I$2281,"")</f>
        <v>5.8048176649831102</v>
      </c>
      <c r="BF23" s="5">
        <f>_xlfn.XLOOKUP(BF$3&amp;$A23,[3]Calcs!$Q$2:$Q$2281,[3]Calcs!$I$2:$I$2281,"")</f>
        <v>5.7302887708077899</v>
      </c>
      <c r="BG23" s="5">
        <f>_xlfn.XLOOKUP(BG$3&amp;$A23,[3]Calcs!$Q$2:$Q$2281,[3]Calcs!$I$2:$I$2281,"")</f>
        <v>5.3657286635014003</v>
      </c>
      <c r="BH23" s="5">
        <f>_xlfn.XLOOKUP(BH$3&amp;$A23,[3]Calcs!$Q$2:$Q$2281,[3]Calcs!$I$2:$I$2281,"")</f>
        <v>4.96752089547038</v>
      </c>
      <c r="BI23" s="5">
        <f>_xlfn.XLOOKUP(BI$3&amp;$A23,[3]Calcs!$Q$2:$Q$2281,[3]Calcs!$I$2:$I$2281,"")</f>
        <v>5.2709360584238603</v>
      </c>
      <c r="BJ23" s="5">
        <f>_xlfn.XLOOKUP(BJ$3&amp;$A23,[3]Calcs!$Q$2:$Q$2281,[3]Calcs!$I$2:$I$2281,"")</f>
        <v>5.0893127843330603</v>
      </c>
      <c r="BK23" s="5">
        <f>_xlfn.XLOOKUP(BK$3&amp;$A23,[3]Calcs!$Q$2:$Q$2281,[3]Calcs!$I$2:$I$2281,"")</f>
        <v>4.5276427435374202</v>
      </c>
      <c r="BL23" s="5">
        <f>_xlfn.XLOOKUP(BL$3&amp;$A23,[3]Calcs!$Q$2:$Q$2281,[3]Calcs!$I$2:$I$2281,"")</f>
        <v>4.3431621699015697</v>
      </c>
      <c r="BM23" s="5">
        <f>_xlfn.XLOOKUP(BM$3&amp;$A23,[3]Calcs!$Q$2:$Q$2281,[3]Calcs!$I$2:$I$2281,"")</f>
        <v>4.3112311542078299</v>
      </c>
      <c r="BN23" s="5">
        <f>_xlfn.XLOOKUP(BN$3&amp;$A23,[3]Calcs!$Q$2:$Q$2281,[3]Calcs!$I$2:$I$2281,"")</f>
        <v>4.3765206995876396</v>
      </c>
      <c r="BO23" s="5">
        <f>_xlfn.XLOOKUP(BO$3&amp;$A23,[3]Calcs!$Q$2:$Q$2281,[3]Calcs!$I$2:$I$2281,"")</f>
        <v>4.3266807672250804</v>
      </c>
      <c r="BP23" s="5">
        <f>_xlfn.XLOOKUP(BP$3&amp;$A23,[3]Calcs!$Q$2:$Q$2281,[3]Calcs!$I$2:$I$2281,"")</f>
        <v>4.4108271576125802</v>
      </c>
      <c r="BQ23" s="5">
        <f>_xlfn.XLOOKUP(BQ$3&amp;$A23,[3]Calcs!$Q$2:$Q$2281,[3]Calcs!$I$2:$I$2281,"")</f>
        <v>4.432096245149026</v>
      </c>
      <c r="BR23" s="5">
        <f>_xlfn.XLOOKUP(BR$3&amp;$A23,[3]Calcs!$Q$2:$Q$2281,[3]Calcs!$I$2:$I$2281,"")</f>
        <v>4.453128052579304</v>
      </c>
      <c r="BS23" s="5">
        <f>_xlfn.XLOOKUP(BS$3&amp;$A23,[3]Calcs!$Q$2:$Q$2281,[3]Calcs!$I$2:$I$2281,"")</f>
        <v>3.9346464324927912</v>
      </c>
      <c r="BT23" s="127">
        <f t="shared" si="7"/>
        <v>-0.11411621857671432</v>
      </c>
      <c r="BU23" s="6">
        <f t="shared" si="8"/>
        <v>-0.51848162008651277</v>
      </c>
      <c r="BV23" s="15" t="str">
        <f t="shared" si="22"/>
        <v/>
      </c>
      <c r="BW23">
        <f t="shared" si="22"/>
        <v>39</v>
      </c>
      <c r="BX23">
        <f t="shared" si="22"/>
        <v>23</v>
      </c>
      <c r="BY23">
        <f t="shared" si="22"/>
        <v>41</v>
      </c>
      <c r="BZ23">
        <f t="shared" si="22"/>
        <v>43</v>
      </c>
      <c r="CA23">
        <f t="shared" si="22"/>
        <v>50</v>
      </c>
      <c r="CB23">
        <f t="shared" si="22"/>
        <v>49</v>
      </c>
      <c r="CC23">
        <f t="shared" si="22"/>
        <v>46</v>
      </c>
      <c r="CD23">
        <f t="shared" si="22"/>
        <v>43</v>
      </c>
      <c r="CE23">
        <f t="shared" si="22"/>
        <v>50</v>
      </c>
      <c r="CF23">
        <f t="shared" si="22"/>
        <v>46</v>
      </c>
      <c r="CG23">
        <f t="shared" si="22"/>
        <v>38</v>
      </c>
      <c r="CH23">
        <f t="shared" si="22"/>
        <v>28</v>
      </c>
      <c r="CI23">
        <f t="shared" si="22"/>
        <v>40</v>
      </c>
      <c r="CJ23">
        <f t="shared" si="22"/>
        <v>20</v>
      </c>
      <c r="CK23" s="17" t="s">
        <v>333</v>
      </c>
      <c r="CL23" s="5">
        <v>58.747861999999998</v>
      </c>
      <c r="CM23" s="5">
        <v>58.922116000000003</v>
      </c>
      <c r="CN23" s="5">
        <v>59.105622000000004</v>
      </c>
      <c r="CO23" s="5">
        <v>59.325232000000007</v>
      </c>
      <c r="CP23" s="5">
        <v>59.58907</v>
      </c>
      <c r="CQ23" s="5">
        <v>59.879469</v>
      </c>
      <c r="CR23" s="5">
        <v>60.166828000000002</v>
      </c>
      <c r="CS23" s="5">
        <v>60.409622000000006</v>
      </c>
      <c r="CT23" s="5">
        <v>60.578489000000005</v>
      </c>
      <c r="CU23" s="5">
        <v>60.663068000000003</v>
      </c>
      <c r="CV23" s="5">
        <v>60.673694000000005</v>
      </c>
      <c r="CW23" s="5">
        <v>60.627291</v>
      </c>
      <c r="CX23" s="5">
        <v>60.550091999999999</v>
      </c>
      <c r="CY23" s="5">
        <v>60.461828000000004</v>
      </c>
      <c r="CZ23" t="str">
        <f t="shared" si="23"/>
        <v/>
      </c>
      <c r="DA23">
        <f t="shared" si="23"/>
        <v>2682.947560885757</v>
      </c>
      <c r="DB23">
        <f t="shared" si="23"/>
        <v>2848.3474474483651</v>
      </c>
      <c r="DC23">
        <f t="shared" si="23"/>
        <v>2804.8212279213162</v>
      </c>
      <c r="DD23">
        <f t="shared" si="23"/>
        <v>2752.6925062835348</v>
      </c>
      <c r="DE23">
        <f t="shared" si="23"/>
        <v>2706.0775502839401</v>
      </c>
      <c r="DF23">
        <f t="shared" si="23"/>
        <v>2779.356689323045</v>
      </c>
      <c r="DG23">
        <f t="shared" si="23"/>
        <v>2913.5456513938698</v>
      </c>
      <c r="DH23">
        <f t="shared" si="23"/>
        <v>2940.5995478437526</v>
      </c>
      <c r="DI23">
        <f t="shared" si="23"/>
        <v>2866.438057327598</v>
      </c>
      <c r="DJ23">
        <f t="shared" si="23"/>
        <v>2927.0421942722296</v>
      </c>
      <c r="DK23">
        <f t="shared" si="23"/>
        <v>3001.5081152686439</v>
      </c>
      <c r="DL23">
        <f t="shared" si="23"/>
        <v>3105.2324827129873</v>
      </c>
      <c r="DM23">
        <f t="shared" si="23"/>
        <v>3069.7454519197267</v>
      </c>
      <c r="DN23">
        <f t="shared" si="23"/>
        <v>3180.2728897547854</v>
      </c>
      <c r="DO23" s="5">
        <v>58.542619000000002</v>
      </c>
      <c r="DP23" s="5">
        <v>58.747861999999998</v>
      </c>
      <c r="DQ23" s="5">
        <v>58.922116000000003</v>
      </c>
      <c r="DR23" s="5">
        <v>59.105622000000004</v>
      </c>
      <c r="DS23" s="5">
        <v>59.325232000000007</v>
      </c>
      <c r="DT23" s="5">
        <v>59.58907</v>
      </c>
      <c r="DU23" s="5">
        <v>59.879469</v>
      </c>
      <c r="DV23" s="5">
        <v>60.166828000000002</v>
      </c>
      <c r="DW23" s="5">
        <v>60.409622000000006</v>
      </c>
      <c r="DX23" s="5">
        <v>60.578489000000005</v>
      </c>
      <c r="DY23" s="5">
        <v>60.663068000000003</v>
      </c>
      <c r="DZ23" s="5">
        <v>60.673694000000005</v>
      </c>
      <c r="EA23" s="5">
        <v>60.627291</v>
      </c>
      <c r="EB23" s="5">
        <v>60.550091999999999</v>
      </c>
      <c r="EC23" s="5">
        <v>60.461828000000004</v>
      </c>
      <c r="ED23" s="127" t="str">
        <f t="shared" si="19"/>
        <v/>
      </c>
      <c r="EE23" s="6">
        <f t="shared" si="19"/>
        <v>1.0076331484570531</v>
      </c>
      <c r="EF23" s="6">
        <f t="shared" si="19"/>
        <v>1.0295675296141902</v>
      </c>
      <c r="EG23" s="6">
        <f>IFERROR(H23/VLOOKUP($C23,$C$159:$S$166,H$3-2003,0),"")</f>
        <v>1.0078916301082141</v>
      </c>
      <c r="EH23" s="6">
        <f t="shared" si="20"/>
        <v>0.98144918495839883</v>
      </c>
      <c r="EI23" s="6">
        <f t="shared" si="20"/>
        <v>0.9447660149810776</v>
      </c>
      <c r="EJ23" s="6">
        <f t="shared" si="20"/>
        <v>0.95627327408421803</v>
      </c>
      <c r="EK23" s="6">
        <f t="shared" si="20"/>
        <v>0.98419145218033366</v>
      </c>
      <c r="EL23" s="6">
        <f t="shared" si="20"/>
        <v>0.98474719336103533</v>
      </c>
      <c r="EM23" s="6">
        <f t="shared" si="20"/>
        <v>0.96031266578230812</v>
      </c>
      <c r="EN23" s="6">
        <f t="shared" si="20"/>
        <v>0.96304414125913174</v>
      </c>
      <c r="EO23" s="6">
        <f t="shared" si="20"/>
        <v>0.97170495031331261</v>
      </c>
      <c r="EP23" s="6">
        <f t="shared" si="20"/>
        <v>0.98742518977055271</v>
      </c>
      <c r="EQ23" s="6">
        <f t="shared" si="21"/>
        <v>0.9732946740970585</v>
      </c>
      <c r="ER23" s="6">
        <f>IFERROR(S23/VLOOKUP($C23,$C$159:$S$166,S$3-2003,0),"")</f>
        <v>0.9664730146010807</v>
      </c>
      <c r="ES23" s="17" t="str">
        <f t="shared" ref="ES23:EW54" si="26">IFERROR(IF(ISNUMBER(E23),E23,ED23*VLOOKUP($C23,$C$159:$R$166,ES$3-2003,0)),"")</f>
        <v/>
      </c>
      <c r="ET23" s="5">
        <f t="shared" si="26"/>
        <v>45.668854483347104</v>
      </c>
      <c r="EU23" s="5">
        <f t="shared" si="26"/>
        <v>48.34088863082183</v>
      </c>
      <c r="EV23" s="5">
        <f t="shared" si="25"/>
        <v>47.454389836576226</v>
      </c>
      <c r="EW23" s="5">
        <f t="shared" si="25"/>
        <v>46.400029354854176</v>
      </c>
      <c r="EX23" s="5">
        <f t="shared" si="25"/>
        <v>45.412313873734568</v>
      </c>
      <c r="EY23" s="5">
        <f t="shared" si="25"/>
        <v>46.415853976979072</v>
      </c>
      <c r="EZ23" s="5">
        <f t="shared" si="25"/>
        <v>48.424451616327019</v>
      </c>
      <c r="FA23" s="5">
        <f t="shared" si="25"/>
        <v>48.677668399311493</v>
      </c>
      <c r="FB23" s="5">
        <f t="shared" si="25"/>
        <v>47.317754282837889</v>
      </c>
      <c r="FC23" s="5">
        <f t="shared" si="25"/>
        <v>48.25081043168192</v>
      </c>
      <c r="FD23" s="5">
        <f t="shared" si="25"/>
        <v>49.46967816511458</v>
      </c>
      <c r="FE23" s="5">
        <f t="shared" si="25"/>
        <v>51.218394084488907</v>
      </c>
      <c r="FF23" s="5">
        <f t="shared" si="25"/>
        <v>50.697618294613434</v>
      </c>
      <c r="FG23" s="5">
        <f t="shared" si="13"/>
        <v>52.59968140154124</v>
      </c>
      <c r="FH23" s="15" t="str">
        <f t="shared" si="24"/>
        <v/>
      </c>
      <c r="FI23">
        <f t="shared" si="24"/>
        <v>2682.947560885757</v>
      </c>
      <c r="FJ23">
        <f t="shared" si="24"/>
        <v>2848.3474474483651</v>
      </c>
      <c r="FK23">
        <f t="shared" si="24"/>
        <v>2804.8212279213162</v>
      </c>
      <c r="FL23">
        <f t="shared" si="24"/>
        <v>2752.6925062835348</v>
      </c>
      <c r="FM23">
        <f t="shared" si="24"/>
        <v>2706.0775502839401</v>
      </c>
      <c r="FN23">
        <f t="shared" si="24"/>
        <v>2779.356689323045</v>
      </c>
      <c r="FO23">
        <f t="shared" si="24"/>
        <v>2913.5456513938698</v>
      </c>
      <c r="FP23">
        <f t="shared" si="24"/>
        <v>2940.5995478437526</v>
      </c>
      <c r="FQ23">
        <f t="shared" si="24"/>
        <v>2866.438057327598</v>
      </c>
      <c r="FR23">
        <f t="shared" si="24"/>
        <v>2927.0421942722296</v>
      </c>
      <c r="FS23">
        <f t="shared" si="24"/>
        <v>3001.5081152686439</v>
      </c>
      <c r="FT23">
        <f t="shared" si="24"/>
        <v>3105.2324827129873</v>
      </c>
      <c r="FU23">
        <f t="shared" si="24"/>
        <v>3069.7454519197267</v>
      </c>
      <c r="FV23">
        <f t="shared" si="24"/>
        <v>3180.2728897547854</v>
      </c>
    </row>
    <row r="24" spans="1:178">
      <c r="A24" t="str">
        <f>VLOOKUP(B24,'[3]country codes'!$A$3:$B$287,2,0)</f>
        <v>TTO</v>
      </c>
      <c r="B24" s="1" t="s">
        <v>151</v>
      </c>
      <c r="C24" s="15">
        <v>1</v>
      </c>
      <c r="E24" s="17">
        <f>IFERROR(VLOOKUP(E$3&amp;$A24,[3]Calcs!$Q$2:$R$2281,2,0),"")</f>
        <v>30.446812486022122</v>
      </c>
      <c r="F24" s="5">
        <f>IFERROR(VLOOKUP(F$3&amp;$A24,[3]Calcs!$Q$2:$R$2281,2,0),"")</f>
        <v>30.223083940452412</v>
      </c>
      <c r="G24" s="5">
        <f>IFERROR(VLOOKUP(G$3&amp;$A24,[3]Calcs!$Q$2:$R$2281,2,0),"")</f>
        <v>30.218099338943016</v>
      </c>
      <c r="H24" s="5" t="str">
        <f>IFERROR(VLOOKUP(H$3&amp;$A24,[3]Calcs!$Q$2:$R$2281,2,0),"")</f>
        <v/>
      </c>
      <c r="I24" s="5" t="str">
        <f>IFERROR(VLOOKUP(I$3&amp;$A24,[3]Calcs!$Q$2:$R$2281,2,0),"")</f>
        <v/>
      </c>
      <c r="J24" s="5">
        <f>IFERROR(VLOOKUP(J$3&amp;$A24,[3]Calcs!$Q$2:$R$2281,2,0),"")</f>
        <v>33.29722064268163</v>
      </c>
      <c r="K24" s="5">
        <f>IFERROR(VLOOKUP(K$3&amp;$A24,[3]Calcs!$Q$2:$R$2281,2,0),"")</f>
        <v>33.736924482908591</v>
      </c>
      <c r="L24" s="5">
        <f>IFERROR(VLOOKUP(L$3&amp;$A24,[3]Calcs!$Q$2:$R$2281,2,0),"")</f>
        <v>33.753666723239078</v>
      </c>
      <c r="M24" s="5" t="str">
        <f>IFERROR(VLOOKUP(M$3&amp;$A24,[3]Calcs!$Q$2:$R$2281,2,0),"")</f>
        <v/>
      </c>
      <c r="N24" s="5" t="str">
        <f>IFERROR(VLOOKUP(N$3&amp;$A24,[3]Calcs!$Q$2:$R$2281,2,0),"")</f>
        <v/>
      </c>
      <c r="O24" s="5" t="str">
        <f>IFERROR(VLOOKUP(O$3&amp;$A24,[3]Calcs!$Q$2:$R$2281,2,0),"")</f>
        <v/>
      </c>
      <c r="P24" s="5">
        <f>IFERROR(VLOOKUP(P$3&amp;$A24,[3]Calcs!$Q$2:$R$2281,2,0),"")</f>
        <v>31.662473239734506</v>
      </c>
      <c r="Q24" s="5" t="str">
        <f>IFERROR(VLOOKUP(Q$3&amp;$A24,[3]Calcs!$Q$2:$R$2281,2,0),"")</f>
        <v/>
      </c>
      <c r="R24" s="5">
        <f>IFERROR(VLOOKUP(R$3&amp;$A24,[3]Calcs!$Q$2:$R$2281,2,0),"")</f>
        <v>31.612802991099869</v>
      </c>
      <c r="S24" s="5" t="str">
        <f>IFERROR(VLOOKUP(S$3&amp;$A24,[3]Calcs!$Q$2:$R$2281,2,0),"")</f>
        <v/>
      </c>
      <c r="T24" s="127">
        <f t="shared" si="0"/>
        <v>0.1382478859895814</v>
      </c>
      <c r="U24" s="6">
        <f t="shared" si="1"/>
        <v>0.41758241445972177</v>
      </c>
      <c r="V24" s="6" t="str">
        <f t="shared" si="2"/>
        <v/>
      </c>
      <c r="W24" s="17">
        <f>_xlfn.XLOOKUP(W$3&amp;$A24,[3]Calcs!$Q$2:$Q$2281,[3]Calcs!$H$2:$H$2281,"")</f>
        <v>5.832188606262207</v>
      </c>
      <c r="X24" s="5">
        <f>_xlfn.XLOOKUP(X$3&amp;$A24,[3]Calcs!$Q$2:$Q$2281,[3]Calcs!$H$2:$H$2281,"")</f>
        <v>6.2643163204193115</v>
      </c>
      <c r="Y24" s="5">
        <f>_xlfn.XLOOKUP(Y$3&amp;$A24,[3]Calcs!$Q$2:$Q$2281,[3]Calcs!$H$2:$H$2281,"")</f>
        <v>6.696444034576416</v>
      </c>
      <c r="Z24" s="5" t="str">
        <f>_xlfn.XLOOKUP(Z$3&amp;$A24,[3]Calcs!$Q$2:$Q$2281,[3]Calcs!$H$2:$H$2281,"")</f>
        <v/>
      </c>
      <c r="AA24" s="5" t="str">
        <f>_xlfn.XLOOKUP(AA$3&amp;$A24,[3]Calcs!$Q$2:$Q$2281,[3]Calcs!$H$2:$H$2281,"")</f>
        <v/>
      </c>
      <c r="AB24" s="5">
        <f>_xlfn.XLOOKUP(AB$3&amp;$A24,[3]Calcs!$Q$2:$Q$2281,[3]Calcs!$H$2:$H$2281,"")</f>
        <v>6.5187458992004395</v>
      </c>
      <c r="AC24" s="5">
        <f>_xlfn.XLOOKUP(AC$3&amp;$A24,[3]Calcs!$Q$2:$Q$2281,[3]Calcs!$H$2:$H$2281,"")</f>
        <v>6.343226432800293</v>
      </c>
      <c r="AD24" s="5">
        <f>_xlfn.XLOOKUP(AD$3&amp;$A24,[3]Calcs!$Q$2:$Q$2281,[3]Calcs!$H$2:$H$2281,"")</f>
        <v>6.1677069664001465</v>
      </c>
      <c r="AE24" s="5" t="str">
        <f>_xlfn.XLOOKUP(AE$3&amp;$A24,[3]Calcs!$Q$2:$Q$2281,[3]Calcs!$H$2:$H$2281,"")</f>
        <v/>
      </c>
      <c r="AF24" s="5" t="str">
        <f>_xlfn.XLOOKUP(AF$3&amp;$A24,[3]Calcs!$Q$2:$Q$2281,[3]Calcs!$H$2:$H$2281,"")</f>
        <v/>
      </c>
      <c r="AG24" s="5" t="str">
        <f>_xlfn.XLOOKUP(AG$3&amp;$A24,[3]Calcs!$Q$2:$Q$2281,[3]Calcs!$H$2:$H$2281,"")</f>
        <v/>
      </c>
      <c r="AH24" s="5">
        <f>_xlfn.XLOOKUP(AH$3&amp;$A24,[3]Calcs!$Q$2:$Q$2281,[3]Calcs!$H$2:$H$2281,"")</f>
        <v>6.1918597221374512</v>
      </c>
      <c r="AI24" s="5" t="str">
        <f>_xlfn.XLOOKUP(AI$3&amp;$A24,[3]Calcs!$Q$2:$Q$2281,[3]Calcs!$H$2:$H$2281,"")</f>
        <v/>
      </c>
      <c r="AJ24" s="5">
        <f>_xlfn.XLOOKUP(AJ$3&amp;$A24,[3]Calcs!$Q$2:$Q$2281,[3]Calcs!$H$2:$H$2281,"")</f>
        <v>6.1918597221374512</v>
      </c>
      <c r="AK24" s="128" t="str">
        <f>_xlfn.XLOOKUP(AK$3&amp;$A24,[3]Calcs!$Q$2:$Q$2281,[3]Calcs!$H$2:$H$2281,"")</f>
        <v/>
      </c>
      <c r="AL24" s="127">
        <f t="shared" si="3"/>
        <v>-2.119053538444111E-3</v>
      </c>
      <c r="AM24" s="6" t="str">
        <f t="shared" si="4"/>
        <v/>
      </c>
      <c r="AN24" s="17">
        <f>_xlfn.XLOOKUP(AN$3&amp;$A24,[3]Calcs!$Q$2:$Q$2281,[3]Calcs!$G$2:$G$2281,"")</f>
        <v>71</v>
      </c>
      <c r="AO24" s="5">
        <f>_xlfn.XLOOKUP(AO$3&amp;$A24,[3]Calcs!$Q$2:$Q$2281,[3]Calcs!$G$2:$G$2281,"")</f>
        <v>71.2</v>
      </c>
      <c r="AP24" s="5">
        <f>_xlfn.XLOOKUP(AP$3&amp;$A24,[3]Calcs!$Q$2:$Q$2281,[3]Calcs!$G$2:$G$2281,"")</f>
        <v>71.5</v>
      </c>
      <c r="AQ24" s="5">
        <f>_xlfn.XLOOKUP(AQ$3&amp;$A24,[3]Calcs!$Q$2:$Q$2281,[3]Calcs!$G$2:$G$2281,"")</f>
        <v>71.7</v>
      </c>
      <c r="AR24" s="5">
        <f>_xlfn.XLOOKUP(AR$3&amp;$A24,[3]Calcs!$Q$2:$Q$2281,[3]Calcs!$G$2:$G$2281,"")</f>
        <v>71.900000000000006</v>
      </c>
      <c r="AS24" s="5">
        <f>_xlfn.XLOOKUP(AS$3&amp;$A24,[3]Calcs!$Q$2:$Q$2281,[3]Calcs!$G$2:$G$2281,"")</f>
        <v>72.2</v>
      </c>
      <c r="AT24" s="5">
        <f>_xlfn.XLOOKUP(AT$3&amp;$A24,[3]Calcs!$Q$2:$Q$2281,[3]Calcs!$G$2:$G$2281,"")</f>
        <v>72.400000000000006</v>
      </c>
      <c r="AU24" s="5">
        <f>_xlfn.XLOOKUP(AU$3&amp;$A24,[3]Calcs!$Q$2:$Q$2281,[3]Calcs!$G$2:$G$2281,"")</f>
        <v>72.599999999999994</v>
      </c>
      <c r="AV24" s="5">
        <f>_xlfn.XLOOKUP(AV$3&amp;$A24,[3]Calcs!$Q$2:$Q$2281,[3]Calcs!$G$2:$G$2281,"")</f>
        <v>72.8</v>
      </c>
      <c r="AW24" s="5">
        <f>_xlfn.XLOOKUP(AW$3&amp;$A24,[3]Calcs!$Q$2:$Q$2281,[3]Calcs!$G$2:$G$2281,"")</f>
        <v>72.900000000000006</v>
      </c>
      <c r="AX24" s="5">
        <f>_xlfn.XLOOKUP(AX$3&amp;$A24,[3]Calcs!$Q$2:$Q$2281,[3]Calcs!$G$2:$G$2281,"")</f>
        <v>73.099999999999994</v>
      </c>
      <c r="AY24" s="5">
        <f>_xlfn.XLOOKUP(AY$3&amp;$A24,[3]Calcs!$Q$2:$Q$2281,[3]Calcs!$G$2:$G$2281,"")</f>
        <v>73.2</v>
      </c>
      <c r="AZ24" s="5">
        <f>_xlfn.XLOOKUP(AZ$3&amp;$A24,[3]Calcs!$Q$2:$Q$2281,[3]Calcs!$G$2:$G$2281,"")</f>
        <v>73.400000000000006</v>
      </c>
      <c r="BA24" s="5">
        <f>_xlfn.XLOOKUP(BA$3&amp;$A24,[3]Calcs!$Q$2:$Q$2281,[3]Calcs!$G$2:$G$2281,"")</f>
        <v>73.5</v>
      </c>
      <c r="BB24" s="5">
        <f>_xlfn.XLOOKUP(BB$3&amp;$A24,[3]Calcs!$Q$2:$Q$2281,[3]Calcs!$G$2:$G$2281,"")</f>
        <v>73.443534883720929</v>
      </c>
      <c r="BC24" s="127">
        <f t="shared" si="5"/>
        <v>0.1951648351648351</v>
      </c>
      <c r="BD24" s="6">
        <f t="shared" si="6"/>
        <v>-5.6465116279071026E-2</v>
      </c>
      <c r="BE24" s="17">
        <f>_xlfn.XLOOKUP(BE$3&amp;$A24,[3]Calcs!$Q$2:$Q$2281,[3]Calcs!$I$2:$I$2281,"")</f>
        <v>7.8903354526562701</v>
      </c>
      <c r="BF24" s="5">
        <f>_xlfn.XLOOKUP(BF$3&amp;$A24,[3]Calcs!$Q$2:$Q$2281,[3]Calcs!$I$2:$I$2281,"")</f>
        <v>8.8114081106311293</v>
      </c>
      <c r="BG24" s="5">
        <f>_xlfn.XLOOKUP(BG$3&amp;$A24,[3]Calcs!$Q$2:$Q$2281,[3]Calcs!$I$2:$I$2281,"")</f>
        <v>9.6945266729055692</v>
      </c>
      <c r="BH24" s="5">
        <f>_xlfn.XLOOKUP(BH$3&amp;$A24,[3]Calcs!$Q$2:$Q$2281,[3]Calcs!$I$2:$I$2281,"")</f>
        <v>10.543283267819101</v>
      </c>
      <c r="BI24" s="5">
        <f>_xlfn.XLOOKUP(BI$3&amp;$A24,[3]Calcs!$Q$2:$Q$2281,[3]Calcs!$I$2:$I$2281,"")</f>
        <v>9.5110943782784805</v>
      </c>
      <c r="BJ24" s="5">
        <f>_xlfn.XLOOKUP(BJ$3&amp;$A24,[3]Calcs!$Q$2:$Q$2281,[3]Calcs!$I$2:$I$2281,"")</f>
        <v>7.9556914863537003</v>
      </c>
      <c r="BK24" s="5">
        <f>_xlfn.XLOOKUP(BK$3&amp;$A24,[3]Calcs!$Q$2:$Q$2281,[3]Calcs!$I$2:$I$2281,"")</f>
        <v>7.4651984453029998</v>
      </c>
      <c r="BL24" s="5">
        <f>_xlfn.XLOOKUP(BL$3&amp;$A24,[3]Calcs!$Q$2:$Q$2281,[3]Calcs!$I$2:$I$2281,"")</f>
        <v>7.2229870445198197</v>
      </c>
      <c r="BM24" s="5">
        <f>_xlfn.XLOOKUP(BM$3&amp;$A24,[3]Calcs!$Q$2:$Q$2281,[3]Calcs!$I$2:$I$2281,"")</f>
        <v>6.6823245637738298</v>
      </c>
      <c r="BN24" s="5">
        <f>_xlfn.XLOOKUP(BN$3&amp;$A24,[3]Calcs!$Q$2:$Q$2281,[3]Calcs!$I$2:$I$2281,"")</f>
        <v>7.11052768843214</v>
      </c>
      <c r="BO24" s="5">
        <f>_xlfn.XLOOKUP(BO$3&amp;$A24,[3]Calcs!$Q$2:$Q$2281,[3]Calcs!$I$2:$I$2281,"")</f>
        <v>7.8210448340551899</v>
      </c>
      <c r="BP24" s="5">
        <f>_xlfn.XLOOKUP(BP$3&amp;$A24,[3]Calcs!$Q$2:$Q$2281,[3]Calcs!$I$2:$I$2281,"")</f>
        <v>8.2271597012754594</v>
      </c>
      <c r="BQ24" s="5">
        <f>_xlfn.XLOOKUP(BQ$3&amp;$A24,[3]Calcs!$Q$2:$Q$2281,[3]Calcs!$I$2:$I$2281,"")</f>
        <v>8.1966774541508105</v>
      </c>
      <c r="BR24" s="5">
        <f>_xlfn.XLOOKUP(BR$3&amp;$A24,[3]Calcs!$Q$2:$Q$2281,[3]Calcs!$I$2:$I$2281,"")</f>
        <v>8.2438287506023649</v>
      </c>
      <c r="BS24" s="5" t="str">
        <f>_xlfn.XLOOKUP(BS$3&amp;$A24,[3]Calcs!$Q$2:$Q$2281,[3]Calcs!$I$2:$I$2281,"")</f>
        <v/>
      </c>
      <c r="BT24" s="127">
        <f t="shared" si="7"/>
        <v>-0.11097525658627939</v>
      </c>
      <c r="BU24" s="6" t="str">
        <f t="shared" si="8"/>
        <v/>
      </c>
      <c r="BV24" s="15">
        <f t="shared" si="22"/>
        <v>70</v>
      </c>
      <c r="BW24">
        <f t="shared" si="22"/>
        <v>109</v>
      </c>
      <c r="BX24">
        <f t="shared" si="22"/>
        <v>115</v>
      </c>
      <c r="BY24" t="str">
        <f t="shared" si="22"/>
        <v/>
      </c>
      <c r="BZ24" t="str">
        <f t="shared" si="22"/>
        <v/>
      </c>
      <c r="CA24">
        <f t="shared" si="22"/>
        <v>124</v>
      </c>
      <c r="CB24">
        <f t="shared" si="22"/>
        <v>123</v>
      </c>
      <c r="CC24">
        <f t="shared" si="22"/>
        <v>121</v>
      </c>
      <c r="CD24" t="str">
        <f t="shared" si="22"/>
        <v/>
      </c>
      <c r="CE24" t="str">
        <f t="shared" si="22"/>
        <v/>
      </c>
      <c r="CF24" t="str">
        <f t="shared" si="22"/>
        <v/>
      </c>
      <c r="CG24">
        <f t="shared" si="22"/>
        <v>140</v>
      </c>
      <c r="CH24" t="str">
        <f t="shared" si="22"/>
        <v/>
      </c>
      <c r="CI24">
        <f t="shared" si="22"/>
        <v>144</v>
      </c>
      <c r="CJ24" t="str">
        <f t="shared" si="22"/>
        <v/>
      </c>
      <c r="CK24" s="17">
        <v>1.3025519999999999</v>
      </c>
      <c r="CL24" s="5">
        <v>1.3084500000000001</v>
      </c>
      <c r="CM24" s="5">
        <v>1.314449</v>
      </c>
      <c r="CN24" s="5" t="s">
        <v>333</v>
      </c>
      <c r="CO24" s="5" t="s">
        <v>333</v>
      </c>
      <c r="CP24" s="5">
        <v>1.3361800000000001</v>
      </c>
      <c r="CQ24" s="5">
        <v>1.3448140000000002</v>
      </c>
      <c r="CR24" s="5">
        <v>1.3537080000000001</v>
      </c>
      <c r="CS24" s="5" t="s">
        <v>333</v>
      </c>
      <c r="CT24" s="5" t="s">
        <v>333</v>
      </c>
      <c r="CU24" s="5" t="s">
        <v>333</v>
      </c>
      <c r="CV24" s="5">
        <v>1.3840599999999998</v>
      </c>
      <c r="CW24" s="5" t="s">
        <v>333</v>
      </c>
      <c r="CX24" s="5">
        <v>1.3949690000000001</v>
      </c>
      <c r="CY24" s="5" t="s">
        <v>333</v>
      </c>
      <c r="CZ24">
        <f t="shared" si="23"/>
        <v>39.658556497293084</v>
      </c>
      <c r="DA24">
        <f t="shared" si="23"/>
        <v>39.545394181884959</v>
      </c>
      <c r="DB24">
        <f t="shared" si="23"/>
        <v>39.720150457974306</v>
      </c>
      <c r="DC24" t="str">
        <f t="shared" si="23"/>
        <v/>
      </c>
      <c r="DD24" t="str">
        <f t="shared" si="23"/>
        <v/>
      </c>
      <c r="DE24">
        <f t="shared" si="23"/>
        <v>44.491080278338345</v>
      </c>
      <c r="DF24">
        <f t="shared" si="23"/>
        <v>45.369888361558239</v>
      </c>
      <c r="DG24">
        <f t="shared" si="23"/>
        <v>45.69260867258253</v>
      </c>
      <c r="DH24" t="str">
        <f t="shared" si="23"/>
        <v/>
      </c>
      <c r="DI24" t="str">
        <f t="shared" si="23"/>
        <v/>
      </c>
      <c r="DJ24" t="str">
        <f t="shared" si="23"/>
        <v/>
      </c>
      <c r="DK24">
        <f t="shared" si="23"/>
        <v>43.822762712186936</v>
      </c>
      <c r="DL24" t="str">
        <f t="shared" si="23"/>
        <v/>
      </c>
      <c r="DM24">
        <f t="shared" si="23"/>
        <v>44.098880175691598</v>
      </c>
      <c r="DN24" t="str">
        <f t="shared" si="23"/>
        <v/>
      </c>
      <c r="DO24" s="5">
        <v>1.3025519999999999</v>
      </c>
      <c r="DP24" s="5">
        <v>1.3084500000000001</v>
      </c>
      <c r="DQ24" s="5">
        <v>1.314449</v>
      </c>
      <c r="DR24" s="5">
        <v>1.320921</v>
      </c>
      <c r="DS24" s="5">
        <v>1.328144</v>
      </c>
      <c r="DT24" s="5">
        <v>1.3361800000000001</v>
      </c>
      <c r="DU24" s="5">
        <v>1.3448140000000002</v>
      </c>
      <c r="DV24" s="5">
        <v>1.3537080000000001</v>
      </c>
      <c r="DW24" s="5">
        <v>1.3623369999999999</v>
      </c>
      <c r="DX24" s="5">
        <v>1.3703320000000001</v>
      </c>
      <c r="DY24" s="5">
        <v>1.3775630000000001</v>
      </c>
      <c r="DZ24" s="5">
        <v>1.3840599999999998</v>
      </c>
      <c r="EA24" s="5">
        <v>1.3898409999999999</v>
      </c>
      <c r="EB24" s="5">
        <v>1.3949690000000001</v>
      </c>
      <c r="EC24" s="5">
        <v>1.399491</v>
      </c>
      <c r="ED24" s="127" t="str">
        <f t="shared" si="19"/>
        <v/>
      </c>
      <c r="EE24" s="6">
        <f t="shared" si="19"/>
        <v>0.58420954549084292</v>
      </c>
      <c r="EF24" s="6">
        <f t="shared" si="19"/>
        <v>0.57613170255970081</v>
      </c>
      <c r="EG24" s="129">
        <f>EF24+(EI24-EF24)/3</f>
        <v>0.58733297845423127</v>
      </c>
      <c r="EH24" s="129">
        <f>EF24+(EI24-EF24)*2/3</f>
        <v>0.59853425434876184</v>
      </c>
      <c r="EI24" s="6">
        <f t="shared" si="20"/>
        <v>0.6097355302432923</v>
      </c>
      <c r="EJ24" s="6">
        <f t="shared" si="20"/>
        <v>0.62238210039907349</v>
      </c>
      <c r="EK24" s="6">
        <f t="shared" si="20"/>
        <v>0.60305117880140613</v>
      </c>
      <c r="EL24" s="129">
        <f>EK24+(EO24-EK24)/4</f>
        <v>0.60161448617614888</v>
      </c>
      <c r="EM24" s="129">
        <f>EK24+(EO24-EK24)*2/4</f>
        <v>0.60017779355089163</v>
      </c>
      <c r="EN24" s="129">
        <f>EK24+(EO24-EK24)*3/4</f>
        <v>0.59874110092563437</v>
      </c>
      <c r="EO24" s="6">
        <f t="shared" si="20"/>
        <v>0.59730440830037712</v>
      </c>
      <c r="EP24" s="129">
        <f>AVERAGE(EO24,EQ24)</f>
        <v>0.59140258359160724</v>
      </c>
      <c r="EQ24" s="6">
        <f t="shared" si="21"/>
        <v>0.58550075888283737</v>
      </c>
      <c r="ER24" s="129" cm="1">
        <f t="array" ref="ER24">TREND($EM24:$EQ24,$EM$3:$EQ$3,ER$3)</f>
        <v>0.58361755304922891</v>
      </c>
      <c r="ES24" s="17">
        <f t="shared" si="26"/>
        <v>30.446812486022122</v>
      </c>
      <c r="ET24" s="5">
        <f t="shared" si="26"/>
        <v>30.223083940452412</v>
      </c>
      <c r="EU24" s="5">
        <f t="shared" si="26"/>
        <v>30.218099338943016</v>
      </c>
      <c r="EV24" s="5">
        <f t="shared" si="25"/>
        <v>32.708252581558938</v>
      </c>
      <c r="EW24" s="5">
        <f t="shared" si="25"/>
        <v>32.317191385052595</v>
      </c>
      <c r="EX24" s="5">
        <f t="shared" si="25"/>
        <v>33.29722064268163</v>
      </c>
      <c r="EY24" s="5">
        <f t="shared" si="25"/>
        <v>33.736924482908591</v>
      </c>
      <c r="EZ24" s="5">
        <f t="shared" si="25"/>
        <v>33.753666723239078</v>
      </c>
      <c r="FA24" s="5">
        <f t="shared" si="25"/>
        <v>32.948540905825581</v>
      </c>
      <c r="FB24" s="5">
        <f t="shared" si="25"/>
        <v>31.923997672057212</v>
      </c>
      <c r="FC24" s="5">
        <f t="shared" si="25"/>
        <v>32.070868841884462</v>
      </c>
      <c r="FD24" s="5">
        <f t="shared" si="25"/>
        <v>31.662473239734506</v>
      </c>
      <c r="FE24" s="5">
        <f t="shared" si="25"/>
        <v>31.320451477888334</v>
      </c>
      <c r="FF24" s="5">
        <f t="shared" si="25"/>
        <v>31.612802991099869</v>
      </c>
      <c r="FG24" s="5">
        <f t="shared" si="13"/>
        <v>29.897966918502366</v>
      </c>
      <c r="FH24" s="15">
        <f t="shared" si="24"/>
        <v>39.658556497293084</v>
      </c>
      <c r="FI24">
        <f t="shared" si="24"/>
        <v>39.545394181884959</v>
      </c>
      <c r="FJ24">
        <f t="shared" si="24"/>
        <v>39.720150457974306</v>
      </c>
      <c r="FK24">
        <f t="shared" si="24"/>
        <v>43.205017708285411</v>
      </c>
      <c r="FL24">
        <f t="shared" si="24"/>
        <v>42.921883834909295</v>
      </c>
      <c r="FM24">
        <f t="shared" si="24"/>
        <v>44.491080278338345</v>
      </c>
      <c r="FN24">
        <f t="shared" si="24"/>
        <v>45.369888361558239</v>
      </c>
      <c r="FO24">
        <f t="shared" si="24"/>
        <v>45.69260867258253</v>
      </c>
      <c r="FP24">
        <f t="shared" si="24"/>
        <v>44.887016372019701</v>
      </c>
      <c r="FQ24">
        <f t="shared" si="24"/>
        <v>43.746475577945503</v>
      </c>
      <c r="FR24">
        <f t="shared" si="24"/>
        <v>44.179642294432888</v>
      </c>
      <c r="FS24">
        <f t="shared" si="24"/>
        <v>43.822762712186936</v>
      </c>
      <c r="FT24">
        <f t="shared" si="24"/>
        <v>43.530447602479796</v>
      </c>
      <c r="FU24">
        <f t="shared" si="24"/>
        <v>44.098880175691598</v>
      </c>
      <c r="FV24">
        <f t="shared" si="24"/>
        <v>41.841935620741793</v>
      </c>
    </row>
    <row r="25" spans="1:178">
      <c r="A25" t="str">
        <f>VLOOKUP(B25,'[3]country codes'!$A$3:$B$287,2,0)</f>
        <v>NOR</v>
      </c>
      <c r="B25" s="1" t="s">
        <v>59</v>
      </c>
      <c r="C25" s="15">
        <v>3</v>
      </c>
      <c r="E25" s="17">
        <f>IFERROR(VLOOKUP(E$3&amp;$A25,[3]Calcs!$Q$2:$R$2281,2,0),"")</f>
        <v>46.703498698650421</v>
      </c>
      <c r="F25" s="5">
        <f>IFERROR(VLOOKUP(F$3&amp;$A25,[3]Calcs!$Q$2:$R$2281,2,0),"")</f>
        <v>45.437326840016858</v>
      </c>
      <c r="G25" s="5">
        <f>IFERROR(VLOOKUP(G$3&amp;$A25,[3]Calcs!$Q$2:$R$2281,2,0),"")</f>
        <v>45.884074266150975</v>
      </c>
      <c r="H25" s="5">
        <f>IFERROR(VLOOKUP(H$3&amp;$A25,[3]Calcs!$Q$2:$R$2281,2,0),"")</f>
        <v>48.967975400639787</v>
      </c>
      <c r="I25" s="5">
        <f>IFERROR(VLOOKUP(I$3&amp;$A25,[3]Calcs!$Q$2:$R$2281,2,0),"")</f>
        <v>46.52768176982763</v>
      </c>
      <c r="J25" s="5">
        <f>IFERROR(VLOOKUP(J$3&amp;$A25,[3]Calcs!$Q$2:$R$2281,2,0),"")</f>
        <v>49.028177412404816</v>
      </c>
      <c r="K25" s="5">
        <f>IFERROR(VLOOKUP(K$3&amp;$A25,[3]Calcs!$Q$2:$R$2281,2,0),"")</f>
        <v>49.91529734129913</v>
      </c>
      <c r="L25" s="5">
        <f>IFERROR(VLOOKUP(L$3&amp;$A25,[3]Calcs!$Q$2:$R$2281,2,0),"")</f>
        <v>48.94937498497606</v>
      </c>
      <c r="M25" s="5">
        <f>IFERROR(VLOOKUP(M$3&amp;$A25,[3]Calcs!$Q$2:$R$2281,2,0),"")</f>
        <v>48.608960696417512</v>
      </c>
      <c r="N25" s="5">
        <f>IFERROR(VLOOKUP(N$3&amp;$A25,[3]Calcs!$Q$2:$R$2281,2,0),"")</f>
        <v>50.678556194190655</v>
      </c>
      <c r="O25" s="5">
        <f>IFERROR(VLOOKUP(O$3&amp;$A25,[3]Calcs!$Q$2:$R$2281,2,0),"")</f>
        <v>51.872192567091105</v>
      </c>
      <c r="P25" s="5">
        <f>IFERROR(VLOOKUP(P$3&amp;$A25,[3]Calcs!$Q$2:$R$2281,2,0),"")</f>
        <v>50.534554963533047</v>
      </c>
      <c r="Q25" s="5">
        <f>IFERROR(VLOOKUP(Q$3&amp;$A25,[3]Calcs!$Q$2:$R$2281,2,0),"")</f>
        <v>50.217403140167193</v>
      </c>
      <c r="R25" s="5">
        <f>IFERROR(VLOOKUP(R$3&amp;$A25,[3]Calcs!$Q$2:$R$2281,2,0),"")</f>
        <v>50.875192748854197</v>
      </c>
      <c r="S25" s="5">
        <f>IFERROR(VLOOKUP(S$3&amp;$A25,[3]Calcs!$Q$2:$R$2281,2,0),"")</f>
        <v>51.264085880086725</v>
      </c>
      <c r="T25" s="127">
        <f t="shared" si="0"/>
        <v>0.41214836926028753</v>
      </c>
      <c r="U25" s="6">
        <f t="shared" si="1"/>
        <v>0.85412490545993491</v>
      </c>
      <c r="V25" s="6">
        <f t="shared" si="2"/>
        <v>0.38889313123252833</v>
      </c>
      <c r="W25" s="17">
        <f>_xlfn.XLOOKUP(W$3&amp;$A25,[3]Calcs!$Q$2:$Q$2281,[3]Calcs!$H$2:$H$2281,"")</f>
        <v>7.415682315826416</v>
      </c>
      <c r="X25" s="5">
        <f>_xlfn.XLOOKUP(X$3&amp;$A25,[3]Calcs!$Q$2:$Q$2281,[3]Calcs!$H$2:$H$2281,"")</f>
        <v>7.5239849090576172</v>
      </c>
      <c r="Y25" s="5">
        <f>_xlfn.XLOOKUP(Y$3&amp;$A25,[3]Calcs!$Q$2:$Q$2281,[3]Calcs!$H$2:$H$2281,"")</f>
        <v>7.6322875022888184</v>
      </c>
      <c r="Z25" s="5">
        <f>_xlfn.XLOOKUP(Z$3&amp;$A25,[3]Calcs!$Q$2:$Q$2281,[3]Calcs!$H$2:$H$2281,"")</f>
        <v>7.6437848806381226</v>
      </c>
      <c r="AA25" s="5">
        <f>_xlfn.XLOOKUP(AA$3&amp;$A25,[3]Calcs!$Q$2:$Q$2281,[3]Calcs!$H$2:$H$2281,"")</f>
        <v>7.6552822589874268</v>
      </c>
      <c r="AB25" s="5">
        <f>_xlfn.XLOOKUP(AB$3&amp;$A25,[3]Calcs!$Q$2:$Q$2281,[3]Calcs!$H$2:$H$2281,"")</f>
        <v>7.666779637336731</v>
      </c>
      <c r="AC25" s="5">
        <f>_xlfn.XLOOKUP(AC$3&amp;$A25,[3]Calcs!$Q$2:$Q$2281,[3]Calcs!$H$2:$H$2281,"")</f>
        <v>7.6782770156860352</v>
      </c>
      <c r="AD25" s="5">
        <f>_xlfn.XLOOKUP(AD$3&amp;$A25,[3]Calcs!$Q$2:$Q$2281,[3]Calcs!$H$2:$H$2281,"")</f>
        <v>7.5613739490509033</v>
      </c>
      <c r="AE25" s="5">
        <f>_xlfn.XLOOKUP(AE$3&amp;$A25,[3]Calcs!$Q$2:$Q$2281,[3]Calcs!$H$2:$H$2281,"")</f>
        <v>7.4444708824157715</v>
      </c>
      <c r="AF25" s="5">
        <f>_xlfn.XLOOKUP(AF$3&amp;$A25,[3]Calcs!$Q$2:$Q$2281,[3]Calcs!$H$2:$H$2281,"")</f>
        <v>7.6034336090087891</v>
      </c>
      <c r="AG25" s="5">
        <f>_xlfn.XLOOKUP(AG$3&amp;$A25,[3]Calcs!$Q$2:$Q$2281,[3]Calcs!$H$2:$H$2281,"")</f>
        <v>7.5963315963745117</v>
      </c>
      <c r="AH25" s="5">
        <f>_xlfn.XLOOKUP(AH$3&amp;$A25,[3]Calcs!$Q$2:$Q$2281,[3]Calcs!$H$2:$H$2281,"")</f>
        <v>7.5787448883056641</v>
      </c>
      <c r="AI25" s="5">
        <f>_xlfn.XLOOKUP(AI$3&amp;$A25,[3]Calcs!$Q$2:$Q$2281,[3]Calcs!$H$2:$H$2281,"")</f>
        <v>7.4442620277404785</v>
      </c>
      <c r="AJ25" s="5">
        <f>_xlfn.XLOOKUP(AJ$3&amp;$A25,[3]Calcs!$Q$2:$Q$2281,[3]Calcs!$H$2:$H$2281,"")</f>
        <v>7.4421396255493164</v>
      </c>
      <c r="AK25" s="128">
        <f>_xlfn.XLOOKUP(AK$3&amp;$A25,[3]Calcs!$Q$2:$Q$2281,[3]Calcs!$H$2:$H$2281,"")</f>
        <v>7.2900323867797852</v>
      </c>
      <c r="AL25" s="127">
        <f t="shared" si="3"/>
        <v>-5.2530456375289745E-3</v>
      </c>
      <c r="AM25" s="6">
        <f t="shared" si="4"/>
        <v>-0.15210723876953125</v>
      </c>
      <c r="AN25" s="17">
        <f>_xlfn.XLOOKUP(AN$3&amp;$A25,[3]Calcs!$Q$2:$Q$2281,[3]Calcs!$G$2:$G$2281,"")</f>
        <v>80.2</v>
      </c>
      <c r="AO25" s="5">
        <f>_xlfn.XLOOKUP(AO$3&amp;$A25,[3]Calcs!$Q$2:$Q$2281,[3]Calcs!$G$2:$G$2281,"")</f>
        <v>80.5</v>
      </c>
      <c r="AP25" s="5">
        <f>_xlfn.XLOOKUP(AP$3&amp;$A25,[3]Calcs!$Q$2:$Q$2281,[3]Calcs!$G$2:$G$2281,"")</f>
        <v>80.7</v>
      </c>
      <c r="AQ25" s="5">
        <f>_xlfn.XLOOKUP(AQ$3&amp;$A25,[3]Calcs!$Q$2:$Q$2281,[3]Calcs!$G$2:$G$2281,"")</f>
        <v>80.900000000000006</v>
      </c>
      <c r="AR25" s="5">
        <f>_xlfn.XLOOKUP(AR$3&amp;$A25,[3]Calcs!$Q$2:$Q$2281,[3]Calcs!$G$2:$G$2281,"")</f>
        <v>81.2</v>
      </c>
      <c r="AS25" s="5">
        <f>_xlfn.XLOOKUP(AS$3&amp;$A25,[3]Calcs!$Q$2:$Q$2281,[3]Calcs!$G$2:$G$2281,"")</f>
        <v>81.3</v>
      </c>
      <c r="AT25" s="5">
        <f>_xlfn.XLOOKUP(AT$3&amp;$A25,[3]Calcs!$Q$2:$Q$2281,[3]Calcs!$G$2:$G$2281,"")</f>
        <v>81.5</v>
      </c>
      <c r="AU25" s="5">
        <f>_xlfn.XLOOKUP(AU$3&amp;$A25,[3]Calcs!$Q$2:$Q$2281,[3]Calcs!$G$2:$G$2281,"")</f>
        <v>81.7</v>
      </c>
      <c r="AV25" s="5">
        <f>_xlfn.XLOOKUP(AV$3&amp;$A25,[3]Calcs!$Q$2:$Q$2281,[3]Calcs!$G$2:$G$2281,"")</f>
        <v>81.8</v>
      </c>
      <c r="AW25" s="5">
        <f>_xlfn.XLOOKUP(AW$3&amp;$A25,[3]Calcs!$Q$2:$Q$2281,[3]Calcs!$G$2:$G$2281,"")</f>
        <v>81.900000000000006</v>
      </c>
      <c r="AX25" s="5">
        <f>_xlfn.XLOOKUP(AX$3&amp;$A25,[3]Calcs!$Q$2:$Q$2281,[3]Calcs!$G$2:$G$2281,"")</f>
        <v>82</v>
      </c>
      <c r="AY25" s="5">
        <f>_xlfn.XLOOKUP(AY$3&amp;$A25,[3]Calcs!$Q$2:$Q$2281,[3]Calcs!$G$2:$G$2281,"")</f>
        <v>82.1</v>
      </c>
      <c r="AZ25" s="5">
        <f>_xlfn.XLOOKUP(AZ$3&amp;$A25,[3]Calcs!$Q$2:$Q$2281,[3]Calcs!$G$2:$G$2281,"")</f>
        <v>82.3</v>
      </c>
      <c r="BA25" s="5">
        <f>_xlfn.XLOOKUP(BA$3&amp;$A25,[3]Calcs!$Q$2:$Q$2281,[3]Calcs!$G$2:$G$2281,"")</f>
        <v>82.4</v>
      </c>
      <c r="BB25" s="5">
        <f>_xlfn.XLOOKUP(BB$3&amp;$A25,[3]Calcs!$Q$2:$Q$2281,[3]Calcs!$G$2:$G$2281,"")</f>
        <v>82.7</v>
      </c>
      <c r="BC25" s="127">
        <f t="shared" si="5"/>
        <v>0.16241758241758222</v>
      </c>
      <c r="BD25" s="6">
        <f t="shared" si="6"/>
        <v>0.29999999999999716</v>
      </c>
      <c r="BE25" s="17">
        <f>_xlfn.XLOOKUP(BE$3&amp;$A25,[3]Calcs!$Q$2:$Q$2281,[3]Calcs!$I$2:$I$2281,"")</f>
        <v>6.4429203630553999</v>
      </c>
      <c r="BF25" s="5">
        <f>_xlfn.XLOOKUP(BF$3&amp;$A25,[3]Calcs!$Q$2:$Q$2281,[3]Calcs!$I$2:$I$2281,"")</f>
        <v>6.9736467440059302</v>
      </c>
      <c r="BG25" s="5">
        <f>_xlfn.XLOOKUP(BG$3&amp;$A25,[3]Calcs!$Q$2:$Q$2281,[3]Calcs!$I$2:$I$2281,"")</f>
        <v>7.0301857837875197</v>
      </c>
      <c r="BH25" s="5">
        <f>_xlfn.XLOOKUP(BH$3&amp;$A25,[3]Calcs!$Q$2:$Q$2281,[3]Calcs!$I$2:$I$2281,"")</f>
        <v>6.1876419134706904</v>
      </c>
      <c r="BI25" s="5">
        <f>_xlfn.XLOOKUP(BI$3&amp;$A25,[3]Calcs!$Q$2:$Q$2281,[3]Calcs!$I$2:$I$2281,"")</f>
        <v>6.9001053913603698</v>
      </c>
      <c r="BJ25" s="5">
        <f>_xlfn.XLOOKUP(BJ$3&amp;$A25,[3]Calcs!$Q$2:$Q$2281,[3]Calcs!$I$2:$I$2281,"")</f>
        <v>6.2231196096380597</v>
      </c>
      <c r="BK25" s="5">
        <f>_xlfn.XLOOKUP(BK$3&amp;$A25,[3]Calcs!$Q$2:$Q$2281,[3]Calcs!$I$2:$I$2281,"")</f>
        <v>6.0006891222156096</v>
      </c>
      <c r="BL25" s="5">
        <f>_xlfn.XLOOKUP(BL$3&amp;$A25,[3]Calcs!$Q$2:$Q$2281,[3]Calcs!$I$2:$I$2281,"")</f>
        <v>6.1420082133689204</v>
      </c>
      <c r="BM25" s="5">
        <f>_xlfn.XLOOKUP(BM$3&amp;$A25,[3]Calcs!$Q$2:$Q$2281,[3]Calcs!$I$2:$I$2281,"")</f>
        <v>6.0770503709802099</v>
      </c>
      <c r="BN25" s="5">
        <f>_xlfn.XLOOKUP(BN$3&amp;$A25,[3]Calcs!$Q$2:$Q$2281,[3]Calcs!$I$2:$I$2281,"")</f>
        <v>5.7545903672031402</v>
      </c>
      <c r="BO25" s="5">
        <f>_xlfn.XLOOKUP(BO$3&amp;$A25,[3]Calcs!$Q$2:$Q$2281,[3]Calcs!$I$2:$I$2281,"")</f>
        <v>5.46744102765041</v>
      </c>
      <c r="BP25" s="5">
        <f>_xlfn.XLOOKUP(BP$3&amp;$A25,[3]Calcs!$Q$2:$Q$2281,[3]Calcs!$I$2:$I$2281,"")</f>
        <v>5.7751539719812097</v>
      </c>
      <c r="BQ25" s="5">
        <f>_xlfn.XLOOKUP(BQ$3&amp;$A25,[3]Calcs!$Q$2:$Q$2281,[3]Calcs!$I$2:$I$2281,"")</f>
        <v>5.6673778219394979</v>
      </c>
      <c r="BR25" s="5">
        <f>_xlfn.XLOOKUP(BR$3&amp;$A25,[3]Calcs!$Q$2:$Q$2281,[3]Calcs!$I$2:$I$2281,"")</f>
        <v>5.509702465298604</v>
      </c>
      <c r="BS25" s="5">
        <f>_xlfn.XLOOKUP(BS$3&amp;$A25,[3]Calcs!$Q$2:$Q$2281,[3]Calcs!$I$2:$I$2281,"")</f>
        <v>5.2615750693098962</v>
      </c>
      <c r="BT25" s="127">
        <f t="shared" si="7"/>
        <v>-0.10738889465093239</v>
      </c>
      <c r="BU25" s="6">
        <f t="shared" si="8"/>
        <v>-0.24812739598870781</v>
      </c>
      <c r="BV25" s="15">
        <f t="shared" si="22"/>
        <v>26</v>
      </c>
      <c r="BW25">
        <f t="shared" si="22"/>
        <v>41</v>
      </c>
      <c r="BX25">
        <f t="shared" si="22"/>
        <v>37</v>
      </c>
      <c r="BY25">
        <f t="shared" si="22"/>
        <v>33</v>
      </c>
      <c r="BZ25">
        <f t="shared" si="22"/>
        <v>42</v>
      </c>
      <c r="CA25">
        <f t="shared" si="22"/>
        <v>33</v>
      </c>
      <c r="CB25">
        <f t="shared" si="22"/>
        <v>31</v>
      </c>
      <c r="CC25">
        <f t="shared" si="22"/>
        <v>40</v>
      </c>
      <c r="CD25">
        <f t="shared" si="22"/>
        <v>44</v>
      </c>
      <c r="CE25">
        <f t="shared" si="22"/>
        <v>26</v>
      </c>
      <c r="CF25">
        <f t="shared" si="22"/>
        <v>25</v>
      </c>
      <c r="CG25">
        <f t="shared" si="22"/>
        <v>34</v>
      </c>
      <c r="CH25">
        <f t="shared" si="22"/>
        <v>37</v>
      </c>
      <c r="CI25">
        <f t="shared" si="22"/>
        <v>38</v>
      </c>
      <c r="CJ25">
        <f t="shared" si="22"/>
        <v>28</v>
      </c>
      <c r="CK25" s="17">
        <v>4.6729859999999999</v>
      </c>
      <c r="CL25" s="5">
        <v>4.7194030000000007</v>
      </c>
      <c r="CM25" s="5">
        <v>4.7710140000000001</v>
      </c>
      <c r="CN25" s="5">
        <v>4.8268469999999999</v>
      </c>
      <c r="CO25" s="5">
        <v>4.8858779999999999</v>
      </c>
      <c r="CP25" s="5">
        <v>4.9483350000000002</v>
      </c>
      <c r="CQ25" s="5">
        <v>5.0137160000000005</v>
      </c>
      <c r="CR25" s="5">
        <v>5.0794600000000001</v>
      </c>
      <c r="CS25" s="5">
        <v>5.1422690000000006</v>
      </c>
      <c r="CT25" s="5">
        <v>5.199827</v>
      </c>
      <c r="CU25" s="5">
        <v>5.2509499999999996</v>
      </c>
      <c r="CV25" s="5">
        <v>5.2963239999999994</v>
      </c>
      <c r="CW25" s="5">
        <v>5.3379599999999998</v>
      </c>
      <c r="CX25" s="5">
        <v>5.3788590000000003</v>
      </c>
      <c r="CY25" s="5">
        <v>5.4212420000000003</v>
      </c>
      <c r="CZ25">
        <f t="shared" si="23"/>
        <v>218.24479556981163</v>
      </c>
      <c r="DA25">
        <f t="shared" si="23"/>
        <v>214.43705660075611</v>
      </c>
      <c r="DB25">
        <f t="shared" si="23"/>
        <v>218.91356070084603</v>
      </c>
      <c r="DC25">
        <f t="shared" si="23"/>
        <v>236.36092515865195</v>
      </c>
      <c r="DD25">
        <f t="shared" si="23"/>
        <v>227.32857675020188</v>
      </c>
      <c r="DE25">
        <f t="shared" si="23"/>
        <v>242.6078462760122</v>
      </c>
      <c r="DF25">
        <f t="shared" si="23"/>
        <v>250.26112492482895</v>
      </c>
      <c r="DG25">
        <f t="shared" si="23"/>
        <v>248.6363922611865</v>
      </c>
      <c r="DH25">
        <f t="shared" si="23"/>
        <v>249.96035171140622</v>
      </c>
      <c r="DI25">
        <f t="shared" si="23"/>
        <v>263.51972481956983</v>
      </c>
      <c r="DJ25">
        <f t="shared" si="23"/>
        <v>272.37828956016699</v>
      </c>
      <c r="DK25">
        <f t="shared" si="23"/>
        <v>267.64737628267915</v>
      </c>
      <c r="DL25">
        <f t="shared" si="23"/>
        <v>268.05848926608684</v>
      </c>
      <c r="DM25">
        <f t="shared" si="23"/>
        <v>273.65048839390914</v>
      </c>
      <c r="DN25">
        <f t="shared" si="23"/>
        <v>277.91501546473313</v>
      </c>
      <c r="DO25" s="5">
        <v>4.6729859999999999</v>
      </c>
      <c r="DP25" s="5">
        <v>4.7194030000000007</v>
      </c>
      <c r="DQ25" s="5">
        <v>4.7710140000000001</v>
      </c>
      <c r="DR25" s="5">
        <v>4.8268469999999999</v>
      </c>
      <c r="DS25" s="5">
        <v>4.8858779999999999</v>
      </c>
      <c r="DT25" s="5">
        <v>4.9483350000000002</v>
      </c>
      <c r="DU25" s="5">
        <v>5.0137160000000005</v>
      </c>
      <c r="DV25" s="5">
        <v>5.0794600000000001</v>
      </c>
      <c r="DW25" s="5">
        <v>5.1422690000000006</v>
      </c>
      <c r="DX25" s="5">
        <v>5.199827</v>
      </c>
      <c r="DY25" s="5">
        <v>5.2509499999999996</v>
      </c>
      <c r="DZ25" s="5">
        <v>5.2963239999999994</v>
      </c>
      <c r="EA25" s="5">
        <v>5.3379599999999998</v>
      </c>
      <c r="EB25" s="5">
        <v>5.3788590000000003</v>
      </c>
      <c r="EC25" s="5">
        <v>5.4212420000000003</v>
      </c>
      <c r="ED25" s="127" t="str">
        <f t="shared" si="19"/>
        <v/>
      </c>
      <c r="EE25" s="6">
        <f t="shared" si="19"/>
        <v>1.0025247451296002</v>
      </c>
      <c r="EF25" s="6">
        <f t="shared" si="19"/>
        <v>0.97724213039631014</v>
      </c>
      <c r="EG25" s="6">
        <f t="shared" si="19"/>
        <v>1.0400389241041104</v>
      </c>
      <c r="EH25" s="6">
        <f t="shared" si="19"/>
        <v>0.98414927718626211</v>
      </c>
      <c r="EI25" s="6">
        <f t="shared" si="20"/>
        <v>1.0199910959061147</v>
      </c>
      <c r="EJ25" s="6">
        <f t="shared" si="20"/>
        <v>1.0283698505067991</v>
      </c>
      <c r="EK25" s="6">
        <f t="shared" si="20"/>
        <v>0.99486013453459921</v>
      </c>
      <c r="EL25" s="6">
        <f t="shared" si="20"/>
        <v>0.98335723940859643</v>
      </c>
      <c r="EM25" s="6">
        <f t="shared" si="20"/>
        <v>1.028520058368309</v>
      </c>
      <c r="EN25" s="6">
        <f t="shared" si="20"/>
        <v>1.0353237738200045</v>
      </c>
      <c r="EO25" s="6">
        <f t="shared" si="20"/>
        <v>0.99262172387798686</v>
      </c>
      <c r="EP25" s="6">
        <f t="shared" si="20"/>
        <v>0.96812736345594741</v>
      </c>
      <c r="EQ25" s="6">
        <f t="shared" si="21"/>
        <v>0.976703754767552</v>
      </c>
      <c r="ER25" s="6">
        <f t="shared" si="21"/>
        <v>0.94193261824289998</v>
      </c>
      <c r="ES25" s="17">
        <f t="shared" si="26"/>
        <v>46.703498698650421</v>
      </c>
      <c r="ET25" s="5">
        <f t="shared" si="26"/>
        <v>45.437326840016858</v>
      </c>
      <c r="EU25" s="5">
        <f t="shared" si="26"/>
        <v>45.884074266150975</v>
      </c>
      <c r="EV25" s="5">
        <f t="shared" si="25"/>
        <v>48.967975400639787</v>
      </c>
      <c r="EW25" s="5">
        <f t="shared" si="25"/>
        <v>46.52768176982763</v>
      </c>
      <c r="EX25" s="5">
        <f t="shared" si="25"/>
        <v>49.028177412404816</v>
      </c>
      <c r="EY25" s="5">
        <f t="shared" si="25"/>
        <v>49.91529734129913</v>
      </c>
      <c r="EZ25" s="5">
        <f t="shared" si="25"/>
        <v>48.94937498497606</v>
      </c>
      <c r="FA25" s="5">
        <f t="shared" si="25"/>
        <v>48.608960696417512</v>
      </c>
      <c r="FB25" s="5">
        <f t="shared" si="25"/>
        <v>50.678556194190655</v>
      </c>
      <c r="FC25" s="5">
        <f t="shared" si="25"/>
        <v>51.872192567091105</v>
      </c>
      <c r="FD25" s="5">
        <f t="shared" si="25"/>
        <v>50.534554963533047</v>
      </c>
      <c r="FE25" s="5">
        <f t="shared" si="25"/>
        <v>50.217403140167193</v>
      </c>
      <c r="FF25" s="5">
        <f t="shared" si="25"/>
        <v>50.875192748854197</v>
      </c>
      <c r="FG25" s="5">
        <f t="shared" si="13"/>
        <v>51.264085880086725</v>
      </c>
      <c r="FH25" s="15">
        <f t="shared" si="24"/>
        <v>218.24479556981163</v>
      </c>
      <c r="FI25">
        <f t="shared" si="24"/>
        <v>214.43705660075611</v>
      </c>
      <c r="FJ25">
        <f t="shared" si="24"/>
        <v>218.91356070084603</v>
      </c>
      <c r="FK25">
        <f t="shared" si="24"/>
        <v>236.36092515865195</v>
      </c>
      <c r="FL25">
        <f t="shared" si="24"/>
        <v>227.32857675020188</v>
      </c>
      <c r="FM25">
        <f t="shared" si="24"/>
        <v>242.6078462760122</v>
      </c>
      <c r="FN25">
        <f t="shared" si="24"/>
        <v>250.26112492482895</v>
      </c>
      <c r="FO25">
        <f t="shared" si="24"/>
        <v>248.6363922611865</v>
      </c>
      <c r="FP25">
        <f t="shared" si="24"/>
        <v>249.96035171140622</v>
      </c>
      <c r="FQ25">
        <f t="shared" si="24"/>
        <v>263.51972481956983</v>
      </c>
      <c r="FR25">
        <f t="shared" si="24"/>
        <v>272.37828956016699</v>
      </c>
      <c r="FS25">
        <f t="shared" si="24"/>
        <v>267.64737628267915</v>
      </c>
      <c r="FT25">
        <f t="shared" si="24"/>
        <v>268.05848926608684</v>
      </c>
      <c r="FU25">
        <f t="shared" si="24"/>
        <v>273.65048839390914</v>
      </c>
      <c r="FV25">
        <f t="shared" si="24"/>
        <v>277.91501546473313</v>
      </c>
    </row>
    <row r="26" spans="1:178">
      <c r="A26" t="str">
        <f>VLOOKUP(B26,'[3]country codes'!$A$3:$B$287,2,0)</f>
        <v>FRA</v>
      </c>
      <c r="B26" s="1" t="s">
        <v>44</v>
      </c>
      <c r="C26" s="15">
        <v>3</v>
      </c>
      <c r="D26" s="15">
        <v>1</v>
      </c>
      <c r="E26" s="17">
        <f>IFERROR(VLOOKUP(E$3&amp;$A26,[3]Calcs!$Q$2:$R$2281,2,0),"")</f>
        <v>46.453565965477139</v>
      </c>
      <c r="F26" s="5">
        <f>IFERROR(VLOOKUP(F$3&amp;$A26,[3]Calcs!$Q$2:$R$2281,2,0),"")</f>
        <v>47.228845852541333</v>
      </c>
      <c r="G26" s="5">
        <f>IFERROR(VLOOKUP(G$3&amp;$A26,[3]Calcs!$Q$2:$R$2281,2,0),"")</f>
        <v>48.339423087897167</v>
      </c>
      <c r="H26" s="5">
        <f>IFERROR(VLOOKUP(H$3&amp;$A26,[3]Calcs!$Q$2:$R$2281,2,0),"")</f>
        <v>45.792796601636368</v>
      </c>
      <c r="I26" s="5">
        <f>IFERROR(VLOOKUP(I$3&amp;$A26,[3]Calcs!$Q$2:$R$2281,2,0),"")</f>
        <v>48.828561603452258</v>
      </c>
      <c r="J26" s="5">
        <f>IFERROR(VLOOKUP(J$3&amp;$A26,[3]Calcs!$Q$2:$R$2281,2,0),"")</f>
        <v>50.395871049550614</v>
      </c>
      <c r="K26" s="5">
        <f>IFERROR(VLOOKUP(K$3&amp;$A26,[3]Calcs!$Q$2:$R$2281,2,0),"")</f>
        <v>49.015048632938445</v>
      </c>
      <c r="L26" s="5">
        <f>IFERROR(VLOOKUP(L$3&amp;$A26,[3]Calcs!$Q$2:$R$2281,2,0),"")</f>
        <v>49.903319920756481</v>
      </c>
      <c r="M26" s="5">
        <f>IFERROR(VLOOKUP(M$3&amp;$A26,[3]Calcs!$Q$2:$R$2281,2,0),"")</f>
        <v>49.150985492620698</v>
      </c>
      <c r="N26" s="5">
        <f>IFERROR(VLOOKUP(N$3&amp;$A26,[3]Calcs!$Q$2:$R$2281,2,0),"")</f>
        <v>48.682624601667754</v>
      </c>
      <c r="O26" s="5">
        <f>IFERROR(VLOOKUP(O$3&amp;$A26,[3]Calcs!$Q$2:$R$2281,2,0),"")</f>
        <v>50.433921608892099</v>
      </c>
      <c r="P26" s="5">
        <f>IFERROR(VLOOKUP(P$3&amp;$A26,[3]Calcs!$Q$2:$R$2281,2,0),"")</f>
        <v>50.640126104341306</v>
      </c>
      <c r="Q26" s="5">
        <f>IFERROR(VLOOKUP(Q$3&amp;$A26,[3]Calcs!$Q$2:$R$2281,2,0),"")</f>
        <v>51.178117525925977</v>
      </c>
      <c r="R26" s="5">
        <f>IFERROR(VLOOKUP(R$3&amp;$A26,[3]Calcs!$Q$2:$R$2281,2,0),"")</f>
        <v>51.815470188528032</v>
      </c>
      <c r="S26" s="5">
        <f>IFERROR(VLOOKUP(S$3&amp;$A26,[3]Calcs!$Q$2:$R$2281,2,0),"")</f>
        <v>54.392346200023141</v>
      </c>
      <c r="T26" s="127">
        <f t="shared" si="0"/>
        <v>0.35772500025007875</v>
      </c>
      <c r="U26" s="6">
        <f t="shared" si="1"/>
        <v>0.84855132665129041</v>
      </c>
      <c r="V26" s="6">
        <f t="shared" si="2"/>
        <v>2.5768760114951093</v>
      </c>
      <c r="W26" s="17">
        <f>_xlfn.XLOOKUP(W$3&amp;$A26,[3]Calcs!$Q$2:$Q$2281,[3]Calcs!$H$2:$H$2281,"")</f>
        <v>6.582700252532959</v>
      </c>
      <c r="X26" s="5">
        <f>_xlfn.XLOOKUP(X$3&amp;$A26,[3]Calcs!$Q$2:$Q$2281,[3]Calcs!$H$2:$H$2281,"")</f>
        <v>6.7953824996948242</v>
      </c>
      <c r="Y26" s="5">
        <f>_xlfn.XLOOKUP(Y$3&amp;$A26,[3]Calcs!$Q$2:$Q$2281,[3]Calcs!$H$2:$H$2281,"")</f>
        <v>7.0080647468566895</v>
      </c>
      <c r="Z26" s="5">
        <f>_xlfn.XLOOKUP(Z$3&amp;$A26,[3]Calcs!$Q$2:$Q$2281,[3]Calcs!$H$2:$H$2281,"")</f>
        <v>6.2834982872009277</v>
      </c>
      <c r="AA26" s="5">
        <f>_xlfn.XLOOKUP(AA$3&amp;$A26,[3]Calcs!$Q$2:$Q$2281,[3]Calcs!$H$2:$H$2281,"")</f>
        <v>6.7979011535644531</v>
      </c>
      <c r="AB26" s="5">
        <f>_xlfn.XLOOKUP(AB$3&amp;$A26,[3]Calcs!$Q$2:$Q$2281,[3]Calcs!$H$2:$H$2281,"")</f>
        <v>6.9591851234436035</v>
      </c>
      <c r="AC26" s="5">
        <f>_xlfn.XLOOKUP(AC$3&amp;$A26,[3]Calcs!$Q$2:$Q$2281,[3]Calcs!$H$2:$H$2281,"")</f>
        <v>6.6493654251098633</v>
      </c>
      <c r="AD26" s="5">
        <f>_xlfn.XLOOKUP(AD$3&amp;$A26,[3]Calcs!$Q$2:$Q$2281,[3]Calcs!$H$2:$H$2281,"")</f>
        <v>6.667121410369873</v>
      </c>
      <c r="AE26" s="5">
        <f>_xlfn.XLOOKUP(AE$3&amp;$A26,[3]Calcs!$Q$2:$Q$2281,[3]Calcs!$H$2:$H$2281,"")</f>
        <v>6.4668679237365723</v>
      </c>
      <c r="AF26" s="5">
        <f>_xlfn.XLOOKUP(AF$3&amp;$A26,[3]Calcs!$Q$2:$Q$2281,[3]Calcs!$H$2:$H$2281,"")</f>
        <v>6.3576250076293945</v>
      </c>
      <c r="AG26" s="5">
        <f>_xlfn.XLOOKUP(AG$3&amp;$A26,[3]Calcs!$Q$2:$Q$2281,[3]Calcs!$H$2:$H$2281,"")</f>
        <v>6.4752087593078613</v>
      </c>
      <c r="AH26" s="5">
        <f>_xlfn.XLOOKUP(AH$3&amp;$A26,[3]Calcs!$Q$2:$Q$2281,[3]Calcs!$H$2:$H$2281,"")</f>
        <v>6.6352224349975586</v>
      </c>
      <c r="AI26" s="5">
        <f>_xlfn.XLOOKUP(AI$3&amp;$A26,[3]Calcs!$Q$2:$Q$2281,[3]Calcs!$H$2:$H$2281,"")</f>
        <v>6.6659035682678223</v>
      </c>
      <c r="AJ26" s="5">
        <f>_xlfn.XLOOKUP(AJ$3&amp;$A26,[3]Calcs!$Q$2:$Q$2281,[3]Calcs!$H$2:$H$2281,"")</f>
        <v>6.6896443367004395</v>
      </c>
      <c r="AK26" s="128">
        <f>_xlfn.XLOOKUP(AK$3&amp;$A26,[3]Calcs!$Q$2:$Q$2281,[3]Calcs!$H$2:$H$2281,"")</f>
        <v>6.7141118049621582</v>
      </c>
      <c r="AL26" s="127">
        <f t="shared" si="3"/>
        <v>-1.2545448345142407E-2</v>
      </c>
      <c r="AM26" s="6">
        <f t="shared" si="4"/>
        <v>2.446746826171875E-2</v>
      </c>
      <c r="AN26" s="17">
        <f>_xlfn.XLOOKUP(AN$3&amp;$A26,[3]Calcs!$Q$2:$Q$2281,[3]Calcs!$G$2:$G$2281,"")</f>
        <v>80.599999999999994</v>
      </c>
      <c r="AO26" s="5">
        <f>_xlfn.XLOOKUP(AO$3&amp;$A26,[3]Calcs!$Q$2:$Q$2281,[3]Calcs!$G$2:$G$2281,"")</f>
        <v>80.8</v>
      </c>
      <c r="AP26" s="5">
        <f>_xlfn.XLOOKUP(AP$3&amp;$A26,[3]Calcs!$Q$2:$Q$2281,[3]Calcs!$G$2:$G$2281,"")</f>
        <v>81.099999999999994</v>
      </c>
      <c r="AQ26" s="5">
        <f>_xlfn.XLOOKUP(AQ$3&amp;$A26,[3]Calcs!$Q$2:$Q$2281,[3]Calcs!$G$2:$G$2281,"")</f>
        <v>81.3</v>
      </c>
      <c r="AR26" s="5">
        <f>_xlfn.XLOOKUP(AR$3&amp;$A26,[3]Calcs!$Q$2:$Q$2281,[3]Calcs!$G$2:$G$2281,"")</f>
        <v>81.5</v>
      </c>
      <c r="AS26" s="5">
        <f>_xlfn.XLOOKUP(AS$3&amp;$A26,[3]Calcs!$Q$2:$Q$2281,[3]Calcs!$G$2:$G$2281,"")</f>
        <v>81.7</v>
      </c>
      <c r="AT26" s="5">
        <f>_xlfn.XLOOKUP(AT$3&amp;$A26,[3]Calcs!$Q$2:$Q$2281,[3]Calcs!$G$2:$G$2281,"")</f>
        <v>81.900000000000006</v>
      </c>
      <c r="AU26" s="5">
        <f>_xlfn.XLOOKUP(AU$3&amp;$A26,[3]Calcs!$Q$2:$Q$2281,[3]Calcs!$G$2:$G$2281,"")</f>
        <v>82</v>
      </c>
      <c r="AV26" s="5">
        <f>_xlfn.XLOOKUP(AV$3&amp;$A26,[3]Calcs!$Q$2:$Q$2281,[3]Calcs!$G$2:$G$2281,"")</f>
        <v>82.1</v>
      </c>
      <c r="AW26" s="5">
        <f>_xlfn.XLOOKUP(AW$3&amp;$A26,[3]Calcs!$Q$2:$Q$2281,[3]Calcs!$G$2:$G$2281,"")</f>
        <v>82.2</v>
      </c>
      <c r="AX26" s="5">
        <f>_xlfn.XLOOKUP(AX$3&amp;$A26,[3]Calcs!$Q$2:$Q$2281,[3]Calcs!$G$2:$G$2281,"")</f>
        <v>82.3</v>
      </c>
      <c r="AY26" s="5">
        <f>_xlfn.XLOOKUP(AY$3&amp;$A26,[3]Calcs!$Q$2:$Q$2281,[3]Calcs!$G$2:$G$2281,"")</f>
        <v>82.4</v>
      </c>
      <c r="AZ26" s="5">
        <f>_xlfn.XLOOKUP(AZ$3&amp;$A26,[3]Calcs!$Q$2:$Q$2281,[3]Calcs!$G$2:$G$2281,"")</f>
        <v>82.5</v>
      </c>
      <c r="BA26" s="5">
        <f>_xlfn.XLOOKUP(BA$3&amp;$A26,[3]Calcs!$Q$2:$Q$2281,[3]Calcs!$G$2:$G$2281,"")</f>
        <v>82.7</v>
      </c>
      <c r="BB26" s="5">
        <f>_xlfn.XLOOKUP(BB$3&amp;$A26,[3]Calcs!$Q$2:$Q$2281,[3]Calcs!$G$2:$G$2281,"")</f>
        <v>82</v>
      </c>
      <c r="BC26" s="127">
        <f t="shared" si="5"/>
        <v>0.15274725274725326</v>
      </c>
      <c r="BD26" s="6">
        <f t="shared" si="6"/>
        <v>-0.70000000000000284</v>
      </c>
      <c r="BE26" s="17">
        <f>_xlfn.XLOOKUP(BE$3&amp;$A26,[3]Calcs!$Q$2:$Q$2281,[3]Calcs!$I$2:$I$2281,"")</f>
        <v>5.4368068645672798</v>
      </c>
      <c r="BF26" s="5">
        <f>_xlfn.XLOOKUP(BF$3&amp;$A26,[3]Calcs!$Q$2:$Q$2281,[3]Calcs!$I$2:$I$2281,"")</f>
        <v>5.5336474609552901</v>
      </c>
      <c r="BG26" s="5">
        <f>_xlfn.XLOOKUP(BG$3&amp;$A26,[3]Calcs!$Q$2:$Q$2281,[3]Calcs!$I$2:$I$2281,"")</f>
        <v>5.5896240056358097</v>
      </c>
      <c r="BH26" s="5">
        <f>_xlfn.XLOOKUP(BH$3&amp;$A26,[3]Calcs!$Q$2:$Q$2281,[3]Calcs!$I$2:$I$2281,"")</f>
        <v>5.2295417877176202</v>
      </c>
      <c r="BI26" s="5">
        <f>_xlfn.XLOOKUP(BI$3&amp;$A26,[3]Calcs!$Q$2:$Q$2281,[3]Calcs!$I$2:$I$2281,"")</f>
        <v>5.1991247596210597</v>
      </c>
      <c r="BJ26" s="5">
        <f>_xlfn.XLOOKUP(BJ$3&amp;$A26,[3]Calcs!$Q$2:$Q$2281,[3]Calcs!$I$2:$I$2281,"")</f>
        <v>5.0464832054780304</v>
      </c>
      <c r="BK26" s="5">
        <f>_xlfn.XLOOKUP(BK$3&amp;$A26,[3]Calcs!$Q$2:$Q$2281,[3]Calcs!$I$2:$I$2281,"")</f>
        <v>4.9514332429375596</v>
      </c>
      <c r="BL26" s="5">
        <f>_xlfn.XLOOKUP(BL$3&amp;$A26,[3]Calcs!$Q$2:$Q$2281,[3]Calcs!$I$2:$I$2281,"")</f>
        <v>4.8013727078335604</v>
      </c>
      <c r="BM26" s="5">
        <f>_xlfn.XLOOKUP(BM$3&amp;$A26,[3]Calcs!$Q$2:$Q$2281,[3]Calcs!$I$2:$I$2281,"")</f>
        <v>4.7121472423580499</v>
      </c>
      <c r="BN26" s="5">
        <f>_xlfn.XLOOKUP(BN$3&amp;$A26,[3]Calcs!$Q$2:$Q$2281,[3]Calcs!$I$2:$I$2281,"")</f>
        <v>4.6621232947635001</v>
      </c>
      <c r="BO26" s="5">
        <f>_xlfn.XLOOKUP(BO$3&amp;$A26,[3]Calcs!$Q$2:$Q$2281,[3]Calcs!$I$2:$I$2281,"")</f>
        <v>4.4289498404932397</v>
      </c>
      <c r="BP26" s="5">
        <f>_xlfn.XLOOKUP(BP$3&amp;$A26,[3]Calcs!$Q$2:$Q$2281,[3]Calcs!$I$2:$I$2281,"")</f>
        <v>4.6022022976194901</v>
      </c>
      <c r="BQ26" s="5">
        <f>_xlfn.XLOOKUP(BQ$3&amp;$A26,[3]Calcs!$Q$2:$Q$2281,[3]Calcs!$I$2:$I$2281,"")</f>
        <v>4.4987215879746749</v>
      </c>
      <c r="BR26" s="5">
        <f>_xlfn.XLOOKUP(BR$3&amp;$A26,[3]Calcs!$Q$2:$Q$2281,[3]Calcs!$I$2:$I$2281,"")</f>
        <v>4.4093678908887801</v>
      </c>
      <c r="BS26" s="5">
        <f>_xlfn.XLOOKUP(BS$3&amp;$A26,[3]Calcs!$Q$2:$Q$2281,[3]Calcs!$I$2:$I$2281,"")</f>
        <v>3.8178077796638932</v>
      </c>
      <c r="BT26" s="127">
        <f t="shared" si="7"/>
        <v>-9.4659134092475922E-2</v>
      </c>
      <c r="BU26" s="6">
        <f t="shared" si="8"/>
        <v>-0.59156011122488694</v>
      </c>
      <c r="BV26" s="15">
        <f t="shared" si="22"/>
        <v>28</v>
      </c>
      <c r="BW26">
        <f t="shared" si="22"/>
        <v>30</v>
      </c>
      <c r="BX26">
        <f t="shared" si="22"/>
        <v>24</v>
      </c>
      <c r="BY26">
        <f t="shared" si="22"/>
        <v>50</v>
      </c>
      <c r="BZ26">
        <f t="shared" si="22"/>
        <v>32</v>
      </c>
      <c r="CA26">
        <f t="shared" si="22"/>
        <v>24</v>
      </c>
      <c r="CB26">
        <f t="shared" si="22"/>
        <v>34</v>
      </c>
      <c r="CC26">
        <f t="shared" si="22"/>
        <v>32</v>
      </c>
      <c r="CD26">
        <f t="shared" si="22"/>
        <v>39</v>
      </c>
      <c r="CE26">
        <f t="shared" si="22"/>
        <v>39</v>
      </c>
      <c r="CF26">
        <f t="shared" si="22"/>
        <v>32</v>
      </c>
      <c r="CG26">
        <f t="shared" si="22"/>
        <v>32</v>
      </c>
      <c r="CH26">
        <f t="shared" si="22"/>
        <v>31</v>
      </c>
      <c r="CI26">
        <f t="shared" si="22"/>
        <v>31</v>
      </c>
      <c r="CJ26">
        <f t="shared" si="22"/>
        <v>14</v>
      </c>
      <c r="CK26" s="17">
        <v>61.508924</v>
      </c>
      <c r="CL26" s="5">
        <v>61.869228999999997</v>
      </c>
      <c r="CM26" s="5">
        <v>62.209206999999999</v>
      </c>
      <c r="CN26" s="5">
        <v>62.542883000000003</v>
      </c>
      <c r="CO26" s="5">
        <v>62.879535000000004</v>
      </c>
      <c r="CP26" s="5">
        <v>63.222228999999999</v>
      </c>
      <c r="CQ26" s="5">
        <v>63.564224000000003</v>
      </c>
      <c r="CR26" s="5">
        <v>63.893521</v>
      </c>
      <c r="CS26" s="5">
        <v>64.193550000000002</v>
      </c>
      <c r="CT26" s="5">
        <v>64.453193999999996</v>
      </c>
      <c r="CU26" s="5">
        <v>64.66758999999999</v>
      </c>
      <c r="CV26" s="5">
        <v>64.842512999999997</v>
      </c>
      <c r="CW26" s="5">
        <v>64.990511999999995</v>
      </c>
      <c r="CX26" s="5">
        <v>65.129731000000007</v>
      </c>
      <c r="CY26" s="5">
        <v>65.273511999999997</v>
      </c>
      <c r="CZ26">
        <f t="shared" si="23"/>
        <v>2857.3088584995198</v>
      </c>
      <c r="DA26">
        <f t="shared" si="23"/>
        <v>2922.01227945658</v>
      </c>
      <c r="DB26">
        <f t="shared" si="23"/>
        <v>3007.1571771355739</v>
      </c>
      <c r="DC26">
        <f t="shared" si="23"/>
        <v>2864.0135200989412</v>
      </c>
      <c r="DD26">
        <f t="shared" si="23"/>
        <v>3070.3172483439325</v>
      </c>
      <c r="DE26">
        <f t="shared" si="23"/>
        <v>3186.1393001491592</v>
      </c>
      <c r="DF26">
        <f t="shared" si="23"/>
        <v>3115.6035306749932</v>
      </c>
      <c r="DG26">
        <f t="shared" si="23"/>
        <v>3188.4988193265726</v>
      </c>
      <c r="DH26">
        <f t="shared" si="23"/>
        <v>3155.1762447698216</v>
      </c>
      <c r="DI26">
        <f t="shared" si="23"/>
        <v>3137.7506478804644</v>
      </c>
      <c r="DJ26">
        <f t="shared" si="23"/>
        <v>3261.4401646959741</v>
      </c>
      <c r="DK26">
        <f t="shared" si="23"/>
        <v>3283.6330352423902</v>
      </c>
      <c r="DL26">
        <f t="shared" si="23"/>
        <v>3326.0920612061022</v>
      </c>
      <c r="DM26">
        <f t="shared" si="23"/>
        <v>3374.7276350173502</v>
      </c>
      <c r="DN26">
        <f t="shared" si="23"/>
        <v>3550.3794623953645</v>
      </c>
      <c r="DO26" s="5">
        <v>61.508924</v>
      </c>
      <c r="DP26" s="5">
        <v>61.869228999999997</v>
      </c>
      <c r="DQ26" s="5">
        <v>62.209206999999999</v>
      </c>
      <c r="DR26" s="5">
        <v>62.542883000000003</v>
      </c>
      <c r="DS26" s="5">
        <v>62.879535000000004</v>
      </c>
      <c r="DT26" s="5">
        <v>63.222228999999999</v>
      </c>
      <c r="DU26" s="5">
        <v>63.564224000000003</v>
      </c>
      <c r="DV26" s="5">
        <v>63.893521</v>
      </c>
      <c r="DW26" s="5">
        <v>64.193550000000002</v>
      </c>
      <c r="DX26" s="5">
        <v>64.453193999999996</v>
      </c>
      <c r="DY26" s="5">
        <v>64.66758999999999</v>
      </c>
      <c r="DZ26" s="5">
        <v>64.842512999999997</v>
      </c>
      <c r="EA26" s="5">
        <v>64.990511999999995</v>
      </c>
      <c r="EB26" s="5">
        <v>65.129731000000007</v>
      </c>
      <c r="EC26" s="5">
        <v>65.273511999999997</v>
      </c>
      <c r="ED26" s="127" t="str">
        <f t="shared" si="19"/>
        <v/>
      </c>
      <c r="EE26" s="6">
        <f t="shared" si="19"/>
        <v>1.0420526457860304</v>
      </c>
      <c r="EF26" s="6">
        <f t="shared" si="19"/>
        <v>1.0295363163814337</v>
      </c>
      <c r="EG26" s="6">
        <f t="shared" si="19"/>
        <v>0.97260077672441381</v>
      </c>
      <c r="EH26" s="6">
        <f t="shared" si="19"/>
        <v>1.0328172773749702</v>
      </c>
      <c r="EI26" s="6">
        <f t="shared" si="20"/>
        <v>1.0484448424135915</v>
      </c>
      <c r="EJ26" s="6">
        <f t="shared" si="20"/>
        <v>1.00982265798372</v>
      </c>
      <c r="EK26" s="6">
        <f t="shared" si="20"/>
        <v>1.0142483654862793</v>
      </c>
      <c r="EL26" s="6">
        <f t="shared" si="20"/>
        <v>0.99432237833872494</v>
      </c>
      <c r="EM26" s="6">
        <f t="shared" si="20"/>
        <v>0.9880126755183587</v>
      </c>
      <c r="EN26" s="6">
        <f t="shared" si="20"/>
        <v>1.0066171384817673</v>
      </c>
      <c r="EO26" s="6">
        <f t="shared" si="20"/>
        <v>0.99469539817583086</v>
      </c>
      <c r="EP26" s="6">
        <f t="shared" si="20"/>
        <v>0.98664870918787961</v>
      </c>
      <c r="EQ26" s="6">
        <f t="shared" si="21"/>
        <v>0.99475523440294544</v>
      </c>
      <c r="ER26" s="6">
        <f t="shared" si="21"/>
        <v>0.9994116580641812</v>
      </c>
      <c r="ES26" s="17">
        <f t="shared" si="26"/>
        <v>46.453565965477139</v>
      </c>
      <c r="ET26" s="5">
        <f t="shared" si="26"/>
        <v>47.228845852541333</v>
      </c>
      <c r="EU26" s="5">
        <f t="shared" si="26"/>
        <v>48.339423087897167</v>
      </c>
      <c r="EV26" s="5">
        <f t="shared" si="25"/>
        <v>45.792796601636368</v>
      </c>
      <c r="EW26" s="5">
        <f t="shared" si="25"/>
        <v>48.828561603452258</v>
      </c>
      <c r="EX26" s="5">
        <f t="shared" si="25"/>
        <v>50.395871049550614</v>
      </c>
      <c r="EY26" s="5">
        <f t="shared" si="25"/>
        <v>49.015048632938445</v>
      </c>
      <c r="EZ26" s="5">
        <f t="shared" si="25"/>
        <v>49.903319920756481</v>
      </c>
      <c r="FA26" s="5">
        <f t="shared" si="25"/>
        <v>49.150985492620698</v>
      </c>
      <c r="FB26" s="5">
        <f t="shared" si="25"/>
        <v>48.682624601667754</v>
      </c>
      <c r="FC26" s="5">
        <f t="shared" si="25"/>
        <v>50.433921608892099</v>
      </c>
      <c r="FD26" s="5">
        <f t="shared" si="25"/>
        <v>50.640126104341306</v>
      </c>
      <c r="FE26" s="5">
        <f t="shared" si="25"/>
        <v>51.178117525925977</v>
      </c>
      <c r="FF26" s="5">
        <f t="shared" si="25"/>
        <v>51.815470188528032</v>
      </c>
      <c r="FG26" s="5">
        <f t="shared" si="13"/>
        <v>54.392346200023141</v>
      </c>
      <c r="FH26" s="15">
        <f t="shared" si="24"/>
        <v>2857.3088584995198</v>
      </c>
      <c r="FI26">
        <f t="shared" si="24"/>
        <v>2922.01227945658</v>
      </c>
      <c r="FJ26">
        <f t="shared" si="24"/>
        <v>3007.1571771355739</v>
      </c>
      <c r="FK26">
        <f t="shared" si="24"/>
        <v>2864.0135200989412</v>
      </c>
      <c r="FL26">
        <f t="shared" si="24"/>
        <v>3070.3172483439325</v>
      </c>
      <c r="FM26">
        <f t="shared" si="24"/>
        <v>3186.1393001491592</v>
      </c>
      <c r="FN26">
        <f t="shared" si="24"/>
        <v>3115.6035306749932</v>
      </c>
      <c r="FO26">
        <f t="shared" si="24"/>
        <v>3188.4988193265726</v>
      </c>
      <c r="FP26">
        <f t="shared" si="24"/>
        <v>3155.1762447698216</v>
      </c>
      <c r="FQ26">
        <f t="shared" si="24"/>
        <v>3137.7506478804644</v>
      </c>
      <c r="FR26">
        <f t="shared" si="24"/>
        <v>3261.4401646959741</v>
      </c>
      <c r="FS26">
        <f t="shared" si="24"/>
        <v>3283.6330352423902</v>
      </c>
      <c r="FT26">
        <f t="shared" si="24"/>
        <v>3326.0920612061022</v>
      </c>
      <c r="FU26">
        <f t="shared" si="24"/>
        <v>3374.7276350173502</v>
      </c>
      <c r="FV26">
        <f t="shared" si="24"/>
        <v>3550.3794623953645</v>
      </c>
    </row>
    <row r="27" spans="1:178">
      <c r="A27" t="str">
        <f>VLOOKUP(B27,'[3]country codes'!$A$3:$B$287,2,0)</f>
        <v>BEL</v>
      </c>
      <c r="B27" s="1" t="s">
        <v>120</v>
      </c>
      <c r="C27" s="15">
        <v>3</v>
      </c>
      <c r="D27" s="15">
        <v>1</v>
      </c>
      <c r="E27" s="17" t="str">
        <f>IFERROR(VLOOKUP(E$3&amp;$A27,[3]Calcs!$Q$2:$R$2281,2,0),"")</f>
        <v/>
      </c>
      <c r="F27" s="5">
        <f>IFERROR(VLOOKUP(F$3&amp;$A27,[3]Calcs!$Q$2:$R$2281,2,0),"")</f>
        <v>41.228201568183401</v>
      </c>
      <c r="G27" s="5">
        <f>IFERROR(VLOOKUP(G$3&amp;$A27,[3]Calcs!$Q$2:$R$2281,2,0),"")</f>
        <v>41.473234121199269</v>
      </c>
      <c r="H27" s="5">
        <f>IFERROR(VLOOKUP(H$3&amp;$A27,[3]Calcs!$Q$2:$R$2281,2,0),"")</f>
        <v>42.444260927275657</v>
      </c>
      <c r="I27" s="5">
        <f>IFERROR(VLOOKUP(I$3&amp;$A27,[3]Calcs!$Q$2:$R$2281,2,0),"")</f>
        <v>41.622121057313684</v>
      </c>
      <c r="J27" s="5">
        <f>IFERROR(VLOOKUP(J$3&amp;$A27,[3]Calcs!$Q$2:$R$2281,2,0),"")</f>
        <v>43.66628423290976</v>
      </c>
      <c r="K27" s="5">
        <f>IFERROR(VLOOKUP(K$3&amp;$A27,[3]Calcs!$Q$2:$R$2281,2,0),"")</f>
        <v>41.853439311691389</v>
      </c>
      <c r="L27" s="5">
        <f>IFERROR(VLOOKUP(L$3&amp;$A27,[3]Calcs!$Q$2:$R$2281,2,0),"")</f>
        <v>43.079684023019006</v>
      </c>
      <c r="M27" s="5">
        <f>IFERROR(VLOOKUP(M$3&amp;$A27,[3]Calcs!$Q$2:$R$2281,2,0),"")</f>
        <v>42.5929749560106</v>
      </c>
      <c r="N27" s="5">
        <f>IFERROR(VLOOKUP(N$3&amp;$A27,[3]Calcs!$Q$2:$R$2281,2,0),"")</f>
        <v>44.627831533290319</v>
      </c>
      <c r="O27" s="5">
        <f>IFERROR(VLOOKUP(O$3&amp;$A27,[3]Calcs!$Q$2:$R$2281,2,0),"")</f>
        <v>44.891123739492976</v>
      </c>
      <c r="P27" s="5">
        <f>IFERROR(VLOOKUP(P$3&amp;$A27,[3]Calcs!$Q$2:$R$2281,2,0),"")</f>
        <v>43.638127477246186</v>
      </c>
      <c r="Q27" s="5">
        <f>IFERROR(VLOOKUP(Q$3&amp;$A27,[3]Calcs!$Q$2:$R$2281,2,0),"")</f>
        <v>43.266191102512153</v>
      </c>
      <c r="R27" s="5">
        <f>IFERROR(VLOOKUP(R$3&amp;$A27,[3]Calcs!$Q$2:$R$2281,2,0),"")</f>
        <v>42.534972452838872</v>
      </c>
      <c r="S27" s="5">
        <f>IFERROR(VLOOKUP(S$3&amp;$A27,[3]Calcs!$Q$2:$R$2281,2,0),"")</f>
        <v>48.608533359656327</v>
      </c>
      <c r="T27" s="127">
        <f t="shared" si="0"/>
        <v>0.18709074014284377</v>
      </c>
      <c r="U27" s="6">
        <f t="shared" si="1"/>
        <v>0.62717920212935574</v>
      </c>
      <c r="V27" s="6">
        <f t="shared" si="2"/>
        <v>6.0735609068174554</v>
      </c>
      <c r="W27" s="17" t="str">
        <f>_xlfn.XLOOKUP(W$3&amp;$A27,[3]Calcs!$Q$2:$Q$2281,[3]Calcs!$H$2:$H$2281,"")</f>
        <v/>
      </c>
      <c r="X27" s="5">
        <f>_xlfn.XLOOKUP(X$3&amp;$A27,[3]Calcs!$Q$2:$Q$2281,[3]Calcs!$H$2:$H$2281,"")</f>
        <v>7.2188396453857422</v>
      </c>
      <c r="Y27" s="5">
        <f>_xlfn.XLOOKUP(Y$3&amp;$A27,[3]Calcs!$Q$2:$Q$2281,[3]Calcs!$H$2:$H$2281,"")</f>
        <v>7.1165909767150879</v>
      </c>
      <c r="Z27" s="5">
        <f>_xlfn.XLOOKUP(Z$3&amp;$A27,[3]Calcs!$Q$2:$Q$2281,[3]Calcs!$H$2:$H$2281,"")</f>
        <v>6.9850525856018066</v>
      </c>
      <c r="AA27" s="5">
        <f>_xlfn.XLOOKUP(AA$3&amp;$A27,[3]Calcs!$Q$2:$Q$2281,[3]Calcs!$H$2:$H$2281,"")</f>
        <v>6.8535141944885254</v>
      </c>
      <c r="AB27" s="5">
        <f>_xlfn.XLOOKUP(AB$3&amp;$A27,[3]Calcs!$Q$2:$Q$2281,[3]Calcs!$H$2:$H$2281,"")</f>
        <v>7.1113638877868652</v>
      </c>
      <c r="AC27" s="5">
        <f>_xlfn.XLOOKUP(AC$3&amp;$A27,[3]Calcs!$Q$2:$Q$2281,[3]Calcs!$H$2:$H$2281,"")</f>
        <v>6.935122013092041</v>
      </c>
      <c r="AD27" s="5">
        <f>_xlfn.XLOOKUP(AD$3&amp;$A27,[3]Calcs!$Q$2:$Q$2281,[3]Calcs!$H$2:$H$2281,"")</f>
        <v>7.103661060333252</v>
      </c>
      <c r="AE27" s="5">
        <f>_xlfn.XLOOKUP(AE$3&amp;$A27,[3]Calcs!$Q$2:$Q$2281,[3]Calcs!$H$2:$H$2281,"")</f>
        <v>6.8553290367126465</v>
      </c>
      <c r="AF27" s="5">
        <f>_xlfn.XLOOKUP(AF$3&amp;$A27,[3]Calcs!$Q$2:$Q$2281,[3]Calcs!$H$2:$H$2281,"")</f>
        <v>6.9042191505432129</v>
      </c>
      <c r="AG27" s="5">
        <f>_xlfn.XLOOKUP(AG$3&amp;$A27,[3]Calcs!$Q$2:$Q$2281,[3]Calcs!$H$2:$H$2281,"")</f>
        <v>6.9489364624023438</v>
      </c>
      <c r="AH27" s="5">
        <f>_xlfn.XLOOKUP(AH$3&amp;$A27,[3]Calcs!$Q$2:$Q$2281,[3]Calcs!$H$2:$H$2281,"")</f>
        <v>6.9283475875854492</v>
      </c>
      <c r="AI27" s="5">
        <f>_xlfn.XLOOKUP(AI$3&amp;$A27,[3]Calcs!$Q$2:$Q$2281,[3]Calcs!$H$2:$H$2281,"")</f>
        <v>6.8921718597412109</v>
      </c>
      <c r="AJ27" s="5">
        <f>_xlfn.XLOOKUP(AJ$3&amp;$A27,[3]Calcs!$Q$2:$Q$2281,[3]Calcs!$H$2:$H$2281,"")</f>
        <v>6.7721381187438965</v>
      </c>
      <c r="AK27" s="128">
        <f>_xlfn.XLOOKUP(AK$3&amp;$A27,[3]Calcs!$Q$2:$Q$2281,[3]Calcs!$H$2:$H$2281,"")</f>
        <v>6.8387608528137207</v>
      </c>
      <c r="AL27" s="127">
        <f t="shared" si="3"/>
        <v>-2.3279892219291939E-2</v>
      </c>
      <c r="AM27" s="6">
        <f t="shared" si="4"/>
        <v>6.6622734069824219E-2</v>
      </c>
      <c r="AN27" s="17">
        <f>_xlfn.XLOOKUP(AN$3&amp;$A27,[3]Calcs!$Q$2:$Q$2281,[3]Calcs!$G$2:$G$2281,"")</f>
        <v>79.2</v>
      </c>
      <c r="AO27" s="5">
        <f>_xlfn.XLOOKUP(AO$3&amp;$A27,[3]Calcs!$Q$2:$Q$2281,[3]Calcs!$G$2:$G$2281,"")</f>
        <v>79.400000000000006</v>
      </c>
      <c r="AP27" s="5">
        <f>_xlfn.XLOOKUP(AP$3&amp;$A27,[3]Calcs!$Q$2:$Q$2281,[3]Calcs!$G$2:$G$2281,"")</f>
        <v>79.7</v>
      </c>
      <c r="AQ27" s="5">
        <f>_xlfn.XLOOKUP(AQ$3&amp;$A27,[3]Calcs!$Q$2:$Q$2281,[3]Calcs!$G$2:$G$2281,"")</f>
        <v>79.900000000000006</v>
      </c>
      <c r="AR27" s="5">
        <f>_xlfn.XLOOKUP(AR$3&amp;$A27,[3]Calcs!$Q$2:$Q$2281,[3]Calcs!$G$2:$G$2281,"")</f>
        <v>80.099999999999994</v>
      </c>
      <c r="AS27" s="5">
        <f>_xlfn.XLOOKUP(AS$3&amp;$A27,[3]Calcs!$Q$2:$Q$2281,[3]Calcs!$G$2:$G$2281,"")</f>
        <v>80.3</v>
      </c>
      <c r="AT27" s="5">
        <f>_xlfn.XLOOKUP(AT$3&amp;$A27,[3]Calcs!$Q$2:$Q$2281,[3]Calcs!$G$2:$G$2281,"")</f>
        <v>80.400000000000006</v>
      </c>
      <c r="AU27" s="5">
        <f>_xlfn.XLOOKUP(AU$3&amp;$A27,[3]Calcs!$Q$2:$Q$2281,[3]Calcs!$G$2:$G$2281,"")</f>
        <v>80.599999999999994</v>
      </c>
      <c r="AV27" s="5">
        <f>_xlfn.XLOOKUP(AV$3&amp;$A27,[3]Calcs!$Q$2:$Q$2281,[3]Calcs!$G$2:$G$2281,"")</f>
        <v>80.8</v>
      </c>
      <c r="AW27" s="5">
        <f>_xlfn.XLOOKUP(AW$3&amp;$A27,[3]Calcs!$Q$2:$Q$2281,[3]Calcs!$G$2:$G$2281,"")</f>
        <v>81</v>
      </c>
      <c r="AX27" s="5">
        <f>_xlfn.XLOOKUP(AX$3&amp;$A27,[3]Calcs!$Q$2:$Q$2281,[3]Calcs!$G$2:$G$2281,"")</f>
        <v>81.099999999999994</v>
      </c>
      <c r="AY27" s="5">
        <f>_xlfn.XLOOKUP(AY$3&amp;$A27,[3]Calcs!$Q$2:$Q$2281,[3]Calcs!$G$2:$G$2281,"")</f>
        <v>81.3</v>
      </c>
      <c r="AZ27" s="5">
        <f>_xlfn.XLOOKUP(AZ$3&amp;$A27,[3]Calcs!$Q$2:$Q$2281,[3]Calcs!$G$2:$G$2281,"")</f>
        <v>81.5</v>
      </c>
      <c r="BA27" s="5">
        <f>_xlfn.XLOOKUP(BA$3&amp;$A27,[3]Calcs!$Q$2:$Q$2281,[3]Calcs!$G$2:$G$2281,"")</f>
        <v>81.599999999999994</v>
      </c>
      <c r="BB27" s="5">
        <f>_xlfn.XLOOKUP(BB$3&amp;$A27,[3]Calcs!$Q$2:$Q$2281,[3]Calcs!$G$2:$G$2281,"")</f>
        <v>80.400000000000006</v>
      </c>
      <c r="BC27" s="127">
        <f t="shared" si="5"/>
        <v>0.18307692307692244</v>
      </c>
      <c r="BD27" s="6">
        <f t="shared" si="6"/>
        <v>-1.1999999999999886</v>
      </c>
      <c r="BE27" s="17">
        <f>_xlfn.XLOOKUP(BE$3&amp;$A27,[3]Calcs!$Q$2:$Q$2281,[3]Calcs!$I$2:$I$2281,"")</f>
        <v>7.7222654627393101</v>
      </c>
      <c r="BF27" s="5">
        <f>_xlfn.XLOOKUP(BF$3&amp;$A27,[3]Calcs!$Q$2:$Q$2281,[3]Calcs!$I$2:$I$2281,"")</f>
        <v>7.6525753951572302</v>
      </c>
      <c r="BG27" s="5">
        <f>_xlfn.XLOOKUP(BG$3&amp;$A27,[3]Calcs!$Q$2:$Q$2281,[3]Calcs!$I$2:$I$2281,"")</f>
        <v>7.4722401700597203</v>
      </c>
      <c r="BH27" s="5">
        <f>_xlfn.XLOOKUP(BH$3&amp;$A27,[3]Calcs!$Q$2:$Q$2281,[3]Calcs!$I$2:$I$2281,"")</f>
        <v>6.9472517422272402</v>
      </c>
      <c r="BI27" s="5">
        <f>_xlfn.XLOOKUP(BI$3&amp;$A27,[3]Calcs!$Q$2:$Q$2281,[3]Calcs!$I$2:$I$2281,"")</f>
        <v>7.0320455957991399</v>
      </c>
      <c r="BJ27" s="5">
        <f>_xlfn.XLOOKUP(BJ$3&amp;$A27,[3]Calcs!$Q$2:$Q$2281,[3]Calcs!$I$2:$I$2281,"")</f>
        <v>6.7794906100635197</v>
      </c>
      <c r="BK27" s="5">
        <f>_xlfn.XLOOKUP(BK$3&amp;$A27,[3]Calcs!$Q$2:$Q$2281,[3]Calcs!$I$2:$I$2281,"")</f>
        <v>7.0525306435784598</v>
      </c>
      <c r="BL27" s="5">
        <f>_xlfn.XLOOKUP(BL$3&amp;$A27,[3]Calcs!$Q$2:$Q$2281,[3]Calcs!$I$2:$I$2281,"")</f>
        <v>6.9689947557840002</v>
      </c>
      <c r="BM27" s="5">
        <f>_xlfn.XLOOKUP(BM$3&amp;$A27,[3]Calcs!$Q$2:$Q$2281,[3]Calcs!$I$2:$I$2281,"")</f>
        <v>6.7731929554582697</v>
      </c>
      <c r="BN27" s="5">
        <f>_xlfn.XLOOKUP(BN$3&amp;$A27,[3]Calcs!$Q$2:$Q$2281,[3]Calcs!$I$2:$I$2281,"")</f>
        <v>6.2452253827627997</v>
      </c>
      <c r="BO27" s="5">
        <f>_xlfn.XLOOKUP(BO$3&amp;$A27,[3]Calcs!$Q$2:$Q$2281,[3]Calcs!$I$2:$I$2281,"")</f>
        <v>6.2354193225779202</v>
      </c>
      <c r="BP27" s="5">
        <f>_xlfn.XLOOKUP(BP$3&amp;$A27,[3]Calcs!$Q$2:$Q$2281,[3]Calcs!$I$2:$I$2281,"")</f>
        <v>6.6031760822485301</v>
      </c>
      <c r="BQ27" s="5">
        <f>_xlfn.XLOOKUP(BQ$3&amp;$A27,[3]Calcs!$Q$2:$Q$2281,[3]Calcs!$I$2:$I$2281,"")</f>
        <v>6.648064354723755</v>
      </c>
      <c r="BR27" s="5">
        <f>_xlfn.XLOOKUP(BR$3&amp;$A27,[3]Calcs!$Q$2:$Q$2281,[3]Calcs!$I$2:$I$2281,"")</f>
        <v>6.6948537173538059</v>
      </c>
      <c r="BS27" s="5">
        <f>_xlfn.XLOOKUP(BS$3&amp;$A27,[3]Calcs!$Q$2:$Q$2281,[3]Calcs!$I$2:$I$2281,"")</f>
        <v>4.9460979207480733</v>
      </c>
      <c r="BT27" s="127">
        <f t="shared" si="7"/>
        <v>-9.0652544570148666E-2</v>
      </c>
      <c r="BU27" s="6">
        <f t="shared" si="8"/>
        <v>-1.7487557966057325</v>
      </c>
      <c r="BV27" s="15" t="str">
        <f t="shared" si="22"/>
        <v/>
      </c>
      <c r="BW27">
        <f t="shared" si="22"/>
        <v>68</v>
      </c>
      <c r="BX27">
        <f t="shared" si="22"/>
        <v>68</v>
      </c>
      <c r="BY27">
        <f t="shared" si="22"/>
        <v>66</v>
      </c>
      <c r="BZ27">
        <f t="shared" si="22"/>
        <v>75</v>
      </c>
      <c r="CA27">
        <f t="shared" si="22"/>
        <v>60</v>
      </c>
      <c r="CB27">
        <f t="shared" si="22"/>
        <v>76</v>
      </c>
      <c r="CC27">
        <f t="shared" si="22"/>
        <v>75</v>
      </c>
      <c r="CD27">
        <f t="shared" si="22"/>
        <v>78</v>
      </c>
      <c r="CE27">
        <f t="shared" si="22"/>
        <v>65</v>
      </c>
      <c r="CF27">
        <f t="shared" si="22"/>
        <v>65</v>
      </c>
      <c r="CG27">
        <f t="shared" si="22"/>
        <v>79</v>
      </c>
      <c r="CH27">
        <f t="shared" si="22"/>
        <v>84</v>
      </c>
      <c r="CI27">
        <f t="shared" si="22"/>
        <v>92</v>
      </c>
      <c r="CJ27">
        <f t="shared" si="22"/>
        <v>40</v>
      </c>
      <c r="CK27" s="17" t="s">
        <v>333</v>
      </c>
      <c r="CL27" s="5">
        <v>10.697576</v>
      </c>
      <c r="CM27" s="5">
        <v>10.778763999999999</v>
      </c>
      <c r="CN27" s="5">
        <v>10.859933999999999</v>
      </c>
      <c r="CO27" s="5">
        <v>10.938735000000001</v>
      </c>
      <c r="CP27" s="5">
        <v>11.013860000000001</v>
      </c>
      <c r="CQ27" s="5">
        <v>11.085355</v>
      </c>
      <c r="CR27" s="5">
        <v>11.154007999999999</v>
      </c>
      <c r="CS27" s="5">
        <v>11.221225</v>
      </c>
      <c r="CT27" s="5">
        <v>11.287931</v>
      </c>
      <c r="CU27" s="5">
        <v>11.354406999999998</v>
      </c>
      <c r="CV27" s="5">
        <v>11.419752000000001</v>
      </c>
      <c r="CW27" s="5">
        <v>11.48218</v>
      </c>
      <c r="CX27" s="5">
        <v>11.539325999999999</v>
      </c>
      <c r="CY27" s="5">
        <v>11.589615999999999</v>
      </c>
      <c r="CZ27" t="str">
        <f t="shared" si="23"/>
        <v/>
      </c>
      <c r="DA27">
        <f t="shared" si="23"/>
        <v>441.04181961896109</v>
      </c>
      <c r="DB27">
        <f t="shared" si="23"/>
        <v>447.0302029091543</v>
      </c>
      <c r="DC27">
        <f t="shared" si="23"/>
        <v>460.94187234899238</v>
      </c>
      <c r="DD27">
        <f t="shared" si="23"/>
        <v>455.29335238387426</v>
      </c>
      <c r="DE27">
        <f t="shared" si="23"/>
        <v>480.93434126147554</v>
      </c>
      <c r="DF27">
        <f t="shared" si="23"/>
        <v>463.96023274105471</v>
      </c>
      <c r="DG27">
        <f t="shared" si="23"/>
        <v>480.51114023022615</v>
      </c>
      <c r="DH27">
        <f t="shared" si="23"/>
        <v>477.94535540076009</v>
      </c>
      <c r="DI27">
        <f t="shared" si="23"/>
        <v>503.75588302740533</v>
      </c>
      <c r="DJ27">
        <f t="shared" si="23"/>
        <v>509.71208962556517</v>
      </c>
      <c r="DK27">
        <f t="shared" si="23"/>
        <v>498.33659353453714</v>
      </c>
      <c r="DL27">
        <f t="shared" si="23"/>
        <v>496.790194153443</v>
      </c>
      <c r="DM27">
        <f t="shared" si="23"/>
        <v>490.82491353432732</v>
      </c>
      <c r="DN27">
        <f t="shared" si="23"/>
        <v>563.35423596160672</v>
      </c>
      <c r="DO27" s="5">
        <v>10.619484</v>
      </c>
      <c r="DP27" s="5">
        <v>10.697576</v>
      </c>
      <c r="DQ27" s="5">
        <v>10.778763999999999</v>
      </c>
      <c r="DR27" s="5">
        <v>10.859933999999999</v>
      </c>
      <c r="DS27" s="5">
        <v>10.938735000000001</v>
      </c>
      <c r="DT27" s="5">
        <v>11.013860000000001</v>
      </c>
      <c r="DU27" s="5">
        <v>11.085355</v>
      </c>
      <c r="DV27" s="5">
        <v>11.154007999999999</v>
      </c>
      <c r="DW27" s="5">
        <v>11.221225</v>
      </c>
      <c r="DX27" s="5">
        <v>11.287931</v>
      </c>
      <c r="DY27" s="5">
        <v>11.354406999999998</v>
      </c>
      <c r="DZ27" s="5">
        <v>11.419752000000001</v>
      </c>
      <c r="EA27" s="5">
        <v>11.48218</v>
      </c>
      <c r="EB27" s="5">
        <v>11.539325999999999</v>
      </c>
      <c r="EC27" s="5">
        <v>11.589615999999999</v>
      </c>
      <c r="ED27" s="127" t="str">
        <f t="shared" si="19"/>
        <v/>
      </c>
      <c r="EE27" s="6">
        <f t="shared" si="19"/>
        <v>0.90965501590408948</v>
      </c>
      <c r="EF27" s="6">
        <f t="shared" si="19"/>
        <v>0.88329975738280397</v>
      </c>
      <c r="EG27" s="6">
        <f t="shared" si="19"/>
        <v>0.90148067401253318</v>
      </c>
      <c r="EH27" s="6">
        <f t="shared" si="19"/>
        <v>0.88038730483403826</v>
      </c>
      <c r="EI27" s="6">
        <f t="shared" si="20"/>
        <v>0.90844129762825887</v>
      </c>
      <c r="EJ27" s="6">
        <f t="shared" si="20"/>
        <v>0.86227704572938946</v>
      </c>
      <c r="EK27" s="6">
        <f t="shared" si="20"/>
        <v>0.87556297207069789</v>
      </c>
      <c r="EL27" s="6">
        <f t="shared" si="20"/>
        <v>0.86165409979705521</v>
      </c>
      <c r="EM27" s="6">
        <f t="shared" si="20"/>
        <v>0.90572074937550151</v>
      </c>
      <c r="EN27" s="6">
        <f t="shared" si="20"/>
        <v>0.8959877217620954</v>
      </c>
      <c r="EO27" s="6">
        <f t="shared" si="20"/>
        <v>0.85715909350600672</v>
      </c>
      <c r="EP27" s="6">
        <f t="shared" si="20"/>
        <v>0.83411687780709098</v>
      </c>
      <c r="EQ27" s="6">
        <f t="shared" si="21"/>
        <v>0.81658790972458317</v>
      </c>
      <c r="ER27" s="6">
        <f t="shared" si="21"/>
        <v>0.89313916966173312</v>
      </c>
      <c r="ES27" s="17" t="str">
        <f t="shared" si="26"/>
        <v/>
      </c>
      <c r="ET27" s="5">
        <f t="shared" si="26"/>
        <v>41.228201568183401</v>
      </c>
      <c r="EU27" s="5">
        <f t="shared" si="26"/>
        <v>41.473234121199269</v>
      </c>
      <c r="EV27" s="5">
        <f t="shared" si="25"/>
        <v>42.444260927275657</v>
      </c>
      <c r="EW27" s="5">
        <f t="shared" si="25"/>
        <v>41.622121057313684</v>
      </c>
      <c r="EX27" s="5">
        <f t="shared" si="25"/>
        <v>43.66628423290976</v>
      </c>
      <c r="EY27" s="5">
        <f t="shared" si="25"/>
        <v>41.853439311691389</v>
      </c>
      <c r="EZ27" s="5">
        <f t="shared" si="25"/>
        <v>43.079684023019006</v>
      </c>
      <c r="FA27" s="5">
        <f t="shared" si="25"/>
        <v>42.5929749560106</v>
      </c>
      <c r="FB27" s="5">
        <f t="shared" si="25"/>
        <v>44.627831533290319</v>
      </c>
      <c r="FC27" s="5">
        <f t="shared" si="25"/>
        <v>44.891123739492976</v>
      </c>
      <c r="FD27" s="5">
        <f t="shared" si="25"/>
        <v>43.638127477246186</v>
      </c>
      <c r="FE27" s="5">
        <f t="shared" si="25"/>
        <v>43.266191102512153</v>
      </c>
      <c r="FF27" s="5">
        <f t="shared" si="25"/>
        <v>42.534972452838872</v>
      </c>
      <c r="FG27" s="5">
        <f t="shared" si="13"/>
        <v>48.608533359656327</v>
      </c>
      <c r="FH27" s="15" t="str">
        <f t="shared" si="24"/>
        <v/>
      </c>
      <c r="FI27">
        <f t="shared" si="24"/>
        <v>441.04181961896109</v>
      </c>
      <c r="FJ27">
        <f t="shared" si="24"/>
        <v>447.0302029091543</v>
      </c>
      <c r="FK27">
        <f t="shared" si="24"/>
        <v>460.94187234899238</v>
      </c>
      <c r="FL27">
        <f t="shared" si="24"/>
        <v>455.29335238387426</v>
      </c>
      <c r="FM27">
        <f t="shared" si="24"/>
        <v>480.93434126147554</v>
      </c>
      <c r="FN27">
        <f t="shared" si="24"/>
        <v>463.96023274105471</v>
      </c>
      <c r="FO27">
        <f t="shared" si="24"/>
        <v>480.51114023022615</v>
      </c>
      <c r="FP27">
        <f t="shared" si="24"/>
        <v>477.94535540076009</v>
      </c>
      <c r="FQ27">
        <f t="shared" si="24"/>
        <v>503.75588302740533</v>
      </c>
      <c r="FR27">
        <f t="shared" si="24"/>
        <v>509.71208962556517</v>
      </c>
      <c r="FS27">
        <f t="shared" si="24"/>
        <v>498.33659353453714</v>
      </c>
      <c r="FT27">
        <f t="shared" si="24"/>
        <v>496.790194153443</v>
      </c>
      <c r="FU27">
        <f t="shared" si="24"/>
        <v>490.82491353432732</v>
      </c>
      <c r="FV27">
        <f t="shared" si="24"/>
        <v>563.35423596160672</v>
      </c>
    </row>
    <row r="28" spans="1:178">
      <c r="A28" t="str">
        <f>VLOOKUP(B28,'[3]country codes'!$A$3:$B$287,2,0)</f>
        <v>DNK</v>
      </c>
      <c r="B28" s="1" t="s">
        <v>101</v>
      </c>
      <c r="C28" s="15">
        <v>3</v>
      </c>
      <c r="D28" s="15">
        <v>1</v>
      </c>
      <c r="E28" s="17" t="str">
        <f>IFERROR(VLOOKUP(E$3&amp;$A28,[3]Calcs!$Q$2:$R$2281,2,0),"")</f>
        <v/>
      </c>
      <c r="F28" s="5">
        <f>IFERROR(VLOOKUP(F$3&amp;$A28,[3]Calcs!$Q$2:$R$2281,2,0),"")</f>
        <v>41.923870846819831</v>
      </c>
      <c r="G28" s="5">
        <f>IFERROR(VLOOKUP(G$3&amp;$A28,[3]Calcs!$Q$2:$R$2281,2,0),"")</f>
        <v>43.240683370095837</v>
      </c>
      <c r="H28" s="5">
        <f>IFERROR(VLOOKUP(H$3&amp;$A28,[3]Calcs!$Q$2:$R$2281,2,0),"")</f>
        <v>44.585983851077486</v>
      </c>
      <c r="I28" s="5">
        <f>IFERROR(VLOOKUP(I$3&amp;$A28,[3]Calcs!$Q$2:$R$2281,2,0),"")</f>
        <v>44.964416447672413</v>
      </c>
      <c r="J28" s="5">
        <f>IFERROR(VLOOKUP(J$3&amp;$A28,[3]Calcs!$Q$2:$R$2281,2,0),"")</f>
        <v>45.906565424973245</v>
      </c>
      <c r="K28" s="5">
        <f>IFERROR(VLOOKUP(K$3&amp;$A28,[3]Calcs!$Q$2:$R$2281,2,0),"")</f>
        <v>45.38651482043467</v>
      </c>
      <c r="L28" s="5">
        <f>IFERROR(VLOOKUP(L$3&amp;$A28,[3]Calcs!$Q$2:$R$2281,2,0),"")</f>
        <v>45.181315416260794</v>
      </c>
      <c r="M28" s="5">
        <f>IFERROR(VLOOKUP(M$3&amp;$A28,[3]Calcs!$Q$2:$R$2281,2,0),"")</f>
        <v>44.433663505752676</v>
      </c>
      <c r="N28" s="5">
        <f>IFERROR(VLOOKUP(N$3&amp;$A28,[3]Calcs!$Q$2:$R$2281,2,0),"")</f>
        <v>44.208328417581015</v>
      </c>
      <c r="O28" s="5">
        <f>IFERROR(VLOOKUP(O$3&amp;$A28,[3]Calcs!$Q$2:$R$2281,2,0),"")</f>
        <v>45.178851247011927</v>
      </c>
      <c r="P28" s="5">
        <f>IFERROR(VLOOKUP(P$3&amp;$A28,[3]Calcs!$Q$2:$R$2281,2,0),"")</f>
        <v>45.366576593099083</v>
      </c>
      <c r="Q28" s="5">
        <f>IFERROR(VLOOKUP(Q$3&amp;$A28,[3]Calcs!$Q$2:$R$2281,2,0),"")</f>
        <v>45.196156236107711</v>
      </c>
      <c r="R28" s="5">
        <f>IFERROR(VLOOKUP(R$3&amp;$A28,[3]Calcs!$Q$2:$R$2281,2,0),"")</f>
        <v>45.326350008399586</v>
      </c>
      <c r="S28" s="5">
        <f>IFERROR(VLOOKUP(S$3&amp;$A28,[3]Calcs!$Q$2:$R$2281,2,0),"")</f>
        <v>47.728895353898622</v>
      </c>
      <c r="T28" s="127">
        <f t="shared" si="0"/>
        <v>0.16268455679217791</v>
      </c>
      <c r="U28" s="6">
        <f t="shared" si="1"/>
        <v>0.59295790126150305</v>
      </c>
      <c r="V28" s="6">
        <f t="shared" si="2"/>
        <v>2.4025453454990355</v>
      </c>
      <c r="W28" s="17" t="str">
        <f>_xlfn.XLOOKUP(W$3&amp;$A28,[3]Calcs!$Q$2:$Q$2281,[3]Calcs!$H$2:$H$2281,"")</f>
        <v/>
      </c>
      <c r="X28" s="5">
        <f>_xlfn.XLOOKUP(X$3&amp;$A28,[3]Calcs!$Q$2:$Q$2281,[3]Calcs!$H$2:$H$2281,"")</f>
        <v>7.834233283996582</v>
      </c>
      <c r="Y28" s="5">
        <f>_xlfn.XLOOKUP(Y$3&amp;$A28,[3]Calcs!$Q$2:$Q$2281,[3]Calcs!$H$2:$H$2281,"")</f>
        <v>7.9708919525146484</v>
      </c>
      <c r="Z28" s="5">
        <f>_xlfn.XLOOKUP(Z$3&amp;$A28,[3]Calcs!$Q$2:$Q$2281,[3]Calcs!$H$2:$H$2281,"")</f>
        <v>7.6833586692810059</v>
      </c>
      <c r="AA28" s="5">
        <f>_xlfn.XLOOKUP(AA$3&amp;$A28,[3]Calcs!$Q$2:$Q$2281,[3]Calcs!$H$2:$H$2281,"")</f>
        <v>7.7705154418945313</v>
      </c>
      <c r="AB28" s="5">
        <f>_xlfn.XLOOKUP(AB$3&amp;$A28,[3]Calcs!$Q$2:$Q$2281,[3]Calcs!$H$2:$H$2281,"")</f>
        <v>7.7882318496704102</v>
      </c>
      <c r="AC28" s="5">
        <f>_xlfn.XLOOKUP(AC$3&amp;$A28,[3]Calcs!$Q$2:$Q$2281,[3]Calcs!$H$2:$H$2281,"")</f>
        <v>7.5199093818664551</v>
      </c>
      <c r="AD28" s="5">
        <f>_xlfn.XLOOKUP(AD$3&amp;$A28,[3]Calcs!$Q$2:$Q$2281,[3]Calcs!$H$2:$H$2281,"")</f>
        <v>7.5886068344116211</v>
      </c>
      <c r="AE28" s="5">
        <f>_xlfn.XLOOKUP(AE$3&amp;$A28,[3]Calcs!$Q$2:$Q$2281,[3]Calcs!$H$2:$H$2281,"")</f>
        <v>7.5075592994689941</v>
      </c>
      <c r="AF28" s="5">
        <f>_xlfn.XLOOKUP(AF$3&amp;$A28,[3]Calcs!$Q$2:$Q$2281,[3]Calcs!$H$2:$H$2281,"")</f>
        <v>7.5144248008728027</v>
      </c>
      <c r="AG28" s="5">
        <f>_xlfn.XLOOKUP(AG$3&amp;$A28,[3]Calcs!$Q$2:$Q$2281,[3]Calcs!$H$2:$H$2281,"")</f>
        <v>7.5577826499938965</v>
      </c>
      <c r="AH28" s="5">
        <f>_xlfn.XLOOKUP(AH$3&amp;$A28,[3]Calcs!$Q$2:$Q$2281,[3]Calcs!$H$2:$H$2281,"")</f>
        <v>7.5937023162841797</v>
      </c>
      <c r="AI28" s="5">
        <f>_xlfn.XLOOKUP(AI$3&amp;$A28,[3]Calcs!$Q$2:$Q$2281,[3]Calcs!$H$2:$H$2281,"")</f>
        <v>7.6487855911254883</v>
      </c>
      <c r="AJ28" s="5">
        <f>_xlfn.XLOOKUP(AJ$3&amp;$A28,[3]Calcs!$Q$2:$Q$2281,[3]Calcs!$H$2:$H$2281,"")</f>
        <v>7.6930031776428223</v>
      </c>
      <c r="AK28" s="128">
        <f>_xlfn.XLOOKUP(AK$3&amp;$A28,[3]Calcs!$Q$2:$Q$2281,[3]Calcs!$H$2:$H$2281,"")</f>
        <v>7.5146312713623047</v>
      </c>
      <c r="AL28" s="127">
        <f t="shared" si="3"/>
        <v>-2.2058793476649692E-2</v>
      </c>
      <c r="AM28" s="6">
        <f t="shared" si="4"/>
        <v>-0.17837190628051758</v>
      </c>
      <c r="AN28" s="17">
        <f>_xlfn.XLOOKUP(AN$3&amp;$A28,[3]Calcs!$Q$2:$Q$2281,[3]Calcs!$G$2:$G$2281,"")</f>
        <v>78.2</v>
      </c>
      <c r="AO28" s="5">
        <f>_xlfn.XLOOKUP(AO$3&amp;$A28,[3]Calcs!$Q$2:$Q$2281,[3]Calcs!$G$2:$G$2281,"")</f>
        <v>78.5</v>
      </c>
      <c r="AP28" s="5">
        <f>_xlfn.XLOOKUP(AP$3&amp;$A28,[3]Calcs!$Q$2:$Q$2281,[3]Calcs!$G$2:$G$2281,"")</f>
        <v>78.8</v>
      </c>
      <c r="AQ28" s="5">
        <f>_xlfn.XLOOKUP(AQ$3&amp;$A28,[3]Calcs!$Q$2:$Q$2281,[3]Calcs!$G$2:$G$2281,"")</f>
        <v>79.099999999999994</v>
      </c>
      <c r="AR28" s="5">
        <f>_xlfn.XLOOKUP(AR$3&amp;$A28,[3]Calcs!$Q$2:$Q$2281,[3]Calcs!$G$2:$G$2281,"")</f>
        <v>79.400000000000006</v>
      </c>
      <c r="AS28" s="5">
        <f>_xlfn.XLOOKUP(AS$3&amp;$A28,[3]Calcs!$Q$2:$Q$2281,[3]Calcs!$G$2:$G$2281,"")</f>
        <v>79.7</v>
      </c>
      <c r="AT28" s="5">
        <f>_xlfn.XLOOKUP(AT$3&amp;$A28,[3]Calcs!$Q$2:$Q$2281,[3]Calcs!$G$2:$G$2281,"")</f>
        <v>80</v>
      </c>
      <c r="AU28" s="5">
        <f>_xlfn.XLOOKUP(AU$3&amp;$A28,[3]Calcs!$Q$2:$Q$2281,[3]Calcs!$G$2:$G$2281,"")</f>
        <v>80.2</v>
      </c>
      <c r="AV28" s="5">
        <f>_xlfn.XLOOKUP(AV$3&amp;$A28,[3]Calcs!$Q$2:$Q$2281,[3]Calcs!$G$2:$G$2281,"")</f>
        <v>80.3</v>
      </c>
      <c r="AW28" s="5">
        <f>_xlfn.XLOOKUP(AW$3&amp;$A28,[3]Calcs!$Q$2:$Q$2281,[3]Calcs!$G$2:$G$2281,"")</f>
        <v>80.5</v>
      </c>
      <c r="AX28" s="5">
        <f>_xlfn.XLOOKUP(AX$3&amp;$A28,[3]Calcs!$Q$2:$Q$2281,[3]Calcs!$G$2:$G$2281,"")</f>
        <v>80.599999999999994</v>
      </c>
      <c r="AY28" s="5">
        <f>_xlfn.XLOOKUP(AY$3&amp;$A28,[3]Calcs!$Q$2:$Q$2281,[3]Calcs!$G$2:$G$2281,"")</f>
        <v>80.7</v>
      </c>
      <c r="AZ28" s="5">
        <f>_xlfn.XLOOKUP(AZ$3&amp;$A28,[3]Calcs!$Q$2:$Q$2281,[3]Calcs!$G$2:$G$2281,"")</f>
        <v>80.8</v>
      </c>
      <c r="BA28" s="5">
        <f>_xlfn.XLOOKUP(BA$3&amp;$A28,[3]Calcs!$Q$2:$Q$2281,[3]Calcs!$G$2:$G$2281,"")</f>
        <v>80.900000000000006</v>
      </c>
      <c r="BB28" s="5">
        <f>_xlfn.XLOOKUP(BB$3&amp;$A28,[3]Calcs!$Q$2:$Q$2281,[3]Calcs!$G$2:$G$2281,"")</f>
        <v>81</v>
      </c>
      <c r="BC28" s="127">
        <f t="shared" si="5"/>
        <v>0.20989010989010992</v>
      </c>
      <c r="BD28" s="6">
        <f t="shared" si="6"/>
        <v>9.9999999999994316E-2</v>
      </c>
      <c r="BE28" s="17">
        <f>_xlfn.XLOOKUP(BE$3&amp;$A28,[3]Calcs!$Q$2:$Q$2281,[3]Calcs!$I$2:$I$2281,"")</f>
        <v>8.2465072500127601</v>
      </c>
      <c r="BF28" s="5">
        <f>_xlfn.XLOOKUP(BF$3&amp;$A28,[3]Calcs!$Q$2:$Q$2281,[3]Calcs!$I$2:$I$2281,"")</f>
        <v>8.1587081544137607</v>
      </c>
      <c r="BG28" s="5">
        <f>_xlfn.XLOOKUP(BG$3&amp;$A28,[3]Calcs!$Q$2:$Q$2281,[3]Calcs!$I$2:$I$2281,"")</f>
        <v>7.9716940486938297</v>
      </c>
      <c r="BH28" s="5">
        <f>_xlfn.XLOOKUP(BH$3&amp;$A28,[3]Calcs!$Q$2:$Q$2281,[3]Calcs!$I$2:$I$2281,"")</f>
        <v>7.1427836036402104</v>
      </c>
      <c r="BI28" s="5">
        <f>_xlfn.XLOOKUP(BI$3&amp;$A28,[3]Calcs!$Q$2:$Q$2281,[3]Calcs!$I$2:$I$2281,"")</f>
        <v>7.18906853766154</v>
      </c>
      <c r="BJ28" s="5">
        <f>_xlfn.XLOOKUP(BJ$3&amp;$A28,[3]Calcs!$Q$2:$Q$2281,[3]Calcs!$I$2:$I$2281,"")</f>
        <v>6.9564630720426903</v>
      </c>
      <c r="BK28" s="5">
        <f>_xlfn.XLOOKUP(BK$3&amp;$A28,[3]Calcs!$Q$2:$Q$2281,[3]Calcs!$I$2:$I$2281,"")</f>
        <v>6.7445314531920504</v>
      </c>
      <c r="BL28" s="5">
        <f>_xlfn.XLOOKUP(BL$3&amp;$A28,[3]Calcs!$Q$2:$Q$2281,[3]Calcs!$I$2:$I$2281,"")</f>
        <v>6.9522744998477304</v>
      </c>
      <c r="BM28" s="5">
        <f>_xlfn.XLOOKUP(BM$3&amp;$A28,[3]Calcs!$Q$2:$Q$2281,[3]Calcs!$I$2:$I$2281,"")</f>
        <v>7.0637691017942004</v>
      </c>
      <c r="BN28" s="5">
        <f>_xlfn.XLOOKUP(BN$3&amp;$A28,[3]Calcs!$Q$2:$Q$2281,[3]Calcs!$I$2:$I$2281,"")</f>
        <v>7.1451408148835602</v>
      </c>
      <c r="BO28" s="5">
        <f>_xlfn.XLOOKUP(BO$3&amp;$A28,[3]Calcs!$Q$2:$Q$2281,[3]Calcs!$I$2:$I$2281,"")</f>
        <v>6.9161562444223703</v>
      </c>
      <c r="BP28" s="5">
        <f>_xlfn.XLOOKUP(BP$3&amp;$A28,[3]Calcs!$Q$2:$Q$2281,[3]Calcs!$I$2:$I$2281,"")</f>
        <v>6.92887964132421</v>
      </c>
      <c r="BQ28" s="5">
        <f>_xlfn.XLOOKUP(BQ$3&amp;$A28,[3]Calcs!$Q$2:$Q$2281,[3]Calcs!$I$2:$I$2281,"")</f>
        <v>7.0233609546747271</v>
      </c>
      <c r="BR28" s="5">
        <f>_xlfn.XLOOKUP(BR$3&amp;$A28,[3]Calcs!$Q$2:$Q$2281,[3]Calcs!$I$2:$I$2281,"")</f>
        <v>7.0472850907873363</v>
      </c>
      <c r="BS28" s="5">
        <f>_xlfn.XLOOKUP(BS$3&amp;$A28,[3]Calcs!$Q$2:$Q$2281,[3]Calcs!$I$2:$I$2281,"")</f>
        <v>6.1378889063841573</v>
      </c>
      <c r="BT28" s="127">
        <f t="shared" si="7"/>
        <v>-8.5143749287672599E-2</v>
      </c>
      <c r="BU28" s="6">
        <f t="shared" si="8"/>
        <v>-0.90939618440317904</v>
      </c>
      <c r="BV28" s="15" t="str">
        <f t="shared" si="22"/>
        <v/>
      </c>
      <c r="BW28">
        <f t="shared" si="22"/>
        <v>65</v>
      </c>
      <c r="BX28">
        <f t="shared" si="22"/>
        <v>59</v>
      </c>
      <c r="BY28">
        <f t="shared" si="22"/>
        <v>55</v>
      </c>
      <c r="BZ28">
        <f t="shared" si="22"/>
        <v>52</v>
      </c>
      <c r="CA28">
        <f t="shared" si="22"/>
        <v>47</v>
      </c>
      <c r="CB28">
        <f t="shared" si="22"/>
        <v>53</v>
      </c>
      <c r="CC28">
        <f t="shared" si="22"/>
        <v>59</v>
      </c>
      <c r="CD28">
        <f t="shared" si="22"/>
        <v>69</v>
      </c>
      <c r="CE28">
        <f t="shared" si="22"/>
        <v>69</v>
      </c>
      <c r="CF28">
        <f t="shared" si="22"/>
        <v>61</v>
      </c>
      <c r="CG28">
        <f t="shared" si="22"/>
        <v>64</v>
      </c>
      <c r="CH28">
        <f t="shared" si="22"/>
        <v>77</v>
      </c>
      <c r="CI28">
        <f t="shared" si="22"/>
        <v>70</v>
      </c>
      <c r="CJ28">
        <f t="shared" si="22"/>
        <v>42</v>
      </c>
      <c r="CK28" s="17" t="s">
        <v>333</v>
      </c>
      <c r="CL28" s="5">
        <v>5.4699200000000001</v>
      </c>
      <c r="CM28" s="5">
        <v>5.4977309999999999</v>
      </c>
      <c r="CN28" s="5">
        <v>5.526389</v>
      </c>
      <c r="CO28" s="5">
        <v>5.5548489999999999</v>
      </c>
      <c r="CP28" s="5">
        <v>5.5829799999999992</v>
      </c>
      <c r="CQ28" s="5">
        <v>5.6109089999999995</v>
      </c>
      <c r="CR28" s="5">
        <v>5.6381519999999998</v>
      </c>
      <c r="CS28" s="5">
        <v>5.664199</v>
      </c>
      <c r="CT28" s="5">
        <v>5.6886950000000001</v>
      </c>
      <c r="CU28" s="5">
        <v>5.7113459999999998</v>
      </c>
      <c r="CV28" s="5">
        <v>5.7322769999999998</v>
      </c>
      <c r="CW28" s="5">
        <v>5.7521310000000003</v>
      </c>
      <c r="CX28" s="5">
        <v>5.7718770000000008</v>
      </c>
      <c r="CY28" s="5">
        <v>5.7922030000000007</v>
      </c>
      <c r="CZ28" t="str">
        <f t="shared" si="23"/>
        <v/>
      </c>
      <c r="DA28">
        <f t="shared" si="23"/>
        <v>229.32021962243672</v>
      </c>
      <c r="DB28">
        <f t="shared" si="23"/>
        <v>237.72564542496036</v>
      </c>
      <c r="DC28">
        <f t="shared" si="23"/>
        <v>246.39949070877225</v>
      </c>
      <c r="DD28">
        <f t="shared" si="23"/>
        <v>249.77054373993664</v>
      </c>
      <c r="DE28">
        <f t="shared" si="23"/>
        <v>256.29543663631711</v>
      </c>
      <c r="DF28">
        <f t="shared" si="23"/>
        <v>254.65960448461024</v>
      </c>
      <c r="DG28">
        <f t="shared" si="23"/>
        <v>254.73912387682162</v>
      </c>
      <c r="DH28">
        <f t="shared" si="23"/>
        <v>251.6811123956208</v>
      </c>
      <c r="DI28">
        <f t="shared" si="23"/>
        <v>251.48769682745103</v>
      </c>
      <c r="DJ28">
        <f t="shared" si="23"/>
        <v>258.03205135421655</v>
      </c>
      <c r="DK28">
        <f t="shared" si="23"/>
        <v>260.05378357336025</v>
      </c>
      <c r="DL28">
        <f t="shared" si="23"/>
        <v>259.97421136655851</v>
      </c>
      <c r="DM28">
        <f t="shared" si="23"/>
        <v>261.61811710743143</v>
      </c>
      <c r="DN28">
        <f t="shared" si="23"/>
        <v>276.45545085553772</v>
      </c>
      <c r="DO28" s="5">
        <v>5.444293</v>
      </c>
      <c r="DP28" s="5">
        <v>5.4699200000000001</v>
      </c>
      <c r="DQ28" s="5">
        <v>5.4977309999999999</v>
      </c>
      <c r="DR28" s="5">
        <v>5.526389</v>
      </c>
      <c r="DS28" s="5">
        <v>5.5548489999999999</v>
      </c>
      <c r="DT28" s="5">
        <v>5.5829799999999992</v>
      </c>
      <c r="DU28" s="5">
        <v>5.6109089999999995</v>
      </c>
      <c r="DV28" s="5">
        <v>5.6381519999999998</v>
      </c>
      <c r="DW28" s="5">
        <v>5.664199</v>
      </c>
      <c r="DX28" s="5">
        <v>5.6886950000000001</v>
      </c>
      <c r="DY28" s="5">
        <v>5.7113459999999998</v>
      </c>
      <c r="DZ28" s="5">
        <v>5.7322769999999998</v>
      </c>
      <c r="EA28" s="5">
        <v>5.7521310000000003</v>
      </c>
      <c r="EB28" s="5">
        <v>5.7718770000000008</v>
      </c>
      <c r="EC28" s="5">
        <v>5.7922030000000007</v>
      </c>
      <c r="ED28" s="127" t="str">
        <f t="shared" si="19"/>
        <v/>
      </c>
      <c r="EE28" s="6">
        <f t="shared" si="19"/>
        <v>0.9250041949769493</v>
      </c>
      <c r="EF28" s="6">
        <f t="shared" si="19"/>
        <v>0.92094301153979652</v>
      </c>
      <c r="EG28" s="6">
        <f t="shared" si="19"/>
        <v>0.94696908122511447</v>
      </c>
      <c r="EH28" s="6">
        <f t="shared" si="19"/>
        <v>0.95108323180578735</v>
      </c>
      <c r="EI28" s="6">
        <f t="shared" si="20"/>
        <v>0.95504851390329293</v>
      </c>
      <c r="EJ28" s="6">
        <f t="shared" si="20"/>
        <v>0.9350665216271804</v>
      </c>
      <c r="EK28" s="6">
        <f t="shared" si="20"/>
        <v>0.91827708826246535</v>
      </c>
      <c r="EL28" s="6">
        <f t="shared" si="20"/>
        <v>0.89889115208027304</v>
      </c>
      <c r="EM28" s="6">
        <f t="shared" si="20"/>
        <v>0.89720694390318856</v>
      </c>
      <c r="EN28" s="6">
        <f t="shared" si="20"/>
        <v>0.90173051215081967</v>
      </c>
      <c r="EO28" s="6">
        <f t="shared" si="20"/>
        <v>0.89111004335114474</v>
      </c>
      <c r="EP28" s="6">
        <f t="shared" si="20"/>
        <v>0.87132413942383635</v>
      </c>
      <c r="EQ28" s="6">
        <f t="shared" si="21"/>
        <v>0.87017687503717989</v>
      </c>
      <c r="ER28" s="6">
        <f t="shared" si="21"/>
        <v>0.87697659276906348</v>
      </c>
      <c r="ES28" s="17" t="str">
        <f t="shared" si="26"/>
        <v/>
      </c>
      <c r="ET28" s="5">
        <f t="shared" si="26"/>
        <v>41.923870846819831</v>
      </c>
      <c r="EU28" s="5">
        <f t="shared" si="26"/>
        <v>43.240683370095837</v>
      </c>
      <c r="EV28" s="5">
        <f t="shared" si="25"/>
        <v>44.585983851077486</v>
      </c>
      <c r="EW28" s="5">
        <f t="shared" si="25"/>
        <v>44.964416447672413</v>
      </c>
      <c r="EX28" s="5">
        <f t="shared" si="25"/>
        <v>45.906565424973245</v>
      </c>
      <c r="EY28" s="5">
        <f t="shared" si="25"/>
        <v>45.38651482043467</v>
      </c>
      <c r="EZ28" s="5">
        <f t="shared" si="25"/>
        <v>45.181315416260794</v>
      </c>
      <c r="FA28" s="5">
        <f t="shared" si="25"/>
        <v>44.433663505752676</v>
      </c>
      <c r="FB28" s="5">
        <f t="shared" si="25"/>
        <v>44.208328417581015</v>
      </c>
      <c r="FC28" s="5">
        <f t="shared" si="25"/>
        <v>45.178851247011927</v>
      </c>
      <c r="FD28" s="5">
        <f t="shared" si="25"/>
        <v>45.366576593099083</v>
      </c>
      <c r="FE28" s="5">
        <f t="shared" si="25"/>
        <v>45.196156236107711</v>
      </c>
      <c r="FF28" s="5">
        <f t="shared" si="25"/>
        <v>45.326350008399586</v>
      </c>
      <c r="FG28" s="5">
        <f t="shared" si="13"/>
        <v>47.728895353898622</v>
      </c>
      <c r="FH28" s="15" t="str">
        <f t="shared" si="24"/>
        <v/>
      </c>
      <c r="FI28">
        <f t="shared" si="24"/>
        <v>229.32021962243672</v>
      </c>
      <c r="FJ28">
        <f t="shared" si="24"/>
        <v>237.72564542496036</v>
      </c>
      <c r="FK28">
        <f t="shared" si="24"/>
        <v>246.39949070877225</v>
      </c>
      <c r="FL28">
        <f t="shared" si="24"/>
        <v>249.77054373993664</v>
      </c>
      <c r="FM28">
        <f t="shared" si="24"/>
        <v>256.29543663631711</v>
      </c>
      <c r="FN28">
        <f t="shared" si="24"/>
        <v>254.65960448461024</v>
      </c>
      <c r="FO28">
        <f t="shared" si="24"/>
        <v>254.73912387682162</v>
      </c>
      <c r="FP28">
        <f t="shared" si="24"/>
        <v>251.6811123956208</v>
      </c>
      <c r="FQ28">
        <f t="shared" si="24"/>
        <v>251.48769682745103</v>
      </c>
      <c r="FR28">
        <f t="shared" si="24"/>
        <v>258.03205135421655</v>
      </c>
      <c r="FS28">
        <f t="shared" si="24"/>
        <v>260.05378357336025</v>
      </c>
      <c r="FT28">
        <f t="shared" si="24"/>
        <v>259.97421136655851</v>
      </c>
      <c r="FU28">
        <f t="shared" si="24"/>
        <v>261.61811710743143</v>
      </c>
      <c r="FV28">
        <f t="shared" si="24"/>
        <v>276.45545085553772</v>
      </c>
    </row>
    <row r="29" spans="1:178">
      <c r="A29" t="str">
        <f>VLOOKUP(B29,'[3]country codes'!$A$3:$B$287,2,0)</f>
        <v>CZE</v>
      </c>
      <c r="B29" s="1" t="s">
        <v>83</v>
      </c>
      <c r="C29" s="15">
        <v>7</v>
      </c>
      <c r="D29" s="15">
        <v>1</v>
      </c>
      <c r="E29" s="17" t="str">
        <f>IFERROR(VLOOKUP(E$3&amp;$A29,[3]Calcs!$Q$2:$R$2281,2,0),"")</f>
        <v/>
      </c>
      <c r="F29" s="5">
        <f>IFERROR(VLOOKUP(F$3&amp;$A29,[3]Calcs!$Q$2:$R$2281,2,0),"")</f>
        <v>40.085277716937043</v>
      </c>
      <c r="G29" s="5">
        <f>IFERROR(VLOOKUP(G$3&amp;$A29,[3]Calcs!$Q$2:$R$2281,2,0),"")</f>
        <v>39.945460162203666</v>
      </c>
      <c r="H29" s="5">
        <f>IFERROR(VLOOKUP(H$3&amp;$A29,[3]Calcs!$Q$2:$R$2281,2,0),"")</f>
        <v>42.176255149820484</v>
      </c>
      <c r="I29" s="5">
        <f>IFERROR(VLOOKUP(I$3&amp;$A29,[3]Calcs!$Q$2:$R$2281,2,0),"")</f>
        <v>39.887842354253117</v>
      </c>
      <c r="J29" s="5">
        <f>IFERROR(VLOOKUP(J$3&amp;$A29,[3]Calcs!$Q$2:$R$2281,2,0),"")</f>
        <v>40.842137158227132</v>
      </c>
      <c r="K29" s="5">
        <f>IFERROR(VLOOKUP(K$3&amp;$A29,[3]Calcs!$Q$2:$R$2281,2,0),"")</f>
        <v>43.401036163564278</v>
      </c>
      <c r="L29" s="5">
        <f>IFERROR(VLOOKUP(L$3&amp;$A29,[3]Calcs!$Q$2:$R$2281,2,0),"")</f>
        <v>44.841059188194556</v>
      </c>
      <c r="M29" s="5">
        <f>IFERROR(VLOOKUP(M$3&amp;$A29,[3]Calcs!$Q$2:$R$2281,2,0),"")</f>
        <v>43.628840766828667</v>
      </c>
      <c r="N29" s="5">
        <f>IFERROR(VLOOKUP(N$3&amp;$A29,[3]Calcs!$Q$2:$R$2281,2,0),"")</f>
        <v>44.395003356237183</v>
      </c>
      <c r="O29" s="5">
        <f>IFERROR(VLOOKUP(O$3&amp;$A29,[3]Calcs!$Q$2:$R$2281,2,0),"")</f>
        <v>45.004678552040858</v>
      </c>
      <c r="P29" s="5">
        <f>IFERROR(VLOOKUP(P$3&amp;$A29,[3]Calcs!$Q$2:$R$2281,2,0),"")</f>
        <v>45.659149108078971</v>
      </c>
      <c r="Q29" s="5">
        <f>IFERROR(VLOOKUP(Q$3&amp;$A29,[3]Calcs!$Q$2:$R$2281,2,0),"")</f>
        <v>46.928723209623108</v>
      </c>
      <c r="R29" s="5">
        <f>IFERROR(VLOOKUP(R$3&amp;$A29,[3]Calcs!$Q$2:$R$2281,2,0),"")</f>
        <v>46.814496295046737</v>
      </c>
      <c r="S29" s="5">
        <f>IFERROR(VLOOKUP(S$3&amp;$A29,[3]Calcs!$Q$2:$R$2281,2,0),"")</f>
        <v>48.649150639335282</v>
      </c>
      <c r="T29" s="127">
        <f t="shared" si="0"/>
        <v>0.61487498973317045</v>
      </c>
      <c r="U29" s="6">
        <f t="shared" si="1"/>
        <v>0.93816487865063392</v>
      </c>
      <c r="V29" s="6">
        <f t="shared" si="2"/>
        <v>1.8346543442885448</v>
      </c>
      <c r="W29" s="17" t="str">
        <f>_xlfn.XLOOKUP(W$3&amp;$A29,[3]Calcs!$Q$2:$Q$2281,[3]Calcs!$H$2:$H$2281,"")</f>
        <v/>
      </c>
      <c r="X29" s="5">
        <f>_xlfn.XLOOKUP(X$3&amp;$A29,[3]Calcs!$Q$2:$Q$2281,[3]Calcs!$H$2:$H$2281,"")</f>
        <v>6.5001940727233887</v>
      </c>
      <c r="Y29" s="5">
        <f>_xlfn.XLOOKUP(Y$3&amp;$A29,[3]Calcs!$Q$2:$Q$2281,[3]Calcs!$H$2:$H$2281,"")</f>
        <v>6.4166685740152998</v>
      </c>
      <c r="Z29" s="5">
        <f>_xlfn.XLOOKUP(Z$3&amp;$A29,[3]Calcs!$Q$2:$Q$2281,[3]Calcs!$H$2:$H$2281,"")</f>
        <v>6.33314307530721</v>
      </c>
      <c r="AA29" s="5">
        <f>_xlfn.XLOOKUP(AA$3&amp;$A29,[3]Calcs!$Q$2:$Q$2281,[3]Calcs!$H$2:$H$2281,"")</f>
        <v>6.2496175765991211</v>
      </c>
      <c r="AB29" s="5">
        <f>_xlfn.XLOOKUP(AB$3&amp;$A29,[3]Calcs!$Q$2:$Q$2281,[3]Calcs!$H$2:$H$2281,"")</f>
        <v>6.3314909934997559</v>
      </c>
      <c r="AC29" s="5">
        <f>_xlfn.XLOOKUP(AC$3&amp;$A29,[3]Calcs!$Q$2:$Q$2281,[3]Calcs!$H$2:$H$2281,"")</f>
        <v>6.3341493606567383</v>
      </c>
      <c r="AD29" s="5">
        <f>_xlfn.XLOOKUP(AD$3&amp;$A29,[3]Calcs!$Q$2:$Q$2281,[3]Calcs!$H$2:$H$2281,"")</f>
        <v>6.6976556777954102</v>
      </c>
      <c r="AE29" s="5">
        <f>_xlfn.XLOOKUP(AE$3&amp;$A29,[3]Calcs!$Q$2:$Q$2281,[3]Calcs!$H$2:$H$2281,"")</f>
        <v>6.4837298393249512</v>
      </c>
      <c r="AF29" s="5">
        <f>_xlfn.XLOOKUP(AF$3&amp;$A29,[3]Calcs!$Q$2:$Q$2281,[3]Calcs!$H$2:$H$2281,"")</f>
        <v>6.6080174446105957</v>
      </c>
      <c r="AG29" s="5">
        <f>_xlfn.XLOOKUP(AG$3&amp;$A29,[3]Calcs!$Q$2:$Q$2281,[3]Calcs!$H$2:$H$2281,"")</f>
        <v>6.7356271743774414</v>
      </c>
      <c r="AH29" s="5">
        <f>_xlfn.XLOOKUP(AH$3&amp;$A29,[3]Calcs!$Q$2:$Q$2281,[3]Calcs!$H$2:$H$2281,"")</f>
        <v>6.7895679473876953</v>
      </c>
      <c r="AI29" s="5">
        <f>_xlfn.XLOOKUP(AI$3&amp;$A29,[3]Calcs!$Q$2:$Q$2281,[3]Calcs!$H$2:$H$2281,"")</f>
        <v>7.0341653823852539</v>
      </c>
      <c r="AJ29" s="5">
        <f>_xlfn.XLOOKUP(AJ$3&amp;$A29,[3]Calcs!$Q$2:$Q$2281,[3]Calcs!$H$2:$H$2281,"")</f>
        <v>6.9656283855438232</v>
      </c>
      <c r="AK29" s="128">
        <f>_xlfn.XLOOKUP(AK$3&amp;$A29,[3]Calcs!$Q$2:$Q$2281,[3]Calcs!$H$2:$H$2281,"")</f>
        <v>6.8970913887023926</v>
      </c>
      <c r="AL29" s="127">
        <f t="shared" si="3"/>
        <v>5.4211272424830613E-2</v>
      </c>
      <c r="AM29" s="6">
        <f t="shared" si="4"/>
        <v>-6.8536996841430664E-2</v>
      </c>
      <c r="AN29" s="17">
        <f>_xlfn.XLOOKUP(AN$3&amp;$A29,[3]Calcs!$Q$2:$Q$2281,[3]Calcs!$G$2:$G$2281,"")</f>
        <v>76.599999999999994</v>
      </c>
      <c r="AO29" s="5">
        <f>_xlfn.XLOOKUP(AO$3&amp;$A29,[3]Calcs!$Q$2:$Q$2281,[3]Calcs!$G$2:$G$2281,"")</f>
        <v>76.8</v>
      </c>
      <c r="AP29" s="5">
        <f>_xlfn.XLOOKUP(AP$3&amp;$A29,[3]Calcs!$Q$2:$Q$2281,[3]Calcs!$G$2:$G$2281,"")</f>
        <v>77.099999999999994</v>
      </c>
      <c r="AQ29" s="5">
        <f>_xlfn.XLOOKUP(AQ$3&amp;$A29,[3]Calcs!$Q$2:$Q$2281,[3]Calcs!$G$2:$G$2281,"")</f>
        <v>77.400000000000006</v>
      </c>
      <c r="AR29" s="5">
        <f>_xlfn.XLOOKUP(AR$3&amp;$A29,[3]Calcs!$Q$2:$Q$2281,[3]Calcs!$G$2:$G$2281,"")</f>
        <v>77.599999999999994</v>
      </c>
      <c r="AS29" s="5">
        <f>_xlfn.XLOOKUP(AS$3&amp;$A29,[3]Calcs!$Q$2:$Q$2281,[3]Calcs!$G$2:$G$2281,"")</f>
        <v>77.8</v>
      </c>
      <c r="AT29" s="5">
        <f>_xlfn.XLOOKUP(AT$3&amp;$A29,[3]Calcs!$Q$2:$Q$2281,[3]Calcs!$G$2:$G$2281,"")</f>
        <v>78.099999999999994</v>
      </c>
      <c r="AU29" s="5">
        <f>_xlfn.XLOOKUP(AU$3&amp;$A29,[3]Calcs!$Q$2:$Q$2281,[3]Calcs!$G$2:$G$2281,"")</f>
        <v>78.3</v>
      </c>
      <c r="AV29" s="5">
        <f>_xlfn.XLOOKUP(AV$3&amp;$A29,[3]Calcs!$Q$2:$Q$2281,[3]Calcs!$G$2:$G$2281,"")</f>
        <v>78.5</v>
      </c>
      <c r="AW29" s="5">
        <f>_xlfn.XLOOKUP(AW$3&amp;$A29,[3]Calcs!$Q$2:$Q$2281,[3]Calcs!$G$2:$G$2281,"")</f>
        <v>78.7</v>
      </c>
      <c r="AX29" s="5">
        <f>_xlfn.XLOOKUP(AX$3&amp;$A29,[3]Calcs!$Q$2:$Q$2281,[3]Calcs!$G$2:$G$2281,"")</f>
        <v>78.900000000000006</v>
      </c>
      <c r="AY29" s="5">
        <f>_xlfn.XLOOKUP(AY$3&amp;$A29,[3]Calcs!$Q$2:$Q$2281,[3]Calcs!$G$2:$G$2281,"")</f>
        <v>79.099999999999994</v>
      </c>
      <c r="AZ29" s="5">
        <f>_xlfn.XLOOKUP(AZ$3&amp;$A29,[3]Calcs!$Q$2:$Q$2281,[3]Calcs!$G$2:$G$2281,"")</f>
        <v>79.2</v>
      </c>
      <c r="BA29" s="5">
        <f>_xlfn.XLOOKUP(BA$3&amp;$A29,[3]Calcs!$Q$2:$Q$2281,[3]Calcs!$G$2:$G$2281,"")</f>
        <v>79.400000000000006</v>
      </c>
      <c r="BB29" s="5">
        <f>_xlfn.XLOOKUP(BB$3&amp;$A29,[3]Calcs!$Q$2:$Q$2281,[3]Calcs!$G$2:$G$2281,"")</f>
        <v>78.400000000000006</v>
      </c>
      <c r="BC29" s="127">
        <f t="shared" si="5"/>
        <v>0.21780219780219839</v>
      </c>
      <c r="BD29" s="6">
        <f t="shared" si="6"/>
        <v>-1</v>
      </c>
      <c r="BE29" s="17">
        <f>_xlfn.XLOOKUP(BE$3&amp;$A29,[3]Calcs!$Q$2:$Q$2281,[3]Calcs!$I$2:$I$2281,"")</f>
        <v>6.4007306017227501</v>
      </c>
      <c r="BF29" s="5">
        <f>_xlfn.XLOOKUP(BF$3&amp;$A29,[3]Calcs!$Q$2:$Q$2281,[3]Calcs!$I$2:$I$2281,"")</f>
        <v>6.4441462781524397</v>
      </c>
      <c r="BG29" s="5">
        <f>_xlfn.XLOOKUP(BG$3&amp;$A29,[3]Calcs!$Q$2:$Q$2281,[3]Calcs!$I$2:$I$2281,"")</f>
        <v>6.4175098099444803</v>
      </c>
      <c r="BH29" s="5">
        <f>_xlfn.XLOOKUP(BH$3&amp;$A29,[3]Calcs!$Q$2:$Q$2281,[3]Calcs!$I$2:$I$2281,"")</f>
        <v>5.6269708927662698</v>
      </c>
      <c r="BI29" s="5">
        <f>_xlfn.XLOOKUP(BI$3&amp;$A29,[3]Calcs!$Q$2:$Q$2281,[3]Calcs!$I$2:$I$2281,"")</f>
        <v>6.2090917097902301</v>
      </c>
      <c r="BJ29" s="5">
        <f>_xlfn.XLOOKUP(BJ$3&amp;$A29,[3]Calcs!$Q$2:$Q$2281,[3]Calcs!$I$2:$I$2281,"")</f>
        <v>6.0419500951266896</v>
      </c>
      <c r="BK29" s="5">
        <f>_xlfn.XLOOKUP(BK$3&amp;$A29,[3]Calcs!$Q$2:$Q$2281,[3]Calcs!$I$2:$I$2281,"")</f>
        <v>5.3193304101178001</v>
      </c>
      <c r="BL29" s="5">
        <f>_xlfn.XLOOKUP(BL$3&amp;$A29,[3]Calcs!$Q$2:$Q$2281,[3]Calcs!$I$2:$I$2281,"")</f>
        <v>5.4868372966531203</v>
      </c>
      <c r="BM29" s="5">
        <f>_xlfn.XLOOKUP(BM$3&amp;$A29,[3]Calcs!$Q$2:$Q$2281,[3]Calcs!$I$2:$I$2281,"")</f>
        <v>5.5350040116244799</v>
      </c>
      <c r="BN29" s="5">
        <f>_xlfn.XLOOKUP(BN$3&amp;$A29,[3]Calcs!$Q$2:$Q$2281,[3]Calcs!$I$2:$I$2281,"")</f>
        <v>5.50494105324531</v>
      </c>
      <c r="BO29" s="5">
        <f>_xlfn.XLOOKUP(BO$3&amp;$A29,[3]Calcs!$Q$2:$Q$2281,[3]Calcs!$I$2:$I$2281,"")</f>
        <v>5.5364532237855704</v>
      </c>
      <c r="BP29" s="5">
        <f>_xlfn.XLOOKUP(BP$3&amp;$A29,[3]Calcs!$Q$2:$Q$2281,[3]Calcs!$I$2:$I$2281,"")</f>
        <v>5.4713009021788803</v>
      </c>
      <c r="BQ29" s="5">
        <f>_xlfn.XLOOKUP(BQ$3&amp;$A29,[3]Calcs!$Q$2:$Q$2281,[3]Calcs!$I$2:$I$2281,"")</f>
        <v>5.4436177930459966</v>
      </c>
      <c r="BR29" s="5">
        <f>_xlfn.XLOOKUP(BR$3&amp;$A29,[3]Calcs!$Q$2:$Q$2281,[3]Calcs!$I$2:$I$2281,"")</f>
        <v>5.4004318786094929</v>
      </c>
      <c r="BS29" s="5">
        <f>_xlfn.XLOOKUP(BS$3&amp;$A29,[3]Calcs!$Q$2:$Q$2281,[3]Calcs!$I$2:$I$2281,"")</f>
        <v>4.6988646104833673</v>
      </c>
      <c r="BT29" s="127">
        <f t="shared" si="7"/>
        <v>-8.3589637881526208E-2</v>
      </c>
      <c r="BU29" s="6">
        <f t="shared" si="8"/>
        <v>-0.70156726812612558</v>
      </c>
      <c r="BV29" s="15" t="str">
        <f t="shared" si="22"/>
        <v/>
      </c>
      <c r="BW29">
        <f t="shared" si="22"/>
        <v>77</v>
      </c>
      <c r="BX29">
        <f t="shared" si="22"/>
        <v>77</v>
      </c>
      <c r="BY29">
        <f t="shared" si="22"/>
        <v>71</v>
      </c>
      <c r="BZ29">
        <f t="shared" si="22"/>
        <v>86</v>
      </c>
      <c r="CA29">
        <f t="shared" si="22"/>
        <v>87</v>
      </c>
      <c r="CB29">
        <f t="shared" si="22"/>
        <v>67</v>
      </c>
      <c r="CC29">
        <f t="shared" si="22"/>
        <v>60</v>
      </c>
      <c r="CD29">
        <f t="shared" si="22"/>
        <v>74</v>
      </c>
      <c r="CE29">
        <f t="shared" si="22"/>
        <v>68</v>
      </c>
      <c r="CF29">
        <f t="shared" si="22"/>
        <v>63</v>
      </c>
      <c r="CG29">
        <f t="shared" si="22"/>
        <v>61</v>
      </c>
      <c r="CH29">
        <f t="shared" si="22"/>
        <v>58</v>
      </c>
      <c r="CI29">
        <f t="shared" si="22"/>
        <v>58</v>
      </c>
      <c r="CJ29">
        <f t="shared" si="22"/>
        <v>39</v>
      </c>
      <c r="CK29" s="17" t="s">
        <v>333</v>
      </c>
      <c r="CL29" s="5">
        <v>10.357535</v>
      </c>
      <c r="CM29" s="5">
        <v>10.425267</v>
      </c>
      <c r="CN29" s="5">
        <v>10.488155000000001</v>
      </c>
      <c r="CO29" s="5">
        <v>10.536513999999999</v>
      </c>
      <c r="CP29" s="5">
        <v>10.566512000000001</v>
      </c>
      <c r="CQ29" s="5">
        <v>10.581301999999999</v>
      </c>
      <c r="CR29" s="5">
        <v>10.586529000000001</v>
      </c>
      <c r="CS29" s="5">
        <v>10.591104</v>
      </c>
      <c r="CT29" s="5">
        <v>10.601389999999999</v>
      </c>
      <c r="CU29" s="5">
        <v>10.618868000000001</v>
      </c>
      <c r="CV29" s="5">
        <v>10.641031999999999</v>
      </c>
      <c r="CW29" s="5">
        <v>10.665679000000001</v>
      </c>
      <c r="CX29" s="5">
        <v>10.689213000000001</v>
      </c>
      <c r="CY29" s="5">
        <v>10.708982000000001</v>
      </c>
      <c r="CZ29" t="str">
        <f t="shared" si="23"/>
        <v/>
      </c>
      <c r="DA29">
        <f t="shared" si="23"/>
        <v>415.18466693789554</v>
      </c>
      <c r="DB29">
        <f t="shared" si="23"/>
        <v>416.44208762883653</v>
      </c>
      <c r="DC29">
        <f t="shared" si="23"/>
        <v>442.3511013308655</v>
      </c>
      <c r="DD29">
        <f t="shared" si="23"/>
        <v>420.27880939538085</v>
      </c>
      <c r="DE29">
        <f t="shared" si="23"/>
        <v>431.55893238805294</v>
      </c>
      <c r="DF29">
        <f t="shared" si="23"/>
        <v>459.23947075959501</v>
      </c>
      <c r="DG29">
        <f t="shared" si="23"/>
        <v>474.71117348653814</v>
      </c>
      <c r="DH29">
        <f t="shared" si="23"/>
        <v>462.07758996092213</v>
      </c>
      <c r="DI29">
        <f t="shared" si="23"/>
        <v>470.64874463077922</v>
      </c>
      <c r="DJ29">
        <f t="shared" si="23"/>
        <v>477.89874092655305</v>
      </c>
      <c r="DK29">
        <f t="shared" si="23"/>
        <v>485.86046675183974</v>
      </c>
      <c r="DL29">
        <f t="shared" si="23"/>
        <v>500.52669763368982</v>
      </c>
      <c r="DM29">
        <f t="shared" si="23"/>
        <v>500.41012238546546</v>
      </c>
      <c r="DN29">
        <f t="shared" si="23"/>
        <v>520.98287851193004</v>
      </c>
      <c r="DO29" s="5">
        <v>10.298609000000001</v>
      </c>
      <c r="DP29" s="5">
        <v>10.357535</v>
      </c>
      <c r="DQ29" s="5">
        <v>10.425267</v>
      </c>
      <c r="DR29" s="5">
        <v>10.488155000000001</v>
      </c>
      <c r="DS29" s="5">
        <v>10.536513999999999</v>
      </c>
      <c r="DT29" s="5">
        <v>10.566512000000001</v>
      </c>
      <c r="DU29" s="5">
        <v>10.581301999999999</v>
      </c>
      <c r="DV29" s="5">
        <v>10.586529000000001</v>
      </c>
      <c r="DW29" s="5">
        <v>10.591104</v>
      </c>
      <c r="DX29" s="5">
        <v>10.601389999999999</v>
      </c>
      <c r="DY29" s="5">
        <v>10.618868000000001</v>
      </c>
      <c r="DZ29" s="5">
        <v>10.641031999999999</v>
      </c>
      <c r="EA29" s="5">
        <v>10.665679000000001</v>
      </c>
      <c r="EB29" s="5">
        <v>10.689213000000001</v>
      </c>
      <c r="EC29" s="5">
        <v>10.708982000000001</v>
      </c>
      <c r="ED29" s="130" cm="1">
        <f t="array" ref="ED29">TREND($EE29:$EQ29,$EE$3:$EQ$3,ED$3)</f>
        <v>1.0554809676827519</v>
      </c>
      <c r="EE29" s="6">
        <f t="shared" si="19"/>
        <v>1.0728018249592446</v>
      </c>
      <c r="EF29" s="6">
        <f t="shared" si="19"/>
        <v>1.0562690026904558</v>
      </c>
      <c r="EG29" s="6">
        <f t="shared" si="19"/>
        <v>1.092829124420621</v>
      </c>
      <c r="EH29" s="6">
        <f t="shared" si="19"/>
        <v>1.0380830944862394</v>
      </c>
      <c r="EI29" s="6">
        <f t="shared" si="20"/>
        <v>1.0727407149094603</v>
      </c>
      <c r="EJ29" s="6">
        <f t="shared" si="20"/>
        <v>1.082390102841631</v>
      </c>
      <c r="EK29" s="6">
        <f t="shared" si="20"/>
        <v>1.1239822653804106</v>
      </c>
      <c r="EL29" s="6">
        <f t="shared" si="20"/>
        <v>1.0551825924090035</v>
      </c>
      <c r="EM29" s="6">
        <f t="shared" si="20"/>
        <v>1.0570985582555263</v>
      </c>
      <c r="EN29" s="6">
        <f t="shared" si="20"/>
        <v>1.0825981580427735</v>
      </c>
      <c r="EO29" s="6">
        <f t="shared" si="20"/>
        <v>1.0977595669298934</v>
      </c>
      <c r="EP29" s="6">
        <f t="shared" si="20"/>
        <v>1.1272426302319811</v>
      </c>
      <c r="EQ29" s="6">
        <f t="shared" si="21"/>
        <v>1.1156544466111418</v>
      </c>
      <c r="ER29" s="6">
        <f t="shared" si="21"/>
        <v>1.1769737577538304</v>
      </c>
      <c r="ES29" s="17">
        <f t="shared" si="26"/>
        <v>37.175794393598323</v>
      </c>
      <c r="ET29" s="5">
        <f t="shared" si="26"/>
        <v>40.085277716937043</v>
      </c>
      <c r="EU29" s="5">
        <f t="shared" si="26"/>
        <v>39.945460162203666</v>
      </c>
      <c r="EV29" s="5">
        <f t="shared" si="25"/>
        <v>42.176255149820484</v>
      </c>
      <c r="EW29" s="5">
        <f t="shared" si="25"/>
        <v>39.887842354253117</v>
      </c>
      <c r="EX29" s="5">
        <f t="shared" si="25"/>
        <v>40.842137158227132</v>
      </c>
      <c r="EY29" s="5">
        <f t="shared" si="25"/>
        <v>43.401036163564278</v>
      </c>
      <c r="EZ29" s="5">
        <f t="shared" si="25"/>
        <v>44.841059188194556</v>
      </c>
      <c r="FA29" s="5">
        <f t="shared" si="25"/>
        <v>43.628840766828667</v>
      </c>
      <c r="FB29" s="5">
        <f t="shared" si="25"/>
        <v>44.395003356237183</v>
      </c>
      <c r="FC29" s="5">
        <f t="shared" si="25"/>
        <v>45.004678552040858</v>
      </c>
      <c r="FD29" s="5">
        <f t="shared" si="25"/>
        <v>45.659149108078971</v>
      </c>
      <c r="FE29" s="5">
        <f t="shared" si="25"/>
        <v>46.928723209623108</v>
      </c>
      <c r="FF29" s="5">
        <f t="shared" si="25"/>
        <v>46.814496295046737</v>
      </c>
      <c r="FG29" s="5">
        <f t="shared" si="13"/>
        <v>48.649150639335282</v>
      </c>
      <c r="FH29" s="15">
        <f t="shared" si="24"/>
        <v>382.85897072406129</v>
      </c>
      <c r="FI29">
        <f t="shared" si="24"/>
        <v>415.18466693789554</v>
      </c>
      <c r="FJ29">
        <f t="shared" si="24"/>
        <v>416.44208762883653</v>
      </c>
      <c r="FK29">
        <f t="shared" si="24"/>
        <v>442.3511013308655</v>
      </c>
      <c r="FL29">
        <f t="shared" si="24"/>
        <v>420.27880939538085</v>
      </c>
      <c r="FM29">
        <f t="shared" si="24"/>
        <v>431.55893238805294</v>
      </c>
      <c r="FN29">
        <f t="shared" si="24"/>
        <v>459.23947075959501</v>
      </c>
      <c r="FO29">
        <f t="shared" si="24"/>
        <v>474.71117348653814</v>
      </c>
      <c r="FP29">
        <f t="shared" si="24"/>
        <v>462.07758996092213</v>
      </c>
      <c r="FQ29">
        <f t="shared" si="24"/>
        <v>470.64874463077922</v>
      </c>
      <c r="FR29">
        <f t="shared" si="24"/>
        <v>477.89874092655305</v>
      </c>
      <c r="FS29">
        <f t="shared" si="24"/>
        <v>485.86046675183974</v>
      </c>
      <c r="FT29">
        <f t="shared" si="24"/>
        <v>500.52669763368982</v>
      </c>
      <c r="FU29">
        <f t="shared" si="24"/>
        <v>500.41012238546546</v>
      </c>
      <c r="FV29">
        <f t="shared" si="24"/>
        <v>520.98287851193004</v>
      </c>
    </row>
    <row r="30" spans="1:178">
      <c r="A30" t="str">
        <f>VLOOKUP(B30,'[3]country codes'!$A$3:$B$287,2,0)</f>
        <v>IRL</v>
      </c>
      <c r="B30" s="1" t="s">
        <v>54</v>
      </c>
      <c r="C30" s="15">
        <v>3</v>
      </c>
      <c r="D30" s="15">
        <v>1</v>
      </c>
      <c r="E30" s="17">
        <f>IFERROR(VLOOKUP(E$3&amp;$A30,[3]Calcs!$Q$2:$R$2281,2,0),"")</f>
        <v>44.821526481795694</v>
      </c>
      <c r="F30" s="5">
        <f>IFERROR(VLOOKUP(F$3&amp;$A30,[3]Calcs!$Q$2:$R$2281,2,0),"")</f>
        <v>46.918695999393059</v>
      </c>
      <c r="G30" s="5">
        <f>IFERROR(VLOOKUP(G$3&amp;$A30,[3]Calcs!$Q$2:$R$2281,2,0),"")</f>
        <v>48.788002549448521</v>
      </c>
      <c r="H30" s="5">
        <f>IFERROR(VLOOKUP(H$3&amp;$A30,[3]Calcs!$Q$2:$R$2281,2,0),"")</f>
        <v>49.512812715720742</v>
      </c>
      <c r="I30" s="5">
        <f>IFERROR(VLOOKUP(I$3&amp;$A30,[3]Calcs!$Q$2:$R$2281,2,0),"")</f>
        <v>49.709446685316735</v>
      </c>
      <c r="J30" s="5">
        <f>IFERROR(VLOOKUP(J$3&amp;$A30,[3]Calcs!$Q$2:$R$2281,2,0),"")</f>
        <v>50.786178147261438</v>
      </c>
      <c r="K30" s="5">
        <f>IFERROR(VLOOKUP(K$3&amp;$A30,[3]Calcs!$Q$2:$R$2281,2,0),"")</f>
        <v>50.602025091594697</v>
      </c>
      <c r="L30" s="5">
        <f>IFERROR(VLOOKUP(L$3&amp;$A30,[3]Calcs!$Q$2:$R$2281,2,0),"")</f>
        <v>48.957824902920443</v>
      </c>
      <c r="M30" s="5">
        <f>IFERROR(VLOOKUP(M$3&amp;$A30,[3]Calcs!$Q$2:$R$2281,2,0),"")</f>
        <v>50.900945321486105</v>
      </c>
      <c r="N30" s="5">
        <f>IFERROR(VLOOKUP(N$3&amp;$A30,[3]Calcs!$Q$2:$R$2281,2,0),"")</f>
        <v>48.801786960220241</v>
      </c>
      <c r="O30" s="5">
        <f>IFERROR(VLOOKUP(O$3&amp;$A30,[3]Calcs!$Q$2:$R$2281,2,0),"")</f>
        <v>50.427618515662488</v>
      </c>
      <c r="P30" s="5">
        <f>IFERROR(VLOOKUP(P$3&amp;$A30,[3]Calcs!$Q$2:$R$2281,2,0),"")</f>
        <v>50.864923530032982</v>
      </c>
      <c r="Q30" s="5">
        <f>IFERROR(VLOOKUP(Q$3&amp;$A30,[3]Calcs!$Q$2:$R$2281,2,0),"")</f>
        <v>49.851628900639973</v>
      </c>
      <c r="R30" s="5">
        <f>IFERROR(VLOOKUP(R$3&amp;$A30,[3]Calcs!$Q$2:$R$2281,2,0),"")</f>
        <v>51.148508134578663</v>
      </c>
      <c r="S30" s="5">
        <f>IFERROR(VLOOKUP(S$3&amp;$A30,[3]Calcs!$Q$2:$R$2281,2,0),"")</f>
        <v>52.137459682281126</v>
      </c>
      <c r="T30" s="127">
        <f t="shared" si="0"/>
        <v>0.29400166051266885</v>
      </c>
      <c r="U30" s="6">
        <f t="shared" si="1"/>
        <v>0.69922165869163677</v>
      </c>
      <c r="V30" s="6">
        <f t="shared" si="2"/>
        <v>0.98895154770246307</v>
      </c>
      <c r="W30" s="17">
        <f>_xlfn.XLOOKUP(W$3&amp;$A30,[3]Calcs!$Q$2:$Q$2281,[3]Calcs!$H$2:$H$2281,"")</f>
        <v>7.1442465782165527</v>
      </c>
      <c r="X30" s="5">
        <f>_xlfn.XLOOKUP(X$3&amp;$A30,[3]Calcs!$Q$2:$Q$2281,[3]Calcs!$H$2:$H$2281,"")</f>
        <v>7.3561382293701172</v>
      </c>
      <c r="Y30" s="5">
        <f>_xlfn.XLOOKUP(Y$3&amp;$A30,[3]Calcs!$Q$2:$Q$2281,[3]Calcs!$H$2:$H$2281,"")</f>
        <v>7.5680298805236816</v>
      </c>
      <c r="Z30" s="5">
        <f>_xlfn.XLOOKUP(Z$3&amp;$A30,[3]Calcs!$Q$2:$Q$2281,[3]Calcs!$H$2:$H$2281,"")</f>
        <v>7.0459113121032715</v>
      </c>
      <c r="AA30" s="5">
        <f>_xlfn.XLOOKUP(AA$3&amp;$A30,[3]Calcs!$Q$2:$Q$2281,[3]Calcs!$H$2:$H$2281,"")</f>
        <v>7.2573895454406738</v>
      </c>
      <c r="AB30" s="5">
        <f>_xlfn.XLOOKUP(AB$3&amp;$A30,[3]Calcs!$Q$2:$Q$2281,[3]Calcs!$H$2:$H$2281,"")</f>
        <v>7.006904125213623</v>
      </c>
      <c r="AC30" s="5">
        <f>_xlfn.XLOOKUP(AC$3&amp;$A30,[3]Calcs!$Q$2:$Q$2281,[3]Calcs!$H$2:$H$2281,"")</f>
        <v>6.9646453857421875</v>
      </c>
      <c r="AD30" s="5">
        <f>_xlfn.XLOOKUP(AD$3&amp;$A30,[3]Calcs!$Q$2:$Q$2281,[3]Calcs!$H$2:$H$2281,"")</f>
        <v>6.7600851058959961</v>
      </c>
      <c r="AE30" s="5">
        <f>_xlfn.XLOOKUP(AE$3&amp;$A30,[3]Calcs!$Q$2:$Q$2281,[3]Calcs!$H$2:$H$2281,"")</f>
        <v>7.0183792114257813</v>
      </c>
      <c r="AF30" s="5">
        <f>_xlfn.XLOOKUP(AF$3&amp;$A30,[3]Calcs!$Q$2:$Q$2281,[3]Calcs!$H$2:$H$2281,"")</f>
        <v>6.8301253318786621</v>
      </c>
      <c r="AG30" s="5">
        <f>_xlfn.XLOOKUP(AG$3&amp;$A30,[3]Calcs!$Q$2:$Q$2281,[3]Calcs!$H$2:$H$2281,"")</f>
        <v>7.0407314300537109</v>
      </c>
      <c r="AH30" s="5">
        <f>_xlfn.XLOOKUP(AH$3&amp;$A30,[3]Calcs!$Q$2:$Q$2281,[3]Calcs!$H$2:$H$2281,"")</f>
        <v>7.0601553916931152</v>
      </c>
      <c r="AI30" s="5">
        <f>_xlfn.XLOOKUP(AI$3&amp;$A30,[3]Calcs!$Q$2:$Q$2281,[3]Calcs!$H$2:$H$2281,"")</f>
        <v>6.9623355865478516</v>
      </c>
      <c r="AJ30" s="5">
        <f>_xlfn.XLOOKUP(AJ$3&amp;$A30,[3]Calcs!$Q$2:$Q$2281,[3]Calcs!$H$2:$H$2281,"")</f>
        <v>7.2548413276672363</v>
      </c>
      <c r="AK30" s="128">
        <f>_xlfn.XLOOKUP(AK$3&amp;$A30,[3]Calcs!$Q$2:$Q$2281,[3]Calcs!$H$2:$H$2281,"")</f>
        <v>7.0349307060241699</v>
      </c>
      <c r="AL30" s="127">
        <f t="shared" si="3"/>
        <v>-2.1555347233028203E-2</v>
      </c>
      <c r="AM30" s="6">
        <f t="shared" si="4"/>
        <v>-0.21991062164306641</v>
      </c>
      <c r="AN30" s="17">
        <f>_xlfn.XLOOKUP(AN$3&amp;$A30,[3]Calcs!$Q$2:$Q$2281,[3]Calcs!$G$2:$G$2281,"")</f>
        <v>79.2</v>
      </c>
      <c r="AO30" s="5">
        <f>_xlfn.XLOOKUP(AO$3&amp;$A30,[3]Calcs!$Q$2:$Q$2281,[3]Calcs!$G$2:$G$2281,"")</f>
        <v>79.5</v>
      </c>
      <c r="AP30" s="5">
        <f>_xlfn.XLOOKUP(AP$3&amp;$A30,[3]Calcs!$Q$2:$Q$2281,[3]Calcs!$G$2:$G$2281,"")</f>
        <v>79.7</v>
      </c>
      <c r="AQ30" s="5">
        <f>_xlfn.XLOOKUP(AQ$3&amp;$A30,[3]Calcs!$Q$2:$Q$2281,[3]Calcs!$G$2:$G$2281,"")</f>
        <v>80</v>
      </c>
      <c r="AR30" s="5">
        <f>_xlfn.XLOOKUP(AR$3&amp;$A30,[3]Calcs!$Q$2:$Q$2281,[3]Calcs!$G$2:$G$2281,"")</f>
        <v>80.2</v>
      </c>
      <c r="AS30" s="5">
        <f>_xlfn.XLOOKUP(AS$3&amp;$A30,[3]Calcs!$Q$2:$Q$2281,[3]Calcs!$G$2:$G$2281,"")</f>
        <v>80.400000000000006</v>
      </c>
      <c r="AT30" s="5">
        <f>_xlfn.XLOOKUP(AT$3&amp;$A30,[3]Calcs!$Q$2:$Q$2281,[3]Calcs!$G$2:$G$2281,"")</f>
        <v>80.599999999999994</v>
      </c>
      <c r="AU30" s="5">
        <f>_xlfn.XLOOKUP(AU$3&amp;$A30,[3]Calcs!$Q$2:$Q$2281,[3]Calcs!$G$2:$G$2281,"")</f>
        <v>80.8</v>
      </c>
      <c r="AV30" s="5">
        <f>_xlfn.XLOOKUP(AV$3&amp;$A30,[3]Calcs!$Q$2:$Q$2281,[3]Calcs!$G$2:$G$2281,"")</f>
        <v>81.099999999999994</v>
      </c>
      <c r="AW30" s="5">
        <f>_xlfn.XLOOKUP(AW$3&amp;$A30,[3]Calcs!$Q$2:$Q$2281,[3]Calcs!$G$2:$G$2281,"")</f>
        <v>81.3</v>
      </c>
      <c r="AX30" s="5">
        <f>_xlfn.XLOOKUP(AX$3&amp;$A30,[3]Calcs!$Q$2:$Q$2281,[3]Calcs!$G$2:$G$2281,"")</f>
        <v>81.599999999999994</v>
      </c>
      <c r="AY30" s="5">
        <f>_xlfn.XLOOKUP(AY$3&amp;$A30,[3]Calcs!$Q$2:$Q$2281,[3]Calcs!$G$2:$G$2281,"")</f>
        <v>81.900000000000006</v>
      </c>
      <c r="AZ30" s="5">
        <f>_xlfn.XLOOKUP(AZ$3&amp;$A30,[3]Calcs!$Q$2:$Q$2281,[3]Calcs!$G$2:$G$2281,"")</f>
        <v>82.1</v>
      </c>
      <c r="BA30" s="5">
        <f>_xlfn.XLOOKUP(BA$3&amp;$A30,[3]Calcs!$Q$2:$Q$2281,[3]Calcs!$G$2:$G$2281,"")</f>
        <v>82.3</v>
      </c>
      <c r="BB30" s="5">
        <f>_xlfn.XLOOKUP(BB$3&amp;$A30,[3]Calcs!$Q$2:$Q$2281,[3]Calcs!$G$2:$G$2281,"")</f>
        <v>81.574248062015499</v>
      </c>
      <c r="BC30" s="127">
        <f t="shared" si="5"/>
        <v>0.23670329670329623</v>
      </c>
      <c r="BD30" s="6">
        <f t="shared" si="6"/>
        <v>-0.72575193798449789</v>
      </c>
      <c r="BE30" s="17">
        <f>_xlfn.XLOOKUP(BE$3&amp;$A30,[3]Calcs!$Q$2:$Q$2281,[3]Calcs!$I$2:$I$2281,"")</f>
        <v>6.4186149443941796</v>
      </c>
      <c r="BF30" s="5">
        <f>_xlfn.XLOOKUP(BF$3&amp;$A30,[3]Calcs!$Q$2:$Q$2281,[3]Calcs!$I$2:$I$2281,"")</f>
        <v>6.1509474270699496</v>
      </c>
      <c r="BG30" s="5">
        <f>_xlfn.XLOOKUP(BG$3&amp;$A30,[3]Calcs!$Q$2:$Q$2281,[3]Calcs!$I$2:$I$2281,"")</f>
        <v>5.9776121506644602</v>
      </c>
      <c r="BH30" s="5">
        <f>_xlfn.XLOOKUP(BH$3&amp;$A30,[3]Calcs!$Q$2:$Q$2281,[3]Calcs!$I$2:$I$2281,"")</f>
        <v>5.1369742955867599</v>
      </c>
      <c r="BI30" s="5">
        <f>_xlfn.XLOOKUP(BI$3&amp;$A30,[3]Calcs!$Q$2:$Q$2281,[3]Calcs!$I$2:$I$2281,"")</f>
        <v>5.3771952022389602</v>
      </c>
      <c r="BJ30" s="5">
        <f>_xlfn.XLOOKUP(BJ$3&amp;$A30,[3]Calcs!$Q$2:$Q$2281,[3]Calcs!$I$2:$I$2281,"")</f>
        <v>4.8194543850127598</v>
      </c>
      <c r="BK30" s="5">
        <f>_xlfn.XLOOKUP(BK$3&amp;$A30,[3]Calcs!$Q$2:$Q$2281,[3]Calcs!$I$2:$I$2281,"")</f>
        <v>4.7963438743601996</v>
      </c>
      <c r="BL30" s="5">
        <f>_xlfn.XLOOKUP(BL$3&amp;$A30,[3]Calcs!$Q$2:$Q$2281,[3]Calcs!$I$2:$I$2281,"")</f>
        <v>4.9535984575380496</v>
      </c>
      <c r="BM30" s="5">
        <f>_xlfn.XLOOKUP(BM$3&amp;$A30,[3]Calcs!$Q$2:$Q$2281,[3]Calcs!$I$2:$I$2281,"")</f>
        <v>4.8735379478587104</v>
      </c>
      <c r="BN30" s="5">
        <f>_xlfn.XLOOKUP(BN$3&amp;$A30,[3]Calcs!$Q$2:$Q$2281,[3]Calcs!$I$2:$I$2281,"")</f>
        <v>5.1156990025345799</v>
      </c>
      <c r="BO30" s="5">
        <f>_xlfn.XLOOKUP(BO$3&amp;$A30,[3]Calcs!$Q$2:$Q$2281,[3]Calcs!$I$2:$I$2281,"")</f>
        <v>5.0416253593872602</v>
      </c>
      <c r="BP30" s="5">
        <f>_xlfn.XLOOKUP(BP$3&amp;$A30,[3]Calcs!$Q$2:$Q$2281,[3]Calcs!$I$2:$I$2281,"")</f>
        <v>5.0135027568571902</v>
      </c>
      <c r="BQ30" s="5">
        <f>_xlfn.XLOOKUP(BQ$3&amp;$A30,[3]Calcs!$Q$2:$Q$2281,[3]Calcs!$I$2:$I$2281,"")</f>
        <v>5.1075609858235556</v>
      </c>
      <c r="BR30" s="5">
        <f>_xlfn.XLOOKUP(BR$3&amp;$A30,[3]Calcs!$Q$2:$Q$2281,[3]Calcs!$I$2:$I$2281,"")</f>
        <v>5.1968290530508545</v>
      </c>
      <c r="BS30" s="5">
        <f>_xlfn.XLOOKUP(BS$3&amp;$A30,[3]Calcs!$Q$2:$Q$2281,[3]Calcs!$I$2:$I$2281,"")</f>
        <v>4.5868173542316573</v>
      </c>
      <c r="BT30" s="127">
        <f t="shared" si="7"/>
        <v>-8.2841473111300412E-2</v>
      </c>
      <c r="BU30" s="6">
        <f t="shared" si="8"/>
        <v>-0.61001169881919726</v>
      </c>
      <c r="BV30" s="15">
        <f t="shared" si="22"/>
        <v>34</v>
      </c>
      <c r="BW30">
        <f t="shared" si="22"/>
        <v>33</v>
      </c>
      <c r="BX30">
        <f t="shared" si="22"/>
        <v>22</v>
      </c>
      <c r="BY30">
        <f t="shared" si="22"/>
        <v>29</v>
      </c>
      <c r="BZ30">
        <f t="shared" si="22"/>
        <v>27</v>
      </c>
      <c r="CA30">
        <f t="shared" si="22"/>
        <v>21</v>
      </c>
      <c r="CB30">
        <f t="shared" si="22"/>
        <v>24</v>
      </c>
      <c r="CC30">
        <f t="shared" si="22"/>
        <v>39</v>
      </c>
      <c r="CD30">
        <f t="shared" si="22"/>
        <v>30</v>
      </c>
      <c r="CE30">
        <f t="shared" si="22"/>
        <v>38</v>
      </c>
      <c r="CF30">
        <f t="shared" si="22"/>
        <v>33</v>
      </c>
      <c r="CG30">
        <f t="shared" si="22"/>
        <v>31</v>
      </c>
      <c r="CH30">
        <f t="shared" si="22"/>
        <v>39</v>
      </c>
      <c r="CI30">
        <f t="shared" si="22"/>
        <v>35</v>
      </c>
      <c r="CJ30">
        <f t="shared" si="22"/>
        <v>21</v>
      </c>
      <c r="CK30" s="17">
        <v>4.2306189999999999</v>
      </c>
      <c r="CL30" s="5">
        <v>4.324649</v>
      </c>
      <c r="CM30" s="5">
        <v>4.4158710000000001</v>
      </c>
      <c r="CN30" s="5">
        <v>4.4945719999999998</v>
      </c>
      <c r="CO30" s="5">
        <v>4.5543300000000002</v>
      </c>
      <c r="CP30" s="5">
        <v>4.5911149999999994</v>
      </c>
      <c r="CQ30" s="5">
        <v>4.6081989999999999</v>
      </c>
      <c r="CR30" s="5">
        <v>4.6154260000000003</v>
      </c>
      <c r="CS30" s="5">
        <v>4.6268519999999995</v>
      </c>
      <c r="CT30" s="5">
        <v>4.6524200000000002</v>
      </c>
      <c r="CU30" s="5">
        <v>4.6957899999999997</v>
      </c>
      <c r="CV30" s="5">
        <v>4.7532810000000003</v>
      </c>
      <c r="CW30" s="5">
        <v>4.8186940000000007</v>
      </c>
      <c r="CX30" s="5">
        <v>4.882498</v>
      </c>
      <c r="CY30" s="5">
        <v>4.9377960000000005</v>
      </c>
      <c r="CZ30">
        <f t="shared" si="23"/>
        <v>189.622801542888</v>
      </c>
      <c r="DA30">
        <f t="shared" si="23"/>
        <v>202.9068917350792</v>
      </c>
      <c r="DB30">
        <f t="shared" si="23"/>
        <v>215.44152560603578</v>
      </c>
      <c r="DC30">
        <f t="shared" si="23"/>
        <v>222.53890167332239</v>
      </c>
      <c r="DD30">
        <f t="shared" si="23"/>
        <v>226.39322432233857</v>
      </c>
      <c r="DE30">
        <f t="shared" si="23"/>
        <v>233.16518428456416</v>
      </c>
      <c r="DF30">
        <f t="shared" si="23"/>
        <v>233.18420142506159</v>
      </c>
      <c r="DG30">
        <f t="shared" si="23"/>
        <v>225.96121796038651</v>
      </c>
      <c r="DH30">
        <f t="shared" si="23"/>
        <v>235.5111406626086</v>
      </c>
      <c r="DI30">
        <f t="shared" si="23"/>
        <v>227.04640968946785</v>
      </c>
      <c r="DJ30">
        <f t="shared" si="23"/>
        <v>236.79750674966274</v>
      </c>
      <c r="DK30">
        <f t="shared" si="23"/>
        <v>241.77527458175871</v>
      </c>
      <c r="DL30">
        <f t="shared" si="23"/>
        <v>240.21974507374046</v>
      </c>
      <c r="DM30">
        <f t="shared" si="23"/>
        <v>249.73248867006404</v>
      </c>
      <c r="DN30">
        <f t="shared" si="23"/>
        <v>257.44413986932904</v>
      </c>
      <c r="DO30" s="5">
        <v>4.2306189999999999</v>
      </c>
      <c r="DP30" s="5">
        <v>4.324649</v>
      </c>
      <c r="DQ30" s="5">
        <v>4.4158710000000001</v>
      </c>
      <c r="DR30" s="5">
        <v>4.4945719999999998</v>
      </c>
      <c r="DS30" s="5">
        <v>4.5543300000000002</v>
      </c>
      <c r="DT30" s="5">
        <v>4.5911149999999994</v>
      </c>
      <c r="DU30" s="5">
        <v>4.6081989999999999</v>
      </c>
      <c r="DV30" s="5">
        <v>4.6154260000000003</v>
      </c>
      <c r="DW30" s="5">
        <v>4.6268519999999995</v>
      </c>
      <c r="DX30" s="5">
        <v>4.6524200000000002</v>
      </c>
      <c r="DY30" s="5">
        <v>4.6957899999999997</v>
      </c>
      <c r="DZ30" s="5">
        <v>4.7532810000000003</v>
      </c>
      <c r="EA30" s="5">
        <v>4.8186940000000007</v>
      </c>
      <c r="EB30" s="5">
        <v>4.882498</v>
      </c>
      <c r="EC30" s="5">
        <v>4.9377960000000005</v>
      </c>
      <c r="ED30" s="127" t="str">
        <f>IFERROR(E30/VLOOKUP($C30,$C$159:$S$166,E$3-2003,0),"")</f>
        <v/>
      </c>
      <c r="EE30" s="6">
        <f t="shared" si="19"/>
        <v>1.0352095296939627</v>
      </c>
      <c r="EF30" s="6">
        <f t="shared" si="19"/>
        <v>1.0390901922233151</v>
      </c>
      <c r="EG30" s="6">
        <f t="shared" si="19"/>
        <v>1.0516108139025431</v>
      </c>
      <c r="EH30" s="6">
        <f t="shared" si="19"/>
        <v>1.0514496782087308</v>
      </c>
      <c r="EI30" s="6">
        <f t="shared" si="20"/>
        <v>1.0565648620705586</v>
      </c>
      <c r="EJ30" s="6">
        <f t="shared" si="20"/>
        <v>1.0425180205373523</v>
      </c>
      <c r="EK30" s="6">
        <f t="shared" si="20"/>
        <v>0.99503187291748019</v>
      </c>
      <c r="EL30" s="6">
        <f t="shared" si="20"/>
        <v>1.029723992397835</v>
      </c>
      <c r="EM30" s="6">
        <f t="shared" si="20"/>
        <v>0.99043107267048114</v>
      </c>
      <c r="EN30" s="6">
        <f t="shared" si="20"/>
        <v>1.006491334232009</v>
      </c>
      <c r="EO30" s="6">
        <f t="shared" si="20"/>
        <v>0.99911096705487656</v>
      </c>
      <c r="EP30" s="6">
        <f t="shared" si="20"/>
        <v>0.96107570351357285</v>
      </c>
      <c r="EQ30" s="6">
        <f t="shared" si="21"/>
        <v>0.98195087323628427</v>
      </c>
      <c r="ER30" s="6">
        <f t="shared" si="21"/>
        <v>0.95798009588894706</v>
      </c>
      <c r="ES30" s="17">
        <f t="shared" si="26"/>
        <v>44.821526481795694</v>
      </c>
      <c r="ET30" s="5">
        <f t="shared" si="26"/>
        <v>46.918695999393059</v>
      </c>
      <c r="EU30" s="5">
        <f t="shared" si="26"/>
        <v>48.788002549448521</v>
      </c>
      <c r="EV30" s="5">
        <f t="shared" si="25"/>
        <v>49.512812715720742</v>
      </c>
      <c r="EW30" s="5">
        <f t="shared" si="25"/>
        <v>49.709446685316735</v>
      </c>
      <c r="EX30" s="5">
        <f t="shared" si="25"/>
        <v>50.786178147261438</v>
      </c>
      <c r="EY30" s="5">
        <f t="shared" si="25"/>
        <v>50.602025091594697</v>
      </c>
      <c r="EZ30" s="5">
        <f t="shared" si="25"/>
        <v>48.957824902920443</v>
      </c>
      <c r="FA30" s="5">
        <f t="shared" si="25"/>
        <v>50.900945321486105</v>
      </c>
      <c r="FB30" s="5">
        <f t="shared" si="25"/>
        <v>48.801786960220241</v>
      </c>
      <c r="FC30" s="5">
        <f t="shared" si="25"/>
        <v>50.427618515662488</v>
      </c>
      <c r="FD30" s="5">
        <f t="shared" si="25"/>
        <v>50.864923530032982</v>
      </c>
      <c r="FE30" s="5">
        <f t="shared" si="25"/>
        <v>49.851628900639973</v>
      </c>
      <c r="FF30" s="5">
        <f t="shared" si="25"/>
        <v>51.148508134578663</v>
      </c>
      <c r="FG30" s="5">
        <f t="shared" si="13"/>
        <v>52.137459682281126</v>
      </c>
      <c r="FH30" s="15">
        <f t="shared" si="24"/>
        <v>189.622801542888</v>
      </c>
      <c r="FI30">
        <f t="shared" si="24"/>
        <v>202.9068917350792</v>
      </c>
      <c r="FJ30">
        <f t="shared" si="24"/>
        <v>215.44152560603578</v>
      </c>
      <c r="FK30">
        <f t="shared" si="24"/>
        <v>222.53890167332239</v>
      </c>
      <c r="FL30">
        <f t="shared" si="24"/>
        <v>226.39322432233857</v>
      </c>
      <c r="FM30">
        <f t="shared" si="24"/>
        <v>233.16518428456416</v>
      </c>
      <c r="FN30">
        <f t="shared" si="24"/>
        <v>233.18420142506159</v>
      </c>
      <c r="FO30">
        <f t="shared" si="24"/>
        <v>225.96121796038651</v>
      </c>
      <c r="FP30">
        <f t="shared" si="24"/>
        <v>235.5111406626086</v>
      </c>
      <c r="FQ30">
        <f t="shared" si="24"/>
        <v>227.04640968946785</v>
      </c>
      <c r="FR30">
        <f t="shared" si="24"/>
        <v>236.79750674966274</v>
      </c>
      <c r="FS30">
        <f t="shared" si="24"/>
        <v>241.77527458175871</v>
      </c>
      <c r="FT30">
        <f t="shared" si="24"/>
        <v>240.21974507374046</v>
      </c>
      <c r="FU30">
        <f t="shared" si="24"/>
        <v>249.73248867006404</v>
      </c>
      <c r="FV30">
        <f t="shared" si="24"/>
        <v>257.44413986932904</v>
      </c>
    </row>
    <row r="31" spans="1:178">
      <c r="A31" t="str">
        <f>VLOOKUP(B31,'[3]country codes'!$A$3:$B$287,2,0)</f>
        <v>DEU</v>
      </c>
      <c r="B31" s="1" t="s">
        <v>40</v>
      </c>
      <c r="C31" s="15">
        <v>3</v>
      </c>
      <c r="D31" s="15">
        <v>1</v>
      </c>
      <c r="E31" s="17" t="str">
        <f>IFERROR(VLOOKUP(E$3&amp;$A31,[3]Calcs!$Q$2:$R$2281,2,0),"")</f>
        <v/>
      </c>
      <c r="F31" s="5">
        <f>IFERROR(VLOOKUP(F$3&amp;$A31,[3]Calcs!$Q$2:$R$2281,2,0),"")</f>
        <v>45.016585857012956</v>
      </c>
      <c r="G31" s="5">
        <f>IFERROR(VLOOKUP(G$3&amp;$A31,[3]Calcs!$Q$2:$R$2281,2,0),"")</f>
        <v>45.62340758544245</v>
      </c>
      <c r="H31" s="5">
        <f>IFERROR(VLOOKUP(H$3&amp;$A31,[3]Calcs!$Q$2:$R$2281,2,0),"")</f>
        <v>47.909201277640506</v>
      </c>
      <c r="I31" s="5">
        <f>IFERROR(VLOOKUP(I$3&amp;$A31,[3]Calcs!$Q$2:$R$2281,2,0),"")</f>
        <v>46.808794586607029</v>
      </c>
      <c r="J31" s="5">
        <f>IFERROR(VLOOKUP(J$3&amp;$A31,[3]Calcs!$Q$2:$R$2281,2,0),"")</f>
        <v>46.80239789994139</v>
      </c>
      <c r="K31" s="5">
        <f>IFERROR(VLOOKUP(K$3&amp;$A31,[3]Calcs!$Q$2:$R$2281,2,0),"")</f>
        <v>47.918157561319681</v>
      </c>
      <c r="L31" s="5">
        <f>IFERROR(VLOOKUP(L$3&amp;$A31,[3]Calcs!$Q$2:$R$2281,2,0),"")</f>
        <v>49.387058721407634</v>
      </c>
      <c r="M31" s="5">
        <f>IFERROR(VLOOKUP(M$3&amp;$A31,[3]Calcs!$Q$2:$R$2281,2,0),"")</f>
        <v>49.991077074274003</v>
      </c>
      <c r="N31" s="5">
        <f>IFERROR(VLOOKUP(N$3&amp;$A31,[3]Calcs!$Q$2:$R$2281,2,0),"")</f>
        <v>50.711319898856033</v>
      </c>
      <c r="O31" s="5">
        <f>IFERROR(VLOOKUP(O$3&amp;$A31,[3]Calcs!$Q$2:$R$2281,2,0),"")</f>
        <v>50.2609225106644</v>
      </c>
      <c r="P31" s="5">
        <f>IFERROR(VLOOKUP(P$3&amp;$A31,[3]Calcs!$Q$2:$R$2281,2,0),"")</f>
        <v>51.739152765724938</v>
      </c>
      <c r="Q31" s="5">
        <f>IFERROR(VLOOKUP(Q$3&amp;$A31,[3]Calcs!$Q$2:$R$2281,2,0),"")</f>
        <v>52.498107048021915</v>
      </c>
      <c r="R31" s="5">
        <f>IFERROR(VLOOKUP(R$3&amp;$A31,[3]Calcs!$Q$2:$R$2281,2,0),"")</f>
        <v>52.731317277417212</v>
      </c>
      <c r="S31" s="5">
        <f>IFERROR(VLOOKUP(S$3&amp;$A31,[3]Calcs!$Q$2:$R$2281,2,0),"")</f>
        <v>56.775692047071175</v>
      </c>
      <c r="T31" s="127">
        <f t="shared" si="0"/>
        <v>0.63861999489349619</v>
      </c>
      <c r="U31" s="6">
        <f t="shared" si="1"/>
        <v>0.97201950556322758</v>
      </c>
      <c r="V31" s="6">
        <f t="shared" si="2"/>
        <v>4.0443747696539631</v>
      </c>
      <c r="W31" s="17" t="str">
        <f>_xlfn.XLOOKUP(W$3&amp;$A31,[3]Calcs!$Q$2:$Q$2281,[3]Calcs!$H$2:$H$2281,"")</f>
        <v/>
      </c>
      <c r="X31" s="5">
        <f>_xlfn.XLOOKUP(X$3&amp;$A31,[3]Calcs!$Q$2:$Q$2281,[3]Calcs!$H$2:$H$2281,"")</f>
        <v>6.4168195724487305</v>
      </c>
      <c r="Y31" s="5">
        <f>_xlfn.XLOOKUP(Y$3&amp;$A31,[3]Calcs!$Q$2:$Q$2281,[3]Calcs!$H$2:$H$2281,"")</f>
        <v>6.5217900276184082</v>
      </c>
      <c r="Z31" s="5">
        <f>_xlfn.XLOOKUP(Z$3&amp;$A31,[3]Calcs!$Q$2:$Q$2281,[3]Calcs!$H$2:$H$2281,"")</f>
        <v>6.6414933204650879</v>
      </c>
      <c r="AA31" s="5">
        <f>_xlfn.XLOOKUP(AA$3&amp;$A31,[3]Calcs!$Q$2:$Q$2281,[3]Calcs!$H$2:$H$2281,"")</f>
        <v>6.7245311737060547</v>
      </c>
      <c r="AB31" s="5">
        <f>_xlfn.XLOOKUP(AB$3&amp;$A31,[3]Calcs!$Q$2:$Q$2281,[3]Calcs!$H$2:$H$2281,"")</f>
        <v>6.621312141418457</v>
      </c>
      <c r="AC31" s="5">
        <f>_xlfn.XLOOKUP(AC$3&amp;$A31,[3]Calcs!$Q$2:$Q$2281,[3]Calcs!$H$2:$H$2281,"")</f>
        <v>6.702362060546875</v>
      </c>
      <c r="AD31" s="5">
        <f>_xlfn.XLOOKUP(AD$3&amp;$A31,[3]Calcs!$Q$2:$Q$2281,[3]Calcs!$H$2:$H$2281,"")</f>
        <v>6.9651250839233398</v>
      </c>
      <c r="AE31" s="5">
        <f>_xlfn.XLOOKUP(AE$3&amp;$A31,[3]Calcs!$Q$2:$Q$2281,[3]Calcs!$H$2:$H$2281,"")</f>
        <v>6.9842143058776855</v>
      </c>
      <c r="AF31" s="5">
        <f>_xlfn.XLOOKUP(AF$3&amp;$A31,[3]Calcs!$Q$2:$Q$2281,[3]Calcs!$H$2:$H$2281,"")</f>
        <v>7.037137508392334</v>
      </c>
      <c r="AG31" s="5">
        <f>_xlfn.XLOOKUP(AG$3&amp;$A31,[3]Calcs!$Q$2:$Q$2281,[3]Calcs!$H$2:$H$2281,"")</f>
        <v>6.8737630844116211</v>
      </c>
      <c r="AH31" s="5">
        <f>_xlfn.XLOOKUP(AH$3&amp;$A31,[3]Calcs!$Q$2:$Q$2281,[3]Calcs!$H$2:$H$2281,"")</f>
        <v>7.0743246078491211</v>
      </c>
      <c r="AI31" s="5">
        <f>_xlfn.XLOOKUP(AI$3&amp;$A31,[3]Calcs!$Q$2:$Q$2281,[3]Calcs!$H$2:$H$2281,"")</f>
        <v>7.1183643341064453</v>
      </c>
      <c r="AJ31" s="5">
        <f>_xlfn.XLOOKUP(AJ$3&amp;$A31,[3]Calcs!$Q$2:$Q$2281,[3]Calcs!$H$2:$H$2281,"")</f>
        <v>7.0354723930358887</v>
      </c>
      <c r="AK31" s="128">
        <f>_xlfn.XLOOKUP(AK$3&amp;$A31,[3]Calcs!$Q$2:$Q$2281,[3]Calcs!$H$2:$H$2281,"")</f>
        <v>7.3118977546691895</v>
      </c>
      <c r="AL31" s="127">
        <f t="shared" si="3"/>
        <v>5.4875342400519403E-2</v>
      </c>
      <c r="AM31" s="6">
        <f t="shared" si="4"/>
        <v>0.27642536163330078</v>
      </c>
      <c r="AN31" s="17">
        <f>_xlfn.XLOOKUP(AN$3&amp;$A31,[3]Calcs!$Q$2:$Q$2281,[3]Calcs!$G$2:$G$2281,"")</f>
        <v>79.400000000000006</v>
      </c>
      <c r="AO31" s="5">
        <f>_xlfn.XLOOKUP(AO$3&amp;$A31,[3]Calcs!$Q$2:$Q$2281,[3]Calcs!$G$2:$G$2281,"")</f>
        <v>79.599999999999994</v>
      </c>
      <c r="AP31" s="5">
        <f>_xlfn.XLOOKUP(AP$3&amp;$A31,[3]Calcs!$Q$2:$Q$2281,[3]Calcs!$G$2:$G$2281,"")</f>
        <v>79.8</v>
      </c>
      <c r="AQ31" s="5">
        <f>_xlfn.XLOOKUP(AQ$3&amp;$A31,[3]Calcs!$Q$2:$Q$2281,[3]Calcs!$G$2:$G$2281,"")</f>
        <v>80</v>
      </c>
      <c r="AR31" s="5">
        <f>_xlfn.XLOOKUP(AR$3&amp;$A31,[3]Calcs!$Q$2:$Q$2281,[3]Calcs!$G$2:$G$2281,"")</f>
        <v>80.099999999999994</v>
      </c>
      <c r="AS31" s="5">
        <f>_xlfn.XLOOKUP(AS$3&amp;$A31,[3]Calcs!$Q$2:$Q$2281,[3]Calcs!$G$2:$G$2281,"")</f>
        <v>80.3</v>
      </c>
      <c r="AT31" s="5">
        <f>_xlfn.XLOOKUP(AT$3&amp;$A31,[3]Calcs!$Q$2:$Q$2281,[3]Calcs!$G$2:$G$2281,"")</f>
        <v>80.400000000000006</v>
      </c>
      <c r="AU31" s="5">
        <f>_xlfn.XLOOKUP(AU$3&amp;$A31,[3]Calcs!$Q$2:$Q$2281,[3]Calcs!$G$2:$G$2281,"")</f>
        <v>80.5</v>
      </c>
      <c r="AV31" s="5">
        <f>_xlfn.XLOOKUP(AV$3&amp;$A31,[3]Calcs!$Q$2:$Q$2281,[3]Calcs!$G$2:$G$2281,"")</f>
        <v>80.599999999999994</v>
      </c>
      <c r="AW31" s="5">
        <f>_xlfn.XLOOKUP(AW$3&amp;$A31,[3]Calcs!$Q$2:$Q$2281,[3]Calcs!$G$2:$G$2281,"")</f>
        <v>80.8</v>
      </c>
      <c r="AX31" s="5">
        <f>_xlfn.XLOOKUP(AX$3&amp;$A31,[3]Calcs!$Q$2:$Q$2281,[3]Calcs!$G$2:$G$2281,"")</f>
        <v>80.900000000000006</v>
      </c>
      <c r="AY31" s="5">
        <f>_xlfn.XLOOKUP(AY$3&amp;$A31,[3]Calcs!$Q$2:$Q$2281,[3]Calcs!$G$2:$G$2281,"")</f>
        <v>81</v>
      </c>
      <c r="AZ31" s="5">
        <f>_xlfn.XLOOKUP(AZ$3&amp;$A31,[3]Calcs!$Q$2:$Q$2281,[3]Calcs!$G$2:$G$2281,"")</f>
        <v>81.2</v>
      </c>
      <c r="BA31" s="5">
        <f>_xlfn.XLOOKUP(BA$3&amp;$A31,[3]Calcs!$Q$2:$Q$2281,[3]Calcs!$G$2:$G$2281,"")</f>
        <v>81.3</v>
      </c>
      <c r="BB31" s="5">
        <f>_xlfn.XLOOKUP(BB$3&amp;$A31,[3]Calcs!$Q$2:$Q$2281,[3]Calcs!$G$2:$G$2281,"")</f>
        <v>81.099999999999994</v>
      </c>
      <c r="BC31" s="127">
        <f t="shared" si="5"/>
        <v>0.14043956043956055</v>
      </c>
      <c r="BD31" s="6">
        <f t="shared" si="6"/>
        <v>-0.20000000000000284</v>
      </c>
      <c r="BE31" s="17">
        <f>_xlfn.XLOOKUP(BE$3&amp;$A31,[3]Calcs!$Q$2:$Q$2281,[3]Calcs!$I$2:$I$2281,"")</f>
        <v>5.4432863646435203</v>
      </c>
      <c r="BF31" s="5">
        <f>_xlfn.XLOOKUP(BF$3&amp;$A31,[3]Calcs!$Q$2:$Q$2281,[3]Calcs!$I$2:$I$2281,"")</f>
        <v>5.3853422248010396</v>
      </c>
      <c r="BG31" s="5">
        <f>_xlfn.XLOOKUP(BG$3&amp;$A31,[3]Calcs!$Q$2:$Q$2281,[3]Calcs!$I$2:$I$2281,"")</f>
        <v>5.4063195916361604</v>
      </c>
      <c r="BH31" s="5">
        <f>_xlfn.XLOOKUP(BH$3&amp;$A31,[3]Calcs!$Q$2:$Q$2281,[3]Calcs!$I$2:$I$2281,"")</f>
        <v>4.9906505251290501</v>
      </c>
      <c r="BI31" s="5">
        <f>_xlfn.XLOOKUP(BI$3&amp;$A31,[3]Calcs!$Q$2:$Q$2281,[3]Calcs!$I$2:$I$2281,"")</f>
        <v>5.3715631120934804</v>
      </c>
      <c r="BJ31" s="5">
        <f>_xlfn.XLOOKUP(BJ$3&amp;$A31,[3]Calcs!$Q$2:$Q$2281,[3]Calcs!$I$2:$I$2281,"")</f>
        <v>5.2373550424360298</v>
      </c>
      <c r="BK31" s="5">
        <f>_xlfn.XLOOKUP(BK$3&amp;$A31,[3]Calcs!$Q$2:$Q$2281,[3]Calcs!$I$2:$I$2281,"")</f>
        <v>5.0462852645404599</v>
      </c>
      <c r="BL31" s="5">
        <f>_xlfn.XLOOKUP(BL$3&amp;$A31,[3]Calcs!$Q$2:$Q$2281,[3]Calcs!$I$2:$I$2281,"")</f>
        <v>5.0706804224772402</v>
      </c>
      <c r="BM31" s="5">
        <f>_xlfn.XLOOKUP(BM$3&amp;$A31,[3]Calcs!$Q$2:$Q$2281,[3]Calcs!$I$2:$I$2281,"")</f>
        <v>4.9576785442212499</v>
      </c>
      <c r="BN31" s="5">
        <f>_xlfn.XLOOKUP(BN$3&amp;$A31,[3]Calcs!$Q$2:$Q$2281,[3]Calcs!$I$2:$I$2281,"")</f>
        <v>4.8649030749234097</v>
      </c>
      <c r="BO31" s="5">
        <f>_xlfn.XLOOKUP(BO$3&amp;$A31,[3]Calcs!$Q$2:$Q$2281,[3]Calcs!$I$2:$I$2281,"")</f>
        <v>4.7620968125949696</v>
      </c>
      <c r="BP31" s="5">
        <f>_xlfn.XLOOKUP(BP$3&amp;$A31,[3]Calcs!$Q$2:$Q$2281,[3]Calcs!$I$2:$I$2281,"")</f>
        <v>4.7029381137908803</v>
      </c>
      <c r="BQ31" s="5">
        <f>_xlfn.XLOOKUP(BQ$3&amp;$A31,[3]Calcs!$Q$2:$Q$2281,[3]Calcs!$I$2:$I$2281,"")</f>
        <v>4.5839853488400282</v>
      </c>
      <c r="BR31" s="5">
        <f>_xlfn.XLOOKUP(BR$3&amp;$A31,[3]Calcs!$Q$2:$Q$2281,[3]Calcs!$I$2:$I$2281,"")</f>
        <v>4.4374314968765525</v>
      </c>
      <c r="BS31" s="5">
        <f>_xlfn.XLOOKUP(BS$3&amp;$A31,[3]Calcs!$Q$2:$Q$2281,[3]Calcs!$I$2:$I$2281,"")</f>
        <v>3.9323080596553073</v>
      </c>
      <c r="BT31" s="127">
        <f t="shared" si="7"/>
        <v>-7.2899522477902629E-2</v>
      </c>
      <c r="BU31" s="6">
        <f t="shared" si="8"/>
        <v>-0.5051234372212452</v>
      </c>
      <c r="BV31" s="15" t="str">
        <f t="shared" si="22"/>
        <v/>
      </c>
      <c r="BW31">
        <f t="shared" si="22"/>
        <v>47</v>
      </c>
      <c r="BX31">
        <f t="shared" si="22"/>
        <v>40</v>
      </c>
      <c r="BY31">
        <f t="shared" si="22"/>
        <v>37</v>
      </c>
      <c r="BZ31">
        <f t="shared" si="22"/>
        <v>40</v>
      </c>
      <c r="CA31">
        <f t="shared" si="22"/>
        <v>41</v>
      </c>
      <c r="CB31">
        <f t="shared" si="22"/>
        <v>39</v>
      </c>
      <c r="CC31">
        <f t="shared" si="22"/>
        <v>37</v>
      </c>
      <c r="CD31">
        <f t="shared" si="22"/>
        <v>36</v>
      </c>
      <c r="CE31">
        <f t="shared" si="22"/>
        <v>25</v>
      </c>
      <c r="CF31">
        <f t="shared" si="22"/>
        <v>34</v>
      </c>
      <c r="CG31">
        <f t="shared" si="22"/>
        <v>28</v>
      </c>
      <c r="CH31">
        <f t="shared" si="22"/>
        <v>23</v>
      </c>
      <c r="CI31">
        <f t="shared" si="22"/>
        <v>29</v>
      </c>
      <c r="CJ31">
        <f t="shared" si="22"/>
        <v>6</v>
      </c>
      <c r="CK31" s="17" t="s">
        <v>333</v>
      </c>
      <c r="CL31" s="5">
        <v>81.277835999999994</v>
      </c>
      <c r="CM31" s="5">
        <v>81.065751000000006</v>
      </c>
      <c r="CN31" s="5">
        <v>80.89996099999999</v>
      </c>
      <c r="CO31" s="5">
        <v>80.82700100000001</v>
      </c>
      <c r="CP31" s="5">
        <v>80.855629000000008</v>
      </c>
      <c r="CQ31" s="5">
        <v>80.972628999999998</v>
      </c>
      <c r="CR31" s="5">
        <v>81.174373000000003</v>
      </c>
      <c r="CS31" s="5">
        <v>81.450369999999992</v>
      </c>
      <c r="CT31" s="5">
        <v>81.787410999999992</v>
      </c>
      <c r="CU31" s="5">
        <v>82.193770000000001</v>
      </c>
      <c r="CV31" s="5">
        <v>82.658409000000006</v>
      </c>
      <c r="CW31" s="5">
        <v>83.124413000000004</v>
      </c>
      <c r="CX31" s="5">
        <v>83.517046000000008</v>
      </c>
      <c r="CY31" s="5">
        <v>83.783945000000003</v>
      </c>
      <c r="CZ31" t="str">
        <f t="shared" si="23"/>
        <v/>
      </c>
      <c r="DA31">
        <f t="shared" si="23"/>
        <v>3658.850682566218</v>
      </c>
      <c r="DB31">
        <f t="shared" si="23"/>
        <v>3698.4957990929893</v>
      </c>
      <c r="DC31">
        <f t="shared" si="23"/>
        <v>3875.8525149022666</v>
      </c>
      <c r="DD31">
        <f t="shared" si="23"/>
        <v>3783.4144868604812</v>
      </c>
      <c r="DE31">
        <f t="shared" si="23"/>
        <v>3784.2373209080406</v>
      </c>
      <c r="DF31">
        <f t="shared" si="23"/>
        <v>3880.0591945762831</v>
      </c>
      <c r="DG31">
        <f t="shared" si="23"/>
        <v>4008.9635260244463</v>
      </c>
      <c r="DH31">
        <f t="shared" si="23"/>
        <v>4071.7917243981346</v>
      </c>
      <c r="DI31">
        <f t="shared" si="23"/>
        <v>4147.5475629202165</v>
      </c>
      <c r="DJ31">
        <f t="shared" si="23"/>
        <v>4131.1347048293719</v>
      </c>
      <c r="DK31">
        <f t="shared" si="23"/>
        <v>4276.6760506227738</v>
      </c>
      <c r="DL31">
        <f t="shared" si="23"/>
        <v>4363.8743319779851</v>
      </c>
      <c r="DM31">
        <f t="shared" si="23"/>
        <v>4403.9638506986485</v>
      </c>
      <c r="DN31">
        <f t="shared" si="23"/>
        <v>4756.8914598087486</v>
      </c>
      <c r="DO31" s="5">
        <v>81.472234999999998</v>
      </c>
      <c r="DP31" s="5">
        <v>81.277835999999994</v>
      </c>
      <c r="DQ31" s="5">
        <v>81.065751000000006</v>
      </c>
      <c r="DR31" s="5">
        <v>80.89996099999999</v>
      </c>
      <c r="DS31" s="5">
        <v>80.82700100000001</v>
      </c>
      <c r="DT31" s="5">
        <v>80.855629000000008</v>
      </c>
      <c r="DU31" s="5">
        <v>80.972628999999998</v>
      </c>
      <c r="DV31" s="5">
        <v>81.174373000000003</v>
      </c>
      <c r="DW31" s="5">
        <v>81.450369999999992</v>
      </c>
      <c r="DX31" s="5">
        <v>81.787410999999992</v>
      </c>
      <c r="DY31" s="5">
        <v>82.193770000000001</v>
      </c>
      <c r="DZ31" s="5">
        <v>82.658409000000006</v>
      </c>
      <c r="EA31" s="5">
        <v>83.124413000000004</v>
      </c>
      <c r="EB31" s="5">
        <v>83.517046000000008</v>
      </c>
      <c r="EC31" s="5">
        <v>83.783945000000003</v>
      </c>
      <c r="ED31" s="127" t="str">
        <f>IFERROR(E31/VLOOKUP($C31,$C$159:$S$166,E$3-2003,0),"")</f>
        <v/>
      </c>
      <c r="EE31" s="6">
        <f t="shared" si="19"/>
        <v>0.9932415571410832</v>
      </c>
      <c r="EF31" s="6">
        <f t="shared" si="19"/>
        <v>0.97169043372479524</v>
      </c>
      <c r="EG31" s="6">
        <f t="shared" si="19"/>
        <v>1.0175514454868291</v>
      </c>
      <c r="EH31" s="6">
        <f t="shared" si="19"/>
        <v>0.99009534982340441</v>
      </c>
      <c r="EI31" s="6">
        <f t="shared" si="20"/>
        <v>0.97368557520387999</v>
      </c>
      <c r="EJ31" s="6">
        <f t="shared" si="20"/>
        <v>0.9872241808148875</v>
      </c>
      <c r="EK31" s="6">
        <f t="shared" si="20"/>
        <v>1.003755735367982</v>
      </c>
      <c r="EL31" s="6">
        <f t="shared" si="20"/>
        <v>1.0113173958570871</v>
      </c>
      <c r="EM31" s="6">
        <f t="shared" si="20"/>
        <v>1.0291849969530957</v>
      </c>
      <c r="EN31" s="6">
        <f t="shared" si="20"/>
        <v>1.0031642271938377</v>
      </c>
      <c r="EO31" s="6">
        <f t="shared" si="20"/>
        <v>1.0162829582126753</v>
      </c>
      <c r="EP31" s="6">
        <f t="shared" si="20"/>
        <v>1.0120964204574028</v>
      </c>
      <c r="EQ31" s="6">
        <f t="shared" si="21"/>
        <v>1.0123376992975111</v>
      </c>
      <c r="ER31" s="6">
        <f t="shared" si="21"/>
        <v>1.0432035477535735</v>
      </c>
      <c r="ES31" s="17" t="str">
        <f t="shared" si="26"/>
        <v/>
      </c>
      <c r="ET31" s="5">
        <f t="shared" si="26"/>
        <v>45.016585857012956</v>
      </c>
      <c r="EU31" s="5">
        <f t="shared" si="26"/>
        <v>45.62340758544245</v>
      </c>
      <c r="EV31" s="5">
        <f t="shared" si="25"/>
        <v>47.909201277640506</v>
      </c>
      <c r="EW31" s="5">
        <f t="shared" si="25"/>
        <v>46.808794586607029</v>
      </c>
      <c r="EX31" s="5">
        <f t="shared" si="25"/>
        <v>46.80239789994139</v>
      </c>
      <c r="EY31" s="5">
        <f t="shared" si="25"/>
        <v>47.918157561319681</v>
      </c>
      <c r="EZ31" s="5">
        <f t="shared" si="25"/>
        <v>49.387058721407634</v>
      </c>
      <c r="FA31" s="5">
        <f t="shared" si="25"/>
        <v>49.991077074274003</v>
      </c>
      <c r="FB31" s="5">
        <f t="shared" si="25"/>
        <v>50.711319898856033</v>
      </c>
      <c r="FC31" s="5">
        <f t="shared" si="25"/>
        <v>50.2609225106644</v>
      </c>
      <c r="FD31" s="5">
        <f t="shared" si="25"/>
        <v>51.739152765724938</v>
      </c>
      <c r="FE31" s="5">
        <f t="shared" si="25"/>
        <v>52.498107048021915</v>
      </c>
      <c r="FF31" s="5">
        <f t="shared" si="25"/>
        <v>52.731317277417212</v>
      </c>
      <c r="FG31" s="5">
        <f t="shared" si="13"/>
        <v>56.775692047071175</v>
      </c>
      <c r="FH31" s="15" t="str">
        <f t="shared" si="24"/>
        <v/>
      </c>
      <c r="FI31">
        <f t="shared" si="24"/>
        <v>3658.850682566218</v>
      </c>
      <c r="FJ31">
        <f t="shared" si="24"/>
        <v>3698.4957990929893</v>
      </c>
      <c r="FK31">
        <f t="shared" si="24"/>
        <v>3875.8525149022666</v>
      </c>
      <c r="FL31">
        <f t="shared" si="24"/>
        <v>3783.4144868604812</v>
      </c>
      <c r="FM31">
        <f t="shared" si="24"/>
        <v>3784.2373209080406</v>
      </c>
      <c r="FN31">
        <f t="shared" si="24"/>
        <v>3880.0591945762831</v>
      </c>
      <c r="FO31">
        <f t="shared" si="24"/>
        <v>4008.9635260244463</v>
      </c>
      <c r="FP31">
        <f t="shared" si="24"/>
        <v>4071.7917243981346</v>
      </c>
      <c r="FQ31">
        <f t="shared" si="24"/>
        <v>4147.5475629202165</v>
      </c>
      <c r="FR31">
        <f t="shared" si="24"/>
        <v>4131.1347048293719</v>
      </c>
      <c r="FS31">
        <f t="shared" si="24"/>
        <v>4276.6760506227738</v>
      </c>
      <c r="FT31">
        <f t="shared" si="24"/>
        <v>4363.8743319779851</v>
      </c>
      <c r="FU31">
        <f t="shared" si="24"/>
        <v>4403.9638506986485</v>
      </c>
      <c r="FV31">
        <f t="shared" si="24"/>
        <v>4756.8914598087486</v>
      </c>
    </row>
    <row r="32" spans="1:178">
      <c r="A32" t="str">
        <f>VLOOKUP(B32,'[3]country codes'!$A$3:$B$287,2,0)</f>
        <v>HRV</v>
      </c>
      <c r="B32" s="1" t="s">
        <v>69</v>
      </c>
      <c r="C32" s="15">
        <v>7</v>
      </c>
      <c r="D32" s="15">
        <v>1</v>
      </c>
      <c r="E32" s="17" t="str">
        <f>IFERROR(VLOOKUP(E$3&amp;$A32,[3]Calcs!$Q$2:$R$2281,2,0),"")</f>
        <v/>
      </c>
      <c r="F32" s="5">
        <f>IFERROR(VLOOKUP(F$3&amp;$A32,[3]Calcs!$Q$2:$R$2281,2,0),"")</f>
        <v>42.745936528585553</v>
      </c>
      <c r="G32" s="5">
        <f>IFERROR(VLOOKUP(G$3&amp;$A32,[3]Calcs!$Q$2:$R$2281,2,0),"")</f>
        <v>41.243882793982294</v>
      </c>
      <c r="H32" s="5">
        <f>IFERROR(VLOOKUP(H$3&amp;$A32,[3]Calcs!$Q$2:$R$2281,2,0),"")</f>
        <v>42.566789103871074</v>
      </c>
      <c r="I32" s="5">
        <f>IFERROR(VLOOKUP(I$3&amp;$A32,[3]Calcs!$Q$2:$R$2281,2,0),"")</f>
        <v>44.528537499023436</v>
      </c>
      <c r="J32" s="5">
        <f>IFERROR(VLOOKUP(J$3&amp;$A32,[3]Calcs!$Q$2:$R$2281,2,0),"")</f>
        <v>42.889713285076681</v>
      </c>
      <c r="K32" s="5">
        <f>IFERROR(VLOOKUP(K$3&amp;$A32,[3]Calcs!$Q$2:$R$2281,2,0),"")</f>
        <v>47.035541754077443</v>
      </c>
      <c r="L32" s="5">
        <f>IFERROR(VLOOKUP(L$3&amp;$A32,[3]Calcs!$Q$2:$R$2281,2,0),"")</f>
        <v>46.816256333440911</v>
      </c>
      <c r="M32" s="5">
        <f>IFERROR(VLOOKUP(M$3&amp;$A32,[3]Calcs!$Q$2:$R$2281,2,0),"")</f>
        <v>44.874883393632224</v>
      </c>
      <c r="N32" s="5">
        <f>IFERROR(VLOOKUP(N$3&amp;$A32,[3]Calcs!$Q$2:$R$2281,2,0),"")</f>
        <v>43.129764855786519</v>
      </c>
      <c r="O32" s="5">
        <f>IFERROR(VLOOKUP(O$3&amp;$A32,[3]Calcs!$Q$2:$R$2281,2,0),"")</f>
        <v>43.704969392587167</v>
      </c>
      <c r="P32" s="5">
        <f>IFERROR(VLOOKUP(P$3&amp;$A32,[3]Calcs!$Q$2:$R$2281,2,0),"")</f>
        <v>44.182557473433711</v>
      </c>
      <c r="Q32" s="5">
        <f>IFERROR(VLOOKUP(Q$3&amp;$A32,[3]Calcs!$Q$2:$R$2281,2,0),"")</f>
        <v>45.523986263954818</v>
      </c>
      <c r="R32" s="5">
        <f>IFERROR(VLOOKUP(R$3&amp;$A32,[3]Calcs!$Q$2:$R$2281,2,0),"")</f>
        <v>46.208435465470494</v>
      </c>
      <c r="S32" s="5">
        <f>IFERROR(VLOOKUP(S$3&amp;$A32,[3]Calcs!$Q$2:$R$2281,2,0),"")</f>
        <v>52.030886601885435</v>
      </c>
      <c r="T32" s="127">
        <f t="shared" si="0"/>
        <v>0.24443585115982672</v>
      </c>
      <c r="U32" s="6">
        <f t="shared" si="1"/>
        <v>0.5363052017819705</v>
      </c>
      <c r="V32" s="6">
        <f t="shared" si="2"/>
        <v>5.8224511364149407</v>
      </c>
      <c r="W32" s="17" t="str">
        <f>_xlfn.XLOOKUP(W$3&amp;$A32,[3]Calcs!$Q$2:$Q$2281,[3]Calcs!$H$2:$H$2281,"")</f>
        <v/>
      </c>
      <c r="X32" s="5">
        <f>_xlfn.XLOOKUP(X$3&amp;$A32,[3]Calcs!$Q$2:$Q$2281,[3]Calcs!$H$2:$H$2281,"")</f>
        <v>5.8209075927734375</v>
      </c>
      <c r="Y32" s="5">
        <f>_xlfn.XLOOKUP(Y$3&amp;$A32,[3]Calcs!$Q$2:$Q$2281,[3]Calcs!$H$2:$H$2281,"")</f>
        <v>5.6271135807037354</v>
      </c>
      <c r="Z32" s="5">
        <f>_xlfn.XLOOKUP(Z$3&amp;$A32,[3]Calcs!$Q$2:$Q$2281,[3]Calcs!$H$2:$H$2281,"")</f>
        <v>5.4333195686340332</v>
      </c>
      <c r="AA32" s="5">
        <f>_xlfn.XLOOKUP(AA$3&amp;$A32,[3]Calcs!$Q$2:$Q$2281,[3]Calcs!$H$2:$H$2281,"")</f>
        <v>5.5955753326416016</v>
      </c>
      <c r="AB32" s="5">
        <f>_xlfn.XLOOKUP(AB$3&amp;$A32,[3]Calcs!$Q$2:$Q$2281,[3]Calcs!$H$2:$H$2281,"")</f>
        <v>5.3853726387023926</v>
      </c>
      <c r="AC32" s="5">
        <f>_xlfn.XLOOKUP(AC$3&amp;$A32,[3]Calcs!$Q$2:$Q$2281,[3]Calcs!$H$2:$H$2281,"")</f>
        <v>6.0276346206665039</v>
      </c>
      <c r="AD32" s="5">
        <f>_xlfn.XLOOKUP(AD$3&amp;$A32,[3]Calcs!$Q$2:$Q$2281,[3]Calcs!$H$2:$H$2281,"")</f>
        <v>5.885462760925293</v>
      </c>
      <c r="AE32" s="5">
        <f>_xlfn.XLOOKUP(AE$3&amp;$A32,[3]Calcs!$Q$2:$Q$2281,[3]Calcs!$H$2:$H$2281,"")</f>
        <v>5.3806924819946289</v>
      </c>
      <c r="AF32" s="5">
        <f>_xlfn.XLOOKUP(AF$3&amp;$A32,[3]Calcs!$Q$2:$Q$2281,[3]Calcs!$H$2:$H$2281,"")</f>
        <v>5.2054381370544434</v>
      </c>
      <c r="AG32" s="5">
        <f>_xlfn.XLOOKUP(AG$3&amp;$A32,[3]Calcs!$Q$2:$Q$2281,[3]Calcs!$H$2:$H$2281,"")</f>
        <v>5.4168753623962402</v>
      </c>
      <c r="AH32" s="5">
        <f>_xlfn.XLOOKUP(AH$3&amp;$A32,[3]Calcs!$Q$2:$Q$2281,[3]Calcs!$H$2:$H$2281,"")</f>
        <v>5.3431658744812012</v>
      </c>
      <c r="AI32" s="5">
        <f>_xlfn.XLOOKUP(AI$3&amp;$A32,[3]Calcs!$Q$2:$Q$2281,[3]Calcs!$H$2:$H$2281,"")</f>
        <v>5.5362710952758789</v>
      </c>
      <c r="AJ32" s="5">
        <f>_xlfn.XLOOKUP(AJ$3&amp;$A32,[3]Calcs!$Q$2:$Q$2281,[3]Calcs!$H$2:$H$2281,"")</f>
        <v>5.6257438659667969</v>
      </c>
      <c r="AK32" s="128">
        <f>_xlfn.XLOOKUP(AK$3&amp;$A32,[3]Calcs!$Q$2:$Q$2281,[3]Calcs!$H$2:$H$2281,"")</f>
        <v>6.5079922676086426</v>
      </c>
      <c r="AL32" s="127">
        <f t="shared" si="3"/>
        <v>-1.9388574820298415E-2</v>
      </c>
      <c r="AM32" s="6">
        <f t="shared" si="4"/>
        <v>0.8822484016418457</v>
      </c>
      <c r="AN32" s="17">
        <f>_xlfn.XLOOKUP(AN$3&amp;$A32,[3]Calcs!$Q$2:$Q$2281,[3]Calcs!$G$2:$G$2281,"")</f>
        <v>75.7</v>
      </c>
      <c r="AO32" s="5">
        <f>_xlfn.XLOOKUP(AO$3&amp;$A32,[3]Calcs!$Q$2:$Q$2281,[3]Calcs!$G$2:$G$2281,"")</f>
        <v>76</v>
      </c>
      <c r="AP32" s="5">
        <f>_xlfn.XLOOKUP(AP$3&amp;$A32,[3]Calcs!$Q$2:$Q$2281,[3]Calcs!$G$2:$G$2281,"")</f>
        <v>76.2</v>
      </c>
      <c r="AQ32" s="5">
        <f>_xlfn.XLOOKUP(AQ$3&amp;$A32,[3]Calcs!$Q$2:$Q$2281,[3]Calcs!$G$2:$G$2281,"")</f>
        <v>76.5</v>
      </c>
      <c r="AR32" s="5">
        <f>_xlfn.XLOOKUP(AR$3&amp;$A32,[3]Calcs!$Q$2:$Q$2281,[3]Calcs!$G$2:$G$2281,"")</f>
        <v>76.8</v>
      </c>
      <c r="AS32" s="5">
        <f>_xlfn.XLOOKUP(AS$3&amp;$A32,[3]Calcs!$Q$2:$Q$2281,[3]Calcs!$G$2:$G$2281,"")</f>
        <v>77.099999999999994</v>
      </c>
      <c r="AT32" s="5">
        <f>_xlfn.XLOOKUP(AT$3&amp;$A32,[3]Calcs!$Q$2:$Q$2281,[3]Calcs!$G$2:$G$2281,"")</f>
        <v>77.3</v>
      </c>
      <c r="AU32" s="5">
        <f>_xlfn.XLOOKUP(AU$3&amp;$A32,[3]Calcs!$Q$2:$Q$2281,[3]Calcs!$G$2:$G$2281,"")</f>
        <v>77.5</v>
      </c>
      <c r="AV32" s="5">
        <f>_xlfn.XLOOKUP(AV$3&amp;$A32,[3]Calcs!$Q$2:$Q$2281,[3]Calcs!$G$2:$G$2281,"")</f>
        <v>77.7</v>
      </c>
      <c r="AW32" s="5">
        <f>_xlfn.XLOOKUP(AW$3&amp;$A32,[3]Calcs!$Q$2:$Q$2281,[3]Calcs!$G$2:$G$2281,"")</f>
        <v>77.900000000000006</v>
      </c>
      <c r="AX32" s="5">
        <f>_xlfn.XLOOKUP(AX$3&amp;$A32,[3]Calcs!$Q$2:$Q$2281,[3]Calcs!$G$2:$G$2281,"")</f>
        <v>78</v>
      </c>
      <c r="AY32" s="5">
        <f>_xlfn.XLOOKUP(AY$3&amp;$A32,[3]Calcs!$Q$2:$Q$2281,[3]Calcs!$G$2:$G$2281,"")</f>
        <v>78.2</v>
      </c>
      <c r="AZ32" s="5">
        <f>_xlfn.XLOOKUP(AZ$3&amp;$A32,[3]Calcs!$Q$2:$Q$2281,[3]Calcs!$G$2:$G$2281,"")</f>
        <v>78.3</v>
      </c>
      <c r="BA32" s="5">
        <f>_xlfn.XLOOKUP(BA$3&amp;$A32,[3]Calcs!$Q$2:$Q$2281,[3]Calcs!$G$2:$G$2281,"")</f>
        <v>78.5</v>
      </c>
      <c r="BB32" s="5">
        <f>_xlfn.XLOOKUP(BB$3&amp;$A32,[3]Calcs!$Q$2:$Q$2281,[3]Calcs!$G$2:$G$2281,"")</f>
        <v>77.7</v>
      </c>
      <c r="BC32" s="127">
        <f t="shared" si="5"/>
        <v>0.21472527472527472</v>
      </c>
      <c r="BD32" s="6">
        <f t="shared" si="6"/>
        <v>-0.79999999999999716</v>
      </c>
      <c r="BE32" s="17">
        <f>_xlfn.XLOOKUP(BE$3&amp;$A32,[3]Calcs!$Q$2:$Q$2281,[3]Calcs!$I$2:$I$2281,"")</f>
        <v>4.4559966099951298</v>
      </c>
      <c r="BF32" s="5">
        <f>_xlfn.XLOOKUP(BF$3&amp;$A32,[3]Calcs!$Q$2:$Q$2281,[3]Calcs!$I$2:$I$2281,"")</f>
        <v>4.5511331876983601</v>
      </c>
      <c r="BG32" s="5">
        <f>_xlfn.XLOOKUP(BG$3&amp;$A32,[3]Calcs!$Q$2:$Q$2281,[3]Calcs!$I$2:$I$2281,"")</f>
        <v>4.69984457077841</v>
      </c>
      <c r="BH32" s="5">
        <f>_xlfn.XLOOKUP(BH$3&amp;$A32,[3]Calcs!$Q$2:$Q$2281,[3]Calcs!$I$2:$I$2281,"")</f>
        <v>4.0886209501544499</v>
      </c>
      <c r="BI32" s="5">
        <f>_xlfn.XLOOKUP(BI$3&amp;$A32,[3]Calcs!$Q$2:$Q$2281,[3]Calcs!$I$2:$I$2281,"")</f>
        <v>3.8792203305712798</v>
      </c>
      <c r="BJ32" s="5">
        <f>_xlfn.XLOOKUP(BJ$3&amp;$A32,[3]Calcs!$Q$2:$Q$2281,[3]Calcs!$I$2:$I$2281,"")</f>
        <v>3.9951929067330001</v>
      </c>
      <c r="BK32" s="5">
        <f>_xlfn.XLOOKUP(BK$3&amp;$A32,[3]Calcs!$Q$2:$Q$2281,[3]Calcs!$I$2:$I$2281,"")</f>
        <v>3.8978578551794101</v>
      </c>
      <c r="BL32" s="5">
        <f>_xlfn.XLOOKUP(BL$3&amp;$A32,[3]Calcs!$Q$2:$Q$2281,[3]Calcs!$I$2:$I$2281,"")</f>
        <v>3.80457144946085</v>
      </c>
      <c r="BM32" s="5">
        <f>_xlfn.XLOOKUP(BM$3&amp;$A32,[3]Calcs!$Q$2:$Q$2281,[3]Calcs!$I$2:$I$2281,"")</f>
        <v>3.5794345668216399</v>
      </c>
      <c r="BN32" s="5">
        <f>_xlfn.XLOOKUP(BN$3&amp;$A32,[3]Calcs!$Q$2:$Q$2281,[3]Calcs!$I$2:$I$2281,"")</f>
        <v>3.7399038640492299</v>
      </c>
      <c r="BO32" s="5">
        <f>_xlfn.XLOOKUP(BO$3&amp;$A32,[3]Calcs!$Q$2:$Q$2281,[3]Calcs!$I$2:$I$2281,"")</f>
        <v>3.9025920410084698</v>
      </c>
      <c r="BP32" s="5">
        <f>_xlfn.XLOOKUP(BP$3&amp;$A32,[3]Calcs!$Q$2:$Q$2281,[3]Calcs!$I$2:$I$2281,"")</f>
        <v>3.7191369365259601</v>
      </c>
      <c r="BQ32" s="5">
        <f>_xlfn.XLOOKUP(BQ$3&amp;$A32,[3]Calcs!$Q$2:$Q$2281,[3]Calcs!$I$2:$I$2281,"")</f>
        <v>3.6563905737942863</v>
      </c>
      <c r="BR32" s="5">
        <f>_xlfn.XLOOKUP(BR$3&amp;$A32,[3]Calcs!$Q$2:$Q$2281,[3]Calcs!$I$2:$I$2281,"")</f>
        <v>3.641389840979266</v>
      </c>
      <c r="BS32" s="5">
        <f>_xlfn.XLOOKUP(BS$3&amp;$A32,[3]Calcs!$Q$2:$Q$2281,[3]Calcs!$I$2:$I$2281,"")</f>
        <v>3.4263248259222014</v>
      </c>
      <c r="BT32" s="127">
        <f t="shared" si="7"/>
        <v>-7.1643454023094147E-2</v>
      </c>
      <c r="BU32" s="6">
        <f t="shared" si="8"/>
        <v>-0.21506501505706455</v>
      </c>
      <c r="BV32" s="15" t="str">
        <f t="shared" si="22"/>
        <v/>
      </c>
      <c r="BW32">
        <f t="shared" si="22"/>
        <v>63</v>
      </c>
      <c r="BX32">
        <f t="shared" si="22"/>
        <v>70</v>
      </c>
      <c r="BY32">
        <f t="shared" si="22"/>
        <v>65</v>
      </c>
      <c r="BZ32">
        <f t="shared" si="22"/>
        <v>54</v>
      </c>
      <c r="CA32">
        <f t="shared" si="22"/>
        <v>67</v>
      </c>
      <c r="CB32">
        <f t="shared" si="22"/>
        <v>46</v>
      </c>
      <c r="CC32">
        <f t="shared" si="22"/>
        <v>52</v>
      </c>
      <c r="CD32">
        <f t="shared" si="22"/>
        <v>64</v>
      </c>
      <c r="CE32">
        <f t="shared" si="22"/>
        <v>79</v>
      </c>
      <c r="CF32">
        <f t="shared" si="22"/>
        <v>74</v>
      </c>
      <c r="CG32">
        <f t="shared" si="22"/>
        <v>74</v>
      </c>
      <c r="CH32">
        <f t="shared" si="22"/>
        <v>72</v>
      </c>
      <c r="CI32">
        <f t="shared" si="22"/>
        <v>65</v>
      </c>
      <c r="CJ32">
        <f t="shared" si="22"/>
        <v>22</v>
      </c>
      <c r="CK32" s="17" t="s">
        <v>333</v>
      </c>
      <c r="CL32" s="5">
        <v>4.3624269999999994</v>
      </c>
      <c r="CM32" s="5">
        <v>4.3526389999999999</v>
      </c>
      <c r="CN32" s="5">
        <v>4.3412610000000003</v>
      </c>
      <c r="CO32" s="5">
        <v>4.328163</v>
      </c>
      <c r="CP32" s="5">
        <v>4.3130980000000001</v>
      </c>
      <c r="CQ32" s="5">
        <v>4.2958689999999997</v>
      </c>
      <c r="CR32" s="5">
        <v>4.2765930000000001</v>
      </c>
      <c r="CS32" s="5">
        <v>4.2555180000000004</v>
      </c>
      <c r="CT32" s="5">
        <v>4.2328739999999998</v>
      </c>
      <c r="CU32" s="5">
        <v>4.2086109999999994</v>
      </c>
      <c r="CV32" s="5">
        <v>4.1828469999999998</v>
      </c>
      <c r="CW32" s="5">
        <v>4.1564069999999997</v>
      </c>
      <c r="CX32" s="5">
        <v>4.1302989999999999</v>
      </c>
      <c r="CY32" s="5">
        <v>4.1052679999999997</v>
      </c>
      <c r="CZ32" t="str">
        <f t="shared" si="23"/>
        <v/>
      </c>
      <c r="DA32">
        <f t="shared" si="23"/>
        <v>186.47602765258787</v>
      </c>
      <c r="DB32">
        <f t="shared" si="23"/>
        <v>179.51973276051629</v>
      </c>
      <c r="DC32">
        <f t="shared" si="23"/>
        <v>184.79354143186046</v>
      </c>
      <c r="DD32">
        <f t="shared" si="23"/>
        <v>192.72676844738578</v>
      </c>
      <c r="DE32">
        <f t="shared" si="23"/>
        <v>184.98753659043766</v>
      </c>
      <c r="DF32">
        <f t="shared" si="23"/>
        <v>202.05852571954691</v>
      </c>
      <c r="DG32">
        <f t="shared" si="23"/>
        <v>200.21407412179906</v>
      </c>
      <c r="DH32">
        <f t="shared" si="23"/>
        <v>190.96587402950303</v>
      </c>
      <c r="DI32">
        <f t="shared" si="23"/>
        <v>182.5628602841725</v>
      </c>
      <c r="DJ32">
        <f t="shared" si="23"/>
        <v>183.93721494030564</v>
      </c>
      <c r="DK32">
        <f t="shared" si="23"/>
        <v>184.80887798007976</v>
      </c>
      <c r="DL32">
        <f t="shared" si="23"/>
        <v>189.21621517540564</v>
      </c>
      <c r="DM32">
        <f t="shared" si="23"/>
        <v>190.85465479459731</v>
      </c>
      <c r="DN32">
        <f t="shared" si="23"/>
        <v>213.600733778349</v>
      </c>
      <c r="DO32" s="5">
        <v>4.3707820000000002</v>
      </c>
      <c r="DP32" s="5">
        <v>4.3624269999999994</v>
      </c>
      <c r="DQ32" s="5">
        <v>4.3526389999999999</v>
      </c>
      <c r="DR32" s="5">
        <v>4.3412610000000003</v>
      </c>
      <c r="DS32" s="5">
        <v>4.328163</v>
      </c>
      <c r="DT32" s="5">
        <v>4.3130980000000001</v>
      </c>
      <c r="DU32" s="5">
        <v>4.2958689999999997</v>
      </c>
      <c r="DV32" s="5">
        <v>4.2765930000000001</v>
      </c>
      <c r="DW32" s="5">
        <v>4.2555180000000004</v>
      </c>
      <c r="DX32" s="5">
        <v>4.2328739999999998</v>
      </c>
      <c r="DY32" s="5">
        <v>4.2086109999999994</v>
      </c>
      <c r="DZ32" s="5">
        <v>4.1828469999999998</v>
      </c>
      <c r="EA32" s="5">
        <v>4.1564069999999997</v>
      </c>
      <c r="EB32" s="5">
        <v>4.1302989999999999</v>
      </c>
      <c r="EC32" s="5">
        <v>4.1052679999999997</v>
      </c>
      <c r="ED32" s="130" cm="1">
        <f t="array" ref="ED32">TREND($EE32:$EQ32,$EE$3:$EQ$3,ED$3)</f>
        <v>1.1459445222289855</v>
      </c>
      <c r="EE32" s="6">
        <f t="shared" si="19"/>
        <v>1.1440090060317205</v>
      </c>
      <c r="EF32" s="6">
        <f t="shared" si="19"/>
        <v>1.0906029062872711</v>
      </c>
      <c r="EG32" s="6">
        <f t="shared" si="19"/>
        <v>1.102948251345133</v>
      </c>
      <c r="EH32" s="6">
        <f t="shared" si="19"/>
        <v>1.1588574179922781</v>
      </c>
      <c r="EI32" s="6">
        <f t="shared" si="20"/>
        <v>1.1265214039473177</v>
      </c>
      <c r="EJ32" s="6">
        <f t="shared" si="20"/>
        <v>1.1730320143634723</v>
      </c>
      <c r="EK32" s="6">
        <f t="shared" si="20"/>
        <v>1.173492392975064</v>
      </c>
      <c r="EL32" s="6">
        <f t="shared" si="20"/>
        <v>1.0853186782204411</v>
      </c>
      <c r="EM32" s="6">
        <f t="shared" si="20"/>
        <v>1.0269717040250292</v>
      </c>
      <c r="EN32" s="6">
        <f t="shared" si="20"/>
        <v>1.0513333476433651</v>
      </c>
      <c r="EO32" s="6">
        <f t="shared" si="20"/>
        <v>1.0622586295483496</v>
      </c>
      <c r="EP32" s="6">
        <f t="shared" si="20"/>
        <v>1.0935004088136397</v>
      </c>
      <c r="EQ32" s="6">
        <f t="shared" si="21"/>
        <v>1.1012111755531315</v>
      </c>
      <c r="ER32" s="6">
        <f t="shared" si="21"/>
        <v>1.2587884334730755</v>
      </c>
      <c r="ES32" s="17">
        <f t="shared" si="26"/>
        <v>40.362071178207941</v>
      </c>
      <c r="ET32" s="5">
        <f t="shared" si="26"/>
        <v>42.745936528585553</v>
      </c>
      <c r="EU32" s="5">
        <f t="shared" si="26"/>
        <v>41.243882793982294</v>
      </c>
      <c r="EV32" s="5">
        <f t="shared" si="25"/>
        <v>42.566789103871074</v>
      </c>
      <c r="EW32" s="5">
        <f t="shared" si="25"/>
        <v>44.528537499023436</v>
      </c>
      <c r="EX32" s="5">
        <f t="shared" si="25"/>
        <v>42.889713285076681</v>
      </c>
      <c r="EY32" s="5">
        <f t="shared" si="25"/>
        <v>47.035541754077443</v>
      </c>
      <c r="EZ32" s="5">
        <f t="shared" si="25"/>
        <v>46.816256333440911</v>
      </c>
      <c r="FA32" s="5">
        <f t="shared" si="25"/>
        <v>44.874883393632224</v>
      </c>
      <c r="FB32" s="5">
        <f t="shared" si="25"/>
        <v>43.129764855786519</v>
      </c>
      <c r="FC32" s="5">
        <f t="shared" si="25"/>
        <v>43.704969392587167</v>
      </c>
      <c r="FD32" s="5">
        <f t="shared" si="25"/>
        <v>44.182557473433711</v>
      </c>
      <c r="FE32" s="5">
        <f t="shared" si="25"/>
        <v>45.523986263954818</v>
      </c>
      <c r="FF32" s="5">
        <f t="shared" si="25"/>
        <v>46.208435465470494</v>
      </c>
      <c r="FG32" s="5">
        <f t="shared" si="13"/>
        <v>52.030886601885435</v>
      </c>
      <c r="FH32" s="15">
        <f t="shared" si="24"/>
        <v>176.41381418843008</v>
      </c>
      <c r="FI32">
        <f t="shared" si="24"/>
        <v>186.47602765258787</v>
      </c>
      <c r="FJ32">
        <f t="shared" si="24"/>
        <v>179.51973276051629</v>
      </c>
      <c r="FK32">
        <f t="shared" si="24"/>
        <v>184.79354143186046</v>
      </c>
      <c r="FL32">
        <f t="shared" si="24"/>
        <v>192.72676844738578</v>
      </c>
      <c r="FM32">
        <f t="shared" si="24"/>
        <v>184.98753659043766</v>
      </c>
      <c r="FN32">
        <f t="shared" si="24"/>
        <v>202.05852571954691</v>
      </c>
      <c r="FO32">
        <f t="shared" si="24"/>
        <v>200.21407412179906</v>
      </c>
      <c r="FP32">
        <f t="shared" si="24"/>
        <v>190.96587402950303</v>
      </c>
      <c r="FQ32">
        <f t="shared" si="24"/>
        <v>182.5628602841725</v>
      </c>
      <c r="FR32">
        <f t="shared" si="24"/>
        <v>183.93721494030564</v>
      </c>
      <c r="FS32">
        <f t="shared" si="24"/>
        <v>184.80887798007976</v>
      </c>
      <c r="FT32">
        <f t="shared" si="24"/>
        <v>189.21621517540564</v>
      </c>
      <c r="FU32">
        <f t="shared" si="24"/>
        <v>190.85465479459731</v>
      </c>
      <c r="FV32">
        <f t="shared" si="24"/>
        <v>213.600733778349</v>
      </c>
    </row>
    <row r="33" spans="1:178">
      <c r="A33" t="str">
        <f>VLOOKUP(B33,'[3]country codes'!$A$3:$B$287,2,0)</f>
        <v>UKR</v>
      </c>
      <c r="B33" s="1" t="s">
        <v>107</v>
      </c>
      <c r="C33" s="15">
        <v>7</v>
      </c>
      <c r="E33" s="17">
        <f>IFERROR(VLOOKUP(E$3&amp;$A33,[3]Calcs!$Q$2:$R$2281,2,0),"")</f>
        <v>36.722925835278765</v>
      </c>
      <c r="F33" s="5">
        <f>IFERROR(VLOOKUP(F$3&amp;$A33,[3]Calcs!$Q$2:$R$2281,2,0),"")</f>
        <v>39.146292678336437</v>
      </c>
      <c r="G33" s="5">
        <f>IFERROR(VLOOKUP(G$3&amp;$A33,[3]Calcs!$Q$2:$R$2281,2,0),"")</f>
        <v>37.46689092814561</v>
      </c>
      <c r="H33" s="5">
        <f>IFERROR(VLOOKUP(H$3&amp;$A33,[3]Calcs!$Q$2:$R$2281,2,0),"")</f>
        <v>41.405618049862873</v>
      </c>
      <c r="I33" s="5">
        <f>IFERROR(VLOOKUP(I$3&amp;$A33,[3]Calcs!$Q$2:$R$2281,2,0),"")</f>
        <v>39.632677891806289</v>
      </c>
      <c r="J33" s="5">
        <f>IFERROR(VLOOKUP(J$3&amp;$A33,[3]Calcs!$Q$2:$R$2281,2,0),"")</f>
        <v>38.789230794270026</v>
      </c>
      <c r="K33" s="5">
        <f>IFERROR(VLOOKUP(K$3&amp;$A33,[3]Calcs!$Q$2:$R$2281,2,0),"")</f>
        <v>41.364296632315231</v>
      </c>
      <c r="L33" s="5">
        <f>IFERROR(VLOOKUP(L$3&amp;$A33,[3]Calcs!$Q$2:$R$2281,2,0),"")</f>
        <v>38.367003199490497</v>
      </c>
      <c r="M33" s="5">
        <f>IFERROR(VLOOKUP(M$3&amp;$A33,[3]Calcs!$Q$2:$R$2281,2,0),"")</f>
        <v>38.069658953312988</v>
      </c>
      <c r="N33" s="5">
        <f>IFERROR(VLOOKUP(N$3&amp;$A33,[3]Calcs!$Q$2:$R$2281,2,0),"")</f>
        <v>37.737618469618731</v>
      </c>
      <c r="O33" s="5">
        <f>IFERROR(VLOOKUP(O$3&amp;$A33,[3]Calcs!$Q$2:$R$2281,2,0),"")</f>
        <v>36.114456789874168</v>
      </c>
      <c r="P33" s="5">
        <f>IFERROR(VLOOKUP(P$3&amp;$A33,[3]Calcs!$Q$2:$R$2281,2,0),"")</f>
        <v>38.423603543309383</v>
      </c>
      <c r="Q33" s="5">
        <f>IFERROR(VLOOKUP(Q$3&amp;$A33,[3]Calcs!$Q$2:$R$2281,2,0),"")</f>
        <v>40.520978174621291</v>
      </c>
      <c r="R33" s="5">
        <f>IFERROR(VLOOKUP(R$3&amp;$A33,[3]Calcs!$Q$2:$R$2281,2,0),"")</f>
        <v>40.902804423188925</v>
      </c>
      <c r="S33" s="5">
        <f>IFERROR(VLOOKUP(S$3&amp;$A33,[3]Calcs!$Q$2:$R$2281,2,0),"")</f>
        <v>44.55506095357714</v>
      </c>
      <c r="T33" s="127">
        <f t="shared" si="0"/>
        <v>5.8024045608538188E-2</v>
      </c>
      <c r="U33" s="6">
        <f t="shared" si="1"/>
        <v>0.14445917956037177</v>
      </c>
      <c r="V33" s="6">
        <f t="shared" si="2"/>
        <v>3.6522565303882146</v>
      </c>
      <c r="W33" s="17">
        <f>_xlfn.XLOOKUP(W$3&amp;$A33,[3]Calcs!$Q$2:$Q$2281,[3]Calcs!$H$2:$H$2281,"")</f>
        <v>4.8039541244506836</v>
      </c>
      <c r="X33" s="5">
        <f>_xlfn.XLOOKUP(X$3&amp;$A33,[3]Calcs!$Q$2:$Q$2281,[3]Calcs!$H$2:$H$2281,"")</f>
        <v>5.2521815299987793</v>
      </c>
      <c r="Y33" s="5">
        <f>_xlfn.XLOOKUP(Y$3&amp;$A33,[3]Calcs!$Q$2:$Q$2281,[3]Calcs!$H$2:$H$2281,"")</f>
        <v>5.1723804473876953</v>
      </c>
      <c r="Z33" s="5">
        <f>_xlfn.XLOOKUP(Z$3&amp;$A33,[3]Calcs!$Q$2:$Q$2281,[3]Calcs!$H$2:$H$2281,"")</f>
        <v>5.1656394004821777</v>
      </c>
      <c r="AA33" s="5">
        <f>_xlfn.XLOOKUP(AA$3&amp;$A33,[3]Calcs!$Q$2:$Q$2281,[3]Calcs!$H$2:$H$2281,"")</f>
        <v>5.0575613975524902</v>
      </c>
      <c r="AB33" s="5">
        <f>_xlfn.XLOOKUP(AB$3&amp;$A33,[3]Calcs!$Q$2:$Q$2281,[3]Calcs!$H$2:$H$2281,"")</f>
        <v>5.0831327438354492</v>
      </c>
      <c r="AC33" s="5">
        <f>_xlfn.XLOOKUP(AC$3&amp;$A33,[3]Calcs!$Q$2:$Q$2281,[3]Calcs!$H$2:$H$2281,"")</f>
        <v>5.0303421020507813</v>
      </c>
      <c r="AD33" s="5">
        <f>_xlfn.XLOOKUP(AD$3&amp;$A33,[3]Calcs!$Q$2:$Q$2281,[3]Calcs!$H$2:$H$2281,"")</f>
        <v>4.7108025550842285</v>
      </c>
      <c r="AE33" s="5">
        <f>_xlfn.XLOOKUP(AE$3&amp;$A33,[3]Calcs!$Q$2:$Q$2281,[3]Calcs!$H$2:$H$2281,"")</f>
        <v>4.2973299026489258</v>
      </c>
      <c r="AF33" s="5">
        <f>_xlfn.XLOOKUP(AF$3&amp;$A33,[3]Calcs!$Q$2:$Q$2281,[3]Calcs!$H$2:$H$2281,"")</f>
        <v>3.9645428657531738</v>
      </c>
      <c r="AG33" s="5">
        <f>_xlfn.XLOOKUP(AG$3&amp;$A33,[3]Calcs!$Q$2:$Q$2281,[3]Calcs!$H$2:$H$2281,"")</f>
        <v>4.0286903381347656</v>
      </c>
      <c r="AH33" s="5">
        <f>_xlfn.XLOOKUP(AH$3&amp;$A33,[3]Calcs!$Q$2:$Q$2281,[3]Calcs!$H$2:$H$2281,"")</f>
        <v>4.3110671043395996</v>
      </c>
      <c r="AI33" s="5">
        <f>_xlfn.XLOOKUP(AI$3&amp;$A33,[3]Calcs!$Q$2:$Q$2281,[3]Calcs!$H$2:$H$2281,"")</f>
        <v>4.6619091033935547</v>
      </c>
      <c r="AJ33" s="5">
        <f>_xlfn.XLOOKUP(AJ$3&amp;$A33,[3]Calcs!$Q$2:$Q$2281,[3]Calcs!$H$2:$H$2281,"")</f>
        <v>4.7017621994018555</v>
      </c>
      <c r="AK33" s="128">
        <f>_xlfn.XLOOKUP(AK$3&amp;$A33,[3]Calcs!$Q$2:$Q$2281,[3]Calcs!$H$2:$H$2281,"")</f>
        <v>5.2696757316589355</v>
      </c>
      <c r="AL33" s="127">
        <f t="shared" si="3"/>
        <v>-6.9613177959735581E-2</v>
      </c>
      <c r="AM33" s="6">
        <f t="shared" si="4"/>
        <v>0.56791353225708008</v>
      </c>
      <c r="AN33" s="17">
        <f>_xlfn.XLOOKUP(AN$3&amp;$A33,[3]Calcs!$Q$2:$Q$2281,[3]Calcs!$G$2:$G$2281,"")</f>
        <v>67.599999999999994</v>
      </c>
      <c r="AO33" s="5">
        <f>_xlfn.XLOOKUP(AO$3&amp;$A33,[3]Calcs!$Q$2:$Q$2281,[3]Calcs!$G$2:$G$2281,"")</f>
        <v>67.900000000000006</v>
      </c>
      <c r="AP33" s="5">
        <f>_xlfn.XLOOKUP(AP$3&amp;$A33,[3]Calcs!$Q$2:$Q$2281,[3]Calcs!$G$2:$G$2281,"")</f>
        <v>68.3</v>
      </c>
      <c r="AQ33" s="5">
        <f>_xlfn.XLOOKUP(AQ$3&amp;$A33,[3]Calcs!$Q$2:$Q$2281,[3]Calcs!$G$2:$G$2281,"")</f>
        <v>68.8</v>
      </c>
      <c r="AR33" s="5">
        <f>_xlfn.XLOOKUP(AR$3&amp;$A33,[3]Calcs!$Q$2:$Q$2281,[3]Calcs!$G$2:$G$2281,"")</f>
        <v>69.400000000000006</v>
      </c>
      <c r="AS33" s="5">
        <f>_xlfn.XLOOKUP(AS$3&amp;$A33,[3]Calcs!$Q$2:$Q$2281,[3]Calcs!$G$2:$G$2281,"")</f>
        <v>69.900000000000006</v>
      </c>
      <c r="AT33" s="5">
        <f>_xlfn.XLOOKUP(AT$3&amp;$A33,[3]Calcs!$Q$2:$Q$2281,[3]Calcs!$G$2:$G$2281,"")</f>
        <v>70.5</v>
      </c>
      <c r="AU33" s="5">
        <f>_xlfn.XLOOKUP(AU$3&amp;$A33,[3]Calcs!$Q$2:$Q$2281,[3]Calcs!$G$2:$G$2281,"")</f>
        <v>70.900000000000006</v>
      </c>
      <c r="AV33" s="5">
        <f>_xlfn.XLOOKUP(AV$3&amp;$A33,[3]Calcs!$Q$2:$Q$2281,[3]Calcs!$G$2:$G$2281,"")</f>
        <v>71.3</v>
      </c>
      <c r="AW33" s="5">
        <f>_xlfn.XLOOKUP(AW$3&amp;$A33,[3]Calcs!$Q$2:$Q$2281,[3]Calcs!$G$2:$G$2281,"")</f>
        <v>71.5</v>
      </c>
      <c r="AX33" s="5">
        <f>_xlfn.XLOOKUP(AX$3&amp;$A33,[3]Calcs!$Q$2:$Q$2281,[3]Calcs!$G$2:$G$2281,"")</f>
        <v>71.7</v>
      </c>
      <c r="AY33" s="5">
        <f>_xlfn.XLOOKUP(AY$3&amp;$A33,[3]Calcs!$Q$2:$Q$2281,[3]Calcs!$G$2:$G$2281,"")</f>
        <v>71.8</v>
      </c>
      <c r="AZ33" s="5">
        <f>_xlfn.XLOOKUP(AZ$3&amp;$A33,[3]Calcs!$Q$2:$Q$2281,[3]Calcs!$G$2:$G$2281,"")</f>
        <v>72</v>
      </c>
      <c r="BA33" s="5">
        <f>_xlfn.XLOOKUP(BA$3&amp;$A33,[3]Calcs!$Q$2:$Q$2281,[3]Calcs!$G$2:$G$2281,"")</f>
        <v>72.099999999999994</v>
      </c>
      <c r="BB33" s="5">
        <f>_xlfn.XLOOKUP(BB$3&amp;$A33,[3]Calcs!$Q$2:$Q$2281,[3]Calcs!$G$2:$G$2281,"")</f>
        <v>71.795798449612391</v>
      </c>
      <c r="BC33" s="127">
        <f t="shared" si="5"/>
        <v>0.37472527472527462</v>
      </c>
      <c r="BD33" s="6">
        <f t="shared" si="6"/>
        <v>-0.30420155038760299</v>
      </c>
      <c r="BE33" s="17">
        <f>_xlfn.XLOOKUP(BE$3&amp;$A33,[3]Calcs!$Q$2:$Q$2281,[3]Calcs!$I$2:$I$2281,"")</f>
        <v>3.3077548930001801</v>
      </c>
      <c r="BF33" s="5">
        <f>_xlfn.XLOOKUP(BF$3&amp;$A33,[3]Calcs!$Q$2:$Q$2281,[3]Calcs!$I$2:$I$2281,"")</f>
        <v>3.3468444775983102</v>
      </c>
      <c r="BG33" s="5">
        <f>_xlfn.XLOOKUP(BG$3&amp;$A33,[3]Calcs!$Q$2:$Q$2281,[3]Calcs!$I$2:$I$2281,"")</f>
        <v>3.7370590184610699</v>
      </c>
      <c r="BH33" s="5">
        <f>_xlfn.XLOOKUP(BH$3&amp;$A33,[3]Calcs!$Q$2:$Q$2281,[3]Calcs!$I$2:$I$2281,"")</f>
        <v>2.80833291320269</v>
      </c>
      <c r="BI33" s="5">
        <f>_xlfn.XLOOKUP(BI$3&amp;$A33,[3]Calcs!$Q$2:$Q$2281,[3]Calcs!$I$2:$I$2281,"")</f>
        <v>3.1551349973432301</v>
      </c>
      <c r="BJ33" s="5">
        <f>_xlfn.XLOOKUP(BJ$3&amp;$A33,[3]Calcs!$Q$2:$Q$2281,[3]Calcs!$I$2:$I$2281,"")</f>
        <v>3.4553001773359102</v>
      </c>
      <c r="BK33" s="5">
        <f>_xlfn.XLOOKUP(BK$3&amp;$A33,[3]Calcs!$Q$2:$Q$2281,[3]Calcs!$I$2:$I$2281,"")</f>
        <v>2.8286316563014999</v>
      </c>
      <c r="BL33" s="5">
        <f>_xlfn.XLOOKUP(BL$3&amp;$A33,[3]Calcs!$Q$2:$Q$2281,[3]Calcs!$I$2:$I$2281,"")</f>
        <v>3.1634608892863301</v>
      </c>
      <c r="BM33" s="5">
        <f>_xlfn.XLOOKUP(BM$3&amp;$A33,[3]Calcs!$Q$2:$Q$2281,[3]Calcs!$I$2:$I$2281,"")</f>
        <v>2.6831942106261502</v>
      </c>
      <c r="BN33" s="5">
        <f>_xlfn.XLOOKUP(BN$3&amp;$A33,[3]Calcs!$Q$2:$Q$2281,[3]Calcs!$I$2:$I$2281,"")</f>
        <v>2.2781775507146</v>
      </c>
      <c r="BO33" s="5">
        <f>_xlfn.XLOOKUP(BO$3&amp;$A33,[3]Calcs!$Q$2:$Q$2281,[3]Calcs!$I$2:$I$2281,"")</f>
        <v>2.7851846746494999</v>
      </c>
      <c r="BP33" s="5">
        <f>_xlfn.XLOOKUP(BP$3&amp;$A33,[3]Calcs!$Q$2:$Q$2281,[3]Calcs!$I$2:$I$2281,"")</f>
        <v>2.6591725445304202</v>
      </c>
      <c r="BQ33" s="5">
        <f>_xlfn.XLOOKUP(BQ$3&amp;$A33,[3]Calcs!$Q$2:$Q$2281,[3]Calcs!$I$2:$I$2281,"")</f>
        <v>2.6702895989536457</v>
      </c>
      <c r="BR33" s="5">
        <f>_xlfn.XLOOKUP(BR$3&amp;$A33,[3]Calcs!$Q$2:$Q$2281,[3]Calcs!$I$2:$I$2281,"")</f>
        <v>2.6432908080828525</v>
      </c>
      <c r="BS33" s="5">
        <f>_xlfn.XLOOKUP(BS$3&amp;$A33,[3]Calcs!$Q$2:$Q$2281,[3]Calcs!$I$2:$I$2281,"")</f>
        <v>2.5608881186629135</v>
      </c>
      <c r="BT33" s="127">
        <f t="shared" si="7"/>
        <v>-7.1009733196818331E-2</v>
      </c>
      <c r="BU33" s="6">
        <f t="shared" si="8"/>
        <v>-8.2402689419939001E-2</v>
      </c>
      <c r="BV33" s="15">
        <f t="shared" si="22"/>
        <v>57</v>
      </c>
      <c r="BW33">
        <f t="shared" si="22"/>
        <v>82</v>
      </c>
      <c r="BX33">
        <f t="shared" si="22"/>
        <v>87</v>
      </c>
      <c r="BY33">
        <f t="shared" si="22"/>
        <v>74</v>
      </c>
      <c r="BZ33">
        <f t="shared" si="22"/>
        <v>90</v>
      </c>
      <c r="CA33">
        <f t="shared" si="22"/>
        <v>96</v>
      </c>
      <c r="CB33">
        <f t="shared" si="22"/>
        <v>85</v>
      </c>
      <c r="CC33">
        <f t="shared" si="22"/>
        <v>101</v>
      </c>
      <c r="CD33">
        <f t="shared" si="22"/>
        <v>104</v>
      </c>
      <c r="CE33">
        <f t="shared" si="22"/>
        <v>104</v>
      </c>
      <c r="CF33">
        <f t="shared" si="22"/>
        <v>112</v>
      </c>
      <c r="CG33">
        <f t="shared" si="22"/>
        <v>111</v>
      </c>
      <c r="CH33">
        <f t="shared" si="22"/>
        <v>101</v>
      </c>
      <c r="CI33">
        <f t="shared" si="22"/>
        <v>103</v>
      </c>
      <c r="CJ33">
        <f t="shared" si="22"/>
        <v>58</v>
      </c>
      <c r="CK33" s="17">
        <v>46.607396999999999</v>
      </c>
      <c r="CL33" s="5">
        <v>46.366347000000005</v>
      </c>
      <c r="CM33" s="5">
        <v>46.158709000000002</v>
      </c>
      <c r="CN33" s="5">
        <v>45.970942000000001</v>
      </c>
      <c r="CO33" s="5">
        <v>45.792086000000005</v>
      </c>
      <c r="CP33" s="5">
        <v>45.61985</v>
      </c>
      <c r="CQ33" s="5">
        <v>45.453805000000003</v>
      </c>
      <c r="CR33" s="5">
        <v>45.286988000000001</v>
      </c>
      <c r="CS33" s="5">
        <v>45.111530000000002</v>
      </c>
      <c r="CT33" s="5">
        <v>44.921635999999999</v>
      </c>
      <c r="CU33" s="5">
        <v>44.713707999999997</v>
      </c>
      <c r="CV33" s="5">
        <v>44.487707999999998</v>
      </c>
      <c r="CW33" s="5">
        <v>44.246158000000001</v>
      </c>
      <c r="CX33" s="5">
        <v>43.993642999999999</v>
      </c>
      <c r="CY33" s="5">
        <v>43.733758999999999</v>
      </c>
      <c r="CZ33">
        <f t="shared" si="23"/>
        <v>1711.5599834063939</v>
      </c>
      <c r="DA33">
        <f t="shared" si="23"/>
        <v>1815.0705900873068</v>
      </c>
      <c r="DB33">
        <f t="shared" si="23"/>
        <v>1729.4233154870133</v>
      </c>
      <c r="DC33">
        <f t="shared" si="23"/>
        <v>1903.4552658443993</v>
      </c>
      <c r="DD33">
        <f t="shared" si="23"/>
        <v>1814.8629944318925</v>
      </c>
      <c r="DE33">
        <f t="shared" si="23"/>
        <v>1769.5588904499793</v>
      </c>
      <c r="DF33">
        <f t="shared" si="23"/>
        <v>1880.1646730874133</v>
      </c>
      <c r="DG33">
        <f t="shared" si="23"/>
        <v>1737.5260134912878</v>
      </c>
      <c r="DH33">
        <f t="shared" si="23"/>
        <v>1717.3805619621476</v>
      </c>
      <c r="DI33">
        <f t="shared" si="23"/>
        <v>1695.2355603990898</v>
      </c>
      <c r="DJ33">
        <f t="shared" si="23"/>
        <v>1614.8112754810509</v>
      </c>
      <c r="DK33">
        <f t="shared" si="23"/>
        <v>1709.3780547425131</v>
      </c>
      <c r="DL33">
        <f t="shared" si="23"/>
        <v>1792.8976026288453</v>
      </c>
      <c r="DM33">
        <f t="shared" si="23"/>
        <v>1799.4633754925944</v>
      </c>
      <c r="DN33">
        <f t="shared" si="23"/>
        <v>1948.5602979740529</v>
      </c>
      <c r="DO33" s="5">
        <v>46.607396999999999</v>
      </c>
      <c r="DP33" s="5">
        <v>46.366347000000005</v>
      </c>
      <c r="DQ33" s="5">
        <v>46.158709000000002</v>
      </c>
      <c r="DR33" s="5">
        <v>45.970942000000001</v>
      </c>
      <c r="DS33" s="5">
        <v>45.792086000000005</v>
      </c>
      <c r="DT33" s="5">
        <v>45.61985</v>
      </c>
      <c r="DU33" s="5">
        <v>45.453805000000003</v>
      </c>
      <c r="DV33" s="5">
        <v>45.286988000000001</v>
      </c>
      <c r="DW33" s="5">
        <v>45.111530000000002</v>
      </c>
      <c r="DX33" s="5">
        <v>44.921635999999999</v>
      </c>
      <c r="DY33" s="5">
        <v>44.713707999999997</v>
      </c>
      <c r="DZ33" s="5">
        <v>44.487707999999998</v>
      </c>
      <c r="EA33" s="5">
        <v>44.246158000000001</v>
      </c>
      <c r="EB33" s="5">
        <v>43.993642999999999</v>
      </c>
      <c r="EC33" s="5">
        <v>43.733758999999999</v>
      </c>
      <c r="ED33" s="127">
        <f>IFERROR(E33/VLOOKUP($C33,$C$159:$S$166,E$3-2003,0),"")</f>
        <v>1.0426232963951538</v>
      </c>
      <c r="EE33" s="6">
        <f t="shared" si="19"/>
        <v>1.0476717792069477</v>
      </c>
      <c r="EF33" s="6">
        <f t="shared" si="19"/>
        <v>0.99072874248749698</v>
      </c>
      <c r="EG33" s="6">
        <f t="shared" si="19"/>
        <v>1.072861143285238</v>
      </c>
      <c r="EH33" s="6">
        <f t="shared" si="19"/>
        <v>1.0314424265747679</v>
      </c>
      <c r="EI33" s="6">
        <f t="shared" si="20"/>
        <v>1.0188200243250816</v>
      </c>
      <c r="EJ33" s="6">
        <f t="shared" si="20"/>
        <v>1.0315953083952021</v>
      </c>
      <c r="EK33" s="6">
        <f t="shared" si="20"/>
        <v>0.9617041156640237</v>
      </c>
      <c r="EL33" s="6">
        <f t="shared" si="20"/>
        <v>0.92073134927355937</v>
      </c>
      <c r="EM33" s="6">
        <f t="shared" si="20"/>
        <v>0.89857819710304143</v>
      </c>
      <c r="EN33" s="6">
        <f t="shared" si="20"/>
        <v>0.86874177657380769</v>
      </c>
      <c r="EO33" s="6">
        <f t="shared" si="20"/>
        <v>0.92379904596439089</v>
      </c>
      <c r="EP33" s="6">
        <f t="shared" si="20"/>
        <v>0.9733265874952759</v>
      </c>
      <c r="EQ33" s="6">
        <f t="shared" si="21"/>
        <v>0.97477062117669089</v>
      </c>
      <c r="ER33" s="6">
        <f t="shared" si="21"/>
        <v>1.0779250372992568</v>
      </c>
      <c r="ES33" s="17">
        <f t="shared" si="26"/>
        <v>36.722925835278765</v>
      </c>
      <c r="ET33" s="5">
        <f t="shared" si="26"/>
        <v>39.146292678336437</v>
      </c>
      <c r="EU33" s="5">
        <f t="shared" si="26"/>
        <v>37.46689092814561</v>
      </c>
      <c r="EV33" s="5">
        <f t="shared" si="25"/>
        <v>41.405618049862873</v>
      </c>
      <c r="EW33" s="5">
        <f t="shared" si="25"/>
        <v>39.632677891806289</v>
      </c>
      <c r="EX33" s="5">
        <f t="shared" si="25"/>
        <v>38.789230794270026</v>
      </c>
      <c r="EY33" s="5">
        <f t="shared" si="25"/>
        <v>41.364296632315231</v>
      </c>
      <c r="EZ33" s="5">
        <f t="shared" si="25"/>
        <v>38.367003199490497</v>
      </c>
      <c r="FA33" s="5">
        <f t="shared" si="25"/>
        <v>38.069658953312988</v>
      </c>
      <c r="FB33" s="5">
        <f t="shared" si="25"/>
        <v>37.737618469618731</v>
      </c>
      <c r="FC33" s="5">
        <f t="shared" si="25"/>
        <v>36.114456789874168</v>
      </c>
      <c r="FD33" s="5">
        <f t="shared" si="25"/>
        <v>38.423603543309383</v>
      </c>
      <c r="FE33" s="5">
        <f t="shared" si="25"/>
        <v>40.520978174621291</v>
      </c>
      <c r="FF33" s="5">
        <f t="shared" si="25"/>
        <v>40.902804423188925</v>
      </c>
      <c r="FG33" s="5">
        <f t="shared" si="13"/>
        <v>44.55506095357714</v>
      </c>
      <c r="FH33" s="15">
        <f t="shared" si="24"/>
        <v>1711.5599834063939</v>
      </c>
      <c r="FI33">
        <f t="shared" si="24"/>
        <v>1815.0705900873068</v>
      </c>
      <c r="FJ33">
        <f t="shared" si="24"/>
        <v>1729.4233154870133</v>
      </c>
      <c r="FK33">
        <f t="shared" si="24"/>
        <v>1903.4552658443993</v>
      </c>
      <c r="FL33">
        <f t="shared" si="24"/>
        <v>1814.8629944318925</v>
      </c>
      <c r="FM33">
        <f t="shared" si="24"/>
        <v>1769.5588904499793</v>
      </c>
      <c r="FN33">
        <f t="shared" si="24"/>
        <v>1880.1646730874133</v>
      </c>
      <c r="FO33">
        <f t="shared" si="24"/>
        <v>1737.5260134912878</v>
      </c>
      <c r="FP33">
        <f t="shared" si="24"/>
        <v>1717.3805619621476</v>
      </c>
      <c r="FQ33">
        <f t="shared" si="24"/>
        <v>1695.2355603990898</v>
      </c>
      <c r="FR33">
        <f t="shared" si="24"/>
        <v>1614.8112754810509</v>
      </c>
      <c r="FS33">
        <f t="shared" si="24"/>
        <v>1709.3780547425131</v>
      </c>
      <c r="FT33">
        <f t="shared" si="24"/>
        <v>1792.8976026288453</v>
      </c>
      <c r="FU33">
        <f t="shared" si="24"/>
        <v>1799.4633754925944</v>
      </c>
      <c r="FV33">
        <f t="shared" si="24"/>
        <v>1948.5602979740529</v>
      </c>
    </row>
    <row r="34" spans="1:178">
      <c r="A34" t="str">
        <f>VLOOKUP(B34,'[3]country codes'!$A$3:$B$287,2,0)</f>
        <v>PAN</v>
      </c>
      <c r="B34" s="1" t="s">
        <v>12</v>
      </c>
      <c r="C34" s="15">
        <v>1</v>
      </c>
      <c r="E34" s="17">
        <f>IFERROR(VLOOKUP(E$3&amp;$A34,[3]Calcs!$Q$2:$R$2281,2,0),"")</f>
        <v>52.609603547521282</v>
      </c>
      <c r="F34" s="5">
        <f>IFERROR(VLOOKUP(F$3&amp;$A34,[3]Calcs!$Q$2:$R$2281,2,0),"")</f>
        <v>57.770826845544484</v>
      </c>
      <c r="G34" s="5">
        <f>IFERROR(VLOOKUP(G$3&amp;$A34,[3]Calcs!$Q$2:$R$2281,2,0),"")</f>
        <v>58.174557671084109</v>
      </c>
      <c r="H34" s="5">
        <f>IFERROR(VLOOKUP(H$3&amp;$A34,[3]Calcs!$Q$2:$R$2281,2,0),"")</f>
        <v>59.102619927983881</v>
      </c>
      <c r="I34" s="5">
        <f>IFERROR(VLOOKUP(I$3&amp;$A34,[3]Calcs!$Q$2:$R$2281,2,0),"")</f>
        <v>59.771502631899018</v>
      </c>
      <c r="J34" s="5">
        <f>IFERROR(VLOOKUP(J$3&amp;$A34,[3]Calcs!$Q$2:$R$2281,2,0),"")</f>
        <v>59.017688742948231</v>
      </c>
      <c r="K34" s="5">
        <f>IFERROR(VLOOKUP(K$3&amp;$A34,[3]Calcs!$Q$2:$R$2281,2,0),"")</f>
        <v>60.238866043909653</v>
      </c>
      <c r="L34" s="5">
        <f>IFERROR(VLOOKUP(L$3&amp;$A34,[3]Calcs!$Q$2:$R$2281,2,0),"")</f>
        <v>60.676101779356067</v>
      </c>
      <c r="M34" s="5">
        <f>IFERROR(VLOOKUP(M$3&amp;$A34,[3]Calcs!$Q$2:$R$2281,2,0),"")</f>
        <v>59.893388713786422</v>
      </c>
      <c r="N34" s="5">
        <f>IFERROR(VLOOKUP(N$3&amp;$A34,[3]Calcs!$Q$2:$R$2281,2,0),"")</f>
        <v>59.618978367330612</v>
      </c>
      <c r="O34" s="5">
        <f>IFERROR(VLOOKUP(O$3&amp;$A34,[3]Calcs!$Q$2:$R$2281,2,0),"")</f>
        <v>56.931621890025696</v>
      </c>
      <c r="P34" s="5">
        <f>IFERROR(VLOOKUP(P$3&amp;$A34,[3]Calcs!$Q$2:$R$2281,2,0),"")</f>
        <v>60.107930630606532</v>
      </c>
      <c r="Q34" s="5">
        <f>IFERROR(VLOOKUP(Q$3&amp;$A34,[3]Calcs!$Q$2:$R$2281,2,0),"")</f>
        <v>58.662405677817951</v>
      </c>
      <c r="R34" s="5">
        <f>IFERROR(VLOOKUP(R$3&amp;$A34,[3]Calcs!$Q$2:$R$2281,2,0),"")</f>
        <v>57.932169853513031</v>
      </c>
      <c r="S34" s="5" t="str">
        <f>IFERROR(VLOOKUP(S$3&amp;$A34,[3]Calcs!$Q$2:$R$2281,2,0),"")</f>
        <v/>
      </c>
      <c r="T34" s="127">
        <f t="shared" si="0"/>
        <v>0.18352926116047114</v>
      </c>
      <c r="U34" s="6">
        <f t="shared" si="1"/>
        <v>0.37752002590409495</v>
      </c>
      <c r="V34" s="6" t="str">
        <f t="shared" si="2"/>
        <v/>
      </c>
      <c r="W34" s="17">
        <f>_xlfn.XLOOKUP(W$3&amp;$A34,[3]Calcs!$Q$2:$Q$2281,[3]Calcs!$H$2:$H$2281,"")</f>
        <v>6.127988338470459</v>
      </c>
      <c r="X34" s="5">
        <f>_xlfn.XLOOKUP(X$3&amp;$A34,[3]Calcs!$Q$2:$Q$2281,[3]Calcs!$H$2:$H$2281,"")</f>
        <v>6.8941397666931152</v>
      </c>
      <c r="Y34" s="5">
        <f>_xlfn.XLOOKUP(Y$3&amp;$A34,[3]Calcs!$Q$2:$Q$2281,[3]Calcs!$H$2:$H$2281,"")</f>
        <v>6.930903434753418</v>
      </c>
      <c r="Z34" s="5">
        <f>_xlfn.XLOOKUP(Z$3&amp;$A34,[3]Calcs!$Q$2:$Q$2281,[3]Calcs!$H$2:$H$2281,"")</f>
        <v>7.0337400436401367</v>
      </c>
      <c r="AA34" s="5">
        <f>_xlfn.XLOOKUP(AA$3&amp;$A34,[3]Calcs!$Q$2:$Q$2281,[3]Calcs!$H$2:$H$2281,"")</f>
        <v>7.321467399597168</v>
      </c>
      <c r="AB34" s="5">
        <f>_xlfn.XLOOKUP(AB$3&amp;$A34,[3]Calcs!$Q$2:$Q$2281,[3]Calcs!$H$2:$H$2281,"")</f>
        <v>7.2480807304382324</v>
      </c>
      <c r="AC34" s="5">
        <f>_xlfn.XLOOKUP(AC$3&amp;$A34,[3]Calcs!$Q$2:$Q$2281,[3]Calcs!$H$2:$H$2281,"")</f>
        <v>6.8598356246948242</v>
      </c>
      <c r="AD34" s="5">
        <f>_xlfn.XLOOKUP(AD$3&amp;$A34,[3]Calcs!$Q$2:$Q$2281,[3]Calcs!$H$2:$H$2281,"")</f>
        <v>6.8664803504943848</v>
      </c>
      <c r="AE34" s="5">
        <f>_xlfn.XLOOKUP(AE$3&amp;$A34,[3]Calcs!$Q$2:$Q$2281,[3]Calcs!$H$2:$H$2281,"")</f>
        <v>6.6311712265014648</v>
      </c>
      <c r="AF34" s="5">
        <f>_xlfn.XLOOKUP(AF$3&amp;$A34,[3]Calcs!$Q$2:$Q$2281,[3]Calcs!$H$2:$H$2281,"")</f>
        <v>6.6055502891540527</v>
      </c>
      <c r="AG34" s="5">
        <f>_xlfn.XLOOKUP(AG$3&amp;$A34,[3]Calcs!$Q$2:$Q$2281,[3]Calcs!$H$2:$H$2281,"")</f>
        <v>6.117638111114502</v>
      </c>
      <c r="AH34" s="5">
        <f>_xlfn.XLOOKUP(AH$3&amp;$A34,[3]Calcs!$Q$2:$Q$2281,[3]Calcs!$H$2:$H$2281,"")</f>
        <v>6.5676589012145996</v>
      </c>
      <c r="AI34" s="5">
        <f>_xlfn.XLOOKUP(AI$3&amp;$A34,[3]Calcs!$Q$2:$Q$2281,[3]Calcs!$H$2:$H$2281,"")</f>
        <v>6.2814340591430664</v>
      </c>
      <c r="AJ34" s="5">
        <f>_xlfn.XLOOKUP(AJ$3&amp;$A34,[3]Calcs!$Q$2:$Q$2281,[3]Calcs!$H$2:$H$2281,"")</f>
        <v>6.0859551429748535</v>
      </c>
      <c r="AK34" s="128" t="str">
        <f>_xlfn.XLOOKUP(AK$3&amp;$A34,[3]Calcs!$Q$2:$Q$2281,[3]Calcs!$H$2:$H$2281,"")</f>
        <v/>
      </c>
      <c r="AL34" s="127">
        <f t="shared" si="3"/>
        <v>-4.9212698884062718E-2</v>
      </c>
      <c r="AM34" s="6" t="str">
        <f t="shared" si="4"/>
        <v/>
      </c>
      <c r="AN34" s="17">
        <f>_xlfn.XLOOKUP(AN$3&amp;$A34,[3]Calcs!$Q$2:$Q$2281,[3]Calcs!$G$2:$G$2281,"")</f>
        <v>76.099999999999994</v>
      </c>
      <c r="AO34" s="5">
        <f>_xlfn.XLOOKUP(AO$3&amp;$A34,[3]Calcs!$Q$2:$Q$2281,[3]Calcs!$G$2:$G$2281,"")</f>
        <v>76.2</v>
      </c>
      <c r="AP34" s="5">
        <f>_xlfn.XLOOKUP(AP$3&amp;$A34,[3]Calcs!$Q$2:$Q$2281,[3]Calcs!$G$2:$G$2281,"")</f>
        <v>76.400000000000006</v>
      </c>
      <c r="AQ34" s="5">
        <f>_xlfn.XLOOKUP(AQ$3&amp;$A34,[3]Calcs!$Q$2:$Q$2281,[3]Calcs!$G$2:$G$2281,"")</f>
        <v>76.599999999999994</v>
      </c>
      <c r="AR34" s="5">
        <f>_xlfn.XLOOKUP(AR$3&amp;$A34,[3]Calcs!$Q$2:$Q$2281,[3]Calcs!$G$2:$G$2281,"")</f>
        <v>76.8</v>
      </c>
      <c r="AS34" s="5">
        <f>_xlfn.XLOOKUP(AS$3&amp;$A34,[3]Calcs!$Q$2:$Q$2281,[3]Calcs!$G$2:$G$2281,"")</f>
        <v>77</v>
      </c>
      <c r="AT34" s="5">
        <f>_xlfn.XLOOKUP(AT$3&amp;$A34,[3]Calcs!$Q$2:$Q$2281,[3]Calcs!$G$2:$G$2281,"")</f>
        <v>77.2</v>
      </c>
      <c r="AU34" s="5">
        <f>_xlfn.XLOOKUP(AU$3&amp;$A34,[3]Calcs!$Q$2:$Q$2281,[3]Calcs!$G$2:$G$2281,"")</f>
        <v>77.400000000000006</v>
      </c>
      <c r="AV34" s="5">
        <f>_xlfn.XLOOKUP(AV$3&amp;$A34,[3]Calcs!$Q$2:$Q$2281,[3]Calcs!$G$2:$G$2281,"")</f>
        <v>77.599999999999994</v>
      </c>
      <c r="AW34" s="5">
        <f>_xlfn.XLOOKUP(AW$3&amp;$A34,[3]Calcs!$Q$2:$Q$2281,[3]Calcs!$G$2:$G$2281,"")</f>
        <v>77.8</v>
      </c>
      <c r="AX34" s="5">
        <f>_xlfn.XLOOKUP(AX$3&amp;$A34,[3]Calcs!$Q$2:$Q$2281,[3]Calcs!$G$2:$G$2281,"")</f>
        <v>78</v>
      </c>
      <c r="AY34" s="5">
        <f>_xlfn.XLOOKUP(AY$3&amp;$A34,[3]Calcs!$Q$2:$Q$2281,[3]Calcs!$G$2:$G$2281,"")</f>
        <v>78.099999999999994</v>
      </c>
      <c r="AZ34" s="5">
        <f>_xlfn.XLOOKUP(AZ$3&amp;$A34,[3]Calcs!$Q$2:$Q$2281,[3]Calcs!$G$2:$G$2281,"")</f>
        <v>78.3</v>
      </c>
      <c r="BA34" s="5">
        <f>_xlfn.XLOOKUP(BA$3&amp;$A34,[3]Calcs!$Q$2:$Q$2281,[3]Calcs!$G$2:$G$2281,"")</f>
        <v>78.5</v>
      </c>
      <c r="BB34" s="5">
        <f>_xlfn.XLOOKUP(BB$3&amp;$A34,[3]Calcs!$Q$2:$Q$2281,[3]Calcs!$G$2:$G$2281,"")</f>
        <v>75.805395348837209</v>
      </c>
      <c r="BC34" s="127">
        <f t="shared" si="5"/>
        <v>0.18989010989010974</v>
      </c>
      <c r="BD34" s="6">
        <f t="shared" si="6"/>
        <v>-2.6946046511627912</v>
      </c>
      <c r="BE34" s="17">
        <f>_xlfn.XLOOKUP(BE$3&amp;$A34,[3]Calcs!$Q$2:$Q$2281,[3]Calcs!$I$2:$I$2281,"")</f>
        <v>2.8877318384567099</v>
      </c>
      <c r="BF34" s="5">
        <f>_xlfn.XLOOKUP(BF$3&amp;$A34,[3]Calcs!$Q$2:$Q$2281,[3]Calcs!$I$2:$I$2281,"")</f>
        <v>2.8499043792455598</v>
      </c>
      <c r="BG34" s="5">
        <f>_xlfn.XLOOKUP(BG$3&amp;$A34,[3]Calcs!$Q$2:$Q$2281,[3]Calcs!$I$2:$I$2281,"")</f>
        <v>2.8506613663604301</v>
      </c>
      <c r="BH34" s="5">
        <f>_xlfn.XLOOKUP(BH$3&amp;$A34,[3]Calcs!$Q$2:$Q$2281,[3]Calcs!$I$2:$I$2281,"")</f>
        <v>2.8032331875838099</v>
      </c>
      <c r="BI34" s="5">
        <f>_xlfn.XLOOKUP(BI$3&amp;$A34,[3]Calcs!$Q$2:$Q$2281,[3]Calcs!$I$2:$I$2281,"")</f>
        <v>3.0062477472256499</v>
      </c>
      <c r="BJ34" s="5">
        <f>_xlfn.XLOOKUP(BJ$3&amp;$A34,[3]Calcs!$Q$2:$Q$2281,[3]Calcs!$I$2:$I$2281,"")</f>
        <v>3.0547135782726298</v>
      </c>
      <c r="BK34" s="5">
        <f>_xlfn.XLOOKUP(BK$3&amp;$A34,[3]Calcs!$Q$2:$Q$2281,[3]Calcs!$I$2:$I$2281,"")</f>
        <v>2.4661553977864399</v>
      </c>
      <c r="BL34" s="5">
        <f>_xlfn.XLOOKUP(BL$3&amp;$A34,[3]Calcs!$Q$2:$Q$2281,[3]Calcs!$I$2:$I$2281,"")</f>
        <v>2.4452008475629299</v>
      </c>
      <c r="BM34" s="5">
        <f>_xlfn.XLOOKUP(BM$3&amp;$A34,[3]Calcs!$Q$2:$Q$2281,[3]Calcs!$I$2:$I$2281,"")</f>
        <v>2.3366130826068301</v>
      </c>
      <c r="BN34" s="5">
        <f>_xlfn.XLOOKUP(BN$3&amp;$A34,[3]Calcs!$Q$2:$Q$2281,[3]Calcs!$I$2:$I$2281,"")</f>
        <v>2.35380808081662</v>
      </c>
      <c r="BO34" s="5">
        <f>_xlfn.XLOOKUP(BO$3&amp;$A34,[3]Calcs!$Q$2:$Q$2281,[3]Calcs!$I$2:$I$2281,"")</f>
        <v>2.2602119152439299</v>
      </c>
      <c r="BP34" s="5">
        <f>_xlfn.XLOOKUP(BP$3&amp;$A34,[3]Calcs!$Q$2:$Q$2281,[3]Calcs!$I$2:$I$2281,"")</f>
        <v>2.27054821860124</v>
      </c>
      <c r="BQ34" s="5">
        <f>_xlfn.XLOOKUP(BQ$3&amp;$A34,[3]Calcs!$Q$2:$Q$2281,[3]Calcs!$I$2:$I$2281,"")</f>
        <v>2.1791336097609797</v>
      </c>
      <c r="BR34" s="5">
        <f>_xlfn.XLOOKUP(BR$3&amp;$A34,[3]Calcs!$Q$2:$Q$2281,[3]Calcs!$I$2:$I$2281,"")</f>
        <v>2.0954971384632843</v>
      </c>
      <c r="BS34" s="5" t="str">
        <f>_xlfn.XLOOKUP(BS$3&amp;$A34,[3]Calcs!$Q$2:$Q$2281,[3]Calcs!$I$2:$I$2281,"")</f>
        <v/>
      </c>
      <c r="BT34" s="127">
        <f t="shared" si="7"/>
        <v>-7.0631101471918339E-2</v>
      </c>
      <c r="BU34" s="6" t="str">
        <f t="shared" si="8"/>
        <v/>
      </c>
      <c r="BV34" s="15">
        <f t="shared" si="22"/>
        <v>7</v>
      </c>
      <c r="BW34">
        <f t="shared" si="22"/>
        <v>2</v>
      </c>
      <c r="BX34">
        <f t="shared" si="22"/>
        <v>2</v>
      </c>
      <c r="BY34">
        <f t="shared" si="22"/>
        <v>2</v>
      </c>
      <c r="BZ34">
        <f t="shared" si="22"/>
        <v>2</v>
      </c>
      <c r="CA34">
        <f t="shared" si="22"/>
        <v>3</v>
      </c>
      <c r="CB34">
        <f t="shared" si="22"/>
        <v>2</v>
      </c>
      <c r="CC34">
        <f t="shared" si="22"/>
        <v>4</v>
      </c>
      <c r="CD34">
        <f t="shared" si="22"/>
        <v>5</v>
      </c>
      <c r="CE34">
        <f t="shared" si="22"/>
        <v>3</v>
      </c>
      <c r="CF34">
        <f t="shared" si="22"/>
        <v>6</v>
      </c>
      <c r="CG34">
        <f t="shared" si="22"/>
        <v>2</v>
      </c>
      <c r="CH34">
        <f t="shared" si="22"/>
        <v>5</v>
      </c>
      <c r="CI34">
        <f t="shared" si="22"/>
        <v>6</v>
      </c>
      <c r="CJ34" t="str">
        <f t="shared" si="22"/>
        <v/>
      </c>
      <c r="CK34" s="17">
        <v>3.3916729999999999</v>
      </c>
      <c r="CL34" s="5">
        <v>3.4536709999999999</v>
      </c>
      <c r="CM34" s="5">
        <v>3.5162040000000001</v>
      </c>
      <c r="CN34" s="5">
        <v>3.579215</v>
      </c>
      <c r="CO34" s="5">
        <v>3.6426909999999997</v>
      </c>
      <c r="CP34" s="5">
        <v>3.7064789999999999</v>
      </c>
      <c r="CQ34" s="5">
        <v>3.7706350000000004</v>
      </c>
      <c r="CR34" s="5">
        <v>3.8354470000000003</v>
      </c>
      <c r="CS34" s="5">
        <v>3.9013110000000002</v>
      </c>
      <c r="CT34" s="5">
        <v>3.9684899999999996</v>
      </c>
      <c r="CU34" s="5">
        <v>4.0370729999999995</v>
      </c>
      <c r="CV34" s="5">
        <v>4.1067640000000001</v>
      </c>
      <c r="CW34" s="5">
        <v>4.1768680000000007</v>
      </c>
      <c r="CX34" s="5">
        <v>4.2464399999999998</v>
      </c>
      <c r="CY34" s="5" t="s">
        <v>333</v>
      </c>
      <c r="CZ34">
        <f t="shared" si="23"/>
        <v>178.43457189283214</v>
      </c>
      <c r="DA34">
        <f t="shared" si="23"/>
        <v>199.52142932247847</v>
      </c>
      <c r="DB34">
        <f t="shared" si="23"/>
        <v>204.55361238129663</v>
      </c>
      <c r="DC34">
        <f t="shared" si="23"/>
        <v>211.54098378553883</v>
      </c>
      <c r="DD34">
        <f t="shared" si="23"/>
        <v>217.72911469369484</v>
      </c>
      <c r="DE34">
        <f t="shared" si="23"/>
        <v>218.747823954274</v>
      </c>
      <c r="DF34">
        <f t="shared" si="23"/>
        <v>227.13877666547731</v>
      </c>
      <c r="DG34">
        <f t="shared" si="23"/>
        <v>232.71997254132592</v>
      </c>
      <c r="DH34">
        <f t="shared" si="23"/>
        <v>233.66273621637083</v>
      </c>
      <c r="DI34">
        <f t="shared" si="23"/>
        <v>236.59731946096784</v>
      </c>
      <c r="DJ34">
        <f t="shared" si="23"/>
        <v>229.83711357843168</v>
      </c>
      <c r="DK34">
        <f t="shared" si="23"/>
        <v>246.84908562827221</v>
      </c>
      <c r="DL34">
        <f t="shared" si="23"/>
        <v>245.02512507869614</v>
      </c>
      <c r="DM34">
        <f t="shared" si="23"/>
        <v>246.00548335275187</v>
      </c>
      <c r="DN34" t="str">
        <f t="shared" si="23"/>
        <v/>
      </c>
      <c r="DO34" s="5">
        <v>3.3916729999999999</v>
      </c>
      <c r="DP34" s="5">
        <v>3.4536709999999999</v>
      </c>
      <c r="DQ34" s="5">
        <v>3.5162040000000001</v>
      </c>
      <c r="DR34" s="5">
        <v>3.579215</v>
      </c>
      <c r="DS34" s="5">
        <v>3.6426909999999997</v>
      </c>
      <c r="DT34" s="5">
        <v>3.7064789999999999</v>
      </c>
      <c r="DU34" s="5">
        <v>3.7706350000000004</v>
      </c>
      <c r="DV34" s="5">
        <v>3.8354470000000003</v>
      </c>
      <c r="DW34" s="5">
        <v>3.9013110000000002</v>
      </c>
      <c r="DX34" s="5">
        <v>3.9684899999999996</v>
      </c>
      <c r="DY34" s="5">
        <v>4.0370729999999995</v>
      </c>
      <c r="DZ34" s="5">
        <v>4.1067640000000001</v>
      </c>
      <c r="EA34" s="5">
        <v>4.1768680000000007</v>
      </c>
      <c r="EB34" s="5">
        <v>4.2464399999999998</v>
      </c>
      <c r="EC34" s="5">
        <v>4.3147679999999999</v>
      </c>
      <c r="ED34" s="127" t="str">
        <f>IFERROR(E34/VLOOKUP($C34,$C$159:$S$166,E$3-2003,0),"")</f>
        <v/>
      </c>
      <c r="EE34" s="6">
        <f t="shared" si="19"/>
        <v>1.1167049848573634</v>
      </c>
      <c r="EF34" s="6">
        <f t="shared" si="19"/>
        <v>1.1091434501145412</v>
      </c>
      <c r="EG34" s="6">
        <f t="shared" si="19"/>
        <v>1.0612892789119062</v>
      </c>
      <c r="EH34" s="6">
        <f t="shared" si="19"/>
        <v>1.1070049786453777</v>
      </c>
      <c r="EI34" s="6">
        <f t="shared" si="20"/>
        <v>1.0807262902083774</v>
      </c>
      <c r="EJ34" s="6">
        <f t="shared" si="20"/>
        <v>1.1112925243989111</v>
      </c>
      <c r="EK34" s="6">
        <f t="shared" si="20"/>
        <v>1.0840539193308547</v>
      </c>
      <c r="EL34" s="6">
        <f t="shared" si="20"/>
        <v>1.093606250406739</v>
      </c>
      <c r="EM34" s="6">
        <f t="shared" si="20"/>
        <v>1.1208491886836114</v>
      </c>
      <c r="EN34" s="6">
        <f t="shared" si="20"/>
        <v>1.0628742905586022</v>
      </c>
      <c r="EO34" s="6">
        <f t="shared" si="20"/>
        <v>1.1339206406156159</v>
      </c>
      <c r="EP34" s="6">
        <f t="shared" si="20"/>
        <v>1.1076819343441839</v>
      </c>
      <c r="EQ34" s="6">
        <f t="shared" si="21"/>
        <v>1.0729617814184591</v>
      </c>
      <c r="ER34" s="129" cm="1">
        <f t="array" ref="ER34">TREND($EM34:$EQ34,$EM$3:$EQ$3,ER$3)</f>
        <v>1.0843674159006778</v>
      </c>
      <c r="ES34" s="17">
        <f t="shared" si="26"/>
        <v>52.609603547521282</v>
      </c>
      <c r="ET34" s="5">
        <f t="shared" si="26"/>
        <v>57.770826845544484</v>
      </c>
      <c r="EU34" s="5">
        <f t="shared" si="26"/>
        <v>58.174557671084109</v>
      </c>
      <c r="EV34" s="5">
        <f t="shared" si="25"/>
        <v>59.102619927983881</v>
      </c>
      <c r="EW34" s="5">
        <f t="shared" si="25"/>
        <v>59.771502631899018</v>
      </c>
      <c r="EX34" s="5">
        <f t="shared" si="25"/>
        <v>59.017688742948231</v>
      </c>
      <c r="EY34" s="5">
        <f t="shared" si="25"/>
        <v>60.238866043909653</v>
      </c>
      <c r="EZ34" s="5">
        <f t="shared" si="25"/>
        <v>60.676101779356067</v>
      </c>
      <c r="FA34" s="5">
        <f t="shared" si="25"/>
        <v>59.893388713786422</v>
      </c>
      <c r="FB34" s="5">
        <f t="shared" si="25"/>
        <v>59.618978367330612</v>
      </c>
      <c r="FC34" s="5">
        <f t="shared" si="25"/>
        <v>56.931621890025696</v>
      </c>
      <c r="FD34" s="5">
        <f t="shared" si="25"/>
        <v>60.107930630606532</v>
      </c>
      <c r="FE34" s="5">
        <f t="shared" si="25"/>
        <v>58.662405677817951</v>
      </c>
      <c r="FF34" s="5">
        <f t="shared" si="25"/>
        <v>57.932169853513031</v>
      </c>
      <c r="FG34" s="5">
        <f t="shared" si="13"/>
        <v>55.550730026390518</v>
      </c>
      <c r="FH34" s="15">
        <f t="shared" si="24"/>
        <v>178.43457189283214</v>
      </c>
      <c r="FI34">
        <f t="shared" si="24"/>
        <v>199.52142932247847</v>
      </c>
      <c r="FJ34">
        <f t="shared" si="24"/>
        <v>204.55361238129663</v>
      </c>
      <c r="FK34">
        <f t="shared" si="24"/>
        <v>211.54098378553883</v>
      </c>
      <c r="FL34">
        <f t="shared" si="24"/>
        <v>217.72911469369484</v>
      </c>
      <c r="FM34">
        <f t="shared" si="24"/>
        <v>218.747823954274</v>
      </c>
      <c r="FN34">
        <f t="shared" si="24"/>
        <v>227.13877666547731</v>
      </c>
      <c r="FO34">
        <f t="shared" si="24"/>
        <v>232.71997254132592</v>
      </c>
      <c r="FP34">
        <f t="shared" si="24"/>
        <v>233.66273621637083</v>
      </c>
      <c r="FQ34">
        <f t="shared" si="24"/>
        <v>236.59731946096784</v>
      </c>
      <c r="FR34">
        <f t="shared" si="24"/>
        <v>229.83711357843168</v>
      </c>
      <c r="FS34">
        <f t="shared" si="24"/>
        <v>246.84908562827221</v>
      </c>
      <c r="FT34">
        <f t="shared" si="24"/>
        <v>245.02512507869614</v>
      </c>
      <c r="FU34">
        <f t="shared" si="24"/>
        <v>246.00548335275187</v>
      </c>
      <c r="FV34">
        <f t="shared" si="24"/>
        <v>239.68851229450897</v>
      </c>
    </row>
    <row r="35" spans="1:178">
      <c r="A35" t="str">
        <f>VLOOKUP(B35,'[3]country codes'!$A$3:$B$287,2,0)</f>
        <v>SVK</v>
      </c>
      <c r="B35" s="1" t="s">
        <v>76</v>
      </c>
      <c r="C35" s="15">
        <v>7</v>
      </c>
      <c r="D35" s="15">
        <v>1</v>
      </c>
      <c r="E35" s="17">
        <f>IFERROR(VLOOKUP(E$3&amp;$A35,[3]Calcs!$Q$2:$R$2281,2,0),"")</f>
        <v>38.92892821172741</v>
      </c>
      <c r="F35" s="5">
        <f>IFERROR(VLOOKUP(F$3&amp;$A35,[3]Calcs!$Q$2:$R$2281,2,0),"")</f>
        <v>37.882225393914105</v>
      </c>
      <c r="G35" s="5">
        <f>IFERROR(VLOOKUP(G$3&amp;$A35,[3]Calcs!$Q$2:$R$2281,2,0),"")</f>
        <v>38.001473222010034</v>
      </c>
      <c r="H35" s="5">
        <f>IFERROR(VLOOKUP(H$3&amp;$A35,[3]Calcs!$Q$2:$R$2281,2,0),"")</f>
        <v>42.374105228286616</v>
      </c>
      <c r="I35" s="5">
        <f>IFERROR(VLOOKUP(I$3&amp;$A35,[3]Calcs!$Q$2:$R$2281,2,0),"")</f>
        <v>43.474641747816733</v>
      </c>
      <c r="J35" s="5">
        <f>IFERROR(VLOOKUP(J$3&amp;$A35,[3]Calcs!$Q$2:$R$2281,2,0),"")</f>
        <v>42.158383151083278</v>
      </c>
      <c r="K35" s="5">
        <f>IFERROR(VLOOKUP(K$3&amp;$A35,[3]Calcs!$Q$2:$R$2281,2,0),"")</f>
        <v>44.477798145281355</v>
      </c>
      <c r="L35" s="5">
        <f>IFERROR(VLOOKUP(L$3&amp;$A35,[3]Calcs!$Q$2:$R$2281,2,0),"")</f>
        <v>43.963105446978645</v>
      </c>
      <c r="M35" s="5">
        <f>IFERROR(VLOOKUP(M$3&amp;$A35,[3]Calcs!$Q$2:$R$2281,2,0),"")</f>
        <v>45.316139767778253</v>
      </c>
      <c r="N35" s="5">
        <f>IFERROR(VLOOKUP(N$3&amp;$A35,[3]Calcs!$Q$2:$R$2281,2,0),"")</f>
        <v>46.248394639700251</v>
      </c>
      <c r="O35" s="5">
        <f>IFERROR(VLOOKUP(O$3&amp;$A35,[3]Calcs!$Q$2:$R$2281,2,0),"")</f>
        <v>45.349591478399113</v>
      </c>
      <c r="P35" s="5">
        <f>IFERROR(VLOOKUP(P$3&amp;$A35,[3]Calcs!$Q$2:$R$2281,2,0),"")</f>
        <v>46.437150148520985</v>
      </c>
      <c r="Q35" s="5">
        <f>IFERROR(VLOOKUP(Q$3&amp;$A35,[3]Calcs!$Q$2:$R$2281,2,0),"")</f>
        <v>45.930187109193767</v>
      </c>
      <c r="R35" s="5">
        <f>IFERROR(VLOOKUP(R$3&amp;$A35,[3]Calcs!$Q$2:$R$2281,2,0),"")</f>
        <v>46.574314058080866</v>
      </c>
      <c r="S35" s="5">
        <f>IFERROR(VLOOKUP(S$3&amp;$A35,[3]Calcs!$Q$2:$R$2281,2,0),"")</f>
        <v>49.682093755145431</v>
      </c>
      <c r="T35" s="127">
        <f t="shared" si="0"/>
        <v>0.67581193971704845</v>
      </c>
      <c r="U35" s="6">
        <f t="shared" si="1"/>
        <v>0.91197431026817888</v>
      </c>
      <c r="V35" s="6">
        <f t="shared" si="2"/>
        <v>3.107779697064565</v>
      </c>
      <c r="W35" s="17">
        <f>_xlfn.XLOOKUP(W$3&amp;$A35,[3]Calcs!$Q$2:$Q$2281,[3]Calcs!$H$2:$H$2281,"")</f>
        <v>5.264676570892334</v>
      </c>
      <c r="X35" s="5">
        <f>_xlfn.XLOOKUP(X$3&amp;$A35,[3]Calcs!$Q$2:$Q$2281,[3]Calcs!$H$2:$H$2281,"")</f>
        <v>5.4615632295608521</v>
      </c>
      <c r="Y35" s="5">
        <f>_xlfn.XLOOKUP(Y$3&amp;$A35,[3]Calcs!$Q$2:$Q$2281,[3]Calcs!$H$2:$H$2281,"")</f>
        <v>5.6584498882293701</v>
      </c>
      <c r="Z35" s="5">
        <f>_xlfn.XLOOKUP(Z$3&amp;$A35,[3]Calcs!$Q$2:$Q$2281,[3]Calcs!$H$2:$H$2281,"")</f>
        <v>5.8553365468978882</v>
      </c>
      <c r="AA35" s="5">
        <f>_xlfn.XLOOKUP(AA$3&amp;$A35,[3]Calcs!$Q$2:$Q$2281,[3]Calcs!$H$2:$H$2281,"")</f>
        <v>6.0522232055664063</v>
      </c>
      <c r="AB35" s="5">
        <f>_xlfn.XLOOKUP(AB$3&amp;$A35,[3]Calcs!$Q$2:$Q$2281,[3]Calcs!$H$2:$H$2281,"")</f>
        <v>5.9450483322143555</v>
      </c>
      <c r="AC35" s="5">
        <f>_xlfn.XLOOKUP(AC$3&amp;$A35,[3]Calcs!$Q$2:$Q$2281,[3]Calcs!$H$2:$H$2281,"")</f>
        <v>5.9110593795776367</v>
      </c>
      <c r="AD35" s="5">
        <f>_xlfn.XLOOKUP(AD$3&amp;$A35,[3]Calcs!$Q$2:$Q$2281,[3]Calcs!$H$2:$H$2281,"")</f>
        <v>5.9365272521972656</v>
      </c>
      <c r="AE35" s="5">
        <f>_xlfn.XLOOKUP(AE$3&amp;$A35,[3]Calcs!$Q$2:$Q$2281,[3]Calcs!$H$2:$H$2281,"")</f>
        <v>6.1388731002807617</v>
      </c>
      <c r="AF35" s="5">
        <f>_xlfn.XLOOKUP(AF$3&amp;$A35,[3]Calcs!$Q$2:$Q$2281,[3]Calcs!$H$2:$H$2281,"")</f>
        <v>6.1620044708251953</v>
      </c>
      <c r="AG35" s="5">
        <f>_xlfn.XLOOKUP(AG$3&amp;$A35,[3]Calcs!$Q$2:$Q$2281,[3]Calcs!$H$2:$H$2281,"")</f>
        <v>5.9931631088256836</v>
      </c>
      <c r="AH35" s="5">
        <f>_xlfn.XLOOKUP(AH$3&amp;$A35,[3]Calcs!$Q$2:$Q$2281,[3]Calcs!$H$2:$H$2281,"")</f>
        <v>6.365509033203125</v>
      </c>
      <c r="AI35" s="5">
        <f>_xlfn.XLOOKUP(AI$3&amp;$A35,[3]Calcs!$Q$2:$Q$2281,[3]Calcs!$H$2:$H$2281,"")</f>
        <v>6.2351107597351074</v>
      </c>
      <c r="AJ35" s="5">
        <f>_xlfn.XLOOKUP(AJ$3&amp;$A35,[3]Calcs!$Q$2:$Q$2281,[3]Calcs!$H$2:$H$2281,"")</f>
        <v>6.2434287071228027</v>
      </c>
      <c r="AK35" s="128">
        <f>_xlfn.XLOOKUP(AK$3&amp;$A35,[3]Calcs!$Q$2:$Q$2281,[3]Calcs!$H$2:$H$2281,"")</f>
        <v>6.5190982818603516</v>
      </c>
      <c r="AL35" s="127">
        <f t="shared" si="3"/>
        <v>6.5312016141283638E-2</v>
      </c>
      <c r="AM35" s="6">
        <f t="shared" si="4"/>
        <v>0.27566957473754883</v>
      </c>
      <c r="AN35" s="17">
        <f>_xlfn.XLOOKUP(AN$3&amp;$A35,[3]Calcs!$Q$2:$Q$2281,[3]Calcs!$G$2:$G$2281,"")</f>
        <v>74.5</v>
      </c>
      <c r="AO35" s="5">
        <f>_xlfn.XLOOKUP(AO$3&amp;$A35,[3]Calcs!$Q$2:$Q$2281,[3]Calcs!$G$2:$G$2281,"")</f>
        <v>74.7</v>
      </c>
      <c r="AP35" s="5">
        <f>_xlfn.XLOOKUP(AP$3&amp;$A35,[3]Calcs!$Q$2:$Q$2281,[3]Calcs!$G$2:$G$2281,"")</f>
        <v>74.900000000000006</v>
      </c>
      <c r="AQ35" s="5">
        <f>_xlfn.XLOOKUP(AQ$3&amp;$A35,[3]Calcs!$Q$2:$Q$2281,[3]Calcs!$G$2:$G$2281,"")</f>
        <v>75.2</v>
      </c>
      <c r="AR35" s="5">
        <f>_xlfn.XLOOKUP(AR$3&amp;$A35,[3]Calcs!$Q$2:$Q$2281,[3]Calcs!$G$2:$G$2281,"")</f>
        <v>75.5</v>
      </c>
      <c r="AS35" s="5">
        <f>_xlfn.XLOOKUP(AS$3&amp;$A35,[3]Calcs!$Q$2:$Q$2281,[3]Calcs!$G$2:$G$2281,"")</f>
        <v>75.8</v>
      </c>
      <c r="AT35" s="5">
        <f>_xlfn.XLOOKUP(AT$3&amp;$A35,[3]Calcs!$Q$2:$Q$2281,[3]Calcs!$G$2:$G$2281,"")</f>
        <v>76.099999999999994</v>
      </c>
      <c r="AU35" s="5">
        <f>_xlfn.XLOOKUP(AU$3&amp;$A35,[3]Calcs!$Q$2:$Q$2281,[3]Calcs!$G$2:$G$2281,"")</f>
        <v>76.3</v>
      </c>
      <c r="AV35" s="5">
        <f>_xlfn.XLOOKUP(AV$3&amp;$A35,[3]Calcs!$Q$2:$Q$2281,[3]Calcs!$G$2:$G$2281,"")</f>
        <v>76.599999999999994</v>
      </c>
      <c r="AW35" s="5">
        <f>_xlfn.XLOOKUP(AW$3&amp;$A35,[3]Calcs!$Q$2:$Q$2281,[3]Calcs!$G$2:$G$2281,"")</f>
        <v>76.8</v>
      </c>
      <c r="AX35" s="5">
        <f>_xlfn.XLOOKUP(AX$3&amp;$A35,[3]Calcs!$Q$2:$Q$2281,[3]Calcs!$G$2:$G$2281,"")</f>
        <v>77</v>
      </c>
      <c r="AY35" s="5">
        <f>_xlfn.XLOOKUP(AY$3&amp;$A35,[3]Calcs!$Q$2:$Q$2281,[3]Calcs!$G$2:$G$2281,"")</f>
        <v>77.2</v>
      </c>
      <c r="AZ35" s="5">
        <f>_xlfn.XLOOKUP(AZ$3&amp;$A35,[3]Calcs!$Q$2:$Q$2281,[3]Calcs!$G$2:$G$2281,"")</f>
        <v>77.400000000000006</v>
      </c>
      <c r="BA35" s="5">
        <f>_xlfn.XLOOKUP(BA$3&amp;$A35,[3]Calcs!$Q$2:$Q$2281,[3]Calcs!$G$2:$G$2281,"")</f>
        <v>77.5</v>
      </c>
      <c r="BB35" s="5">
        <f>_xlfn.XLOOKUP(BB$3&amp;$A35,[3]Calcs!$Q$2:$Q$2281,[3]Calcs!$G$2:$G$2281,"")</f>
        <v>76.600000000000009</v>
      </c>
      <c r="BC35" s="127">
        <f t="shared" si="5"/>
        <v>0.24417582417582409</v>
      </c>
      <c r="BD35" s="6">
        <f t="shared" si="6"/>
        <v>-0.89999999999999147</v>
      </c>
      <c r="BE35" s="17">
        <f>_xlfn.XLOOKUP(BE$3&amp;$A35,[3]Calcs!$Q$2:$Q$2281,[3]Calcs!$I$2:$I$2281,"")</f>
        <v>4.5424096772398297</v>
      </c>
      <c r="BF35" s="5">
        <f>_xlfn.XLOOKUP(BF$3&amp;$A35,[3]Calcs!$Q$2:$Q$2281,[3]Calcs!$I$2:$I$2281,"")</f>
        <v>5.1578964027305396</v>
      </c>
      <c r="BG35" s="5">
        <f>_xlfn.XLOOKUP(BG$3&amp;$A35,[3]Calcs!$Q$2:$Q$2281,[3]Calcs!$I$2:$I$2281,"")</f>
        <v>5.4634057465044199</v>
      </c>
      <c r="BH35" s="5">
        <f>_xlfn.XLOOKUP(BH$3&amp;$A35,[3]Calcs!$Q$2:$Q$2281,[3]Calcs!$I$2:$I$2281,"")</f>
        <v>4.5244209628167802</v>
      </c>
      <c r="BI35" s="5">
        <f>_xlfn.XLOOKUP(BI$3&amp;$A35,[3]Calcs!$Q$2:$Q$2281,[3]Calcs!$I$2:$I$2281,"")</f>
        <v>4.55174001750395</v>
      </c>
      <c r="BJ35" s="5">
        <f>_xlfn.XLOOKUP(BJ$3&amp;$A35,[3]Calcs!$Q$2:$Q$2281,[3]Calcs!$I$2:$I$2281,"")</f>
        <v>4.7641296419775001</v>
      </c>
      <c r="BK35" s="5">
        <f>_xlfn.XLOOKUP(BK$3&amp;$A35,[3]Calcs!$Q$2:$Q$2281,[3]Calcs!$I$2:$I$2281,"")</f>
        <v>4.1445378651178499</v>
      </c>
      <c r="BL35" s="5">
        <f>_xlfn.XLOOKUP(BL$3&amp;$A35,[3]Calcs!$Q$2:$Q$2281,[3]Calcs!$I$2:$I$2281,"")</f>
        <v>4.3471721399486496</v>
      </c>
      <c r="BM35" s="5">
        <f>_xlfn.XLOOKUP(BM$3&amp;$A35,[3]Calcs!$Q$2:$Q$2281,[3]Calcs!$I$2:$I$2281,"")</f>
        <v>4.3270295941779899</v>
      </c>
      <c r="BN35" s="5">
        <f>_xlfn.XLOOKUP(BN$3&amp;$A35,[3]Calcs!$Q$2:$Q$2281,[3]Calcs!$I$2:$I$2281,"")</f>
        <v>4.1454026063260603</v>
      </c>
      <c r="BO35" s="5">
        <f>_xlfn.XLOOKUP(BO$3&amp;$A35,[3]Calcs!$Q$2:$Q$2281,[3]Calcs!$I$2:$I$2281,"")</f>
        <v>4.1485625993005897</v>
      </c>
      <c r="BP35" s="5">
        <f>_xlfn.XLOOKUP(BP$3&amp;$A35,[3]Calcs!$Q$2:$Q$2281,[3]Calcs!$I$2:$I$2281,"")</f>
        <v>4.4139791849766397</v>
      </c>
      <c r="BQ35" s="5">
        <f>_xlfn.XLOOKUP(BQ$3&amp;$A35,[3]Calcs!$Q$2:$Q$2281,[3]Calcs!$I$2:$I$2281,"")</f>
        <v>4.3529988239634028</v>
      </c>
      <c r="BR35" s="5">
        <f>_xlfn.XLOOKUP(BR$3&amp;$A35,[3]Calcs!$Q$2:$Q$2281,[3]Calcs!$I$2:$I$2281,"")</f>
        <v>4.2171277948019679</v>
      </c>
      <c r="BS35" s="5">
        <f>_xlfn.XLOOKUP(BS$3&amp;$A35,[3]Calcs!$Q$2:$Q$2281,[3]Calcs!$I$2:$I$2281,"")</f>
        <v>3.7419009351234664</v>
      </c>
      <c r="BT35" s="127">
        <f t="shared" si="7"/>
        <v>-6.2195029364728018E-2</v>
      </c>
      <c r="BU35" s="6">
        <f t="shared" si="8"/>
        <v>-0.47522685967850142</v>
      </c>
      <c r="BV35" s="15">
        <f t="shared" si="22"/>
        <v>52</v>
      </c>
      <c r="BW35">
        <f t="shared" si="22"/>
        <v>87</v>
      </c>
      <c r="BX35">
        <f t="shared" si="22"/>
        <v>83</v>
      </c>
      <c r="BY35">
        <f t="shared" si="22"/>
        <v>68</v>
      </c>
      <c r="BZ35">
        <f t="shared" si="22"/>
        <v>60</v>
      </c>
      <c r="CA35">
        <f t="shared" si="22"/>
        <v>74</v>
      </c>
      <c r="CB35">
        <f t="shared" si="22"/>
        <v>59</v>
      </c>
      <c r="CC35">
        <f t="shared" si="22"/>
        <v>65</v>
      </c>
      <c r="CD35">
        <f t="shared" si="22"/>
        <v>58</v>
      </c>
      <c r="CE35">
        <f t="shared" si="22"/>
        <v>55</v>
      </c>
      <c r="CF35">
        <f t="shared" si="22"/>
        <v>60</v>
      </c>
      <c r="CG35">
        <f t="shared" si="22"/>
        <v>56</v>
      </c>
      <c r="CH35">
        <f t="shared" si="22"/>
        <v>68</v>
      </c>
      <c r="CI35">
        <f t="shared" si="22"/>
        <v>61</v>
      </c>
      <c r="CJ35">
        <f t="shared" si="22"/>
        <v>33</v>
      </c>
      <c r="CK35" s="17">
        <v>5.3986739999999998</v>
      </c>
      <c r="CL35" s="5">
        <v>5.3986930000000006</v>
      </c>
      <c r="CM35" s="5">
        <v>5.399362</v>
      </c>
      <c r="CN35" s="5">
        <v>5.4011490000000002</v>
      </c>
      <c r="CO35" s="5">
        <v>5.404293</v>
      </c>
      <c r="CP35" s="5">
        <v>5.4089320000000001</v>
      </c>
      <c r="CQ35" s="5">
        <v>5.4148940000000003</v>
      </c>
      <c r="CR35" s="5">
        <v>5.4217209999999998</v>
      </c>
      <c r="CS35" s="5">
        <v>5.4287979999999996</v>
      </c>
      <c r="CT35" s="5">
        <v>5.4356139999999993</v>
      </c>
      <c r="CU35" s="5">
        <v>5.4420010000000003</v>
      </c>
      <c r="CV35" s="5">
        <v>5.4479030000000002</v>
      </c>
      <c r="CW35" s="5">
        <v>5.453017</v>
      </c>
      <c r="CX35" s="5">
        <v>5.4570119999999998</v>
      </c>
      <c r="CY35" s="5">
        <v>5.4596429999999998</v>
      </c>
      <c r="CZ35">
        <f t="shared" si="23"/>
        <v>210.16459258451926</v>
      </c>
      <c r="DA35">
        <f t="shared" si="23"/>
        <v>204.51450505854635</v>
      </c>
      <c r="DB35">
        <f t="shared" si="23"/>
        <v>205.18371045893855</v>
      </c>
      <c r="DC35">
        <f t="shared" si="23"/>
        <v>228.86885607965505</v>
      </c>
      <c r="DD35">
        <f t="shared" si="23"/>
        <v>234.94970207523374</v>
      </c>
      <c r="DE35">
        <f t="shared" si="23"/>
        <v>228.03182769415517</v>
      </c>
      <c r="DF35">
        <f t="shared" si="23"/>
        <v>240.84256231009516</v>
      </c>
      <c r="DG35">
        <f t="shared" si="23"/>
        <v>238.35569202709848</v>
      </c>
      <c r="DH35">
        <f t="shared" si="23"/>
        <v>246.01216893903504</v>
      </c>
      <c r="DI35">
        <f t="shared" si="23"/>
        <v>251.38842138107961</v>
      </c>
      <c r="DJ35">
        <f t="shared" si="23"/>
        <v>246.79252217503947</v>
      </c>
      <c r="DK35">
        <f t="shared" si="23"/>
        <v>252.98508960557794</v>
      </c>
      <c r="DL35">
        <f t="shared" si="23"/>
        <v>250.45809111961447</v>
      </c>
      <c r="DM35">
        <f t="shared" si="23"/>
        <v>254.15659070671597</v>
      </c>
      <c r="DN35">
        <f t="shared" si="23"/>
        <v>271.24649539562347</v>
      </c>
      <c r="DO35" s="5">
        <v>5.3986739999999998</v>
      </c>
      <c r="DP35" s="5">
        <v>5.3986930000000006</v>
      </c>
      <c r="DQ35" s="5">
        <v>5.399362</v>
      </c>
      <c r="DR35" s="5">
        <v>5.4011490000000002</v>
      </c>
      <c r="DS35" s="5">
        <v>5.404293</v>
      </c>
      <c r="DT35" s="5">
        <v>5.4089320000000001</v>
      </c>
      <c r="DU35" s="5">
        <v>5.4148940000000003</v>
      </c>
      <c r="DV35" s="5">
        <v>5.4217209999999998</v>
      </c>
      <c r="DW35" s="5">
        <v>5.4287979999999996</v>
      </c>
      <c r="DX35" s="5">
        <v>5.4356139999999993</v>
      </c>
      <c r="DY35" s="5">
        <v>5.4420010000000003</v>
      </c>
      <c r="DZ35" s="5">
        <v>5.4479030000000002</v>
      </c>
      <c r="EA35" s="5">
        <v>5.453017</v>
      </c>
      <c r="EB35" s="5">
        <v>5.4570119999999998</v>
      </c>
      <c r="EC35" s="5">
        <v>5.4596429999999998</v>
      </c>
      <c r="ED35" s="127">
        <f>IFERROR(E35/VLOOKUP($C35,$C$159:$S$166,E$3-2003,0),"")</f>
        <v>1.1052552740296495</v>
      </c>
      <c r="EE35" s="6">
        <f t="shared" ref="EE35:EQ55" si="27">IFERROR(F35/VLOOKUP($C35,$C$159:$S$166,F$3-2003,0),"")</f>
        <v>1.0138415610611329</v>
      </c>
      <c r="EF35" s="6">
        <f t="shared" si="27"/>
        <v>1.0048645843104043</v>
      </c>
      <c r="EG35" s="6">
        <f t="shared" si="27"/>
        <v>1.0979556186351653</v>
      </c>
      <c r="EH35" s="6">
        <f t="shared" si="27"/>
        <v>1.1314297282977037</v>
      </c>
      <c r="EI35" s="6">
        <f t="shared" si="20"/>
        <v>1.1073126243544289</v>
      </c>
      <c r="EJ35" s="6">
        <f t="shared" si="20"/>
        <v>1.1092437592321007</v>
      </c>
      <c r="EK35" s="6">
        <f t="shared" si="20"/>
        <v>1.1019755498206927</v>
      </c>
      <c r="EL35" s="6">
        <f t="shared" si="20"/>
        <v>1.0959906565862385</v>
      </c>
      <c r="EM35" s="6">
        <f t="shared" si="20"/>
        <v>1.1012300394024224</v>
      </c>
      <c r="EN35" s="6">
        <f t="shared" si="20"/>
        <v>1.0908951198426187</v>
      </c>
      <c r="EO35" s="6">
        <f t="shared" si="20"/>
        <v>1.1164646479905369</v>
      </c>
      <c r="EP35" s="6">
        <f t="shared" si="20"/>
        <v>1.1032574803441031</v>
      </c>
      <c r="EQ35" s="6">
        <f t="shared" si="21"/>
        <v>1.1099305704216134</v>
      </c>
      <c r="ER35" s="6">
        <f t="shared" si="21"/>
        <v>1.2019638536667903</v>
      </c>
      <c r="ES35" s="17">
        <f t="shared" si="26"/>
        <v>38.92892821172741</v>
      </c>
      <c r="ET35" s="5">
        <f t="shared" si="26"/>
        <v>37.882225393914105</v>
      </c>
      <c r="EU35" s="5">
        <f t="shared" si="26"/>
        <v>38.001473222010034</v>
      </c>
      <c r="EV35" s="5">
        <f t="shared" si="25"/>
        <v>42.374105228286616</v>
      </c>
      <c r="EW35" s="5">
        <f t="shared" si="25"/>
        <v>43.474641747816733</v>
      </c>
      <c r="EX35" s="5">
        <f t="shared" si="25"/>
        <v>42.158383151083278</v>
      </c>
      <c r="EY35" s="5">
        <f t="shared" si="25"/>
        <v>44.477798145281355</v>
      </c>
      <c r="EZ35" s="5">
        <f t="shared" si="25"/>
        <v>43.963105446978645</v>
      </c>
      <c r="FA35" s="5">
        <f t="shared" si="25"/>
        <v>45.316139767778253</v>
      </c>
      <c r="FB35" s="5">
        <f t="shared" si="25"/>
        <v>46.248394639700251</v>
      </c>
      <c r="FC35" s="5">
        <f t="shared" si="25"/>
        <v>45.349591478399113</v>
      </c>
      <c r="FD35" s="5">
        <f t="shared" si="25"/>
        <v>46.437150148520985</v>
      </c>
      <c r="FE35" s="5">
        <f t="shared" si="25"/>
        <v>45.930187109193767</v>
      </c>
      <c r="FF35" s="5">
        <f t="shared" si="25"/>
        <v>46.574314058080866</v>
      </c>
      <c r="FG35" s="5">
        <f t="shared" si="13"/>
        <v>49.682093755145431</v>
      </c>
      <c r="FH35" s="15">
        <f t="shared" si="24"/>
        <v>210.16459258451926</v>
      </c>
      <c r="FI35">
        <f t="shared" si="24"/>
        <v>204.51450505854635</v>
      </c>
      <c r="FJ35">
        <f t="shared" si="24"/>
        <v>205.18371045893855</v>
      </c>
      <c r="FK35">
        <f t="shared" si="24"/>
        <v>228.86885607965505</v>
      </c>
      <c r="FL35">
        <f t="shared" si="24"/>
        <v>234.94970207523374</v>
      </c>
      <c r="FM35">
        <f t="shared" si="24"/>
        <v>228.03182769415517</v>
      </c>
      <c r="FN35">
        <f t="shared" si="24"/>
        <v>240.84256231009516</v>
      </c>
      <c r="FO35">
        <f t="shared" si="24"/>
        <v>238.35569202709848</v>
      </c>
      <c r="FP35">
        <f t="shared" si="24"/>
        <v>246.01216893903504</v>
      </c>
      <c r="FQ35">
        <f t="shared" si="24"/>
        <v>251.38842138107961</v>
      </c>
      <c r="FR35">
        <f t="shared" si="24"/>
        <v>246.79252217503947</v>
      </c>
      <c r="FS35">
        <f t="shared" si="24"/>
        <v>252.98508960557794</v>
      </c>
      <c r="FT35">
        <f t="shared" si="24"/>
        <v>250.45809111961447</v>
      </c>
      <c r="FU35">
        <f t="shared" si="24"/>
        <v>254.15659070671597</v>
      </c>
      <c r="FV35">
        <f t="shared" si="24"/>
        <v>271.24649539562347</v>
      </c>
    </row>
    <row r="36" spans="1:178">
      <c r="A36" t="str">
        <f>VLOOKUP(B36,'[3]country codes'!$A$3:$B$287,2,0)</f>
        <v>SVN</v>
      </c>
      <c r="B36" s="1" t="s">
        <v>67</v>
      </c>
      <c r="C36" s="15">
        <v>7</v>
      </c>
      <c r="D36" s="15">
        <v>1</v>
      </c>
      <c r="E36" s="17">
        <f>IFERROR(VLOOKUP(E$3&amp;$A36,[3]Calcs!$Q$2:$R$2281,2,0),"")</f>
        <v>39.994139134411952</v>
      </c>
      <c r="F36" s="5">
        <f>IFERROR(VLOOKUP(F$3&amp;$A36,[3]Calcs!$Q$2:$R$2281,2,0),"")</f>
        <v>39.586891120712316</v>
      </c>
      <c r="G36" s="5">
        <f>IFERROR(VLOOKUP(G$3&amp;$A36,[3]Calcs!$Q$2:$R$2281,2,0),"")</f>
        <v>40.119709851874006</v>
      </c>
      <c r="H36" s="5">
        <f>IFERROR(VLOOKUP(H$3&amp;$A36,[3]Calcs!$Q$2:$R$2281,2,0),"")</f>
        <v>43.195154529591754</v>
      </c>
      <c r="I36" s="5">
        <f>IFERROR(VLOOKUP(I$3&amp;$A36,[3]Calcs!$Q$2:$R$2281,2,0),"")</f>
        <v>43.972309594485161</v>
      </c>
      <c r="J36" s="5">
        <f>IFERROR(VLOOKUP(J$3&amp;$A36,[3]Calcs!$Q$2:$R$2281,2,0),"")</f>
        <v>43.845673537179195</v>
      </c>
      <c r="K36" s="5">
        <f>IFERROR(VLOOKUP(K$3&amp;$A36,[3]Calcs!$Q$2:$R$2281,2,0),"")</f>
        <v>45.617017126351605</v>
      </c>
      <c r="L36" s="5">
        <f>IFERROR(VLOOKUP(L$3&amp;$A36,[3]Calcs!$Q$2:$R$2281,2,0),"")</f>
        <v>45.802574058790277</v>
      </c>
      <c r="M36" s="5">
        <f>IFERROR(VLOOKUP(M$3&amp;$A36,[3]Calcs!$Q$2:$R$2281,2,0),"")</f>
        <v>44.100267274808715</v>
      </c>
      <c r="N36" s="5">
        <f>IFERROR(VLOOKUP(N$3&amp;$A36,[3]Calcs!$Q$2:$R$2281,2,0),"")</f>
        <v>43.369178738512097</v>
      </c>
      <c r="O36" s="5">
        <f>IFERROR(VLOOKUP(O$3&amp;$A36,[3]Calcs!$Q$2:$R$2281,2,0),"")</f>
        <v>44.534914089834089</v>
      </c>
      <c r="P36" s="5">
        <f>IFERROR(VLOOKUP(P$3&amp;$A36,[3]Calcs!$Q$2:$R$2281,2,0),"")</f>
        <v>45.781568101359454</v>
      </c>
      <c r="Q36" s="5">
        <f>IFERROR(VLOOKUP(Q$3&amp;$A36,[3]Calcs!$Q$2:$R$2281,2,0),"")</f>
        <v>45.802672682020152</v>
      </c>
      <c r="R36" s="5">
        <f>IFERROR(VLOOKUP(R$3&amp;$A36,[3]Calcs!$Q$2:$R$2281,2,0),"")</f>
        <v>47.884547878444458</v>
      </c>
      <c r="S36" s="5">
        <f>IFERROR(VLOOKUP(S$3&amp;$A36,[3]Calcs!$Q$2:$R$2281,2,0),"")</f>
        <v>48.745530081152111</v>
      </c>
      <c r="T36" s="127">
        <f t="shared" si="0"/>
        <v>0.50377502391062867</v>
      </c>
      <c r="U36" s="6">
        <f t="shared" si="1"/>
        <v>0.85536396383698632</v>
      </c>
      <c r="V36" s="6">
        <f t="shared" si="2"/>
        <v>0.86098220270765324</v>
      </c>
      <c r="W36" s="17">
        <f>_xlfn.XLOOKUP(W$3&amp;$A36,[3]Calcs!$Q$2:$Q$2281,[3]Calcs!$H$2:$H$2281,"")</f>
        <v>5.8112645149230957</v>
      </c>
      <c r="X36" s="5">
        <f>_xlfn.XLOOKUP(X$3&amp;$A36,[3]Calcs!$Q$2:$Q$2281,[3]Calcs!$H$2:$H$2281,"")</f>
        <v>5.8175632158915205</v>
      </c>
      <c r="Y36" s="5">
        <f>_xlfn.XLOOKUP(Y$3&amp;$A36,[3]Calcs!$Q$2:$Q$2281,[3]Calcs!$H$2:$H$2281,"")</f>
        <v>5.8238619168599444</v>
      </c>
      <c r="Z36" s="5">
        <f>_xlfn.XLOOKUP(Z$3&amp;$A36,[3]Calcs!$Q$2:$Q$2281,[3]Calcs!$H$2:$H$2281,"")</f>
        <v>5.8301606178283691</v>
      </c>
      <c r="AA36" s="5">
        <f>_xlfn.XLOOKUP(AA$3&amp;$A36,[3]Calcs!$Q$2:$Q$2281,[3]Calcs!$H$2:$H$2281,"")</f>
        <v>6.0825552940368652</v>
      </c>
      <c r="AB36" s="5">
        <f>_xlfn.XLOOKUP(AB$3&amp;$A36,[3]Calcs!$Q$2:$Q$2281,[3]Calcs!$H$2:$H$2281,"")</f>
        <v>6.0359640121459961</v>
      </c>
      <c r="AC36" s="5">
        <f>_xlfn.XLOOKUP(AC$3&amp;$A36,[3]Calcs!$Q$2:$Q$2281,[3]Calcs!$H$2:$H$2281,"")</f>
        <v>6.0628910064697266</v>
      </c>
      <c r="AD36" s="5">
        <f>_xlfn.XLOOKUP(AD$3&amp;$A36,[3]Calcs!$Q$2:$Q$2281,[3]Calcs!$H$2:$H$2281,"")</f>
        <v>5.974888801574707</v>
      </c>
      <c r="AE36" s="5">
        <f>_xlfn.XLOOKUP(AE$3&amp;$A36,[3]Calcs!$Q$2:$Q$2281,[3]Calcs!$H$2:$H$2281,"")</f>
        <v>5.6783952713012695</v>
      </c>
      <c r="AF36" s="5">
        <f>_xlfn.XLOOKUP(AF$3&amp;$A36,[3]Calcs!$Q$2:$Q$2281,[3]Calcs!$H$2:$H$2281,"")</f>
        <v>5.7406420707702637</v>
      </c>
      <c r="AG36" s="5">
        <f>_xlfn.XLOOKUP(AG$3&amp;$A36,[3]Calcs!$Q$2:$Q$2281,[3]Calcs!$H$2:$H$2281,"")</f>
        <v>5.936821460723877</v>
      </c>
      <c r="AH36" s="5">
        <f>_xlfn.XLOOKUP(AH$3&amp;$A36,[3]Calcs!$Q$2:$Q$2281,[3]Calcs!$H$2:$H$2281,"")</f>
        <v>6.1668376922607422</v>
      </c>
      <c r="AI36" s="5">
        <f>_xlfn.XLOOKUP(AI$3&amp;$A36,[3]Calcs!$Q$2:$Q$2281,[3]Calcs!$H$2:$H$2281,"")</f>
        <v>6.2494192123413086</v>
      </c>
      <c r="AJ36" s="5">
        <f>_xlfn.XLOOKUP(AJ$3&amp;$A36,[3]Calcs!$Q$2:$Q$2281,[3]Calcs!$H$2:$H$2281,"")</f>
        <v>6.6652736663818359</v>
      </c>
      <c r="AK36" s="128">
        <f>_xlfn.XLOOKUP(AK$3&amp;$A36,[3]Calcs!$Q$2:$Q$2281,[3]Calcs!$H$2:$H$2281,"")</f>
        <v>6.4620761871337891</v>
      </c>
      <c r="AL36" s="127">
        <f t="shared" si="3"/>
        <v>3.6957512670384218E-2</v>
      </c>
      <c r="AM36" s="6">
        <f t="shared" si="4"/>
        <v>-0.20319747924804688</v>
      </c>
      <c r="AN36" s="17">
        <f>_xlfn.XLOOKUP(AN$3&amp;$A36,[3]Calcs!$Q$2:$Q$2281,[3]Calcs!$G$2:$G$2281,"")</f>
        <v>78</v>
      </c>
      <c r="AO36" s="5">
        <f>_xlfn.XLOOKUP(AO$3&amp;$A36,[3]Calcs!$Q$2:$Q$2281,[3]Calcs!$G$2:$G$2281,"")</f>
        <v>78.400000000000006</v>
      </c>
      <c r="AP36" s="5">
        <f>_xlfn.XLOOKUP(AP$3&amp;$A36,[3]Calcs!$Q$2:$Q$2281,[3]Calcs!$G$2:$G$2281,"")</f>
        <v>78.7</v>
      </c>
      <c r="AQ36" s="5">
        <f>_xlfn.XLOOKUP(AQ$3&amp;$A36,[3]Calcs!$Q$2:$Q$2281,[3]Calcs!$G$2:$G$2281,"")</f>
        <v>79.099999999999994</v>
      </c>
      <c r="AR36" s="5">
        <f>_xlfn.XLOOKUP(AR$3&amp;$A36,[3]Calcs!$Q$2:$Q$2281,[3]Calcs!$G$2:$G$2281,"")</f>
        <v>79.400000000000006</v>
      </c>
      <c r="AS36" s="5">
        <f>_xlfn.XLOOKUP(AS$3&amp;$A36,[3]Calcs!$Q$2:$Q$2281,[3]Calcs!$G$2:$G$2281,"")</f>
        <v>79.7</v>
      </c>
      <c r="AT36" s="5">
        <f>_xlfn.XLOOKUP(AT$3&amp;$A36,[3]Calcs!$Q$2:$Q$2281,[3]Calcs!$G$2:$G$2281,"")</f>
        <v>80</v>
      </c>
      <c r="AU36" s="5">
        <f>_xlfn.XLOOKUP(AU$3&amp;$A36,[3]Calcs!$Q$2:$Q$2281,[3]Calcs!$G$2:$G$2281,"")</f>
        <v>80.3</v>
      </c>
      <c r="AV36" s="5">
        <f>_xlfn.XLOOKUP(AV$3&amp;$A36,[3]Calcs!$Q$2:$Q$2281,[3]Calcs!$G$2:$G$2281,"")</f>
        <v>80.5</v>
      </c>
      <c r="AW36" s="5">
        <f>_xlfn.XLOOKUP(AW$3&amp;$A36,[3]Calcs!$Q$2:$Q$2281,[3]Calcs!$G$2:$G$2281,"")</f>
        <v>80.7</v>
      </c>
      <c r="AX36" s="5">
        <f>_xlfn.XLOOKUP(AX$3&amp;$A36,[3]Calcs!$Q$2:$Q$2281,[3]Calcs!$G$2:$G$2281,"")</f>
        <v>80.900000000000006</v>
      </c>
      <c r="AY36" s="5">
        <f>_xlfn.XLOOKUP(AY$3&amp;$A36,[3]Calcs!$Q$2:$Q$2281,[3]Calcs!$G$2:$G$2281,"")</f>
        <v>81</v>
      </c>
      <c r="AZ36" s="5">
        <f>_xlfn.XLOOKUP(AZ$3&amp;$A36,[3]Calcs!$Q$2:$Q$2281,[3]Calcs!$G$2:$G$2281,"")</f>
        <v>81.2</v>
      </c>
      <c r="BA36" s="5">
        <f>_xlfn.XLOOKUP(BA$3&amp;$A36,[3]Calcs!$Q$2:$Q$2281,[3]Calcs!$G$2:$G$2281,"")</f>
        <v>81.3</v>
      </c>
      <c r="BB36" s="5">
        <f>_xlfn.XLOOKUP(BB$3&amp;$A36,[3]Calcs!$Q$2:$Q$2281,[3]Calcs!$G$2:$G$2281,"")</f>
        <v>80.3</v>
      </c>
      <c r="BC36" s="127">
        <f t="shared" si="5"/>
        <v>0.25538461538461532</v>
      </c>
      <c r="BD36" s="6">
        <f t="shared" si="6"/>
        <v>-1</v>
      </c>
      <c r="BE36" s="17">
        <f>_xlfn.XLOOKUP(BE$3&amp;$A36,[3]Calcs!$Q$2:$Q$2281,[3]Calcs!$I$2:$I$2281,"")</f>
        <v>5.6640515150258697</v>
      </c>
      <c r="BF36" s="5">
        <f>_xlfn.XLOOKUP(BF$3&amp;$A36,[3]Calcs!$Q$2:$Q$2281,[3]Calcs!$I$2:$I$2281,"")</f>
        <v>5.8376708483419701</v>
      </c>
      <c r="BG36" s="5">
        <f>_xlfn.XLOOKUP(BG$3&amp;$A36,[3]Calcs!$Q$2:$Q$2281,[3]Calcs!$I$2:$I$2281,"")</f>
        <v>5.7367567246287603</v>
      </c>
      <c r="BH36" s="5">
        <f>_xlfn.XLOOKUP(BH$3&amp;$A36,[3]Calcs!$Q$2:$Q$2281,[3]Calcs!$I$2:$I$2281,"")</f>
        <v>4.9048166122579397</v>
      </c>
      <c r="BI36" s="5">
        <f>_xlfn.XLOOKUP(BI$3&amp;$A36,[3]Calcs!$Q$2:$Q$2281,[3]Calcs!$I$2:$I$2281,"")</f>
        <v>5.09709805719742</v>
      </c>
      <c r="BJ36" s="5">
        <f>_xlfn.XLOOKUP(BJ$3&amp;$A36,[3]Calcs!$Q$2:$Q$2281,[3]Calcs!$I$2:$I$2281,"")</f>
        <v>5.0835758501635304</v>
      </c>
      <c r="BK36" s="5">
        <f>_xlfn.XLOOKUP(BK$3&amp;$A36,[3]Calcs!$Q$2:$Q$2281,[3]Calcs!$I$2:$I$2281,"")</f>
        <v>4.6800706195024997</v>
      </c>
      <c r="BL36" s="5">
        <f>_xlfn.XLOOKUP(BL$3&amp;$A36,[3]Calcs!$Q$2:$Q$2281,[3]Calcs!$I$2:$I$2281,"")</f>
        <v>4.5742509142716896</v>
      </c>
      <c r="BM36" s="5">
        <f>_xlfn.XLOOKUP(BM$3&amp;$A36,[3]Calcs!$Q$2:$Q$2281,[3]Calcs!$I$2:$I$2281,"")</f>
        <v>4.5914726160347001</v>
      </c>
      <c r="BN36" s="5">
        <f>_xlfn.XLOOKUP(BN$3&amp;$A36,[3]Calcs!$Q$2:$Q$2281,[3]Calcs!$I$2:$I$2281,"")</f>
        <v>4.8699477179090103</v>
      </c>
      <c r="BO36" s="5">
        <f>_xlfn.XLOOKUP(BO$3&amp;$A36,[3]Calcs!$Q$2:$Q$2281,[3]Calcs!$I$2:$I$2281,"")</f>
        <v>4.8695263984742301</v>
      </c>
      <c r="BP36" s="5">
        <f>_xlfn.XLOOKUP(BP$3&amp;$A36,[3]Calcs!$Q$2:$Q$2281,[3]Calcs!$I$2:$I$2281,"")</f>
        <v>4.8951393686236502</v>
      </c>
      <c r="BQ36" s="5">
        <f>_xlfn.XLOOKUP(BQ$3&amp;$A36,[3]Calcs!$Q$2:$Q$2281,[3]Calcs!$I$2:$I$2281,"")</f>
        <v>4.9919988238604196</v>
      </c>
      <c r="BR36" s="5">
        <f>_xlfn.XLOOKUP(BR$3&amp;$A36,[3]Calcs!$Q$2:$Q$2281,[3]Calcs!$I$2:$I$2281,"")</f>
        <v>5.0457649780817047</v>
      </c>
      <c r="BS36" s="5">
        <f>_xlfn.XLOOKUP(BS$3&amp;$A36,[3]Calcs!$Q$2:$Q$2281,[3]Calcs!$I$2:$I$2281,"")</f>
        <v>4.4183622488947156</v>
      </c>
      <c r="BT36" s="127">
        <f t="shared" si="7"/>
        <v>-6.1273815503653864E-2</v>
      </c>
      <c r="BU36" s="6">
        <f t="shared" si="8"/>
        <v>-0.62740272918698903</v>
      </c>
      <c r="BV36" s="15">
        <f t="shared" si="22"/>
        <v>49</v>
      </c>
      <c r="BW36">
        <f t="shared" si="22"/>
        <v>80</v>
      </c>
      <c r="BX36">
        <f t="shared" si="22"/>
        <v>76</v>
      </c>
      <c r="BY36">
        <f t="shared" si="22"/>
        <v>60</v>
      </c>
      <c r="BZ36">
        <f t="shared" si="22"/>
        <v>57</v>
      </c>
      <c r="CA36">
        <f t="shared" si="22"/>
        <v>58</v>
      </c>
      <c r="CB36">
        <f t="shared" si="22"/>
        <v>52</v>
      </c>
      <c r="CC36">
        <f t="shared" si="22"/>
        <v>54</v>
      </c>
      <c r="CD36">
        <f t="shared" si="22"/>
        <v>71</v>
      </c>
      <c r="CE36">
        <f t="shared" si="22"/>
        <v>77</v>
      </c>
      <c r="CF36">
        <f t="shared" si="22"/>
        <v>67</v>
      </c>
      <c r="CG36">
        <f t="shared" si="22"/>
        <v>60</v>
      </c>
      <c r="CH36">
        <f t="shared" si="22"/>
        <v>71</v>
      </c>
      <c r="CI36">
        <f t="shared" si="22"/>
        <v>53</v>
      </c>
      <c r="CJ36">
        <f t="shared" si="22"/>
        <v>38</v>
      </c>
      <c r="CK36" s="17">
        <v>2.002427</v>
      </c>
      <c r="CL36" s="5">
        <v>2.0121280000000001</v>
      </c>
      <c r="CM36" s="5">
        <v>2.0230489999999999</v>
      </c>
      <c r="CN36" s="5">
        <v>2.0338069999999999</v>
      </c>
      <c r="CO36" s="5">
        <v>2.043336</v>
      </c>
      <c r="CP36" s="5">
        <v>2.0512779999999999</v>
      </c>
      <c r="CQ36" s="5">
        <v>2.0578259999999999</v>
      </c>
      <c r="CR36" s="5">
        <v>2.0631200000000001</v>
      </c>
      <c r="CS36" s="5">
        <v>2.067488</v>
      </c>
      <c r="CT36" s="5">
        <v>2.071199</v>
      </c>
      <c r="CU36" s="5">
        <v>2.0742050000000001</v>
      </c>
      <c r="CV36" s="5">
        <v>2.0763949999999998</v>
      </c>
      <c r="CW36" s="5">
        <v>2.0778359999999996</v>
      </c>
      <c r="CX36" s="5">
        <v>2.0786539999999998</v>
      </c>
      <c r="CY36" s="5">
        <v>2.078932</v>
      </c>
      <c r="CZ36">
        <f t="shared" si="23"/>
        <v>80.085344044503117</v>
      </c>
      <c r="DA36">
        <f t="shared" si="23"/>
        <v>79.653892056936641</v>
      </c>
      <c r="DB36">
        <f t="shared" si="23"/>
        <v>81.164138896123845</v>
      </c>
      <c r="DC36">
        <f t="shared" si="23"/>
        <v>87.850607648365411</v>
      </c>
      <c r="DD36">
        <f t="shared" si="23"/>
        <v>89.850203197556937</v>
      </c>
      <c r="DE36">
        <f t="shared" si="23"/>
        <v>89.939665521997867</v>
      </c>
      <c r="DF36">
        <f t="shared" si="23"/>
        <v>93.871883885051616</v>
      </c>
      <c r="DG36">
        <f t="shared" si="23"/>
        <v>94.496206592171404</v>
      </c>
      <c r="DH36">
        <f t="shared" si="23"/>
        <v>91.176773387459718</v>
      </c>
      <c r="DI36">
        <f t="shared" si="23"/>
        <v>89.826199634027518</v>
      </c>
      <c r="DJ36">
        <f t="shared" si="23"/>
        <v>92.37454147970432</v>
      </c>
      <c r="DK36">
        <f t="shared" si="23"/>
        <v>95.060619097822254</v>
      </c>
      <c r="DL36">
        <f t="shared" si="23"/>
        <v>95.17044219491801</v>
      </c>
      <c r="DM36">
        <f t="shared" si="23"/>
        <v>99.535406985720073</v>
      </c>
      <c r="DN36">
        <f t="shared" si="23"/>
        <v>101.33864234266971</v>
      </c>
      <c r="DO36" s="5">
        <v>2.002427</v>
      </c>
      <c r="DP36" s="5">
        <v>2.0121280000000001</v>
      </c>
      <c r="DQ36" s="5">
        <v>2.0230489999999999</v>
      </c>
      <c r="DR36" s="5">
        <v>2.0338069999999999</v>
      </c>
      <c r="DS36" s="5">
        <v>2.043336</v>
      </c>
      <c r="DT36" s="5">
        <v>2.0512779999999999</v>
      </c>
      <c r="DU36" s="5">
        <v>2.0578259999999999</v>
      </c>
      <c r="DV36" s="5">
        <v>2.0631200000000001</v>
      </c>
      <c r="DW36" s="5">
        <v>2.067488</v>
      </c>
      <c r="DX36" s="5">
        <v>2.071199</v>
      </c>
      <c r="DY36" s="5">
        <v>2.0742050000000001</v>
      </c>
      <c r="DZ36" s="5">
        <v>2.0763949999999998</v>
      </c>
      <c r="EA36" s="5">
        <v>2.0778359999999996</v>
      </c>
      <c r="EB36" s="5">
        <v>2.0786539999999998</v>
      </c>
      <c r="EC36" s="5">
        <v>2.078932</v>
      </c>
      <c r="ED36" s="127">
        <f>IFERROR(E36/VLOOKUP($C36,$C$159:$S$166,E$3-2003,0),"")</f>
        <v>1.1354983360489221</v>
      </c>
      <c r="EE36" s="6">
        <f t="shared" si="27"/>
        <v>1.0594635102358019</v>
      </c>
      <c r="EF36" s="6">
        <f t="shared" si="27"/>
        <v>1.0608766488454839</v>
      </c>
      <c r="EG36" s="6">
        <f t="shared" si="27"/>
        <v>1.1192298305315069</v>
      </c>
      <c r="EH36" s="6">
        <f t="shared" si="27"/>
        <v>1.1443815589258846</v>
      </c>
      <c r="EI36" s="6">
        <f t="shared" si="27"/>
        <v>1.1516302144949289</v>
      </c>
      <c r="EJ36" s="6">
        <f t="shared" si="27"/>
        <v>1.137655047511779</v>
      </c>
      <c r="EK36" s="6">
        <f t="shared" si="27"/>
        <v>1.1480835172690738</v>
      </c>
      <c r="EL36" s="6">
        <f t="shared" si="27"/>
        <v>1.0665842486546795</v>
      </c>
      <c r="EM36" s="6">
        <f t="shared" si="27"/>
        <v>1.0326724372409897</v>
      </c>
      <c r="EN36" s="6">
        <f t="shared" si="27"/>
        <v>1.0712978630987506</v>
      </c>
      <c r="EO36" s="6">
        <f t="shared" si="27"/>
        <v>1.1007028241668924</v>
      </c>
      <c r="EP36" s="6">
        <f t="shared" si="27"/>
        <v>1.100194543864079</v>
      </c>
      <c r="EQ36" s="6">
        <f t="shared" si="21"/>
        <v>1.1411552615637801</v>
      </c>
      <c r="ER36" s="6">
        <f t="shared" si="21"/>
        <v>1.1793054752106538</v>
      </c>
      <c r="ES36" s="17">
        <f t="shared" si="26"/>
        <v>39.994139134411952</v>
      </c>
      <c r="ET36" s="5">
        <f t="shared" si="26"/>
        <v>39.586891120712316</v>
      </c>
      <c r="EU36" s="5">
        <f t="shared" si="26"/>
        <v>40.119709851874006</v>
      </c>
      <c r="EV36" s="5">
        <f t="shared" si="25"/>
        <v>43.195154529591754</v>
      </c>
      <c r="EW36" s="5">
        <f t="shared" si="25"/>
        <v>43.972309594485161</v>
      </c>
      <c r="EX36" s="5">
        <f t="shared" si="25"/>
        <v>43.845673537179195</v>
      </c>
      <c r="EY36" s="5">
        <f t="shared" si="25"/>
        <v>45.617017126351605</v>
      </c>
      <c r="EZ36" s="5">
        <f t="shared" si="25"/>
        <v>45.802574058790277</v>
      </c>
      <c r="FA36" s="5">
        <f t="shared" si="25"/>
        <v>44.100267274808715</v>
      </c>
      <c r="FB36" s="5">
        <f t="shared" si="25"/>
        <v>43.369178738512097</v>
      </c>
      <c r="FC36" s="5">
        <f t="shared" si="25"/>
        <v>44.534914089834089</v>
      </c>
      <c r="FD36" s="5">
        <f t="shared" si="25"/>
        <v>45.781568101359454</v>
      </c>
      <c r="FE36" s="5">
        <f t="shared" si="25"/>
        <v>45.802672682020152</v>
      </c>
      <c r="FF36" s="5">
        <f t="shared" si="25"/>
        <v>47.884547878444458</v>
      </c>
      <c r="FG36" s="5">
        <f t="shared" si="13"/>
        <v>48.745530081152111</v>
      </c>
      <c r="FH36" s="15">
        <f t="shared" si="24"/>
        <v>80.085344044503117</v>
      </c>
      <c r="FI36">
        <f t="shared" si="24"/>
        <v>79.653892056936641</v>
      </c>
      <c r="FJ36">
        <f t="shared" si="24"/>
        <v>81.164138896123845</v>
      </c>
      <c r="FK36">
        <f t="shared" si="24"/>
        <v>87.850607648365411</v>
      </c>
      <c r="FL36">
        <f t="shared" si="24"/>
        <v>89.850203197556937</v>
      </c>
      <c r="FM36">
        <f t="shared" si="24"/>
        <v>89.939665521997867</v>
      </c>
      <c r="FN36">
        <f t="shared" si="24"/>
        <v>93.871883885051616</v>
      </c>
      <c r="FO36">
        <f t="shared" si="24"/>
        <v>94.496206592171404</v>
      </c>
      <c r="FP36">
        <f t="shared" si="24"/>
        <v>91.176773387459718</v>
      </c>
      <c r="FQ36">
        <f t="shared" si="24"/>
        <v>89.826199634027518</v>
      </c>
      <c r="FR36">
        <f t="shared" si="24"/>
        <v>92.37454147970432</v>
      </c>
      <c r="FS36">
        <f t="shared" si="24"/>
        <v>95.060619097822254</v>
      </c>
      <c r="FT36">
        <f t="shared" si="24"/>
        <v>95.17044219491801</v>
      </c>
      <c r="FU36">
        <f t="shared" si="24"/>
        <v>99.535406985720073</v>
      </c>
      <c r="FV36">
        <f t="shared" si="24"/>
        <v>101.33864234266971</v>
      </c>
    </row>
    <row r="37" spans="1:178">
      <c r="A37" t="str">
        <f>VLOOKUP(B37,'[3]country codes'!$A$3:$B$287,2,0)</f>
        <v>ZAF</v>
      </c>
      <c r="B37" s="1" t="s">
        <v>132</v>
      </c>
      <c r="C37" s="15">
        <v>5</v>
      </c>
      <c r="E37" s="17">
        <f>IFERROR(VLOOKUP(E$3&amp;$A37,[3]Calcs!$Q$2:$R$2281,2,0),"")</f>
        <v>28.628412329581195</v>
      </c>
      <c r="F37" s="5">
        <f>IFERROR(VLOOKUP(F$3&amp;$A37,[3]Calcs!$Q$2:$R$2281,2,0),"")</f>
        <v>29.110545811015175</v>
      </c>
      <c r="G37" s="5">
        <f>IFERROR(VLOOKUP(G$3&amp;$A37,[3]Calcs!$Q$2:$R$2281,2,0),"")</f>
        <v>29.826696514536096</v>
      </c>
      <c r="H37" s="5">
        <f>IFERROR(VLOOKUP(H$3&amp;$A37,[3]Calcs!$Q$2:$R$2281,2,0),"")</f>
        <v>30.434547628516416</v>
      </c>
      <c r="I37" s="5">
        <f>IFERROR(VLOOKUP(I$3&amp;$A37,[3]Calcs!$Q$2:$R$2281,2,0),"")</f>
        <v>28.67873709177848</v>
      </c>
      <c r="J37" s="5">
        <f>IFERROR(VLOOKUP(J$3&amp;$A37,[3]Calcs!$Q$2:$R$2281,2,0),"")</f>
        <v>31.26219680988153</v>
      </c>
      <c r="K37" s="5">
        <f>IFERROR(VLOOKUP(K$3&amp;$A37,[3]Calcs!$Q$2:$R$2281,2,0),"")</f>
        <v>32.217883055580586</v>
      </c>
      <c r="L37" s="5">
        <f>IFERROR(VLOOKUP(L$3&amp;$A37,[3]Calcs!$Q$2:$R$2281,2,0),"")</f>
        <v>26.40835210868509</v>
      </c>
      <c r="M37" s="5">
        <f>IFERROR(VLOOKUP(M$3&amp;$A37,[3]Calcs!$Q$2:$R$2281,2,0),"")</f>
        <v>32.359736494893831</v>
      </c>
      <c r="N37" s="5">
        <f>IFERROR(VLOOKUP(N$3&amp;$A37,[3]Calcs!$Q$2:$R$2281,2,0),"")</f>
        <v>33.467033247587672</v>
      </c>
      <c r="O37" s="5">
        <f>IFERROR(VLOOKUP(O$3&amp;$A37,[3]Calcs!$Q$2:$R$2281,2,0),"")</f>
        <v>33.857862715175074</v>
      </c>
      <c r="P37" s="5">
        <f>IFERROR(VLOOKUP(P$3&amp;$A37,[3]Calcs!$Q$2:$R$2281,2,0),"")</f>
        <v>32.57705319159021</v>
      </c>
      <c r="Q37" s="5">
        <f>IFERROR(VLOOKUP(Q$3&amp;$A37,[3]Calcs!$Q$2:$R$2281,2,0),"")</f>
        <v>34.952626427330038</v>
      </c>
      <c r="R37" s="5">
        <f>IFERROR(VLOOKUP(R$3&amp;$A37,[3]Calcs!$Q$2:$R$2281,2,0),"")</f>
        <v>36.205264770139813</v>
      </c>
      <c r="S37" s="5">
        <f>IFERROR(VLOOKUP(S$3&amp;$A37,[3]Calcs!$Q$2:$R$2281,2,0),"")</f>
        <v>34.290464383325485</v>
      </c>
      <c r="T37" s="127">
        <f t="shared" si="0"/>
        <v>0.51187462218463853</v>
      </c>
      <c r="U37" s="6">
        <f t="shared" si="1"/>
        <v>0.78125376235757271</v>
      </c>
      <c r="V37" s="6">
        <f t="shared" si="2"/>
        <v>-1.9148003868143277</v>
      </c>
      <c r="W37" s="17">
        <f>_xlfn.XLOOKUP(W$3&amp;$A37,[3]Calcs!$Q$2:$Q$2281,[3]Calcs!$H$2:$H$2281,"")</f>
        <v>5.083986759185791</v>
      </c>
      <c r="X37" s="5">
        <f>_xlfn.XLOOKUP(X$3&amp;$A37,[3]Calcs!$Q$2:$Q$2281,[3]Calcs!$H$2:$H$2281,"")</f>
        <v>5.2044544219970703</v>
      </c>
      <c r="Y37" s="5">
        <f>_xlfn.XLOOKUP(Y$3&amp;$A37,[3]Calcs!$Q$2:$Q$2281,[3]Calcs!$H$2:$H$2281,"")</f>
        <v>5.3463068008422852</v>
      </c>
      <c r="Z37" s="5">
        <f>_xlfn.XLOOKUP(Z$3&amp;$A37,[3]Calcs!$Q$2:$Q$2281,[3]Calcs!$H$2:$H$2281,"")</f>
        <v>5.2184309959411621</v>
      </c>
      <c r="AA37" s="5">
        <f>_xlfn.XLOOKUP(AA$3&amp;$A37,[3]Calcs!$Q$2:$Q$2281,[3]Calcs!$H$2:$H$2281,"")</f>
        <v>4.6524286270141602</v>
      </c>
      <c r="AB37" s="5">
        <f>_xlfn.XLOOKUP(AB$3&amp;$A37,[3]Calcs!$Q$2:$Q$2281,[3]Calcs!$H$2:$H$2281,"")</f>
        <v>4.930511474609375</v>
      </c>
      <c r="AC37" s="5">
        <f>_xlfn.XLOOKUP(AC$3&amp;$A37,[3]Calcs!$Q$2:$Q$2281,[3]Calcs!$H$2:$H$2281,"")</f>
        <v>5.133887767791748</v>
      </c>
      <c r="AD37" s="5">
        <f>_xlfn.XLOOKUP(AD$3&amp;$A37,[3]Calcs!$Q$2:$Q$2281,[3]Calcs!$H$2:$H$2281,"")</f>
        <v>3.6607272624969482</v>
      </c>
      <c r="AE37" s="5">
        <f>_xlfn.XLOOKUP(AE$3&amp;$A37,[3]Calcs!$Q$2:$Q$2281,[3]Calcs!$H$2:$H$2281,"")</f>
        <v>4.8284564018249512</v>
      </c>
      <c r="AF37" s="5">
        <f>_xlfn.XLOOKUP(AF$3&amp;$A37,[3]Calcs!$Q$2:$Q$2281,[3]Calcs!$H$2:$H$2281,"")</f>
        <v>4.8873257637023926</v>
      </c>
      <c r="AG37" s="5">
        <f>_xlfn.XLOOKUP(AG$3&amp;$A37,[3]Calcs!$Q$2:$Q$2281,[3]Calcs!$H$2:$H$2281,"")</f>
        <v>4.7697396278381348</v>
      </c>
      <c r="AH37" s="5">
        <f>_xlfn.XLOOKUP(AH$3&amp;$A37,[3]Calcs!$Q$2:$Q$2281,[3]Calcs!$H$2:$H$2281,"")</f>
        <v>4.5136551856994629</v>
      </c>
      <c r="AI37" s="5">
        <f>_xlfn.XLOOKUP(AI$3&amp;$A37,[3]Calcs!$Q$2:$Q$2281,[3]Calcs!$H$2:$H$2281,"")</f>
        <v>4.8839221000671387</v>
      </c>
      <c r="AJ37" s="5">
        <f>_xlfn.XLOOKUP(AJ$3&amp;$A37,[3]Calcs!$Q$2:$Q$2281,[3]Calcs!$H$2:$H$2281,"")</f>
        <v>5.0348634719848633</v>
      </c>
      <c r="AK37" s="128">
        <f>_xlfn.XLOOKUP(AK$3&amp;$A37,[3]Calcs!$Q$2:$Q$2281,[3]Calcs!$H$2:$H$2281,"")</f>
        <v>4.946800708770752</v>
      </c>
      <c r="AL37" s="127">
        <f t="shared" si="3"/>
        <v>-3.3854950391329248E-2</v>
      </c>
      <c r="AM37" s="6">
        <f t="shared" si="4"/>
        <v>-8.8062763214111328E-2</v>
      </c>
      <c r="AN37" s="17">
        <f>_xlfn.XLOOKUP(AN$3&amp;$A37,[3]Calcs!$Q$2:$Q$2281,[3]Calcs!$G$2:$G$2281,"")</f>
        <v>53.8</v>
      </c>
      <c r="AO37" s="5">
        <f>_xlfn.XLOOKUP(AO$3&amp;$A37,[3]Calcs!$Q$2:$Q$2281,[3]Calcs!$G$2:$G$2281,"")</f>
        <v>54.5</v>
      </c>
      <c r="AP37" s="5">
        <f>_xlfn.XLOOKUP(AP$3&amp;$A37,[3]Calcs!$Q$2:$Q$2281,[3]Calcs!$G$2:$G$2281,"")</f>
        <v>55.4</v>
      </c>
      <c r="AQ37" s="5">
        <f>_xlfn.XLOOKUP(AQ$3&amp;$A37,[3]Calcs!$Q$2:$Q$2281,[3]Calcs!$G$2:$G$2281,"")</f>
        <v>56.5</v>
      </c>
      <c r="AR37" s="5">
        <f>_xlfn.XLOOKUP(AR$3&amp;$A37,[3]Calcs!$Q$2:$Q$2281,[3]Calcs!$G$2:$G$2281,"")</f>
        <v>57.7</v>
      </c>
      <c r="AS37" s="5">
        <f>_xlfn.XLOOKUP(AS$3&amp;$A37,[3]Calcs!$Q$2:$Q$2281,[3]Calcs!$G$2:$G$2281,"")</f>
        <v>58.9</v>
      </c>
      <c r="AT37" s="5">
        <f>_xlfn.XLOOKUP(AT$3&amp;$A37,[3]Calcs!$Q$2:$Q$2281,[3]Calcs!$G$2:$G$2281,"")</f>
        <v>60.1</v>
      </c>
      <c r="AU37" s="5">
        <f>_xlfn.XLOOKUP(AU$3&amp;$A37,[3]Calcs!$Q$2:$Q$2281,[3]Calcs!$G$2:$G$2281,"")</f>
        <v>61.1</v>
      </c>
      <c r="AV37" s="5">
        <f>_xlfn.XLOOKUP(AV$3&amp;$A37,[3]Calcs!$Q$2:$Q$2281,[3]Calcs!$G$2:$G$2281,"")</f>
        <v>62</v>
      </c>
      <c r="AW37" s="5">
        <f>_xlfn.XLOOKUP(AW$3&amp;$A37,[3]Calcs!$Q$2:$Q$2281,[3]Calcs!$G$2:$G$2281,"")</f>
        <v>62.6</v>
      </c>
      <c r="AX37" s="5">
        <f>_xlfn.XLOOKUP(AX$3&amp;$A37,[3]Calcs!$Q$2:$Q$2281,[3]Calcs!$G$2:$G$2281,"")</f>
        <v>63.2</v>
      </c>
      <c r="AY37" s="5">
        <f>_xlfn.XLOOKUP(AY$3&amp;$A37,[3]Calcs!$Q$2:$Q$2281,[3]Calcs!$G$2:$G$2281,"")</f>
        <v>63.5</v>
      </c>
      <c r="AZ37" s="5">
        <f>_xlfn.XLOOKUP(AZ$3&amp;$A37,[3]Calcs!$Q$2:$Q$2281,[3]Calcs!$G$2:$G$2281,"")</f>
        <v>63.9</v>
      </c>
      <c r="BA37" s="5">
        <f>_xlfn.XLOOKUP(BA$3&amp;$A37,[3]Calcs!$Q$2:$Q$2281,[3]Calcs!$G$2:$G$2281,"")</f>
        <v>64.099999999999994</v>
      </c>
      <c r="BB37" s="5">
        <f>_xlfn.XLOOKUP(BB$3&amp;$A37,[3]Calcs!$Q$2:$Q$2281,[3]Calcs!$G$2:$G$2281,"")</f>
        <v>60.599999999999994</v>
      </c>
      <c r="BC37" s="127">
        <f t="shared" si="5"/>
        <v>0.86131868131868128</v>
      </c>
      <c r="BD37" s="6">
        <f t="shared" si="6"/>
        <v>-3.5</v>
      </c>
      <c r="BE37" s="17">
        <f>_xlfn.XLOOKUP(BE$3&amp;$A37,[3]Calcs!$Q$2:$Q$2281,[3]Calcs!$I$2:$I$2281,"")</f>
        <v>3.5148988182678198</v>
      </c>
      <c r="BF37" s="5">
        <f>_xlfn.XLOOKUP(BF$3&amp;$A37,[3]Calcs!$Q$2:$Q$2281,[3]Calcs!$I$2:$I$2281,"")</f>
        <v>3.6574619620771598</v>
      </c>
      <c r="BG37" s="5">
        <f>_xlfn.XLOOKUP(BG$3&amp;$A37,[3]Calcs!$Q$2:$Q$2281,[3]Calcs!$I$2:$I$2281,"")</f>
        <v>3.81847573416389</v>
      </c>
      <c r="BH37" s="5">
        <f>_xlfn.XLOOKUP(BH$3&amp;$A37,[3]Calcs!$Q$2:$Q$2281,[3]Calcs!$I$2:$I$2281,"")</f>
        <v>3.6259681109095401</v>
      </c>
      <c r="BI37" s="5">
        <f>_xlfn.XLOOKUP(BI$3&amp;$A37,[3]Calcs!$Q$2:$Q$2281,[3]Calcs!$I$2:$I$2281,"")</f>
        <v>3.5976566318919501</v>
      </c>
      <c r="BJ37" s="5">
        <f>_xlfn.XLOOKUP(BJ$3&amp;$A37,[3]Calcs!$Q$2:$Q$2281,[3]Calcs!$I$2:$I$2281,"")</f>
        <v>3.38923445752356</v>
      </c>
      <c r="BK37" s="5">
        <f>_xlfn.XLOOKUP(BK$3&amp;$A37,[3]Calcs!$Q$2:$Q$2281,[3]Calcs!$I$2:$I$2281,"")</f>
        <v>3.5891779201615401</v>
      </c>
      <c r="BL37" s="5">
        <f>_xlfn.XLOOKUP(BL$3&amp;$A37,[3]Calcs!$Q$2:$Q$2281,[3]Calcs!$I$2:$I$2281,"")</f>
        <v>3.3689587065787601</v>
      </c>
      <c r="BM37" s="5">
        <f>_xlfn.XLOOKUP(BM$3&amp;$A37,[3]Calcs!$Q$2:$Q$2281,[3]Calcs!$I$2:$I$2281,"")</f>
        <v>3.4575635113618599</v>
      </c>
      <c r="BN37" s="5">
        <f>_xlfn.XLOOKUP(BN$3&amp;$A37,[3]Calcs!$Q$2:$Q$2281,[3]Calcs!$I$2:$I$2281,"")</f>
        <v>3.30235529256153</v>
      </c>
      <c r="BO37" s="5">
        <f>_xlfn.XLOOKUP(BO$3&amp;$A37,[3]Calcs!$Q$2:$Q$2281,[3]Calcs!$I$2:$I$2281,"")</f>
        <v>3.1153155995214599</v>
      </c>
      <c r="BP37" s="5">
        <f>_xlfn.XLOOKUP(BP$3&amp;$A37,[3]Calcs!$Q$2:$Q$2281,[3]Calcs!$I$2:$I$2281,"")</f>
        <v>3.1551626745831598</v>
      </c>
      <c r="BQ37" s="5">
        <f>_xlfn.XLOOKUP(BQ$3&amp;$A37,[3]Calcs!$Q$2:$Q$2281,[3]Calcs!$I$2:$I$2281,"")</f>
        <v>3.0646591439976336</v>
      </c>
      <c r="BR37" s="5">
        <f>_xlfn.XLOOKUP(BR$3&amp;$A37,[3]Calcs!$Q$2:$Q$2281,[3]Calcs!$I$2:$I$2281,"")</f>
        <v>2.9667665513810704</v>
      </c>
      <c r="BS37" s="5">
        <f>_xlfn.XLOOKUP(BS$3&amp;$A37,[3]Calcs!$Q$2:$Q$2281,[3]Calcs!$I$2:$I$2281,"")</f>
        <v>2.7276511199498095</v>
      </c>
      <c r="BT37" s="127">
        <f t="shared" si="7"/>
        <v>-5.4247635896847571E-2</v>
      </c>
      <c r="BU37" s="6">
        <f t="shared" si="8"/>
        <v>-0.23911543143126091</v>
      </c>
      <c r="BV37" s="15">
        <f t="shared" si="22"/>
        <v>78</v>
      </c>
      <c r="BW37">
        <f t="shared" si="22"/>
        <v>112</v>
      </c>
      <c r="BX37">
        <f t="shared" si="22"/>
        <v>116</v>
      </c>
      <c r="BY37">
        <f t="shared" si="22"/>
        <v>120</v>
      </c>
      <c r="BZ37">
        <f t="shared" si="22"/>
        <v>126</v>
      </c>
      <c r="CA37">
        <f t="shared" si="22"/>
        <v>129</v>
      </c>
      <c r="CB37">
        <f t="shared" si="22"/>
        <v>131</v>
      </c>
      <c r="CC37">
        <f t="shared" si="22"/>
        <v>139</v>
      </c>
      <c r="CD37">
        <f t="shared" si="22"/>
        <v>127</v>
      </c>
      <c r="CE37">
        <f t="shared" si="22"/>
        <v>127</v>
      </c>
      <c r="CF37">
        <f t="shared" si="22"/>
        <v>127</v>
      </c>
      <c r="CG37">
        <f t="shared" si="22"/>
        <v>136</v>
      </c>
      <c r="CH37">
        <f t="shared" si="22"/>
        <v>131</v>
      </c>
      <c r="CI37">
        <f t="shared" si="22"/>
        <v>129</v>
      </c>
      <c r="CJ37">
        <f t="shared" si="22"/>
        <v>86</v>
      </c>
      <c r="CK37" s="17">
        <v>48.489463999999998</v>
      </c>
      <c r="CL37" s="5">
        <v>49.119766000000006</v>
      </c>
      <c r="CM37" s="5">
        <v>49.779471999999998</v>
      </c>
      <c r="CN37" s="5">
        <v>50.477012999999999</v>
      </c>
      <c r="CO37" s="5">
        <v>51.216966999999997</v>
      </c>
      <c r="CP37" s="5">
        <v>52.003758999999995</v>
      </c>
      <c r="CQ37" s="5">
        <v>52.832659</v>
      </c>
      <c r="CR37" s="5">
        <v>53.687125000000002</v>
      </c>
      <c r="CS37" s="5">
        <v>54.544184000000001</v>
      </c>
      <c r="CT37" s="5">
        <v>55.386369000000002</v>
      </c>
      <c r="CU37" s="5">
        <v>56.207648999999996</v>
      </c>
      <c r="CV37" s="5">
        <v>57.009750999999994</v>
      </c>
      <c r="CW37" s="5">
        <v>57.792519999999996</v>
      </c>
      <c r="CX37" s="5">
        <v>58.558267000000001</v>
      </c>
      <c r="CY37" s="5">
        <v>59.308690000000006</v>
      </c>
      <c r="CZ37">
        <f t="shared" si="23"/>
        <v>1388.1763690323835</v>
      </c>
      <c r="DA37">
        <f t="shared" si="23"/>
        <v>1429.9031983693458</v>
      </c>
      <c r="DB37">
        <f t="shared" si="23"/>
        <v>1484.7572039978472</v>
      </c>
      <c r="DC37">
        <f t="shared" si="23"/>
        <v>1536.2450562937422</v>
      </c>
      <c r="DD37">
        <f t="shared" si="23"/>
        <v>1468.8379312312943</v>
      </c>
      <c r="DE37">
        <f t="shared" si="23"/>
        <v>1625.7517487116477</v>
      </c>
      <c r="DF37">
        <f t="shared" si="23"/>
        <v>1702.156429177367</v>
      </c>
      <c r="DG37">
        <f t="shared" si="23"/>
        <v>1417.7885007029902</v>
      </c>
      <c r="DH37">
        <f t="shared" si="23"/>
        <v>1765.0354215690043</v>
      </c>
      <c r="DI37">
        <f t="shared" si="23"/>
        <v>1853.6174527861592</v>
      </c>
      <c r="DJ37">
        <f t="shared" si="23"/>
        <v>1903.0708633847473</v>
      </c>
      <c r="DK37">
        <f t="shared" si="23"/>
        <v>1857.2096907663129</v>
      </c>
      <c r="DL37">
        <f t="shared" si="23"/>
        <v>2020.0003618539997</v>
      </c>
      <c r="DM37">
        <f t="shared" si="23"/>
        <v>2120.1175612155407</v>
      </c>
      <c r="DN37">
        <f t="shared" si="23"/>
        <v>2033.7225220666926</v>
      </c>
      <c r="DO37" s="5">
        <v>48.489463999999998</v>
      </c>
      <c r="DP37" s="5">
        <v>49.119766000000006</v>
      </c>
      <c r="DQ37" s="5">
        <v>49.779471999999998</v>
      </c>
      <c r="DR37" s="5">
        <v>50.477012999999999</v>
      </c>
      <c r="DS37" s="5">
        <v>51.216966999999997</v>
      </c>
      <c r="DT37" s="5">
        <v>52.003758999999995</v>
      </c>
      <c r="DU37" s="5">
        <v>52.832659</v>
      </c>
      <c r="DV37" s="5">
        <v>53.687125000000002</v>
      </c>
      <c r="DW37" s="5">
        <v>54.544184000000001</v>
      </c>
      <c r="DX37" s="5">
        <v>55.386369000000002</v>
      </c>
      <c r="DY37" s="5">
        <v>56.207648999999996</v>
      </c>
      <c r="DZ37" s="5">
        <v>57.009750999999994</v>
      </c>
      <c r="EA37" s="5">
        <v>57.792519999999996</v>
      </c>
      <c r="EB37" s="5">
        <v>58.558267000000001</v>
      </c>
      <c r="EC37" s="5">
        <v>59.308690000000006</v>
      </c>
      <c r="ED37" s="127">
        <f>IFERROR(E37/VLOOKUP($C37,$C$159:$S$166,E$3-2003,0),"")</f>
        <v>0.91917125896116314</v>
      </c>
      <c r="EE37" s="6">
        <f t="shared" si="27"/>
        <v>0.87669847921261201</v>
      </c>
      <c r="EF37" s="6">
        <f t="shared" si="27"/>
        <v>0.88193004413672105</v>
      </c>
      <c r="EG37" s="6">
        <f t="shared" si="27"/>
        <v>0.89175829440413723</v>
      </c>
      <c r="EH37" s="6">
        <f t="shared" si="27"/>
        <v>0.84397970784403142</v>
      </c>
      <c r="EI37" s="6">
        <f t="shared" si="27"/>
        <v>0.86113294277942787</v>
      </c>
      <c r="EJ37" s="6">
        <f t="shared" si="27"/>
        <v>0.86600399204960932</v>
      </c>
      <c r="EK37" s="6">
        <f t="shared" si="27"/>
        <v>0.74027549424635386</v>
      </c>
      <c r="EL37" s="6">
        <f t="shared" si="27"/>
        <v>0.88837208672764423</v>
      </c>
      <c r="EM37" s="6">
        <f t="shared" si="27"/>
        <v>0.90357371225144156</v>
      </c>
      <c r="EN37" s="6">
        <f t="shared" si="27"/>
        <v>0.90146184062039336</v>
      </c>
      <c r="EO37" s="6">
        <f t="shared" si="27"/>
        <v>0.84239173416393864</v>
      </c>
      <c r="EP37" s="6">
        <f t="shared" si="27"/>
        <v>0.88184343032703472</v>
      </c>
      <c r="EQ37" s="6">
        <f t="shared" si="21"/>
        <v>0.929499798794725</v>
      </c>
      <c r="ER37" s="6">
        <f t="shared" si="21"/>
        <v>0.83075072404591987</v>
      </c>
      <c r="ES37" s="17">
        <f t="shared" si="26"/>
        <v>28.628412329581195</v>
      </c>
      <c r="ET37" s="5">
        <f t="shared" si="26"/>
        <v>29.110545811015175</v>
      </c>
      <c r="EU37" s="5">
        <f t="shared" si="26"/>
        <v>29.826696514536096</v>
      </c>
      <c r="EV37" s="5">
        <f t="shared" si="25"/>
        <v>30.434547628516416</v>
      </c>
      <c r="EW37" s="5">
        <f t="shared" si="25"/>
        <v>28.67873709177848</v>
      </c>
      <c r="EX37" s="5">
        <f t="shared" si="25"/>
        <v>31.26219680988153</v>
      </c>
      <c r="EY37" s="5">
        <f t="shared" si="25"/>
        <v>32.217883055580586</v>
      </c>
      <c r="EZ37" s="5">
        <f t="shared" si="25"/>
        <v>26.40835210868509</v>
      </c>
      <c r="FA37" s="5">
        <f t="shared" si="25"/>
        <v>32.359736494893831</v>
      </c>
      <c r="FB37" s="5">
        <f t="shared" si="25"/>
        <v>33.467033247587672</v>
      </c>
      <c r="FC37" s="5">
        <f t="shared" si="25"/>
        <v>33.857862715175074</v>
      </c>
      <c r="FD37" s="5">
        <f t="shared" si="25"/>
        <v>32.57705319159021</v>
      </c>
      <c r="FE37" s="5">
        <f t="shared" si="25"/>
        <v>34.952626427330038</v>
      </c>
      <c r="FF37" s="5">
        <f t="shared" si="25"/>
        <v>36.205264770139813</v>
      </c>
      <c r="FG37" s="5">
        <f t="shared" si="13"/>
        <v>34.290464383325485</v>
      </c>
      <c r="FH37" s="15">
        <f t="shared" si="24"/>
        <v>1388.1763690323835</v>
      </c>
      <c r="FI37">
        <f t="shared" si="24"/>
        <v>1429.9031983693458</v>
      </c>
      <c r="FJ37">
        <f t="shared" si="24"/>
        <v>1484.7572039978472</v>
      </c>
      <c r="FK37">
        <f t="shared" si="24"/>
        <v>1536.2450562937422</v>
      </c>
      <c r="FL37">
        <f t="shared" si="24"/>
        <v>1468.8379312312943</v>
      </c>
      <c r="FM37">
        <f t="shared" si="24"/>
        <v>1625.7517487116477</v>
      </c>
      <c r="FN37">
        <f t="shared" si="24"/>
        <v>1702.156429177367</v>
      </c>
      <c r="FO37">
        <f t="shared" si="24"/>
        <v>1417.7885007029902</v>
      </c>
      <c r="FP37">
        <f t="shared" si="24"/>
        <v>1765.0354215690043</v>
      </c>
      <c r="FQ37">
        <f t="shared" si="24"/>
        <v>1853.6174527861592</v>
      </c>
      <c r="FR37">
        <f t="shared" si="24"/>
        <v>1903.0708633847473</v>
      </c>
      <c r="FS37">
        <f t="shared" si="24"/>
        <v>1857.2096907663129</v>
      </c>
      <c r="FT37">
        <f t="shared" si="24"/>
        <v>2020.0003618539997</v>
      </c>
      <c r="FU37">
        <f t="shared" si="24"/>
        <v>2120.1175612155407</v>
      </c>
      <c r="FV37">
        <f t="shared" si="24"/>
        <v>2033.7225220666926</v>
      </c>
    </row>
    <row r="38" spans="1:178">
      <c r="A38" t="str">
        <f>VLOOKUP(B38,'[3]country codes'!$A$3:$B$287,2,0)</f>
        <v>CAN</v>
      </c>
      <c r="B38" s="1" t="s">
        <v>130</v>
      </c>
      <c r="C38" s="15">
        <v>2</v>
      </c>
      <c r="E38" s="17" t="str">
        <f>IFERROR(VLOOKUP(E$3&amp;$A38,[3]Calcs!$Q$2:$R$2281,2,0),"")</f>
        <v/>
      </c>
      <c r="F38" s="5">
        <f>IFERROR(VLOOKUP(F$3&amp;$A38,[3]Calcs!$Q$2:$R$2281,2,0),"")</f>
        <v>40.267095812969977</v>
      </c>
      <c r="G38" s="5">
        <f>IFERROR(VLOOKUP(G$3&amp;$A38,[3]Calcs!$Q$2:$R$2281,2,0),"")</f>
        <v>40.679319946768814</v>
      </c>
      <c r="H38" s="5">
        <f>IFERROR(VLOOKUP(H$3&amp;$A38,[3]Calcs!$Q$2:$R$2281,2,0),"")</f>
        <v>42.223725881563993</v>
      </c>
      <c r="I38" s="5">
        <f>IFERROR(VLOOKUP(I$3&amp;$A38,[3]Calcs!$Q$2:$R$2281,2,0),"")</f>
        <v>41.928351922251288</v>
      </c>
      <c r="J38" s="5">
        <f>IFERROR(VLOOKUP(J$3&amp;$A38,[3]Calcs!$Q$2:$R$2281,2,0),"")</f>
        <v>40.721854759898008</v>
      </c>
      <c r="K38" s="5">
        <f>IFERROR(VLOOKUP(K$3&amp;$A38,[3]Calcs!$Q$2:$R$2281,2,0),"")</f>
        <v>40.994674896212395</v>
      </c>
      <c r="L38" s="5">
        <f>IFERROR(VLOOKUP(L$3&amp;$A38,[3]Calcs!$Q$2:$R$2281,2,0),"")</f>
        <v>40.587444397269124</v>
      </c>
      <c r="M38" s="5">
        <f>IFERROR(VLOOKUP(M$3&amp;$A38,[3]Calcs!$Q$2:$R$2281,2,0),"")</f>
        <v>41.956788503680357</v>
      </c>
      <c r="N38" s="5">
        <f>IFERROR(VLOOKUP(N$3&amp;$A38,[3]Calcs!$Q$2:$R$2281,2,0),"")</f>
        <v>42.206800190045939</v>
      </c>
      <c r="O38" s="5">
        <f>IFERROR(VLOOKUP(O$3&amp;$A38,[3]Calcs!$Q$2:$R$2281,2,0),"")</f>
        <v>40.8171383961594</v>
      </c>
      <c r="P38" s="5">
        <f>IFERROR(VLOOKUP(P$3&amp;$A38,[3]Calcs!$Q$2:$R$2281,2,0),"")</f>
        <v>41.82213126651687</v>
      </c>
      <c r="Q38" s="5">
        <f>IFERROR(VLOOKUP(Q$3&amp;$A38,[3]Calcs!$Q$2:$R$2281,2,0),"")</f>
        <v>40.501112647363968</v>
      </c>
      <c r="R38" s="5">
        <f>IFERROR(VLOOKUP(R$3&amp;$A38,[3]Calcs!$Q$2:$R$2281,2,0),"")</f>
        <v>40.183592485307749</v>
      </c>
      <c r="S38" s="5">
        <f>IFERROR(VLOOKUP(S$3&amp;$A38,[3]Calcs!$Q$2:$R$2281,2,0),"")</f>
        <v>42.033333926609295</v>
      </c>
      <c r="T38" s="127">
        <f t="shared" si="0"/>
        <v>-1.318720348185678E-2</v>
      </c>
      <c r="U38" s="6">
        <f t="shared" si="1"/>
        <v>-6.7392672522754757E-2</v>
      </c>
      <c r="V38" s="6">
        <f t="shared" si="2"/>
        <v>1.8497414413015463</v>
      </c>
      <c r="W38" s="17" t="str">
        <f>_xlfn.XLOOKUP(W$3&amp;$A38,[3]Calcs!$Q$2:$Q$2281,[3]Calcs!$H$2:$H$2281,"")</f>
        <v/>
      </c>
      <c r="X38" s="5">
        <f>_xlfn.XLOOKUP(X$3&amp;$A38,[3]Calcs!$Q$2:$Q$2281,[3]Calcs!$H$2:$H$2281,"")</f>
        <v>7.481752872467041</v>
      </c>
      <c r="Y38" s="5">
        <f>_xlfn.XLOOKUP(Y$3&amp;$A38,[3]Calcs!$Q$2:$Q$2281,[3]Calcs!$H$2:$H$2281,"")</f>
        <v>7.4856038093566895</v>
      </c>
      <c r="Z38" s="5">
        <f>_xlfn.XLOOKUP(Z$3&amp;$A38,[3]Calcs!$Q$2:$Q$2281,[3]Calcs!$H$2:$H$2281,"")</f>
        <v>7.4878244400024414</v>
      </c>
      <c r="AA38" s="5">
        <f>_xlfn.XLOOKUP(AA$3&amp;$A38,[3]Calcs!$Q$2:$Q$2281,[3]Calcs!$H$2:$H$2281,"")</f>
        <v>7.6503462791442871</v>
      </c>
      <c r="AB38" s="5">
        <f>_xlfn.XLOOKUP(AB$3&amp;$A38,[3]Calcs!$Q$2:$Q$2281,[3]Calcs!$H$2:$H$2281,"")</f>
        <v>7.426053524017334</v>
      </c>
      <c r="AC38" s="5">
        <f>_xlfn.XLOOKUP(AC$3&amp;$A38,[3]Calcs!$Q$2:$Q$2281,[3]Calcs!$H$2:$H$2281,"")</f>
        <v>7.4151444435119629</v>
      </c>
      <c r="AD38" s="5">
        <f>_xlfn.XLOOKUP(AD$3&amp;$A38,[3]Calcs!$Q$2:$Q$2281,[3]Calcs!$H$2:$H$2281,"")</f>
        <v>7.5937938690185547</v>
      </c>
      <c r="AE38" s="5">
        <f>_xlfn.XLOOKUP(AE$3&amp;$A38,[3]Calcs!$Q$2:$Q$2281,[3]Calcs!$H$2:$H$2281,"")</f>
        <v>7.304257869720459</v>
      </c>
      <c r="AF38" s="5">
        <f>_xlfn.XLOOKUP(AF$3&amp;$A38,[3]Calcs!$Q$2:$Q$2281,[3]Calcs!$H$2:$H$2281,"")</f>
        <v>7.4127726554870605</v>
      </c>
      <c r="AG38" s="5">
        <f>_xlfn.XLOOKUP(AG$3&amp;$A38,[3]Calcs!$Q$2:$Q$2281,[3]Calcs!$H$2:$H$2281,"")</f>
        <v>7.2448458671569824</v>
      </c>
      <c r="AH38" s="5">
        <f>_xlfn.XLOOKUP(AH$3&amp;$A38,[3]Calcs!$Q$2:$Q$2281,[3]Calcs!$H$2:$H$2281,"")</f>
        <v>7.4148683547973633</v>
      </c>
      <c r="AI38" s="5">
        <f>_xlfn.XLOOKUP(AI$3&amp;$A38,[3]Calcs!$Q$2:$Q$2281,[3]Calcs!$H$2:$H$2281,"")</f>
        <v>7.1754965782165527</v>
      </c>
      <c r="AJ38" s="5">
        <f>_xlfn.XLOOKUP(AJ$3&amp;$A38,[3]Calcs!$Q$2:$Q$2281,[3]Calcs!$H$2:$H$2281,"")</f>
        <v>7.1090764999389648</v>
      </c>
      <c r="AK38" s="128">
        <f>_xlfn.XLOOKUP(AK$3&amp;$A38,[3]Calcs!$Q$2:$Q$2281,[3]Calcs!$H$2:$H$2281,"")</f>
        <v>7.024904727935791</v>
      </c>
      <c r="AL38" s="127">
        <f t="shared" si="3"/>
        <v>-2.9848177354414383E-2</v>
      </c>
      <c r="AM38" s="6">
        <f t="shared" si="4"/>
        <v>-8.4171772003173828E-2</v>
      </c>
      <c r="AN38" s="17">
        <f>_xlfn.XLOOKUP(AN$3&amp;$A38,[3]Calcs!$Q$2:$Q$2281,[3]Calcs!$G$2:$G$2281,"")</f>
        <v>80.5</v>
      </c>
      <c r="AO38" s="5">
        <f>_xlfn.XLOOKUP(AO$3&amp;$A38,[3]Calcs!$Q$2:$Q$2281,[3]Calcs!$G$2:$G$2281,"")</f>
        <v>80.7</v>
      </c>
      <c r="AP38" s="5">
        <f>_xlfn.XLOOKUP(AP$3&amp;$A38,[3]Calcs!$Q$2:$Q$2281,[3]Calcs!$G$2:$G$2281,"")</f>
        <v>80.900000000000006</v>
      </c>
      <c r="AQ38" s="5">
        <f>_xlfn.XLOOKUP(AQ$3&amp;$A38,[3]Calcs!$Q$2:$Q$2281,[3]Calcs!$G$2:$G$2281,"")</f>
        <v>81.099999999999994</v>
      </c>
      <c r="AR38" s="5">
        <f>_xlfn.XLOOKUP(AR$3&amp;$A38,[3]Calcs!$Q$2:$Q$2281,[3]Calcs!$G$2:$G$2281,"")</f>
        <v>81.3</v>
      </c>
      <c r="AS38" s="5">
        <f>_xlfn.XLOOKUP(AS$3&amp;$A38,[3]Calcs!$Q$2:$Q$2281,[3]Calcs!$G$2:$G$2281,"")</f>
        <v>81.5</v>
      </c>
      <c r="AT38" s="5">
        <f>_xlfn.XLOOKUP(AT$3&amp;$A38,[3]Calcs!$Q$2:$Q$2281,[3]Calcs!$G$2:$G$2281,"")</f>
        <v>81.7</v>
      </c>
      <c r="AU38" s="5">
        <f>_xlfn.XLOOKUP(AU$3&amp;$A38,[3]Calcs!$Q$2:$Q$2281,[3]Calcs!$G$2:$G$2281,"")</f>
        <v>81.8</v>
      </c>
      <c r="AV38" s="5">
        <f>_xlfn.XLOOKUP(AV$3&amp;$A38,[3]Calcs!$Q$2:$Q$2281,[3]Calcs!$G$2:$G$2281,"")</f>
        <v>81.900000000000006</v>
      </c>
      <c r="AW38" s="5">
        <f>_xlfn.XLOOKUP(AW$3&amp;$A38,[3]Calcs!$Q$2:$Q$2281,[3]Calcs!$G$2:$G$2281,"")</f>
        <v>82</v>
      </c>
      <c r="AX38" s="5">
        <f>_xlfn.XLOOKUP(AX$3&amp;$A38,[3]Calcs!$Q$2:$Q$2281,[3]Calcs!$G$2:$G$2281,"")</f>
        <v>82.1</v>
      </c>
      <c r="AY38" s="5">
        <f>_xlfn.XLOOKUP(AY$3&amp;$A38,[3]Calcs!$Q$2:$Q$2281,[3]Calcs!$G$2:$G$2281,"")</f>
        <v>82.2</v>
      </c>
      <c r="AZ38" s="5">
        <f>_xlfn.XLOOKUP(AZ$3&amp;$A38,[3]Calcs!$Q$2:$Q$2281,[3]Calcs!$G$2:$G$2281,"")</f>
        <v>82.3</v>
      </c>
      <c r="BA38" s="5">
        <f>_xlfn.XLOOKUP(BA$3&amp;$A38,[3]Calcs!$Q$2:$Q$2281,[3]Calcs!$G$2:$G$2281,"")</f>
        <v>82.4</v>
      </c>
      <c r="BB38" s="5">
        <f>_xlfn.XLOOKUP(BB$3&amp;$A38,[3]Calcs!$Q$2:$Q$2281,[3]Calcs!$G$2:$G$2281,"")</f>
        <v>81.782868217054272</v>
      </c>
      <c r="BC38" s="127">
        <f t="shared" si="5"/>
        <v>0.14461538461538465</v>
      </c>
      <c r="BD38" s="6">
        <f t="shared" si="6"/>
        <v>-0.61713178294573368</v>
      </c>
      <c r="BE38" s="17">
        <f>_xlfn.XLOOKUP(BE$3&amp;$A38,[3]Calcs!$Q$2:$Q$2281,[3]Calcs!$I$2:$I$2281,"")</f>
        <v>8.8636645546044193</v>
      </c>
      <c r="BF38" s="5">
        <f>_xlfn.XLOOKUP(BF$3&amp;$A38,[3]Calcs!$Q$2:$Q$2281,[3]Calcs!$I$2:$I$2281,"")</f>
        <v>8.6631097694257004</v>
      </c>
      <c r="BG38" s="5">
        <f>_xlfn.XLOOKUP(BG$3&amp;$A38,[3]Calcs!$Q$2:$Q$2281,[3]Calcs!$I$2:$I$2281,"")</f>
        <v>8.5570979502391502</v>
      </c>
      <c r="BH38" s="5">
        <f>_xlfn.XLOOKUP(BH$3&amp;$A38,[3]Calcs!$Q$2:$Q$2281,[3]Calcs!$I$2:$I$2281,"")</f>
        <v>7.9994276724503797</v>
      </c>
      <c r="BI38" s="5">
        <f>_xlfn.XLOOKUP(BI$3&amp;$A38,[3]Calcs!$Q$2:$Q$2281,[3]Calcs!$I$2:$I$2281,"")</f>
        <v>8.3698538355816705</v>
      </c>
      <c r="BJ38" s="5">
        <f>_xlfn.XLOOKUP(BJ$3&amp;$A38,[3]Calcs!$Q$2:$Q$2281,[3]Calcs!$I$2:$I$2281,"")</f>
        <v>8.4577746414254502</v>
      </c>
      <c r="BK38" s="5">
        <f>_xlfn.XLOOKUP(BK$3&amp;$A38,[3]Calcs!$Q$2:$Q$2281,[3]Calcs!$I$2:$I$2281,"")</f>
        <v>8.3264750079957892</v>
      </c>
      <c r="BL38" s="5">
        <f>_xlfn.XLOOKUP(BL$3&amp;$A38,[3]Calcs!$Q$2:$Q$2281,[3]Calcs!$I$2:$I$2281,"")</f>
        <v>8.7944658003328406</v>
      </c>
      <c r="BM38" s="5">
        <f>_xlfn.XLOOKUP(BM$3&amp;$A38,[3]Calcs!$Q$2:$Q$2281,[3]Calcs!$I$2:$I$2281,"")</f>
        <v>7.8583590825626901</v>
      </c>
      <c r="BN38" s="5">
        <f>_xlfn.XLOOKUP(BN$3&amp;$A38,[3]Calcs!$Q$2:$Q$2281,[3]Calcs!$I$2:$I$2281,"")</f>
        <v>7.9219931393315202</v>
      </c>
      <c r="BO38" s="5">
        <f>_xlfn.XLOOKUP(BO$3&amp;$A38,[3]Calcs!$Q$2:$Q$2281,[3]Calcs!$I$2:$I$2281,"")</f>
        <v>8.1472064252466208</v>
      </c>
      <c r="BP38" s="5">
        <f>_xlfn.XLOOKUP(BP$3&amp;$A38,[3]Calcs!$Q$2:$Q$2281,[3]Calcs!$I$2:$I$2281,"")</f>
        <v>8.0772361627516496</v>
      </c>
      <c r="BQ38" s="5">
        <f>_xlfn.XLOOKUP(BQ$3&amp;$A38,[3]Calcs!$Q$2:$Q$2281,[3]Calcs!$I$2:$I$2281,"")</f>
        <v>8.1351691339106154</v>
      </c>
      <c r="BR38" s="5">
        <f>_xlfn.XLOOKUP(BR$3&amp;$A38,[3]Calcs!$Q$2:$Q$2281,[3]Calcs!$I$2:$I$2281,"")</f>
        <v>8.1454137316357613</v>
      </c>
      <c r="BS38" s="5">
        <f>_xlfn.XLOOKUP(BS$3&amp;$A38,[3]Calcs!$Q$2:$Q$2281,[3]Calcs!$I$2:$I$2281,"")</f>
        <v>7.2476829640880291</v>
      </c>
      <c r="BT38" s="127">
        <f t="shared" si="7"/>
        <v>-4.8348289829833593E-2</v>
      </c>
      <c r="BU38" s="6">
        <f t="shared" si="8"/>
        <v>-0.89773076754773218</v>
      </c>
      <c r="BV38" s="15" t="str">
        <f t="shared" ref="BV38:CJ54" si="28">IFERROR(RANK(E38,E$4:E$155),"")</f>
        <v/>
      </c>
      <c r="BW38">
        <f t="shared" si="28"/>
        <v>74</v>
      </c>
      <c r="BX38">
        <f t="shared" si="28"/>
        <v>73</v>
      </c>
      <c r="BY38">
        <f t="shared" si="28"/>
        <v>70</v>
      </c>
      <c r="BZ38">
        <f t="shared" si="28"/>
        <v>72</v>
      </c>
      <c r="CA38">
        <f t="shared" si="28"/>
        <v>89</v>
      </c>
      <c r="CB38">
        <f t="shared" si="28"/>
        <v>88</v>
      </c>
      <c r="CC38">
        <f t="shared" si="28"/>
        <v>88</v>
      </c>
      <c r="CD38">
        <f t="shared" si="28"/>
        <v>84</v>
      </c>
      <c r="CE38">
        <f t="shared" si="28"/>
        <v>85</v>
      </c>
      <c r="CF38">
        <f t="shared" si="28"/>
        <v>92</v>
      </c>
      <c r="CG38">
        <f t="shared" si="28"/>
        <v>90</v>
      </c>
      <c r="CH38">
        <f t="shared" si="28"/>
        <v>102</v>
      </c>
      <c r="CI38">
        <f t="shared" si="28"/>
        <v>105</v>
      </c>
      <c r="CJ38">
        <f t="shared" si="28"/>
        <v>68</v>
      </c>
      <c r="CK38" s="17" t="s">
        <v>333</v>
      </c>
      <c r="CL38" s="5">
        <v>32.930794999999996</v>
      </c>
      <c r="CM38" s="5">
        <v>33.337637999999998</v>
      </c>
      <c r="CN38" s="5">
        <v>33.746093000000002</v>
      </c>
      <c r="CO38" s="5">
        <v>34.147565999999998</v>
      </c>
      <c r="CP38" s="5">
        <v>34.539156000000006</v>
      </c>
      <c r="CQ38" s="5">
        <v>34.922031000000004</v>
      </c>
      <c r="CR38" s="5">
        <v>35.296535000000006</v>
      </c>
      <c r="CS38" s="5">
        <v>35.664338000000001</v>
      </c>
      <c r="CT38" s="5">
        <v>36.026668000000001</v>
      </c>
      <c r="CU38" s="5">
        <v>36.382942</v>
      </c>
      <c r="CV38" s="5">
        <v>36.732090999999997</v>
      </c>
      <c r="CW38" s="5">
        <v>37.074557999999996</v>
      </c>
      <c r="CX38" s="5">
        <v>37.411037999999998</v>
      </c>
      <c r="CY38" s="5">
        <v>37.742156999999999</v>
      </c>
      <c r="CZ38" t="str">
        <f t="shared" ref="CZ38:DN54" si="29">IFERROR(CK38*E38,"")</f>
        <v/>
      </c>
      <c r="DA38">
        <f t="shared" si="29"/>
        <v>1326.0274774622726</v>
      </c>
      <c r="DB38">
        <f t="shared" si="29"/>
        <v>1356.1524424715578</v>
      </c>
      <c r="DC38">
        <f t="shared" si="29"/>
        <v>1424.8857804057657</v>
      </c>
      <c r="DD38">
        <f t="shared" si="29"/>
        <v>1431.7511645363027</v>
      </c>
      <c r="DE38">
        <f t="shared" si="29"/>
        <v>1406.49849416146</v>
      </c>
      <c r="DF38">
        <f t="shared" si="29"/>
        <v>1431.6173075604513</v>
      </c>
      <c r="DG38">
        <f t="shared" si="29"/>
        <v>1432.5961517287637</v>
      </c>
      <c r="DH38">
        <f t="shared" si="29"/>
        <v>1496.3610865897706</v>
      </c>
      <c r="DI38">
        <f t="shared" si="29"/>
        <v>1520.5703777891219</v>
      </c>
      <c r="DJ38">
        <f t="shared" si="29"/>
        <v>1485.0475788734404</v>
      </c>
      <c r="DK38">
        <f t="shared" si="29"/>
        <v>1536.2143314956427</v>
      </c>
      <c r="DL38">
        <f t="shared" si="29"/>
        <v>1501.5608499092289</v>
      </c>
      <c r="DM38">
        <f t="shared" si="29"/>
        <v>1503.3099054443626</v>
      </c>
      <c r="DN38">
        <f t="shared" si="29"/>
        <v>1586.4286882915144</v>
      </c>
      <c r="DO38" s="5">
        <v>32.536994</v>
      </c>
      <c r="DP38" s="5">
        <v>32.930794999999996</v>
      </c>
      <c r="DQ38" s="5">
        <v>33.337637999999998</v>
      </c>
      <c r="DR38" s="5">
        <v>33.746093000000002</v>
      </c>
      <c r="DS38" s="5">
        <v>34.147565999999998</v>
      </c>
      <c r="DT38" s="5">
        <v>34.539156000000006</v>
      </c>
      <c r="DU38" s="5">
        <v>34.922031000000004</v>
      </c>
      <c r="DV38" s="5">
        <v>35.296535000000006</v>
      </c>
      <c r="DW38" s="5">
        <v>35.664338000000001</v>
      </c>
      <c r="DX38" s="5">
        <v>36.026668000000001</v>
      </c>
      <c r="DY38" s="5">
        <v>36.382942</v>
      </c>
      <c r="DZ38" s="5">
        <v>36.732090999999997</v>
      </c>
      <c r="EA38" s="5">
        <v>37.074557999999996</v>
      </c>
      <c r="EB38" s="5">
        <v>37.411037999999998</v>
      </c>
      <c r="EC38" s="5">
        <v>37.742156999999999</v>
      </c>
      <c r="ED38" s="130" cm="1">
        <f t="array" ref="ED38">TREND($EE38:$EQ38,$EE$3:$EQ$3,ED$3)</f>
        <v>1.09300310320008</v>
      </c>
      <c r="EE38" s="6">
        <f t="shared" si="27"/>
        <v>1.0965906682306348</v>
      </c>
      <c r="EF38" s="6">
        <f t="shared" si="27"/>
        <v>1.0953853207037869</v>
      </c>
      <c r="EG38" s="6">
        <f t="shared" si="27"/>
        <v>1.091925379931973</v>
      </c>
      <c r="EH38" s="6">
        <f t="shared" si="27"/>
        <v>1.1025286794322635</v>
      </c>
      <c r="EI38" s="6">
        <f t="shared" si="27"/>
        <v>1.05593918248546</v>
      </c>
      <c r="EJ38" s="6">
        <f t="shared" si="27"/>
        <v>1.0478332258463157</v>
      </c>
      <c r="EK38" s="6">
        <f t="shared" si="27"/>
        <v>1.0245894614892792</v>
      </c>
      <c r="EL38" s="6">
        <f t="shared" si="27"/>
        <v>1.0608614165112493</v>
      </c>
      <c r="EM38" s="6">
        <f t="shared" si="27"/>
        <v>1.0841663781359099</v>
      </c>
      <c r="EN38" s="6">
        <f t="shared" si="27"/>
        <v>1.0652692442249903</v>
      </c>
      <c r="EO38" s="6">
        <f t="shared" si="27"/>
        <v>1.0664810958905806</v>
      </c>
      <c r="EP38" s="6">
        <f t="shared" si="27"/>
        <v>1.0571065472428323</v>
      </c>
      <c r="EQ38" s="6">
        <f t="shared" si="21"/>
        <v>1.0485708133896534</v>
      </c>
      <c r="ER38" s="6">
        <f t="shared" si="21"/>
        <v>1.0383197205439627</v>
      </c>
      <c r="ES38" s="17">
        <f t="shared" si="26"/>
        <v>37.687231448766127</v>
      </c>
      <c r="ET38" s="5">
        <f t="shared" si="26"/>
        <v>40.267095812969977</v>
      </c>
      <c r="EU38" s="5">
        <f t="shared" si="26"/>
        <v>40.679319946768814</v>
      </c>
      <c r="EV38" s="5">
        <f t="shared" si="25"/>
        <v>42.223725881563993</v>
      </c>
      <c r="EW38" s="5">
        <f t="shared" si="25"/>
        <v>41.928351922251288</v>
      </c>
      <c r="EX38" s="5">
        <f t="shared" si="25"/>
        <v>40.721854759898008</v>
      </c>
      <c r="EY38" s="5">
        <f t="shared" si="25"/>
        <v>40.994674896212395</v>
      </c>
      <c r="EZ38" s="5">
        <f t="shared" si="25"/>
        <v>40.587444397269124</v>
      </c>
      <c r="FA38" s="5">
        <f t="shared" si="25"/>
        <v>41.956788503680357</v>
      </c>
      <c r="FB38" s="5">
        <f t="shared" si="25"/>
        <v>42.206800190045939</v>
      </c>
      <c r="FC38" s="5">
        <f t="shared" si="25"/>
        <v>40.8171383961594</v>
      </c>
      <c r="FD38" s="5">
        <f t="shared" si="25"/>
        <v>41.82213126651687</v>
      </c>
      <c r="FE38" s="5">
        <f t="shared" si="25"/>
        <v>40.501112647363968</v>
      </c>
      <c r="FF38" s="5">
        <f t="shared" si="25"/>
        <v>40.183592485307749</v>
      </c>
      <c r="FG38" s="5">
        <f t="shared" si="13"/>
        <v>42.033333926609295</v>
      </c>
      <c r="FH38" s="15">
        <f t="shared" ref="FH38:FV54" si="30">IFERROR(ES38*DO38,"")</f>
        <v>1226.2292235251148</v>
      </c>
      <c r="FI38">
        <f t="shared" si="30"/>
        <v>1326.0274774622726</v>
      </c>
      <c r="FJ38">
        <f t="shared" si="30"/>
        <v>1356.1524424715578</v>
      </c>
      <c r="FK38">
        <f t="shared" si="30"/>
        <v>1424.8857804057657</v>
      </c>
      <c r="FL38">
        <f t="shared" si="30"/>
        <v>1431.7511645363027</v>
      </c>
      <c r="FM38">
        <f t="shared" si="30"/>
        <v>1406.49849416146</v>
      </c>
      <c r="FN38">
        <f t="shared" si="30"/>
        <v>1431.6173075604513</v>
      </c>
      <c r="FO38">
        <f t="shared" si="30"/>
        <v>1432.5961517287637</v>
      </c>
      <c r="FP38">
        <f t="shared" si="30"/>
        <v>1496.3610865897706</v>
      </c>
      <c r="FQ38">
        <f t="shared" si="30"/>
        <v>1520.5703777891219</v>
      </c>
      <c r="FR38">
        <f t="shared" si="30"/>
        <v>1485.0475788734404</v>
      </c>
      <c r="FS38">
        <f t="shared" si="30"/>
        <v>1536.2143314956427</v>
      </c>
      <c r="FT38">
        <f t="shared" si="30"/>
        <v>1501.5608499092289</v>
      </c>
      <c r="FU38">
        <f t="shared" si="30"/>
        <v>1503.3099054443626</v>
      </c>
      <c r="FV38">
        <f t="shared" si="30"/>
        <v>1586.4286882915144</v>
      </c>
    </row>
    <row r="39" spans="1:178">
      <c r="A39" t="str">
        <f>VLOOKUP(B39,'[3]country codes'!$A$3:$B$287,2,0)</f>
        <v>MKD</v>
      </c>
      <c r="B39" s="1" t="s">
        <v>87</v>
      </c>
      <c r="C39" s="15">
        <v>7</v>
      </c>
      <c r="E39" s="17" t="str">
        <f>IFERROR(VLOOKUP(E$3&amp;$A39,[3]Calcs!$Q$2:$R$2281,2,0),"")</f>
        <v/>
      </c>
      <c r="F39" s="5">
        <f>IFERROR(VLOOKUP(F$3&amp;$A39,[3]Calcs!$Q$2:$R$2281,2,0),"")</f>
        <v>38.060922751212935</v>
      </c>
      <c r="G39" s="5">
        <f>IFERROR(VLOOKUP(G$3&amp;$A39,[3]Calcs!$Q$2:$R$2281,2,0),"")</f>
        <v>37.423270624857857</v>
      </c>
      <c r="H39" s="5">
        <f>IFERROR(VLOOKUP(H$3&amp;$A39,[3]Calcs!$Q$2:$R$2281,2,0),"")</f>
        <v>38.009188712218467</v>
      </c>
      <c r="I39" s="5">
        <f>IFERROR(VLOOKUP(I$3&amp;$A39,[3]Calcs!$Q$2:$R$2281,2,0),"")</f>
        <v>37.53202380471599</v>
      </c>
      <c r="J39" s="5">
        <f>IFERROR(VLOOKUP(J$3&amp;$A39,[3]Calcs!$Q$2:$R$2281,2,0),"")</f>
        <v>40.960149749173951</v>
      </c>
      <c r="K39" s="5">
        <f>IFERROR(VLOOKUP(K$3&amp;$A39,[3]Calcs!$Q$2:$R$2281,2,0),"")</f>
        <v>39.669098061858804</v>
      </c>
      <c r="L39" s="5">
        <f>IFERROR(VLOOKUP(L$3&amp;$A39,[3]Calcs!$Q$2:$R$2281,2,0),"")</f>
        <v>44.759092203663812</v>
      </c>
      <c r="M39" s="5">
        <f>IFERROR(VLOOKUP(M$3&amp;$A39,[3]Calcs!$Q$2:$R$2281,2,0),"")</f>
        <v>44.886763574250452</v>
      </c>
      <c r="N39" s="5">
        <f>IFERROR(VLOOKUP(N$3&amp;$A39,[3]Calcs!$Q$2:$R$2281,2,0),"")</f>
        <v>42.685604868453147</v>
      </c>
      <c r="O39" s="5">
        <f>IFERROR(VLOOKUP(O$3&amp;$A39,[3]Calcs!$Q$2:$R$2281,2,0),"")</f>
        <v>46.241685699979875</v>
      </c>
      <c r="P39" s="5">
        <f>IFERROR(VLOOKUP(P$3&amp;$A39,[3]Calcs!$Q$2:$R$2281,2,0),"")</f>
        <v>44.8045192568405</v>
      </c>
      <c r="Q39" s="5">
        <f>IFERROR(VLOOKUP(Q$3&amp;$A39,[3]Calcs!$Q$2:$R$2281,2,0),"")</f>
        <v>45.275903920370368</v>
      </c>
      <c r="R39" s="5">
        <f>IFERROR(VLOOKUP(R$3&amp;$A39,[3]Calcs!$Q$2:$R$2281,2,0),"")</f>
        <v>43.858744207908252</v>
      </c>
      <c r="S39" s="5">
        <f>IFERROR(VLOOKUP(S$3&amp;$A39,[3]Calcs!$Q$2:$R$2281,2,0),"")</f>
        <v>44.5174818526596</v>
      </c>
      <c r="T39" s="127">
        <f t="shared" si="0"/>
        <v>0.74741197160969397</v>
      </c>
      <c r="U39" s="6">
        <f t="shared" si="1"/>
        <v>0.86760042108579893</v>
      </c>
      <c r="V39" s="6">
        <f t="shared" si="2"/>
        <v>0.65873764475134777</v>
      </c>
      <c r="W39" s="17" t="str">
        <f>_xlfn.XLOOKUP(W$3&amp;$A39,[3]Calcs!$Q$2:$Q$2281,[3]Calcs!$H$2:$H$2281,"")</f>
        <v/>
      </c>
      <c r="X39" s="5">
        <f>_xlfn.XLOOKUP(X$3&amp;$A39,[3]Calcs!$Q$2:$Q$2281,[3]Calcs!$H$2:$H$2281,"")</f>
        <v>4.493598461151123</v>
      </c>
      <c r="Y39" s="5">
        <f>_xlfn.XLOOKUP(Y$3&amp;$A39,[3]Calcs!$Q$2:$Q$2281,[3]Calcs!$H$2:$H$2281,"")</f>
        <v>4.4608101844787598</v>
      </c>
      <c r="Z39" s="5">
        <f>_xlfn.XLOOKUP(Z$3&amp;$A39,[3]Calcs!$Q$2:$Q$2281,[3]Calcs!$H$2:$H$2281,"")</f>
        <v>4.4280219078063965</v>
      </c>
      <c r="AA39" s="5">
        <f>_xlfn.XLOOKUP(AA$3&amp;$A39,[3]Calcs!$Q$2:$Q$2281,[3]Calcs!$H$2:$H$2281,"")</f>
        <v>4.1802020072937012</v>
      </c>
      <c r="AB39" s="5">
        <f>_xlfn.XLOOKUP(AB$3&amp;$A39,[3]Calcs!$Q$2:$Q$2281,[3]Calcs!$H$2:$H$2281,"")</f>
        <v>4.8981800079345703</v>
      </c>
      <c r="AC39" s="5">
        <f>_xlfn.XLOOKUP(AC$3&amp;$A39,[3]Calcs!$Q$2:$Q$2281,[3]Calcs!$H$2:$H$2281,"")</f>
        <v>4.6396474838256836</v>
      </c>
      <c r="AD39" s="5">
        <f>_xlfn.XLOOKUP(AD$3&amp;$A39,[3]Calcs!$Q$2:$Q$2281,[3]Calcs!$H$2:$H$2281,"")</f>
        <v>5.1861906051635742</v>
      </c>
      <c r="AE39" s="5">
        <f>_xlfn.XLOOKUP(AE$3&amp;$A39,[3]Calcs!$Q$2:$Q$2281,[3]Calcs!$H$2:$H$2281,"")</f>
        <v>5.2038259506225586</v>
      </c>
      <c r="AF39" s="5">
        <f>_xlfn.XLOOKUP(AF$3&amp;$A39,[3]Calcs!$Q$2:$Q$2281,[3]Calcs!$H$2:$H$2281,"")</f>
        <v>4.9755897521972656</v>
      </c>
      <c r="AG39" s="5">
        <f>_xlfn.XLOOKUP(AG$3&amp;$A39,[3]Calcs!$Q$2:$Q$2281,[3]Calcs!$H$2:$H$2281,"")</f>
        <v>5.3457460403442383</v>
      </c>
      <c r="AH39" s="5">
        <f>_xlfn.XLOOKUP(AH$3&amp;$A39,[3]Calcs!$Q$2:$Q$2281,[3]Calcs!$H$2:$H$2281,"")</f>
        <v>5.2338666915893555</v>
      </c>
      <c r="AI39" s="5">
        <f>_xlfn.XLOOKUP(AI$3&amp;$A39,[3]Calcs!$Q$2:$Q$2281,[3]Calcs!$H$2:$H$2281,"")</f>
        <v>5.2398347854614258</v>
      </c>
      <c r="AJ39" s="5">
        <f>_xlfn.XLOOKUP(AJ$3&amp;$A39,[3]Calcs!$Q$2:$Q$2281,[3]Calcs!$H$2:$H$2281,"")</f>
        <v>5.0154852867126465</v>
      </c>
      <c r="AK39" s="128">
        <f>_xlfn.XLOOKUP(AK$3&amp;$A39,[3]Calcs!$Q$2:$Q$2281,[3]Calcs!$H$2:$H$2281,"")</f>
        <v>5.0536642074584961</v>
      </c>
      <c r="AL39" s="127">
        <f t="shared" si="3"/>
        <v>7.9480511801583414E-2</v>
      </c>
      <c r="AM39" s="6">
        <f t="shared" si="4"/>
        <v>3.8178920745849609E-2</v>
      </c>
      <c r="AN39" s="17">
        <f>_xlfn.XLOOKUP(AN$3&amp;$A39,[3]Calcs!$Q$2:$Q$2281,[3]Calcs!$G$2:$G$2281,"")</f>
        <v>74.099999999999994</v>
      </c>
      <c r="AO39" s="5">
        <f>_xlfn.XLOOKUP(AO$3&amp;$A39,[3]Calcs!$Q$2:$Q$2281,[3]Calcs!$G$2:$G$2281,"")</f>
        <v>74.2</v>
      </c>
      <c r="AP39" s="5">
        <f>_xlfn.XLOOKUP(AP$3&amp;$A39,[3]Calcs!$Q$2:$Q$2281,[3]Calcs!$G$2:$G$2281,"")</f>
        <v>74.3</v>
      </c>
      <c r="AQ39" s="5">
        <f>_xlfn.XLOOKUP(AQ$3&amp;$A39,[3]Calcs!$Q$2:$Q$2281,[3]Calcs!$G$2:$G$2281,"")</f>
        <v>74.5</v>
      </c>
      <c r="AR39" s="5">
        <f>_xlfn.XLOOKUP(AR$3&amp;$A39,[3]Calcs!$Q$2:$Q$2281,[3]Calcs!$G$2:$G$2281,"")</f>
        <v>74.7</v>
      </c>
      <c r="AS39" s="5">
        <f>_xlfn.XLOOKUP(AS$3&amp;$A39,[3]Calcs!$Q$2:$Q$2281,[3]Calcs!$G$2:$G$2281,"")</f>
        <v>74.8</v>
      </c>
      <c r="AT39" s="5">
        <f>_xlfn.XLOOKUP(AT$3&amp;$A39,[3]Calcs!$Q$2:$Q$2281,[3]Calcs!$G$2:$G$2281,"")</f>
        <v>75</v>
      </c>
      <c r="AU39" s="5">
        <f>_xlfn.XLOOKUP(AU$3&amp;$A39,[3]Calcs!$Q$2:$Q$2281,[3]Calcs!$G$2:$G$2281,"")</f>
        <v>75.2</v>
      </c>
      <c r="AV39" s="5">
        <f>_xlfn.XLOOKUP(AV$3&amp;$A39,[3]Calcs!$Q$2:$Q$2281,[3]Calcs!$G$2:$G$2281,"")</f>
        <v>75.3</v>
      </c>
      <c r="AW39" s="5">
        <f>_xlfn.XLOOKUP(AW$3&amp;$A39,[3]Calcs!$Q$2:$Q$2281,[3]Calcs!$G$2:$G$2281,"")</f>
        <v>75.400000000000006</v>
      </c>
      <c r="AX39" s="5">
        <f>_xlfn.XLOOKUP(AX$3&amp;$A39,[3]Calcs!$Q$2:$Q$2281,[3]Calcs!$G$2:$G$2281,"")</f>
        <v>75.5</v>
      </c>
      <c r="AY39" s="5">
        <f>_xlfn.XLOOKUP(AY$3&amp;$A39,[3]Calcs!$Q$2:$Q$2281,[3]Calcs!$G$2:$G$2281,"")</f>
        <v>75.599999999999994</v>
      </c>
      <c r="AZ39" s="5">
        <f>_xlfn.XLOOKUP(AZ$3&amp;$A39,[3]Calcs!$Q$2:$Q$2281,[3]Calcs!$G$2:$G$2281,"")</f>
        <v>75.7</v>
      </c>
      <c r="BA39" s="5">
        <f>_xlfn.XLOOKUP(BA$3&amp;$A39,[3]Calcs!$Q$2:$Q$2281,[3]Calcs!$G$2:$G$2281,"")</f>
        <v>75.8</v>
      </c>
      <c r="BB39" s="5">
        <f>_xlfn.XLOOKUP(BB$3&amp;$A39,[3]Calcs!$Q$2:$Q$2281,[3]Calcs!$G$2:$G$2281,"")</f>
        <v>74.413581395348828</v>
      </c>
      <c r="BC39" s="127">
        <f t="shared" si="5"/>
        <v>0.13736263736263743</v>
      </c>
      <c r="BD39" s="6">
        <f t="shared" si="6"/>
        <v>-1.3864186046511691</v>
      </c>
      <c r="BE39" s="17">
        <f>_xlfn.XLOOKUP(BE$3&amp;$A39,[3]Calcs!$Q$2:$Q$2281,[3]Calcs!$I$2:$I$2281,"")</f>
        <v>3.2559153066950799</v>
      </c>
      <c r="BF39" s="5">
        <f>_xlfn.XLOOKUP(BF$3&amp;$A39,[3]Calcs!$Q$2:$Q$2281,[3]Calcs!$I$2:$I$2281,"")</f>
        <v>3.5244517096164101</v>
      </c>
      <c r="BG39" s="5">
        <f>_xlfn.XLOOKUP(BG$3&amp;$A39,[3]Calcs!$Q$2:$Q$2281,[3]Calcs!$I$2:$I$2281,"")</f>
        <v>3.65750359354965</v>
      </c>
      <c r="BH39" s="5">
        <f>_xlfn.XLOOKUP(BH$3&amp;$A39,[3]Calcs!$Q$2:$Q$2281,[3]Calcs!$I$2:$I$2281,"")</f>
        <v>3.44604162910557</v>
      </c>
      <c r="BI39" s="5">
        <f>_xlfn.XLOOKUP(BI$3&amp;$A39,[3]Calcs!$Q$2:$Q$2281,[3]Calcs!$I$2:$I$2281,"")</f>
        <v>3.20141586219779</v>
      </c>
      <c r="BJ39" s="5">
        <f>_xlfn.XLOOKUP(BJ$3&amp;$A39,[3]Calcs!$Q$2:$Q$2281,[3]Calcs!$I$2:$I$2281,"")</f>
        <v>3.4199305776802702</v>
      </c>
      <c r="BK39" s="5">
        <f>_xlfn.XLOOKUP(BK$3&amp;$A39,[3]Calcs!$Q$2:$Q$2281,[3]Calcs!$I$2:$I$2281,"")</f>
        <v>3.3499185153187701</v>
      </c>
      <c r="BL39" s="5">
        <f>_xlfn.XLOOKUP(BL$3&amp;$A39,[3]Calcs!$Q$2:$Q$2281,[3]Calcs!$I$2:$I$2281,"")</f>
        <v>2.9988841507899</v>
      </c>
      <c r="BM39" s="5">
        <f>_xlfn.XLOOKUP(BM$3&amp;$A39,[3]Calcs!$Q$2:$Q$2281,[3]Calcs!$I$2:$I$2281,"")</f>
        <v>2.9977840266451201</v>
      </c>
      <c r="BN39" s="5">
        <f>_xlfn.XLOOKUP(BN$3&amp;$A39,[3]Calcs!$Q$2:$Q$2281,[3]Calcs!$I$2:$I$2281,"")</f>
        <v>3.1574347266346598</v>
      </c>
      <c r="BO39" s="5">
        <f>_xlfn.XLOOKUP(BO$3&amp;$A39,[3]Calcs!$Q$2:$Q$2281,[3]Calcs!$I$2:$I$2281,"")</f>
        <v>2.8966228757116599</v>
      </c>
      <c r="BP39" s="5">
        <f>_xlfn.XLOOKUP(BP$3&amp;$A39,[3]Calcs!$Q$2:$Q$2281,[3]Calcs!$I$2:$I$2281,"")</f>
        <v>3.0616841798132799</v>
      </c>
      <c r="BQ39" s="5">
        <f>_xlfn.XLOOKUP(BQ$3&amp;$A39,[3]Calcs!$Q$2:$Q$2281,[3]Calcs!$I$2:$I$2281,"")</f>
        <v>2.949917398829196</v>
      </c>
      <c r="BR39" s="5">
        <f>_xlfn.XLOOKUP(BR$3&amp;$A39,[3]Calcs!$Q$2:$Q$2281,[3]Calcs!$I$2:$I$2281,"")</f>
        <v>2.9533363530944388</v>
      </c>
      <c r="BS39" s="5">
        <f>_xlfn.XLOOKUP(BS$3&amp;$A39,[3]Calcs!$Q$2:$Q$2281,[3]Calcs!$I$2:$I$2281,"")</f>
        <v>2.6616709055859498</v>
      </c>
      <c r="BT39" s="127">
        <f t="shared" si="7"/>
        <v>-4.6811185732532665E-2</v>
      </c>
      <c r="BU39" s="6">
        <f t="shared" si="8"/>
        <v>-0.291665447508489</v>
      </c>
      <c r="BV39" s="15" t="str">
        <f t="shared" si="28"/>
        <v/>
      </c>
      <c r="BW39">
        <f t="shared" si="28"/>
        <v>86</v>
      </c>
      <c r="BX39">
        <f t="shared" si="28"/>
        <v>88</v>
      </c>
      <c r="BY39">
        <f t="shared" si="28"/>
        <v>95</v>
      </c>
      <c r="BZ39">
        <f t="shared" si="28"/>
        <v>94</v>
      </c>
      <c r="CA39">
        <f t="shared" si="28"/>
        <v>85</v>
      </c>
      <c r="CB39">
        <f t="shared" si="28"/>
        <v>94</v>
      </c>
      <c r="CC39">
        <f t="shared" si="28"/>
        <v>61</v>
      </c>
      <c r="CD39">
        <f t="shared" si="28"/>
        <v>62</v>
      </c>
      <c r="CE39">
        <f t="shared" si="28"/>
        <v>81</v>
      </c>
      <c r="CF39">
        <f t="shared" si="28"/>
        <v>54</v>
      </c>
      <c r="CG39">
        <f t="shared" si="28"/>
        <v>70</v>
      </c>
      <c r="CH39">
        <f t="shared" si="28"/>
        <v>76</v>
      </c>
      <c r="CI39">
        <f t="shared" si="28"/>
        <v>82</v>
      </c>
      <c r="CJ39">
        <f t="shared" si="28"/>
        <v>59</v>
      </c>
      <c r="CK39" s="17" t="s">
        <v>333</v>
      </c>
      <c r="CL39" s="5">
        <v>2.0654079999999997</v>
      </c>
      <c r="CM39" s="5">
        <v>2.0673090000000003</v>
      </c>
      <c r="CN39" s="5">
        <v>2.0690300000000001</v>
      </c>
      <c r="CO39" s="5">
        <v>2.0707370000000003</v>
      </c>
      <c r="CP39" s="5">
        <v>2.0724839999999998</v>
      </c>
      <c r="CQ39" s="5">
        <v>2.0742750000000001</v>
      </c>
      <c r="CR39" s="5">
        <v>2.0760650000000003</v>
      </c>
      <c r="CS39" s="5">
        <v>2.0777800000000002</v>
      </c>
      <c r="CT39" s="5">
        <v>2.0793349999999999</v>
      </c>
      <c r="CU39" s="5">
        <v>2.080746</v>
      </c>
      <c r="CV39" s="5">
        <v>2.0819960000000002</v>
      </c>
      <c r="CW39" s="5">
        <v>2.0829569999999999</v>
      </c>
      <c r="CX39" s="5">
        <v>2.0834580000000003</v>
      </c>
      <c r="CY39" s="5">
        <v>2.08338</v>
      </c>
      <c r="CZ39" t="str">
        <f t="shared" si="29"/>
        <v/>
      </c>
      <c r="DA39">
        <f t="shared" si="29"/>
        <v>78.61133433773719</v>
      </c>
      <c r="DB39">
        <f t="shared" si="29"/>
        <v>77.365464172204284</v>
      </c>
      <c r="DC39">
        <f t="shared" si="29"/>
        <v>78.642151721241376</v>
      </c>
      <c r="DD39">
        <f t="shared" si="29"/>
        <v>77.718950377306186</v>
      </c>
      <c r="DE39">
        <f t="shared" si="29"/>
        <v>84.889254992767022</v>
      </c>
      <c r="DF39">
        <f t="shared" si="29"/>
        <v>82.284618382262181</v>
      </c>
      <c r="DG39">
        <f t="shared" si="29"/>
        <v>92.922784755799327</v>
      </c>
      <c r="DH39">
        <f t="shared" si="29"/>
        <v>93.26481961930611</v>
      </c>
      <c r="DI39">
        <f t="shared" si="29"/>
        <v>88.75767219914502</v>
      </c>
      <c r="DJ39">
        <f t="shared" si="29"/>
        <v>96.217202553490324</v>
      </c>
      <c r="DK39">
        <f t="shared" si="29"/>
        <v>93.282829874664898</v>
      </c>
      <c r="DL39">
        <f t="shared" si="29"/>
        <v>94.307761002262893</v>
      </c>
      <c r="DM39">
        <f t="shared" si="29"/>
        <v>91.377851489920118</v>
      </c>
      <c r="DN39">
        <f t="shared" si="29"/>
        <v>92.746831342193957</v>
      </c>
      <c r="DO39" s="5">
        <v>2.063132</v>
      </c>
      <c r="DP39" s="5">
        <v>2.0654079999999997</v>
      </c>
      <c r="DQ39" s="5">
        <v>2.0673090000000003</v>
      </c>
      <c r="DR39" s="5">
        <v>2.0690300000000001</v>
      </c>
      <c r="DS39" s="5">
        <v>2.0707370000000003</v>
      </c>
      <c r="DT39" s="5">
        <v>2.0724839999999998</v>
      </c>
      <c r="DU39" s="5">
        <v>2.0742750000000001</v>
      </c>
      <c r="DV39" s="5">
        <v>2.0760650000000003</v>
      </c>
      <c r="DW39" s="5">
        <v>2.0777800000000002</v>
      </c>
      <c r="DX39" s="5">
        <v>2.0793349999999999</v>
      </c>
      <c r="DY39" s="5">
        <v>2.080746</v>
      </c>
      <c r="DZ39" s="5">
        <v>2.0819960000000002</v>
      </c>
      <c r="EA39" s="5">
        <v>2.0829569999999999</v>
      </c>
      <c r="EB39" s="5">
        <v>2.0834580000000003</v>
      </c>
      <c r="EC39" s="5">
        <v>2.08338</v>
      </c>
      <c r="ED39" s="130" cm="1">
        <f t="array" ref="ED39">TREND($EE39:$EQ39,$EE$3:$EQ$3,ED$3)</f>
        <v>0.99075140261434136</v>
      </c>
      <c r="EE39" s="6">
        <f t="shared" si="27"/>
        <v>1.018624036372376</v>
      </c>
      <c r="EF39" s="6">
        <f t="shared" si="27"/>
        <v>0.98957530041764175</v>
      </c>
      <c r="EG39" s="6">
        <f t="shared" si="27"/>
        <v>0.98485624844501296</v>
      </c>
      <c r="EH39" s="6">
        <f t="shared" si="27"/>
        <v>0.97677279877677925</v>
      </c>
      <c r="EI39" s="6">
        <f t="shared" si="27"/>
        <v>1.0758403791285525</v>
      </c>
      <c r="EJ39" s="6">
        <f t="shared" si="27"/>
        <v>0.98931829574282426</v>
      </c>
      <c r="EK39" s="6">
        <f t="shared" si="27"/>
        <v>1.1219276877538518</v>
      </c>
      <c r="EL39" s="6">
        <f t="shared" si="27"/>
        <v>1.0856060055837793</v>
      </c>
      <c r="EM39" s="6">
        <f t="shared" si="27"/>
        <v>1.0163957191900392</v>
      </c>
      <c r="EN39" s="6">
        <f t="shared" si="27"/>
        <v>1.1123546567653668</v>
      </c>
      <c r="EO39" s="6">
        <f t="shared" si="27"/>
        <v>1.0772121385676134</v>
      </c>
      <c r="EP39" s="6">
        <f t="shared" si="27"/>
        <v>1.0875413932178584</v>
      </c>
      <c r="EQ39" s="6">
        <f t="shared" si="21"/>
        <v>1.0452147704408972</v>
      </c>
      <c r="ER39" s="6">
        <f t="shared" si="21"/>
        <v>1.0770158823594753</v>
      </c>
      <c r="ES39" s="17">
        <f t="shared" si="26"/>
        <v>34.895911500538368</v>
      </c>
      <c r="ET39" s="5">
        <f t="shared" si="26"/>
        <v>38.060922751212935</v>
      </c>
      <c r="EU39" s="5">
        <f t="shared" si="26"/>
        <v>37.423270624857857</v>
      </c>
      <c r="EV39" s="5">
        <f t="shared" si="25"/>
        <v>38.009188712218467</v>
      </c>
      <c r="EW39" s="5">
        <f t="shared" si="25"/>
        <v>37.53202380471599</v>
      </c>
      <c r="EX39" s="5">
        <f t="shared" si="25"/>
        <v>40.960149749173951</v>
      </c>
      <c r="EY39" s="5">
        <f t="shared" si="25"/>
        <v>39.669098061858804</v>
      </c>
      <c r="EZ39" s="5">
        <f t="shared" si="25"/>
        <v>44.759092203663812</v>
      </c>
      <c r="FA39" s="5">
        <f t="shared" si="25"/>
        <v>44.886763574250452</v>
      </c>
      <c r="FB39" s="5">
        <f t="shared" si="25"/>
        <v>42.685604868453147</v>
      </c>
      <c r="FC39" s="5">
        <f t="shared" si="25"/>
        <v>46.241685699979875</v>
      </c>
      <c r="FD39" s="5">
        <f t="shared" si="25"/>
        <v>44.8045192568405</v>
      </c>
      <c r="FE39" s="5">
        <f t="shared" si="25"/>
        <v>45.275903920370368</v>
      </c>
      <c r="FF39" s="5">
        <f t="shared" si="25"/>
        <v>43.858744207908252</v>
      </c>
      <c r="FG39" s="5">
        <f t="shared" si="13"/>
        <v>44.5174818526596</v>
      </c>
      <c r="FH39" s="15">
        <f t="shared" si="30"/>
        <v>71.994871685928729</v>
      </c>
      <c r="FI39">
        <f t="shared" si="30"/>
        <v>78.61133433773719</v>
      </c>
      <c r="FJ39">
        <f t="shared" si="30"/>
        <v>77.365464172204284</v>
      </c>
      <c r="FK39">
        <f t="shared" si="30"/>
        <v>78.642151721241376</v>
      </c>
      <c r="FL39">
        <f t="shared" si="30"/>
        <v>77.718950377306186</v>
      </c>
      <c r="FM39">
        <f t="shared" si="30"/>
        <v>84.889254992767022</v>
      </c>
      <c r="FN39">
        <f t="shared" si="30"/>
        <v>82.284618382262181</v>
      </c>
      <c r="FO39">
        <f t="shared" si="30"/>
        <v>92.922784755799327</v>
      </c>
      <c r="FP39">
        <f t="shared" si="30"/>
        <v>93.26481961930611</v>
      </c>
      <c r="FQ39">
        <f t="shared" si="30"/>
        <v>88.75767219914502</v>
      </c>
      <c r="FR39">
        <f t="shared" si="30"/>
        <v>96.217202553490324</v>
      </c>
      <c r="FS39">
        <f t="shared" si="30"/>
        <v>93.282829874664898</v>
      </c>
      <c r="FT39">
        <f t="shared" si="30"/>
        <v>94.307761002262893</v>
      </c>
      <c r="FU39">
        <f t="shared" si="30"/>
        <v>91.377851489920118</v>
      </c>
      <c r="FV39">
        <f t="shared" si="30"/>
        <v>92.746831342193957</v>
      </c>
    </row>
    <row r="40" spans="1:178">
      <c r="A40" t="str">
        <f>VLOOKUP(B40,'[3]country codes'!$A$3:$B$287,2,0)</f>
        <v>AUT</v>
      </c>
      <c r="B40" s="1" t="s">
        <v>88</v>
      </c>
      <c r="C40" s="15">
        <v>3</v>
      </c>
      <c r="D40" s="15">
        <v>1</v>
      </c>
      <c r="E40" s="17">
        <f>IFERROR(VLOOKUP(E$3&amp;$A40,[3]Calcs!$Q$2:$R$2281,2,0),"")</f>
        <v>44.639278465828866</v>
      </c>
      <c r="F40" s="5">
        <f>IFERROR(VLOOKUP(F$3&amp;$A40,[3]Calcs!$Q$2:$R$2281,2,0),"")</f>
        <v>45.066688991632446</v>
      </c>
      <c r="G40" s="5">
        <f>IFERROR(VLOOKUP(G$3&amp;$A40,[3]Calcs!$Q$2:$R$2281,2,0),"")</f>
        <v>45.266121048014412</v>
      </c>
      <c r="H40" s="5">
        <f>IFERROR(VLOOKUP(H$3&amp;$A40,[3]Calcs!$Q$2:$R$2281,2,0),"")</f>
        <v>47.836537608483304</v>
      </c>
      <c r="I40" s="5">
        <f>IFERROR(VLOOKUP(I$3&amp;$A40,[3]Calcs!$Q$2:$R$2281,2,0),"")</f>
        <v>46.818117140528685</v>
      </c>
      <c r="J40" s="5">
        <f>IFERROR(VLOOKUP(J$3&amp;$A40,[3]Calcs!$Q$2:$R$2281,2,0),"")</f>
        <v>46.888538180682154</v>
      </c>
      <c r="K40" s="5">
        <f>IFERROR(VLOOKUP(K$3&amp;$A40,[3]Calcs!$Q$2:$R$2281,2,0),"")</f>
        <v>48.282534104591136</v>
      </c>
      <c r="L40" s="5">
        <f>IFERROR(VLOOKUP(L$3&amp;$A40,[3]Calcs!$Q$2:$R$2281,2,0),"")</f>
        <v>48.467806308798181</v>
      </c>
      <c r="M40" s="5">
        <f>IFERROR(VLOOKUP(M$3&amp;$A40,[3]Calcs!$Q$2:$R$2281,2,0),"")</f>
        <v>46.190933300352945</v>
      </c>
      <c r="N40" s="5">
        <f>IFERROR(VLOOKUP(N$3&amp;$A40,[3]Calcs!$Q$2:$R$2281,2,0),"")</f>
        <v>47.031338718976443</v>
      </c>
      <c r="O40" s="5">
        <f>IFERROR(VLOOKUP(O$3&amp;$A40,[3]Calcs!$Q$2:$R$2281,2,0),"")</f>
        <v>46.938543733885403</v>
      </c>
      <c r="P40" s="5">
        <f>IFERROR(VLOOKUP(P$3&amp;$A40,[3]Calcs!$Q$2:$R$2281,2,0),"")</f>
        <v>47.536319332139016</v>
      </c>
      <c r="Q40" s="5">
        <f>IFERROR(VLOOKUP(Q$3&amp;$A40,[3]Calcs!$Q$2:$R$2281,2,0),"")</f>
        <v>48.052221056716782</v>
      </c>
      <c r="R40" s="5">
        <f>IFERROR(VLOOKUP(R$3&amp;$A40,[3]Calcs!$Q$2:$R$2281,2,0),"")</f>
        <v>46.81302886197124</v>
      </c>
      <c r="S40" s="5">
        <f>IFERROR(VLOOKUP(S$3&amp;$A40,[3]Calcs!$Q$2:$R$2281,2,0),"")</f>
        <v>49.67902882066695</v>
      </c>
      <c r="T40" s="127">
        <f t="shared" si="0"/>
        <v>0.16352527638719316</v>
      </c>
      <c r="U40" s="6">
        <f t="shared" si="1"/>
        <v>0.57168623489902126</v>
      </c>
      <c r="V40" s="6">
        <f t="shared" si="2"/>
        <v>2.8659999586957099</v>
      </c>
      <c r="W40" s="17">
        <f>_xlfn.XLOOKUP(W$3&amp;$A40,[3]Calcs!$Q$2:$Q$2281,[3]Calcs!$H$2:$H$2281,"")</f>
        <v>7.1222114562988281</v>
      </c>
      <c r="X40" s="5">
        <f>_xlfn.XLOOKUP(X$3&amp;$A40,[3]Calcs!$Q$2:$Q$2281,[3]Calcs!$H$2:$H$2281,"")</f>
        <v>7.1515827178955078</v>
      </c>
      <c r="Y40" s="5">
        <f>_xlfn.XLOOKUP(Y$3&amp;$A40,[3]Calcs!$Q$2:$Q$2281,[3]Calcs!$H$2:$H$2281,"")</f>
        <v>7.1809539794921875</v>
      </c>
      <c r="Z40" s="5">
        <f>_xlfn.XLOOKUP(Z$3&amp;$A40,[3]Calcs!$Q$2:$Q$2281,[3]Calcs!$H$2:$H$2281,"")</f>
        <v>7.2418162822723389</v>
      </c>
      <c r="AA40" s="5">
        <f>_xlfn.XLOOKUP(AA$3&amp;$A40,[3]Calcs!$Q$2:$Q$2281,[3]Calcs!$H$2:$H$2281,"")</f>
        <v>7.3026785850524902</v>
      </c>
      <c r="AB40" s="5">
        <f>_xlfn.XLOOKUP(AB$3&amp;$A40,[3]Calcs!$Q$2:$Q$2281,[3]Calcs!$H$2:$H$2281,"")</f>
        <v>7.470512866973877</v>
      </c>
      <c r="AC40" s="5">
        <f>_xlfn.XLOOKUP(AC$3&amp;$A40,[3]Calcs!$Q$2:$Q$2281,[3]Calcs!$H$2:$H$2281,"")</f>
        <v>7.400688648223877</v>
      </c>
      <c r="AD40" s="5">
        <f>_xlfn.XLOOKUP(AD$3&amp;$A40,[3]Calcs!$Q$2:$Q$2281,[3]Calcs!$H$2:$H$2281,"")</f>
        <v>7.498802661895752</v>
      </c>
      <c r="AE40" s="5">
        <f>_xlfn.XLOOKUP(AE$3&amp;$A40,[3]Calcs!$Q$2:$Q$2281,[3]Calcs!$H$2:$H$2281,"")</f>
        <v>6.9499998092651367</v>
      </c>
      <c r="AF40" s="5">
        <f>_xlfn.XLOOKUP(AF$3&amp;$A40,[3]Calcs!$Q$2:$Q$2281,[3]Calcs!$H$2:$H$2281,"")</f>
        <v>7.0764470100402832</v>
      </c>
      <c r="AG40" s="5">
        <f>_xlfn.XLOOKUP(AG$3&amp;$A40,[3]Calcs!$Q$2:$Q$2281,[3]Calcs!$H$2:$H$2281,"")</f>
        <v>7.0480718612670898</v>
      </c>
      <c r="AH40" s="5">
        <f>_xlfn.XLOOKUP(AH$3&amp;$A40,[3]Calcs!$Q$2:$Q$2281,[3]Calcs!$H$2:$H$2281,"")</f>
        <v>7.2937278747558594</v>
      </c>
      <c r="AI40" s="5">
        <f>_xlfn.XLOOKUP(AI$3&amp;$A40,[3]Calcs!$Q$2:$Q$2281,[3]Calcs!$H$2:$H$2281,"")</f>
        <v>7.3960018157958984</v>
      </c>
      <c r="AJ40" s="5">
        <f>_xlfn.XLOOKUP(AJ$3&amp;$A40,[3]Calcs!$Q$2:$Q$2281,[3]Calcs!$H$2:$H$2281,"")</f>
        <v>7.1953611373901367</v>
      </c>
      <c r="AK40" s="128">
        <f>_xlfn.XLOOKUP(AK$3&amp;$A40,[3]Calcs!$Q$2:$Q$2281,[3]Calcs!$H$2:$H$2281,"")</f>
        <v>7.2134890556335449</v>
      </c>
      <c r="AL40" s="127">
        <f t="shared" si="3"/>
        <v>1.5466527624444647E-3</v>
      </c>
      <c r="AM40" s="6">
        <f t="shared" si="4"/>
        <v>1.8127918243408203E-2</v>
      </c>
      <c r="AN40" s="17">
        <f>_xlfn.XLOOKUP(AN$3&amp;$A40,[3]Calcs!$Q$2:$Q$2281,[3]Calcs!$G$2:$G$2281,"")</f>
        <v>79.8</v>
      </c>
      <c r="AO40" s="5">
        <f>_xlfn.XLOOKUP(AO$3&amp;$A40,[3]Calcs!$Q$2:$Q$2281,[3]Calcs!$G$2:$G$2281,"")</f>
        <v>80</v>
      </c>
      <c r="AP40" s="5">
        <f>_xlfn.XLOOKUP(AP$3&amp;$A40,[3]Calcs!$Q$2:$Q$2281,[3]Calcs!$G$2:$G$2281,"")</f>
        <v>80.2</v>
      </c>
      <c r="AQ40" s="5">
        <f>_xlfn.XLOOKUP(AQ$3&amp;$A40,[3]Calcs!$Q$2:$Q$2281,[3]Calcs!$G$2:$G$2281,"")</f>
        <v>80.400000000000006</v>
      </c>
      <c r="AR40" s="5">
        <f>_xlfn.XLOOKUP(AR$3&amp;$A40,[3]Calcs!$Q$2:$Q$2281,[3]Calcs!$G$2:$G$2281,"")</f>
        <v>80.599999999999994</v>
      </c>
      <c r="AS40" s="5">
        <f>_xlfn.XLOOKUP(AS$3&amp;$A40,[3]Calcs!$Q$2:$Q$2281,[3]Calcs!$G$2:$G$2281,"")</f>
        <v>80.8</v>
      </c>
      <c r="AT40" s="5">
        <f>_xlfn.XLOOKUP(AT$3&amp;$A40,[3]Calcs!$Q$2:$Q$2281,[3]Calcs!$G$2:$G$2281,"")</f>
        <v>80.900000000000006</v>
      </c>
      <c r="AU40" s="5">
        <f>_xlfn.XLOOKUP(AU$3&amp;$A40,[3]Calcs!$Q$2:$Q$2281,[3]Calcs!$G$2:$G$2281,"")</f>
        <v>81</v>
      </c>
      <c r="AV40" s="5">
        <f>_xlfn.XLOOKUP(AV$3&amp;$A40,[3]Calcs!$Q$2:$Q$2281,[3]Calcs!$G$2:$G$2281,"")</f>
        <v>81.099999999999994</v>
      </c>
      <c r="AW40" s="5">
        <f>_xlfn.XLOOKUP(AW$3&amp;$A40,[3]Calcs!$Q$2:$Q$2281,[3]Calcs!$G$2:$G$2281,"")</f>
        <v>81.2</v>
      </c>
      <c r="AX40" s="5">
        <f>_xlfn.XLOOKUP(AX$3&amp;$A40,[3]Calcs!$Q$2:$Q$2281,[3]Calcs!$G$2:$G$2281,"")</f>
        <v>81.3</v>
      </c>
      <c r="AY40" s="5">
        <f>_xlfn.XLOOKUP(AY$3&amp;$A40,[3]Calcs!$Q$2:$Q$2281,[3]Calcs!$G$2:$G$2281,"")</f>
        <v>81.3</v>
      </c>
      <c r="AZ40" s="5">
        <f>_xlfn.XLOOKUP(AZ$3&amp;$A40,[3]Calcs!$Q$2:$Q$2281,[3]Calcs!$G$2:$G$2281,"")</f>
        <v>81.400000000000006</v>
      </c>
      <c r="BA40" s="5">
        <f>_xlfn.XLOOKUP(BA$3&amp;$A40,[3]Calcs!$Q$2:$Q$2281,[3]Calcs!$G$2:$G$2281,"")</f>
        <v>81.5</v>
      </c>
      <c r="BB40" s="5">
        <f>_xlfn.XLOOKUP(BB$3&amp;$A40,[3]Calcs!$Q$2:$Q$2281,[3]Calcs!$G$2:$G$2281,"")</f>
        <v>80.8</v>
      </c>
      <c r="BC40" s="127">
        <f t="shared" si="5"/>
        <v>0.12681318681318685</v>
      </c>
      <c r="BD40" s="6">
        <f t="shared" si="6"/>
        <v>-0.70000000000000284</v>
      </c>
      <c r="BE40" s="17">
        <f>_xlfn.XLOOKUP(BE$3&amp;$A40,[3]Calcs!$Q$2:$Q$2281,[3]Calcs!$I$2:$I$2281,"")</f>
        <v>6.5468850877485298</v>
      </c>
      <c r="BF40" s="5">
        <f>_xlfn.XLOOKUP(BF$3&amp;$A40,[3]Calcs!$Q$2:$Q$2281,[3]Calcs!$I$2:$I$2281,"")</f>
        <v>6.4691643683749698</v>
      </c>
      <c r="BG40" s="5">
        <f>_xlfn.XLOOKUP(BG$3&amp;$A40,[3]Calcs!$Q$2:$Q$2281,[3]Calcs!$I$2:$I$2281,"")</f>
        <v>6.4888595860334899</v>
      </c>
      <c r="BH40" s="5">
        <f>_xlfn.XLOOKUP(BH$3&amp;$A40,[3]Calcs!$Q$2:$Q$2281,[3]Calcs!$I$2:$I$2281,"")</f>
        <v>5.8658087827683998</v>
      </c>
      <c r="BI40" s="5">
        <f>_xlfn.XLOOKUP(BI$3&amp;$A40,[3]Calcs!$Q$2:$Q$2281,[3]Calcs!$I$2:$I$2281,"")</f>
        <v>6.2334183847079299</v>
      </c>
      <c r="BJ40" s="5">
        <f>_xlfn.XLOOKUP(BJ$3&amp;$A40,[3]Calcs!$Q$2:$Q$2281,[3]Calcs!$I$2:$I$2281,"")</f>
        <v>6.4444494503218701</v>
      </c>
      <c r="BK40" s="5">
        <f>_xlfn.XLOOKUP(BK$3&amp;$A40,[3]Calcs!$Q$2:$Q$2281,[3]Calcs!$I$2:$I$2281,"")</f>
        <v>5.95289109452799</v>
      </c>
      <c r="BL40" s="5">
        <f>_xlfn.XLOOKUP(BL$3&amp;$A40,[3]Calcs!$Q$2:$Q$2281,[3]Calcs!$I$2:$I$2281,"")</f>
        <v>6.0661073346086001</v>
      </c>
      <c r="BM40" s="5">
        <f>_xlfn.XLOOKUP(BM$3&amp;$A40,[3]Calcs!$Q$2:$Q$2281,[3]Calcs!$I$2:$I$2281,"")</f>
        <v>5.92778790801494</v>
      </c>
      <c r="BN40" s="5">
        <f>_xlfn.XLOOKUP(BN$3&amp;$A40,[3]Calcs!$Q$2:$Q$2281,[3]Calcs!$I$2:$I$2281,"")</f>
        <v>5.8642311822686901</v>
      </c>
      <c r="BO40" s="5">
        <f>_xlfn.XLOOKUP(BO$3&amp;$A40,[3]Calcs!$Q$2:$Q$2281,[3]Calcs!$I$2:$I$2281,"")</f>
        <v>5.8513999471785496</v>
      </c>
      <c r="BP40" s="5">
        <f>_xlfn.XLOOKUP(BP$3&amp;$A40,[3]Calcs!$Q$2:$Q$2281,[3]Calcs!$I$2:$I$2281,"")</f>
        <v>6.0248183504229003</v>
      </c>
      <c r="BQ40" s="5">
        <f>_xlfn.XLOOKUP(BQ$3&amp;$A40,[3]Calcs!$Q$2:$Q$2281,[3]Calcs!$I$2:$I$2281,"")</f>
        <v>5.9964076972742655</v>
      </c>
      <c r="BR40" s="5">
        <f>_xlfn.XLOOKUP(BR$3&amp;$A40,[3]Calcs!$Q$2:$Q$2281,[3]Calcs!$I$2:$I$2281,"")</f>
        <v>6.0545265295488688</v>
      </c>
      <c r="BS40" s="5">
        <f>_xlfn.XLOOKUP(BS$3&amp;$A40,[3]Calcs!$Q$2:$Q$2281,[3]Calcs!$I$2:$I$2281,"")</f>
        <v>5.2345645856138887</v>
      </c>
      <c r="BT40" s="127">
        <f t="shared" si="7"/>
        <v>-4.2111916499701037E-2</v>
      </c>
      <c r="BU40" s="6">
        <f t="shared" si="8"/>
        <v>-0.81996194393498012</v>
      </c>
      <c r="BV40" s="15">
        <f t="shared" si="28"/>
        <v>35</v>
      </c>
      <c r="BW40">
        <f t="shared" si="28"/>
        <v>45</v>
      </c>
      <c r="BX40">
        <f t="shared" si="28"/>
        <v>42</v>
      </c>
      <c r="BY40">
        <f t="shared" si="28"/>
        <v>38</v>
      </c>
      <c r="BZ40">
        <f t="shared" si="28"/>
        <v>39</v>
      </c>
      <c r="CA40">
        <f t="shared" si="28"/>
        <v>40</v>
      </c>
      <c r="CB40">
        <f t="shared" si="28"/>
        <v>38</v>
      </c>
      <c r="CC40">
        <f t="shared" si="28"/>
        <v>44</v>
      </c>
      <c r="CD40">
        <f t="shared" si="28"/>
        <v>56</v>
      </c>
      <c r="CE40">
        <f t="shared" si="28"/>
        <v>52</v>
      </c>
      <c r="CF40">
        <f t="shared" si="28"/>
        <v>51</v>
      </c>
      <c r="CG40">
        <f t="shared" si="28"/>
        <v>52</v>
      </c>
      <c r="CH40">
        <f t="shared" si="28"/>
        <v>51</v>
      </c>
      <c r="CI40">
        <f t="shared" si="28"/>
        <v>59</v>
      </c>
      <c r="CJ40">
        <f t="shared" si="28"/>
        <v>34</v>
      </c>
      <c r="CK40" s="17">
        <v>8.2853449999999995</v>
      </c>
      <c r="CL40" s="5">
        <v>8.3137310000000006</v>
      </c>
      <c r="CM40" s="5">
        <v>8.341524999999999</v>
      </c>
      <c r="CN40" s="5">
        <v>8.3726579999999995</v>
      </c>
      <c r="CO40" s="5">
        <v>8.4099450000000004</v>
      </c>
      <c r="CP40" s="5">
        <v>8.453501000000001</v>
      </c>
      <c r="CQ40" s="5">
        <v>8.5022299999999991</v>
      </c>
      <c r="CR40" s="5">
        <v>8.5561910000000001</v>
      </c>
      <c r="CS40" s="5">
        <v>8.6152049999999996</v>
      </c>
      <c r="CT40" s="5">
        <v>8.678666999999999</v>
      </c>
      <c r="CU40" s="5">
        <v>8.747306</v>
      </c>
      <c r="CV40" s="5">
        <v>8.8199020000000008</v>
      </c>
      <c r="CW40" s="5">
        <v>8.8913829999999994</v>
      </c>
      <c r="CX40" s="5">
        <v>8.955108000000001</v>
      </c>
      <c r="CY40" s="5">
        <v>9.0063999999999993</v>
      </c>
      <c r="CZ40">
        <f t="shared" si="29"/>
        <v>369.85182264046284</v>
      </c>
      <c r="DA40">
        <f t="shared" si="29"/>
        <v>374.67232933709346</v>
      </c>
      <c r="DB40">
        <f t="shared" si="29"/>
        <v>377.58848037503839</v>
      </c>
      <c r="DC40">
        <f t="shared" si="29"/>
        <v>400.5189692999686</v>
      </c>
      <c r="DD40">
        <f t="shared" si="29"/>
        <v>393.7377901554035</v>
      </c>
      <c r="DE40">
        <f t="shared" si="29"/>
        <v>396.37230439893483</v>
      </c>
      <c r="DF40">
        <f t="shared" si="29"/>
        <v>410.50920994007782</v>
      </c>
      <c r="DG40">
        <f t="shared" si="29"/>
        <v>414.69980812908221</v>
      </c>
      <c r="DH40">
        <f t="shared" si="29"/>
        <v>397.94435952386715</v>
      </c>
      <c r="DI40">
        <f t="shared" si="29"/>
        <v>408.16932730620306</v>
      </c>
      <c r="DJ40">
        <f t="shared" si="29"/>
        <v>410.58580523467822</v>
      </c>
      <c r="DK40">
        <f t="shared" si="29"/>
        <v>419.26567795017161</v>
      </c>
      <c r="DL40">
        <f t="shared" si="29"/>
        <v>427.25070141593358</v>
      </c>
      <c r="DM40">
        <f t="shared" si="29"/>
        <v>419.21572926606962</v>
      </c>
      <c r="DN40">
        <f t="shared" si="29"/>
        <v>447.42920517045479</v>
      </c>
      <c r="DO40" s="5">
        <v>8.2853449999999995</v>
      </c>
      <c r="DP40" s="5">
        <v>8.3137310000000006</v>
      </c>
      <c r="DQ40" s="5">
        <v>8.341524999999999</v>
      </c>
      <c r="DR40" s="5">
        <v>8.3726579999999995</v>
      </c>
      <c r="DS40" s="5">
        <v>8.4099450000000004</v>
      </c>
      <c r="DT40" s="5">
        <v>8.453501000000001</v>
      </c>
      <c r="DU40" s="5">
        <v>8.5022299999999991</v>
      </c>
      <c r="DV40" s="5">
        <v>8.5561910000000001</v>
      </c>
      <c r="DW40" s="5">
        <v>8.6152049999999996</v>
      </c>
      <c r="DX40" s="5">
        <v>8.678666999999999</v>
      </c>
      <c r="DY40" s="5">
        <v>8.747306</v>
      </c>
      <c r="DZ40" s="5">
        <v>8.8199020000000008</v>
      </c>
      <c r="EA40" s="5">
        <v>8.8913829999999994</v>
      </c>
      <c r="EB40" s="5">
        <v>8.955108000000001</v>
      </c>
      <c r="EC40" s="5">
        <v>9.0063999999999993</v>
      </c>
      <c r="ED40" s="127" t="str">
        <f>IFERROR(E40/VLOOKUP($C40,$C$159:$S$166,E$3-2003,0),"")</f>
        <v/>
      </c>
      <c r="EE40" s="6">
        <f t="shared" si="27"/>
        <v>0.99434702781371886</v>
      </c>
      <c r="EF40" s="6">
        <f t="shared" si="27"/>
        <v>0.96408092078196417</v>
      </c>
      <c r="EG40" s="6">
        <f t="shared" si="27"/>
        <v>1.0160081298060519</v>
      </c>
      <c r="EH40" s="6">
        <f t="shared" si="27"/>
        <v>0.99029253963287989</v>
      </c>
      <c r="EI40" s="6">
        <f t="shared" si="27"/>
        <v>0.97547765322904034</v>
      </c>
      <c r="EJ40" s="6">
        <f t="shared" si="27"/>
        <v>0.99473117508900988</v>
      </c>
      <c r="EK40" s="6">
        <f t="shared" si="27"/>
        <v>0.98507260449735112</v>
      </c>
      <c r="EL40" s="6">
        <f t="shared" si="27"/>
        <v>0.93444064644009772</v>
      </c>
      <c r="EM40" s="6">
        <f t="shared" si="27"/>
        <v>0.95449986891943828</v>
      </c>
      <c r="EN40" s="6">
        <f t="shared" si="27"/>
        <v>0.93685244118661648</v>
      </c>
      <c r="EO40" s="6">
        <f t="shared" si="27"/>
        <v>0.93372907461701327</v>
      </c>
      <c r="EP40" s="6">
        <f t="shared" si="27"/>
        <v>0.9263854196122554</v>
      </c>
      <c r="EQ40" s="6">
        <f t="shared" si="21"/>
        <v>0.898718188395637</v>
      </c>
      <c r="ER40" s="6">
        <f t="shared" si="21"/>
        <v>0.9128085849082177</v>
      </c>
      <c r="ES40" s="17">
        <f t="shared" si="26"/>
        <v>44.639278465828866</v>
      </c>
      <c r="ET40" s="5">
        <f t="shared" si="26"/>
        <v>45.066688991632446</v>
      </c>
      <c r="EU40" s="5">
        <f t="shared" si="26"/>
        <v>45.266121048014412</v>
      </c>
      <c r="EV40" s="5">
        <f t="shared" si="25"/>
        <v>47.836537608483304</v>
      </c>
      <c r="EW40" s="5">
        <f t="shared" si="25"/>
        <v>46.818117140528685</v>
      </c>
      <c r="EX40" s="5">
        <f t="shared" si="25"/>
        <v>46.888538180682154</v>
      </c>
      <c r="EY40" s="5">
        <f t="shared" si="25"/>
        <v>48.282534104591136</v>
      </c>
      <c r="EZ40" s="5">
        <f t="shared" si="25"/>
        <v>48.467806308798181</v>
      </c>
      <c r="FA40" s="5">
        <f t="shared" si="25"/>
        <v>46.190933300352945</v>
      </c>
      <c r="FB40" s="5">
        <f t="shared" si="25"/>
        <v>47.031338718976443</v>
      </c>
      <c r="FC40" s="5">
        <f t="shared" si="25"/>
        <v>46.938543733885403</v>
      </c>
      <c r="FD40" s="5">
        <f t="shared" si="25"/>
        <v>47.536319332139016</v>
      </c>
      <c r="FE40" s="5">
        <f t="shared" si="25"/>
        <v>48.052221056716782</v>
      </c>
      <c r="FF40" s="5">
        <f t="shared" si="25"/>
        <v>46.81302886197124</v>
      </c>
      <c r="FG40" s="5">
        <f t="shared" si="13"/>
        <v>49.67902882066695</v>
      </c>
      <c r="FH40" s="15">
        <f t="shared" si="30"/>
        <v>369.85182264046284</v>
      </c>
      <c r="FI40">
        <f t="shared" si="30"/>
        <v>374.67232933709346</v>
      </c>
      <c r="FJ40">
        <f t="shared" si="30"/>
        <v>377.58848037503839</v>
      </c>
      <c r="FK40">
        <f t="shared" si="30"/>
        <v>400.5189692999686</v>
      </c>
      <c r="FL40">
        <f t="shared" si="30"/>
        <v>393.7377901554035</v>
      </c>
      <c r="FM40">
        <f t="shared" si="30"/>
        <v>396.37230439893483</v>
      </c>
      <c r="FN40">
        <f t="shared" si="30"/>
        <v>410.50920994007782</v>
      </c>
      <c r="FO40">
        <f t="shared" si="30"/>
        <v>414.69980812908221</v>
      </c>
      <c r="FP40">
        <f t="shared" si="30"/>
        <v>397.94435952386715</v>
      </c>
      <c r="FQ40">
        <f t="shared" si="30"/>
        <v>408.16932730620306</v>
      </c>
      <c r="FR40">
        <f t="shared" si="30"/>
        <v>410.58580523467822</v>
      </c>
      <c r="FS40">
        <f t="shared" si="30"/>
        <v>419.26567795017161</v>
      </c>
      <c r="FT40">
        <f t="shared" si="30"/>
        <v>427.25070141593358</v>
      </c>
      <c r="FU40">
        <f t="shared" si="30"/>
        <v>419.21572926606962</v>
      </c>
      <c r="FV40">
        <f t="shared" si="30"/>
        <v>447.42920517045479</v>
      </c>
    </row>
    <row r="41" spans="1:178">
      <c r="A41" t="str">
        <f>VLOOKUP(B41,'[3]country codes'!$A$3:$B$287,2,0)</f>
        <v>YEM</v>
      </c>
      <c r="B41" s="1" t="s">
        <v>48</v>
      </c>
      <c r="C41" s="15">
        <v>4</v>
      </c>
      <c r="E41" s="17" t="str">
        <f>IFERROR(VLOOKUP(E$3&amp;$A41,[3]Calcs!$Q$2:$R$2281,2,0),"")</f>
        <v/>
      </c>
      <c r="F41" s="5">
        <f>IFERROR(VLOOKUP(F$3&amp;$A41,[3]Calcs!$Q$2:$R$2281,2,0),"")</f>
        <v>42.816226816153339</v>
      </c>
      <c r="G41" s="5">
        <f>IFERROR(VLOOKUP(G$3&amp;$A41,[3]Calcs!$Q$2:$R$2281,2,0),"")</f>
        <v>45.12404895188061</v>
      </c>
      <c r="H41" s="5">
        <f>IFERROR(VLOOKUP(H$3&amp;$A41,[3]Calcs!$Q$2:$R$2281,2,0),"")</f>
        <v>45.905879318572616</v>
      </c>
      <c r="I41" s="5">
        <f>IFERROR(VLOOKUP(I$3&amp;$A41,[3]Calcs!$Q$2:$R$2281,2,0),"")</f>
        <v>42.974664183052148</v>
      </c>
      <c r="J41" s="5">
        <f>IFERROR(VLOOKUP(J$3&amp;$A41,[3]Calcs!$Q$2:$R$2281,2,0),"")</f>
        <v>39.616722529114668</v>
      </c>
      <c r="K41" s="5">
        <f>IFERROR(VLOOKUP(K$3&amp;$A41,[3]Calcs!$Q$2:$R$2281,2,0),"")</f>
        <v>41.156572457979671</v>
      </c>
      <c r="L41" s="5">
        <f>IFERROR(VLOOKUP(L$3&amp;$A41,[3]Calcs!$Q$2:$R$2281,2,0),"")</f>
        <v>42.036004394819933</v>
      </c>
      <c r="M41" s="5">
        <f>IFERROR(VLOOKUP(M$3&amp;$A41,[3]Calcs!$Q$2:$R$2281,2,0),"")</f>
        <v>40.266053866725251</v>
      </c>
      <c r="N41" s="5">
        <f>IFERROR(VLOOKUP(N$3&amp;$A41,[3]Calcs!$Q$2:$R$2281,2,0),"")</f>
        <v>34.866718996652551</v>
      </c>
      <c r="O41" s="5">
        <f>IFERROR(VLOOKUP(O$3&amp;$A41,[3]Calcs!$Q$2:$R$2281,2,0),"")</f>
        <v>41.330432954261013</v>
      </c>
      <c r="P41" s="5">
        <f>IFERROR(VLOOKUP(P$3&amp;$A41,[3]Calcs!$Q$2:$R$2281,2,0),"")</f>
        <v>37.303349592238888</v>
      </c>
      <c r="Q41" s="5">
        <f>IFERROR(VLOOKUP(Q$3&amp;$A41,[3]Calcs!$Q$2:$R$2281,2,0),"")</f>
        <v>35.980123523656069</v>
      </c>
      <c r="R41" s="5">
        <f>IFERROR(VLOOKUP(R$3&amp;$A41,[3]Calcs!$Q$2:$R$2281,2,0),"")</f>
        <v>44.628433230875743</v>
      </c>
      <c r="S41" s="5" t="str">
        <f>IFERROR(VLOOKUP(S$3&amp;$A41,[3]Calcs!$Q$2:$R$2281,2,0),"")</f>
        <v/>
      </c>
      <c r="T41" s="127">
        <f t="shared" si="0"/>
        <v>-0.46472377417953437</v>
      </c>
      <c r="U41" s="6">
        <f t="shared" si="1"/>
        <v>-0.52704718612720625</v>
      </c>
      <c r="V41" s="6" t="str">
        <f t="shared" si="2"/>
        <v/>
      </c>
      <c r="W41" s="17" t="str">
        <f>_xlfn.XLOOKUP(W$3&amp;$A41,[3]Calcs!$Q$2:$Q$2281,[3]Calcs!$H$2:$H$2281,"")</f>
        <v/>
      </c>
      <c r="X41" s="5">
        <f>_xlfn.XLOOKUP(X$3&amp;$A41,[3]Calcs!$Q$2:$Q$2281,[3]Calcs!$H$2:$H$2281,"")</f>
        <v>4.4771327972412109</v>
      </c>
      <c r="Y41" s="5">
        <f>_xlfn.XLOOKUP(Y$3&amp;$A41,[3]Calcs!$Q$2:$Q$2281,[3]Calcs!$H$2:$H$2281,"")</f>
        <v>4.6431958675384521</v>
      </c>
      <c r="Z41" s="5">
        <f>_xlfn.XLOOKUP(Z$3&amp;$A41,[3]Calcs!$Q$2:$Q$2281,[3]Calcs!$H$2:$H$2281,"")</f>
        <v>4.8092589378356934</v>
      </c>
      <c r="AA41" s="5">
        <f>_xlfn.XLOOKUP(AA$3&amp;$A41,[3]Calcs!$Q$2:$Q$2281,[3]Calcs!$H$2:$H$2281,"")</f>
        <v>4.3503127098083496</v>
      </c>
      <c r="AB41" s="5">
        <f>_xlfn.XLOOKUP(AB$3&amp;$A41,[3]Calcs!$Q$2:$Q$2281,[3]Calcs!$H$2:$H$2281,"")</f>
        <v>3.74625563621521</v>
      </c>
      <c r="AC41" s="5">
        <f>_xlfn.XLOOKUP(AC$3&amp;$A41,[3]Calcs!$Q$2:$Q$2281,[3]Calcs!$H$2:$H$2281,"")</f>
        <v>4.060600757598877</v>
      </c>
      <c r="AD41" s="5">
        <f>_xlfn.XLOOKUP(AD$3&amp;$A41,[3]Calcs!$Q$2:$Q$2281,[3]Calcs!$H$2:$H$2281,"")</f>
        <v>4.2176785469055176</v>
      </c>
      <c r="AE41" s="5">
        <f>_xlfn.XLOOKUP(AE$3&amp;$A41,[3]Calcs!$Q$2:$Q$2281,[3]Calcs!$H$2:$H$2281,"")</f>
        <v>3.9679579734802246</v>
      </c>
      <c r="AF41" s="5">
        <f>_xlfn.XLOOKUP(AF$3&amp;$A41,[3]Calcs!$Q$2:$Q$2281,[3]Calcs!$H$2:$H$2281,"")</f>
        <v>2.9826738834381104</v>
      </c>
      <c r="AG41" s="5">
        <f>_xlfn.XLOOKUP(AG$3&amp;$A41,[3]Calcs!$Q$2:$Q$2281,[3]Calcs!$H$2:$H$2281,"")</f>
        <v>3.8256309032440186</v>
      </c>
      <c r="AH41" s="5">
        <f>_xlfn.XLOOKUP(AH$3&amp;$A41,[3]Calcs!$Q$2:$Q$2281,[3]Calcs!$H$2:$H$2281,"")</f>
        <v>3.2535600662231445</v>
      </c>
      <c r="AI41" s="5">
        <f>_xlfn.XLOOKUP(AI$3&amp;$A41,[3]Calcs!$Q$2:$Q$2281,[3]Calcs!$H$2:$H$2281,"")</f>
        <v>3.057513952255249</v>
      </c>
      <c r="AJ41" s="5">
        <f>_xlfn.XLOOKUP(AJ$3&amp;$A41,[3]Calcs!$Q$2:$Q$2281,[3]Calcs!$H$2:$H$2281,"")</f>
        <v>4.1969127655029297</v>
      </c>
      <c r="AK41" s="128" t="str">
        <f>_xlfn.XLOOKUP(AK$3&amp;$A41,[3]Calcs!$Q$2:$Q$2281,[3]Calcs!$H$2:$H$2281,"")</f>
        <v/>
      </c>
      <c r="AL41" s="127">
        <f t="shared" si="3"/>
        <v>-0.10454053276187769</v>
      </c>
      <c r="AM41" s="6" t="str">
        <f t="shared" si="4"/>
        <v/>
      </c>
      <c r="AN41" s="17">
        <f>_xlfn.XLOOKUP(AN$3&amp;$A41,[3]Calcs!$Q$2:$Q$2281,[3]Calcs!$G$2:$G$2281,"")</f>
        <v>64</v>
      </c>
      <c r="AO41" s="5">
        <f>_xlfn.XLOOKUP(AO$3&amp;$A41,[3]Calcs!$Q$2:$Q$2281,[3]Calcs!$G$2:$G$2281,"")</f>
        <v>64.5</v>
      </c>
      <c r="AP41" s="5">
        <f>_xlfn.XLOOKUP(AP$3&amp;$A41,[3]Calcs!$Q$2:$Q$2281,[3]Calcs!$G$2:$G$2281,"")</f>
        <v>64.900000000000006</v>
      </c>
      <c r="AQ41" s="5">
        <f>_xlfn.XLOOKUP(AQ$3&amp;$A41,[3]Calcs!$Q$2:$Q$2281,[3]Calcs!$G$2:$G$2281,"")</f>
        <v>65.3</v>
      </c>
      <c r="AR41" s="5">
        <f>_xlfn.XLOOKUP(AR$3&amp;$A41,[3]Calcs!$Q$2:$Q$2281,[3]Calcs!$G$2:$G$2281,"")</f>
        <v>65.5</v>
      </c>
      <c r="AS41" s="5">
        <f>_xlfn.XLOOKUP(AS$3&amp;$A41,[3]Calcs!$Q$2:$Q$2281,[3]Calcs!$G$2:$G$2281,"")</f>
        <v>65.8</v>
      </c>
      <c r="AT41" s="5">
        <f>_xlfn.XLOOKUP(AT$3&amp;$A41,[3]Calcs!$Q$2:$Q$2281,[3]Calcs!$G$2:$G$2281,"")</f>
        <v>65.900000000000006</v>
      </c>
      <c r="AU41" s="5">
        <f>_xlfn.XLOOKUP(AU$3&amp;$A41,[3]Calcs!$Q$2:$Q$2281,[3]Calcs!$G$2:$G$2281,"")</f>
        <v>66</v>
      </c>
      <c r="AV41" s="5">
        <f>_xlfn.XLOOKUP(AV$3&amp;$A41,[3]Calcs!$Q$2:$Q$2281,[3]Calcs!$G$2:$G$2281,"")</f>
        <v>66.099999999999994</v>
      </c>
      <c r="AW41" s="5">
        <f>_xlfn.XLOOKUP(AW$3&amp;$A41,[3]Calcs!$Q$2:$Q$2281,[3]Calcs!$G$2:$G$2281,"")</f>
        <v>66.099999999999994</v>
      </c>
      <c r="AX41" s="5">
        <f>_xlfn.XLOOKUP(AX$3&amp;$A41,[3]Calcs!$Q$2:$Q$2281,[3]Calcs!$G$2:$G$2281,"")</f>
        <v>66.099999999999994</v>
      </c>
      <c r="AY41" s="5">
        <f>_xlfn.XLOOKUP(AY$3&amp;$A41,[3]Calcs!$Q$2:$Q$2281,[3]Calcs!$G$2:$G$2281,"")</f>
        <v>66.099999999999994</v>
      </c>
      <c r="AZ41" s="5">
        <f>_xlfn.XLOOKUP(AZ$3&amp;$A41,[3]Calcs!$Q$2:$Q$2281,[3]Calcs!$G$2:$G$2281,"")</f>
        <v>66.099999999999994</v>
      </c>
      <c r="BA41" s="5">
        <f>_xlfn.XLOOKUP(BA$3&amp;$A41,[3]Calcs!$Q$2:$Q$2281,[3]Calcs!$G$2:$G$2281,"")</f>
        <v>66.099999999999994</v>
      </c>
      <c r="BB41" s="5">
        <f>_xlfn.XLOOKUP(BB$3&amp;$A41,[3]Calcs!$Q$2:$Q$2281,[3]Calcs!$G$2:$G$2281,"")</f>
        <v>66.021767441860462</v>
      </c>
      <c r="BC41" s="127">
        <f t="shared" si="5"/>
        <v>0.14351648351648286</v>
      </c>
      <c r="BD41" s="6">
        <f t="shared" si="6"/>
        <v>-7.8232558139532671E-2</v>
      </c>
      <c r="BE41" s="17">
        <f>_xlfn.XLOOKUP(BE$3&amp;$A41,[3]Calcs!$Q$2:$Q$2281,[3]Calcs!$I$2:$I$2281,"")</f>
        <v>1.0216732439237599</v>
      </c>
      <c r="BF41" s="5">
        <f>_xlfn.XLOOKUP(BF$3&amp;$A41,[3]Calcs!$Q$2:$Q$2281,[3]Calcs!$I$2:$I$2281,"")</f>
        <v>1.07627026177045</v>
      </c>
      <c r="BG41" s="5">
        <f>_xlfn.XLOOKUP(BG$3&amp;$A41,[3]Calcs!$Q$2:$Q$2281,[3]Calcs!$I$2:$I$2281,"")</f>
        <v>0.93531830420661599</v>
      </c>
      <c r="BH41" s="5">
        <f>_xlfn.XLOOKUP(BH$3&amp;$A41,[3]Calcs!$Q$2:$Q$2281,[3]Calcs!$I$2:$I$2281,"")</f>
        <v>1.0220012568833201</v>
      </c>
      <c r="BI41" s="5">
        <f>_xlfn.XLOOKUP(BI$3&amp;$A41,[3]Calcs!$Q$2:$Q$2281,[3]Calcs!$I$2:$I$2281,"")</f>
        <v>0.99539152299018596</v>
      </c>
      <c r="BJ41" s="5">
        <f>_xlfn.XLOOKUP(BJ$3&amp;$A41,[3]Calcs!$Q$2:$Q$2281,[3]Calcs!$I$2:$I$2281,"")</f>
        <v>0.85692761072139201</v>
      </c>
      <c r="BK41" s="5">
        <f>_xlfn.XLOOKUP(BK$3&amp;$A41,[3]Calcs!$Q$2:$Q$2281,[3]Calcs!$I$2:$I$2281,"")</f>
        <v>0.96619027862347795</v>
      </c>
      <c r="BL41" s="5">
        <f>_xlfn.XLOOKUP(BL$3&amp;$A41,[3]Calcs!$Q$2:$Q$2281,[3]Calcs!$I$2:$I$2281,"")</f>
        <v>1.02744654486152</v>
      </c>
      <c r="BM41" s="5">
        <f>_xlfn.XLOOKUP(BM$3&amp;$A41,[3]Calcs!$Q$2:$Q$2281,[3]Calcs!$I$2:$I$2281,"")</f>
        <v>1.03697836993099</v>
      </c>
      <c r="BN41" s="5">
        <f>_xlfn.XLOOKUP(BN$3&amp;$A41,[3]Calcs!$Q$2:$Q$2281,[3]Calcs!$I$2:$I$2281,"")</f>
        <v>0.708112521104585</v>
      </c>
      <c r="BO41" s="5">
        <f>_xlfn.XLOOKUP(BO$3&amp;$A41,[3]Calcs!$Q$2:$Q$2281,[3]Calcs!$I$2:$I$2281,"")</f>
        <v>0.64141590327729303</v>
      </c>
      <c r="BP41" s="5">
        <f>_xlfn.XLOOKUP(BP$3&amp;$A41,[3]Calcs!$Q$2:$Q$2281,[3]Calcs!$I$2:$I$2281,"")</f>
        <v>0.61036875507760002</v>
      </c>
      <c r="BQ41" s="5">
        <f>_xlfn.XLOOKUP(BQ$3&amp;$A41,[3]Calcs!$Q$2:$Q$2281,[3]Calcs!$I$2:$I$2281,"")</f>
        <v>0.5608995542470202</v>
      </c>
      <c r="BR41" s="5">
        <f>_xlfn.XLOOKUP(BR$3&amp;$A41,[3]Calcs!$Q$2:$Q$2281,[3]Calcs!$I$2:$I$2281,"")</f>
        <v>0.5157489732987699</v>
      </c>
      <c r="BS41" s="5" t="str">
        <f>_xlfn.XLOOKUP(BS$3&amp;$A41,[3]Calcs!$Q$2:$Q$2281,[3]Calcs!$I$2:$I$2281,"")</f>
        <v/>
      </c>
      <c r="BT41" s="127">
        <f t="shared" si="7"/>
        <v>-4.1032358645817814E-2</v>
      </c>
      <c r="BU41" s="6" t="str">
        <f t="shared" si="8"/>
        <v/>
      </c>
      <c r="BV41" s="15" t="str">
        <f t="shared" si="28"/>
        <v/>
      </c>
      <c r="BW41">
        <f t="shared" si="28"/>
        <v>61</v>
      </c>
      <c r="BX41">
        <f t="shared" si="28"/>
        <v>45</v>
      </c>
      <c r="BY41">
        <f t="shared" si="28"/>
        <v>49</v>
      </c>
      <c r="BZ41">
        <f t="shared" si="28"/>
        <v>66</v>
      </c>
      <c r="CA41">
        <f t="shared" si="28"/>
        <v>94</v>
      </c>
      <c r="CB41">
        <f t="shared" si="28"/>
        <v>86</v>
      </c>
      <c r="CC41">
        <f t="shared" si="28"/>
        <v>84</v>
      </c>
      <c r="CD41">
        <f t="shared" si="28"/>
        <v>89</v>
      </c>
      <c r="CE41">
        <f t="shared" si="28"/>
        <v>119</v>
      </c>
      <c r="CF41">
        <f t="shared" si="28"/>
        <v>88</v>
      </c>
      <c r="CG41">
        <f t="shared" si="28"/>
        <v>123</v>
      </c>
      <c r="CH41">
        <f t="shared" si="28"/>
        <v>124</v>
      </c>
      <c r="CI41">
        <f t="shared" si="28"/>
        <v>77</v>
      </c>
      <c r="CJ41" t="str">
        <f t="shared" si="28"/>
        <v/>
      </c>
      <c r="CK41" s="17" t="s">
        <v>333</v>
      </c>
      <c r="CL41" s="5">
        <v>21.282513999999999</v>
      </c>
      <c r="CM41" s="5">
        <v>21.892149</v>
      </c>
      <c r="CN41" s="5">
        <v>22.516463999999999</v>
      </c>
      <c r="CO41" s="5">
        <v>23.154854</v>
      </c>
      <c r="CP41" s="5">
        <v>23.807586000000001</v>
      </c>
      <c r="CQ41" s="5">
        <v>24.473175999999999</v>
      </c>
      <c r="CR41" s="5">
        <v>25.147112</v>
      </c>
      <c r="CS41" s="5">
        <v>25.823488000000001</v>
      </c>
      <c r="CT41" s="5">
        <v>26.497881</v>
      </c>
      <c r="CU41" s="5">
        <v>27.168209999999998</v>
      </c>
      <c r="CV41" s="5">
        <v>27.834811000000002</v>
      </c>
      <c r="CW41" s="5">
        <v>28.498683</v>
      </c>
      <c r="CX41" s="5">
        <v>29.161921999999997</v>
      </c>
      <c r="CY41" s="5" t="s">
        <v>333</v>
      </c>
      <c r="CZ41" t="str">
        <f t="shared" si="29"/>
        <v/>
      </c>
      <c r="DA41">
        <f t="shared" si="29"/>
        <v>911.23694664195887</v>
      </c>
      <c r="DB41">
        <f t="shared" si="29"/>
        <v>987.86240313786413</v>
      </c>
      <c r="DC41">
        <f t="shared" si="29"/>
        <v>1033.6380790649848</v>
      </c>
      <c r="DD41">
        <f t="shared" si="29"/>
        <v>995.07207485760182</v>
      </c>
      <c r="DE41">
        <f t="shared" si="29"/>
        <v>943.17852865003499</v>
      </c>
      <c r="DF41">
        <f t="shared" si="29"/>
        <v>1007.232041320889</v>
      </c>
      <c r="DG41">
        <f t="shared" si="29"/>
        <v>1057.084110549029</v>
      </c>
      <c r="DH41">
        <f t="shared" si="29"/>
        <v>1039.8099588347332</v>
      </c>
      <c r="DI41">
        <f t="shared" si="29"/>
        <v>923.89417083373871</v>
      </c>
      <c r="DJ41">
        <f t="shared" si="29"/>
        <v>1122.8738818922836</v>
      </c>
      <c r="DK41">
        <f t="shared" si="29"/>
        <v>1038.3316855668966</v>
      </c>
      <c r="DL41">
        <f t="shared" si="29"/>
        <v>1025.3861346015174</v>
      </c>
      <c r="DM41">
        <f t="shared" si="29"/>
        <v>1301.4508888610062</v>
      </c>
      <c r="DN41" t="str">
        <f t="shared" si="29"/>
        <v/>
      </c>
      <c r="DO41" s="5">
        <v>20.687647999999999</v>
      </c>
      <c r="DP41" s="5">
        <v>21.282513999999999</v>
      </c>
      <c r="DQ41" s="5">
        <v>21.892149</v>
      </c>
      <c r="DR41" s="5">
        <v>22.516463999999999</v>
      </c>
      <c r="DS41" s="5">
        <v>23.154854</v>
      </c>
      <c r="DT41" s="5">
        <v>23.807586000000001</v>
      </c>
      <c r="DU41" s="5">
        <v>24.473175999999999</v>
      </c>
      <c r="DV41" s="5">
        <v>25.147112</v>
      </c>
      <c r="DW41" s="5">
        <v>25.823488000000001</v>
      </c>
      <c r="DX41" s="5">
        <v>26.497881</v>
      </c>
      <c r="DY41" s="5">
        <v>27.168209999999998</v>
      </c>
      <c r="DZ41" s="5">
        <v>27.834811000000002</v>
      </c>
      <c r="EA41" s="5">
        <v>28.498683</v>
      </c>
      <c r="EB41" s="5">
        <v>29.161921999999997</v>
      </c>
      <c r="EC41" s="5">
        <v>29.825968</v>
      </c>
      <c r="ED41" s="127" t="str">
        <f>IFERROR(E41/VLOOKUP($C41,$C$159:$S$166,E$3-2003,0),"")</f>
        <v/>
      </c>
      <c r="EE41" s="6">
        <f t="shared" si="27"/>
        <v>0.93120318666810598</v>
      </c>
      <c r="EF41" s="6">
        <f t="shared" si="27"/>
        <v>1.0280998301809199</v>
      </c>
      <c r="EG41" s="6">
        <f t="shared" si="27"/>
        <v>1.0368297386331051</v>
      </c>
      <c r="EH41" s="6">
        <f t="shared" si="27"/>
        <v>0.97162648532921436</v>
      </c>
      <c r="EI41" s="6">
        <f t="shared" si="27"/>
        <v>0.91425958852815836</v>
      </c>
      <c r="EJ41" s="6">
        <f t="shared" si="27"/>
        <v>0.95870437356895799</v>
      </c>
      <c r="EK41" s="6">
        <f t="shared" si="27"/>
        <v>0.97490516453474929</v>
      </c>
      <c r="EL41" s="6">
        <f t="shared" si="27"/>
        <v>0.89721565709070272</v>
      </c>
      <c r="EM41" s="6">
        <f t="shared" si="27"/>
        <v>0.78717952014736436</v>
      </c>
      <c r="EN41" s="6">
        <f t="shared" si="27"/>
        <v>0.92770843051698948</v>
      </c>
      <c r="EO41" s="6">
        <f t="shared" si="27"/>
        <v>0.86075431762225141</v>
      </c>
      <c r="EP41" s="6">
        <f t="shared" si="27"/>
        <v>0.847859799322351</v>
      </c>
      <c r="EQ41" s="6">
        <f t="shared" si="21"/>
        <v>1.0226412628109152</v>
      </c>
      <c r="ER41" s="129" cm="1">
        <f t="array" ref="ER41">TREND($EM41:$EQ41,$EM$3:$EQ$3,ER$3)</f>
        <v>1.0065511223237138</v>
      </c>
      <c r="ES41" s="17" t="str">
        <f t="shared" si="26"/>
        <v/>
      </c>
      <c r="ET41" s="5">
        <f t="shared" si="26"/>
        <v>42.816226816153339</v>
      </c>
      <c r="EU41" s="5">
        <f t="shared" si="26"/>
        <v>45.12404895188061</v>
      </c>
      <c r="EV41" s="5">
        <f t="shared" si="25"/>
        <v>45.905879318572616</v>
      </c>
      <c r="EW41" s="5">
        <f t="shared" si="25"/>
        <v>42.974664183052148</v>
      </c>
      <c r="EX41" s="5">
        <f t="shared" si="25"/>
        <v>39.616722529114668</v>
      </c>
      <c r="EY41" s="5">
        <f t="shared" si="25"/>
        <v>41.156572457979671</v>
      </c>
      <c r="EZ41" s="5">
        <f t="shared" si="25"/>
        <v>42.036004394819933</v>
      </c>
      <c r="FA41" s="5">
        <f t="shared" si="25"/>
        <v>40.266053866725251</v>
      </c>
      <c r="FB41" s="5">
        <f t="shared" si="25"/>
        <v>34.866718996652551</v>
      </c>
      <c r="FC41" s="5">
        <f t="shared" si="25"/>
        <v>41.330432954261013</v>
      </c>
      <c r="FD41" s="5">
        <f t="shared" si="25"/>
        <v>37.303349592238888</v>
      </c>
      <c r="FE41" s="5">
        <f t="shared" si="25"/>
        <v>35.980123523656069</v>
      </c>
      <c r="FF41" s="5">
        <f t="shared" si="25"/>
        <v>44.628433230875743</v>
      </c>
      <c r="FG41" s="5">
        <f t="shared" si="13"/>
        <v>43.876700347448249</v>
      </c>
      <c r="FH41" s="15" t="str">
        <f t="shared" si="30"/>
        <v/>
      </c>
      <c r="FI41">
        <f t="shared" si="30"/>
        <v>911.23694664195887</v>
      </c>
      <c r="FJ41">
        <f t="shared" si="30"/>
        <v>987.86240313786413</v>
      </c>
      <c r="FK41">
        <f t="shared" si="30"/>
        <v>1033.6380790649848</v>
      </c>
      <c r="FL41">
        <f t="shared" si="30"/>
        <v>995.07207485760182</v>
      </c>
      <c r="FM41">
        <f t="shared" si="30"/>
        <v>943.17852865003499</v>
      </c>
      <c r="FN41">
        <f t="shared" si="30"/>
        <v>1007.232041320889</v>
      </c>
      <c r="FO41">
        <f t="shared" si="30"/>
        <v>1057.084110549029</v>
      </c>
      <c r="FP41">
        <f t="shared" si="30"/>
        <v>1039.8099588347332</v>
      </c>
      <c r="FQ41">
        <f t="shared" si="30"/>
        <v>923.89417083373871</v>
      </c>
      <c r="FR41">
        <f t="shared" si="30"/>
        <v>1122.8738818922836</v>
      </c>
      <c r="FS41">
        <f t="shared" si="30"/>
        <v>1038.3316855668966</v>
      </c>
      <c r="FT41">
        <f t="shared" si="30"/>
        <v>1025.3861346015174</v>
      </c>
      <c r="FU41">
        <f t="shared" si="30"/>
        <v>1301.4508888610062</v>
      </c>
      <c r="FV41">
        <f t="shared" si="30"/>
        <v>1308.6650605085804</v>
      </c>
    </row>
    <row r="42" spans="1:178">
      <c r="A42" t="str">
        <f>VLOOKUP(B42,'[3]country codes'!$A$3:$B$287,2,0)</f>
        <v>MEX</v>
      </c>
      <c r="B42" s="1" t="s">
        <v>27</v>
      </c>
      <c r="C42" s="15">
        <v>1</v>
      </c>
      <c r="E42" s="17" t="str">
        <f>IFERROR(VLOOKUP(E$3&amp;$A42,[3]Calcs!$Q$2:$R$2281,2,0),"")</f>
        <v/>
      </c>
      <c r="F42" s="5">
        <f>IFERROR(VLOOKUP(F$3&amp;$A42,[3]Calcs!$Q$2:$R$2281,2,0),"")</f>
        <v>53.694207730955426</v>
      </c>
      <c r="G42" s="5">
        <f>IFERROR(VLOOKUP(G$3&amp;$A42,[3]Calcs!$Q$2:$R$2281,2,0),"")</f>
        <v>55.243470785836408</v>
      </c>
      <c r="H42" s="5">
        <f>IFERROR(VLOOKUP(H$3&amp;$A42,[3]Calcs!$Q$2:$R$2281,2,0),"")</f>
        <v>57.324477601033578</v>
      </c>
      <c r="I42" s="5">
        <f>IFERROR(VLOOKUP(I$3&amp;$A42,[3]Calcs!$Q$2:$R$2281,2,0),"")</f>
        <v>54.305673478889773</v>
      </c>
      <c r="J42" s="5">
        <f>IFERROR(VLOOKUP(J$3&amp;$A42,[3]Calcs!$Q$2:$R$2281,2,0),"")</f>
        <v>57.557079832371187</v>
      </c>
      <c r="K42" s="5">
        <f>IFERROR(VLOOKUP(K$3&amp;$A42,[3]Calcs!$Q$2:$R$2281,2,0),"")</f>
        <v>58.680562838185828</v>
      </c>
      <c r="L42" s="5">
        <f>IFERROR(VLOOKUP(L$3&amp;$A42,[3]Calcs!$Q$2:$R$2281,2,0),"")</f>
        <v>61.225007785643925</v>
      </c>
      <c r="M42" s="5">
        <f>IFERROR(VLOOKUP(M$3&amp;$A42,[3]Calcs!$Q$2:$R$2281,2,0),"")</f>
        <v>56.693963748125398</v>
      </c>
      <c r="N42" s="5">
        <f>IFERROR(VLOOKUP(N$3&amp;$A42,[3]Calcs!$Q$2:$R$2281,2,0),"")</f>
        <v>53.593534532213795</v>
      </c>
      <c r="O42" s="5">
        <f>IFERROR(VLOOKUP(O$3&amp;$A42,[3]Calcs!$Q$2:$R$2281,2,0),"")</f>
        <v>57.159208860575632</v>
      </c>
      <c r="P42" s="5">
        <f>IFERROR(VLOOKUP(P$3&amp;$A42,[3]Calcs!$Q$2:$R$2281,2,0),"")</f>
        <v>54.111448423340001</v>
      </c>
      <c r="Q42" s="5">
        <f>IFERROR(VLOOKUP(Q$3&amp;$A42,[3]Calcs!$Q$2:$R$2281,2,0),"")</f>
        <v>55.021057467911561</v>
      </c>
      <c r="R42" s="5">
        <f>IFERROR(VLOOKUP(R$3&amp;$A42,[3]Calcs!$Q$2:$R$2281,2,0),"")</f>
        <v>54.330591008454839</v>
      </c>
      <c r="S42" s="5">
        <f>IFERROR(VLOOKUP(S$3&amp;$A42,[3]Calcs!$Q$2:$R$2281,2,0),"")</f>
        <v>52.025067727394472</v>
      </c>
      <c r="T42" s="127">
        <f t="shared" si="0"/>
        <v>-6.3181138355602795E-2</v>
      </c>
      <c r="U42" s="6">
        <f t="shared" si="1"/>
        <v>-0.10800197423886387</v>
      </c>
      <c r="V42" s="6">
        <f t="shared" si="2"/>
        <v>-2.305523281060367</v>
      </c>
      <c r="W42" s="17" t="str">
        <f>_xlfn.XLOOKUP(W$3&amp;$A42,[3]Calcs!$Q$2:$Q$2281,[3]Calcs!$H$2:$H$2281,"")</f>
        <v/>
      </c>
      <c r="X42" s="5">
        <f>_xlfn.XLOOKUP(X$3&amp;$A42,[3]Calcs!$Q$2:$Q$2281,[3]Calcs!$H$2:$H$2281,"")</f>
        <v>6.5253782272338867</v>
      </c>
      <c r="Y42" s="5">
        <f>_xlfn.XLOOKUP(Y$3&amp;$A42,[3]Calcs!$Q$2:$Q$2281,[3]Calcs!$H$2:$H$2281,"")</f>
        <v>6.8290362358093262</v>
      </c>
      <c r="Z42" s="5">
        <f>_xlfn.XLOOKUP(Z$3&amp;$A42,[3]Calcs!$Q$2:$Q$2281,[3]Calcs!$H$2:$H$2281,"")</f>
        <v>6.9628190994262695</v>
      </c>
      <c r="AA42" s="5">
        <f>_xlfn.XLOOKUP(AA$3&amp;$A42,[3]Calcs!$Q$2:$Q$2281,[3]Calcs!$H$2:$H$2281,"")</f>
        <v>6.8023886680603027</v>
      </c>
      <c r="AB42" s="5">
        <f>_xlfn.XLOOKUP(AB$3&amp;$A42,[3]Calcs!$Q$2:$Q$2281,[3]Calcs!$H$2:$H$2281,"")</f>
        <v>6.909515380859375</v>
      </c>
      <c r="AC42" s="5">
        <f>_xlfn.XLOOKUP(AC$3&amp;$A42,[3]Calcs!$Q$2:$Q$2281,[3]Calcs!$H$2:$H$2281,"")</f>
        <v>7.3201851844787598</v>
      </c>
      <c r="AD42" s="5">
        <f>_xlfn.XLOOKUP(AD$3&amp;$A42,[3]Calcs!$Q$2:$Q$2281,[3]Calcs!$H$2:$H$2281,"")</f>
        <v>7.4425463676452637</v>
      </c>
      <c r="AE42" s="5">
        <f>_xlfn.XLOOKUP(AE$3&amp;$A42,[3]Calcs!$Q$2:$Q$2281,[3]Calcs!$H$2:$H$2281,"")</f>
        <v>6.6798310279846191</v>
      </c>
      <c r="AF42" s="5">
        <f>_xlfn.XLOOKUP(AF$3&amp;$A42,[3]Calcs!$Q$2:$Q$2281,[3]Calcs!$H$2:$H$2281,"")</f>
        <v>6.2362871170043945</v>
      </c>
      <c r="AG42" s="5">
        <f>_xlfn.XLOOKUP(AG$3&amp;$A42,[3]Calcs!$Q$2:$Q$2281,[3]Calcs!$H$2:$H$2281,"")</f>
        <v>6.8241729736328125</v>
      </c>
      <c r="AH42" s="5">
        <f>_xlfn.XLOOKUP(AH$3&amp;$A42,[3]Calcs!$Q$2:$Q$2281,[3]Calcs!$H$2:$H$2281,"")</f>
        <v>6.4102993011474609</v>
      </c>
      <c r="AI42" s="5">
        <f>_xlfn.XLOOKUP(AI$3&amp;$A42,[3]Calcs!$Q$2:$Q$2281,[3]Calcs!$H$2:$H$2281,"")</f>
        <v>6.5495786666870117</v>
      </c>
      <c r="AJ42" s="5">
        <f>_xlfn.XLOOKUP(AJ$3&amp;$A42,[3]Calcs!$Q$2:$Q$2281,[3]Calcs!$H$2:$H$2281,"")</f>
        <v>6.4319453239440918</v>
      </c>
      <c r="AK42" s="128">
        <f>_xlfn.XLOOKUP(AK$3&amp;$A42,[3]Calcs!$Q$2:$Q$2281,[3]Calcs!$H$2:$H$2281,"")</f>
        <v>5.9642210006713867</v>
      </c>
      <c r="AL42" s="127">
        <f t="shared" si="3"/>
        <v>-3.3458363878857957E-2</v>
      </c>
      <c r="AM42" s="6">
        <f t="shared" si="4"/>
        <v>-0.46772432327270508</v>
      </c>
      <c r="AN42" s="17">
        <f>_xlfn.XLOOKUP(AN$3&amp;$A42,[3]Calcs!$Q$2:$Q$2281,[3]Calcs!$G$2:$G$2281,"")</f>
        <v>75.3</v>
      </c>
      <c r="AO42" s="5">
        <f>_xlfn.XLOOKUP(AO$3&amp;$A42,[3]Calcs!$Q$2:$Q$2281,[3]Calcs!$G$2:$G$2281,"")</f>
        <v>75.3</v>
      </c>
      <c r="AP42" s="5">
        <f>_xlfn.XLOOKUP(AP$3&amp;$A42,[3]Calcs!$Q$2:$Q$2281,[3]Calcs!$G$2:$G$2281,"")</f>
        <v>75.2</v>
      </c>
      <c r="AQ42" s="5">
        <f>_xlfn.XLOOKUP(AQ$3&amp;$A42,[3]Calcs!$Q$2:$Q$2281,[3]Calcs!$G$2:$G$2281,"")</f>
        <v>75.099999999999994</v>
      </c>
      <c r="AR42" s="5">
        <f>_xlfn.XLOOKUP(AR$3&amp;$A42,[3]Calcs!$Q$2:$Q$2281,[3]Calcs!$G$2:$G$2281,"")</f>
        <v>75.099999999999994</v>
      </c>
      <c r="AS42" s="5">
        <f>_xlfn.XLOOKUP(AS$3&amp;$A42,[3]Calcs!$Q$2:$Q$2281,[3]Calcs!$G$2:$G$2281,"")</f>
        <v>75</v>
      </c>
      <c r="AT42" s="5">
        <f>_xlfn.XLOOKUP(AT$3&amp;$A42,[3]Calcs!$Q$2:$Q$2281,[3]Calcs!$G$2:$G$2281,"")</f>
        <v>75</v>
      </c>
      <c r="AU42" s="5">
        <f>_xlfn.XLOOKUP(AU$3&amp;$A42,[3]Calcs!$Q$2:$Q$2281,[3]Calcs!$G$2:$G$2281,"")</f>
        <v>74.900000000000006</v>
      </c>
      <c r="AV42" s="5">
        <f>_xlfn.XLOOKUP(AV$3&amp;$A42,[3]Calcs!$Q$2:$Q$2281,[3]Calcs!$G$2:$G$2281,"")</f>
        <v>74.900000000000006</v>
      </c>
      <c r="AW42" s="5">
        <f>_xlfn.XLOOKUP(AW$3&amp;$A42,[3]Calcs!$Q$2:$Q$2281,[3]Calcs!$G$2:$G$2281,"")</f>
        <v>74.900000000000006</v>
      </c>
      <c r="AX42" s="5">
        <f>_xlfn.XLOOKUP(AX$3&amp;$A42,[3]Calcs!$Q$2:$Q$2281,[3]Calcs!$G$2:$G$2281,"")</f>
        <v>74.900000000000006</v>
      </c>
      <c r="AY42" s="5">
        <f>_xlfn.XLOOKUP(AY$3&amp;$A42,[3]Calcs!$Q$2:$Q$2281,[3]Calcs!$G$2:$G$2281,"")</f>
        <v>74.900000000000006</v>
      </c>
      <c r="AZ42" s="5">
        <f>_xlfn.XLOOKUP(AZ$3&amp;$A42,[3]Calcs!$Q$2:$Q$2281,[3]Calcs!$G$2:$G$2281,"")</f>
        <v>75</v>
      </c>
      <c r="BA42" s="5">
        <f>_xlfn.XLOOKUP(BA$3&amp;$A42,[3]Calcs!$Q$2:$Q$2281,[3]Calcs!$G$2:$G$2281,"")</f>
        <v>75</v>
      </c>
      <c r="BB42" s="5">
        <f>_xlfn.XLOOKUP(BB$3&amp;$A42,[3]Calcs!$Q$2:$Q$2281,[3]Calcs!$G$2:$G$2281,"")</f>
        <v>72.61390697674419</v>
      </c>
      <c r="BC42" s="127">
        <f t="shared" si="5"/>
        <v>-2.7912087912087356E-2</v>
      </c>
      <c r="BD42" s="6">
        <f t="shared" si="6"/>
        <v>-2.3860930232558104</v>
      </c>
      <c r="BE42" s="17">
        <f>_xlfn.XLOOKUP(BE$3&amp;$A42,[3]Calcs!$Q$2:$Q$2281,[3]Calcs!$I$2:$I$2281,"")</f>
        <v>2.9432592030798501</v>
      </c>
      <c r="BF42" s="5">
        <f>_xlfn.XLOOKUP(BF$3&amp;$A42,[3]Calcs!$Q$2:$Q$2281,[3]Calcs!$I$2:$I$2281,"")</f>
        <v>3.01213678454253</v>
      </c>
      <c r="BG42" s="5">
        <f>_xlfn.XLOOKUP(BG$3&amp;$A42,[3]Calcs!$Q$2:$Q$2281,[3]Calcs!$I$2:$I$2281,"")</f>
        <v>3.06191066407162</v>
      </c>
      <c r="BH42" s="5">
        <f>_xlfn.XLOOKUP(BH$3&amp;$A42,[3]Calcs!$Q$2:$Q$2281,[3]Calcs!$I$2:$I$2281,"")</f>
        <v>2.80991133660708</v>
      </c>
      <c r="BI42" s="5">
        <f>_xlfn.XLOOKUP(BI$3&amp;$A42,[3]Calcs!$Q$2:$Q$2281,[3]Calcs!$I$2:$I$2281,"")</f>
        <v>3.1345210584755101</v>
      </c>
      <c r="BJ42" s="5">
        <f>_xlfn.XLOOKUP(BJ$3&amp;$A42,[3]Calcs!$Q$2:$Q$2281,[3]Calcs!$I$2:$I$2281,"")</f>
        <v>2.67073328418752</v>
      </c>
      <c r="BK42" s="5">
        <f>_xlfn.XLOOKUP(BK$3&amp;$A42,[3]Calcs!$Q$2:$Q$2281,[3]Calcs!$I$2:$I$2281,"")</f>
        <v>2.8746521063205601</v>
      </c>
      <c r="BL42" s="5">
        <f>_xlfn.XLOOKUP(BL$3&amp;$A42,[3]Calcs!$Q$2:$Q$2281,[3]Calcs!$I$2:$I$2281,"")</f>
        <v>2.6049627906550601</v>
      </c>
      <c r="BM42" s="5">
        <f>_xlfn.XLOOKUP(BM$3&amp;$A42,[3]Calcs!$Q$2:$Q$2281,[3]Calcs!$I$2:$I$2281,"")</f>
        <v>2.5234942130606002</v>
      </c>
      <c r="BN42" s="5">
        <f>_xlfn.XLOOKUP(BN$3&amp;$A42,[3]Calcs!$Q$2:$Q$2281,[3]Calcs!$I$2:$I$2281,"")</f>
        <v>2.5318910888964798</v>
      </c>
      <c r="BO42" s="5">
        <f>_xlfn.XLOOKUP(BO$3&amp;$A42,[3]Calcs!$Q$2:$Q$2281,[3]Calcs!$I$2:$I$2281,"")</f>
        <v>2.56525248198506</v>
      </c>
      <c r="BP42" s="5">
        <f>_xlfn.XLOOKUP(BP$3&amp;$A42,[3]Calcs!$Q$2:$Q$2281,[3]Calcs!$I$2:$I$2281,"")</f>
        <v>2.6231325307260702</v>
      </c>
      <c r="BQ42" s="5">
        <f>_xlfn.XLOOKUP(BQ$3&amp;$A42,[3]Calcs!$Q$2:$Q$2281,[3]Calcs!$I$2:$I$2281,"")</f>
        <v>2.6014155101198977</v>
      </c>
      <c r="BR42" s="5">
        <f>_xlfn.XLOOKUP(BR$3&amp;$A42,[3]Calcs!$Q$2:$Q$2281,[3]Calcs!$I$2:$I$2281,"")</f>
        <v>2.5783228917938259</v>
      </c>
      <c r="BS42" s="5">
        <f>_xlfn.XLOOKUP(BS$3&amp;$A42,[3]Calcs!$Q$2:$Q$2281,[3]Calcs!$I$2:$I$2281,"")</f>
        <v>2.1264017125140442</v>
      </c>
      <c r="BT42" s="127">
        <f t="shared" si="7"/>
        <v>-4.0985225548951142E-2</v>
      </c>
      <c r="BU42" s="6">
        <f t="shared" si="8"/>
        <v>-0.4519211792797817</v>
      </c>
      <c r="BV42" s="15" t="str">
        <f t="shared" si="28"/>
        <v/>
      </c>
      <c r="BW42">
        <f t="shared" si="28"/>
        <v>6</v>
      </c>
      <c r="BX42">
        <f t="shared" si="28"/>
        <v>6</v>
      </c>
      <c r="BY42">
        <f t="shared" si="28"/>
        <v>6</v>
      </c>
      <c r="BZ42">
        <f t="shared" si="28"/>
        <v>9</v>
      </c>
      <c r="CA42">
        <f t="shared" si="28"/>
        <v>4</v>
      </c>
      <c r="CB42">
        <f t="shared" si="28"/>
        <v>4</v>
      </c>
      <c r="CC42">
        <f t="shared" si="28"/>
        <v>3</v>
      </c>
      <c r="CD42">
        <f t="shared" si="28"/>
        <v>7</v>
      </c>
      <c r="CE42">
        <f t="shared" si="28"/>
        <v>14</v>
      </c>
      <c r="CF42">
        <f t="shared" si="28"/>
        <v>5</v>
      </c>
      <c r="CG42">
        <f t="shared" si="28"/>
        <v>18</v>
      </c>
      <c r="CH42">
        <f t="shared" si="28"/>
        <v>15</v>
      </c>
      <c r="CI42">
        <f t="shared" si="28"/>
        <v>23</v>
      </c>
      <c r="CJ42">
        <f t="shared" si="28"/>
        <v>23</v>
      </c>
      <c r="CK42" s="17" t="s">
        <v>333</v>
      </c>
      <c r="CL42" s="5">
        <v>109.170503</v>
      </c>
      <c r="CM42" s="5">
        <v>110.81527199999999</v>
      </c>
      <c r="CN42" s="5">
        <v>112.463886</v>
      </c>
      <c r="CO42" s="5">
        <v>114.092961</v>
      </c>
      <c r="CP42" s="5">
        <v>115.69546799999999</v>
      </c>
      <c r="CQ42" s="5">
        <v>117.274156</v>
      </c>
      <c r="CR42" s="5">
        <v>118.827158</v>
      </c>
      <c r="CS42" s="5">
        <v>120.355137</v>
      </c>
      <c r="CT42" s="5">
        <v>121.85825100000001</v>
      </c>
      <c r="CU42" s="5">
        <v>123.33337900000001</v>
      </c>
      <c r="CV42" s="5">
        <v>124.777326</v>
      </c>
      <c r="CW42" s="5">
        <v>126.19078200000001</v>
      </c>
      <c r="CX42" s="5">
        <v>127.57552899999999</v>
      </c>
      <c r="CY42" s="5">
        <v>128.93275299999999</v>
      </c>
      <c r="CZ42" t="str">
        <f t="shared" si="29"/>
        <v/>
      </c>
      <c r="DA42">
        <f t="shared" si="29"/>
        <v>5861.8236661748924</v>
      </c>
      <c r="DB42">
        <f t="shared" si="29"/>
        <v>6121.820241356515</v>
      </c>
      <c r="DC42">
        <f t="shared" si="29"/>
        <v>6446.9335139321938</v>
      </c>
      <c r="DD42">
        <f t="shared" si="29"/>
        <v>6195.8950863057053</v>
      </c>
      <c r="DE42">
        <f t="shared" si="29"/>
        <v>6659.0932879195452</v>
      </c>
      <c r="DF42">
        <f t="shared" si="29"/>
        <v>6881.7134804532079</v>
      </c>
      <c r="DG42">
        <f t="shared" si="29"/>
        <v>7275.1936736959406</v>
      </c>
      <c r="DH42">
        <f t="shared" si="29"/>
        <v>6823.4097739786657</v>
      </c>
      <c r="DI42">
        <f t="shared" si="29"/>
        <v>6530.814383003677</v>
      </c>
      <c r="DJ42">
        <f t="shared" si="29"/>
        <v>7049.6383697415331</v>
      </c>
      <c r="DK42">
        <f t="shared" si="29"/>
        <v>6751.8818402512816</v>
      </c>
      <c r="DL42">
        <f t="shared" si="29"/>
        <v>6943.1502683427007</v>
      </c>
      <c r="DM42">
        <f t="shared" si="29"/>
        <v>6931.2538887862693</v>
      </c>
      <c r="DN42">
        <f t="shared" si="29"/>
        <v>6707.7352071044224</v>
      </c>
      <c r="DO42" s="5">
        <v>107.56015499999999</v>
      </c>
      <c r="DP42" s="5">
        <v>109.170503</v>
      </c>
      <c r="DQ42" s="5">
        <v>110.81527199999999</v>
      </c>
      <c r="DR42" s="5">
        <v>112.463886</v>
      </c>
      <c r="DS42" s="5">
        <v>114.092961</v>
      </c>
      <c r="DT42" s="5">
        <v>115.69546799999999</v>
      </c>
      <c r="DU42" s="5">
        <v>117.274156</v>
      </c>
      <c r="DV42" s="5">
        <v>118.827158</v>
      </c>
      <c r="DW42" s="5">
        <v>120.355137</v>
      </c>
      <c r="DX42" s="5">
        <v>121.85825100000001</v>
      </c>
      <c r="DY42" s="5">
        <v>123.33337900000001</v>
      </c>
      <c r="DZ42" s="5">
        <v>124.777326</v>
      </c>
      <c r="EA42" s="5">
        <v>126.19078200000001</v>
      </c>
      <c r="EB42" s="5">
        <v>127.57552899999999</v>
      </c>
      <c r="EC42" s="5">
        <v>128.93275299999999</v>
      </c>
      <c r="ED42" s="127" t="str">
        <f>IFERROR(E42/VLOOKUP($C42,$C$159:$R$166,E$3-2004,0),"")</f>
        <v/>
      </c>
      <c r="EE42" s="6" t="str">
        <f>IFERROR(F42/VLOOKUP($C42,$C$159:$R$166,F$3-2004,0),"")</f>
        <v/>
      </c>
      <c r="EF42" s="6">
        <f>IFERROR(G42/VLOOKUP($C42,$C$159:$R$166,G$3-2004,0),"")</f>
        <v>1.067851415253259</v>
      </c>
      <c r="EG42" s="6">
        <f>IFERROR(H42/VLOOKUP($C42,$C$159:$R$166,H$3-2004,0),"")</f>
        <v>1.0929360085882929</v>
      </c>
      <c r="EH42" s="6">
        <f>IFERROR(I42/VLOOKUP($C42,$C$159:$R$166,I$3-2004,0),"")</f>
        <v>0.97515184804773469</v>
      </c>
      <c r="EI42" s="6">
        <f t="shared" si="27"/>
        <v>1.0539797590751698</v>
      </c>
      <c r="EJ42" s="6">
        <f t="shared" si="27"/>
        <v>1.0825447936231452</v>
      </c>
      <c r="EK42" s="6">
        <f t="shared" si="27"/>
        <v>1.0938608068864268</v>
      </c>
      <c r="EL42" s="6">
        <f t="shared" si="27"/>
        <v>1.0351872626804881</v>
      </c>
      <c r="EM42" s="6">
        <f t="shared" si="27"/>
        <v>1.0075695918337915</v>
      </c>
      <c r="EN42" s="6">
        <f t="shared" si="27"/>
        <v>1.0671231830340513</v>
      </c>
      <c r="EO42" s="6">
        <f t="shared" si="27"/>
        <v>1.0207985471652463</v>
      </c>
      <c r="EP42" s="6">
        <f t="shared" si="27"/>
        <v>1.0389248559024622</v>
      </c>
      <c r="EQ42" s="6">
        <f t="shared" si="21"/>
        <v>1.0062569356775857</v>
      </c>
      <c r="ER42" s="6">
        <f>IFERROR(S42/VLOOKUP($C42,$C$159:$S$166,S$3-2003,0),"")</f>
        <v>1.0155453983559122</v>
      </c>
      <c r="ES42" s="17" t="str">
        <f t="shared" si="26"/>
        <v/>
      </c>
      <c r="ET42" s="5">
        <f t="shared" si="26"/>
        <v>53.694207730955426</v>
      </c>
      <c r="EU42" s="5">
        <f t="shared" si="26"/>
        <v>55.243470785836408</v>
      </c>
      <c r="EV42" s="5">
        <f t="shared" si="25"/>
        <v>57.324477601033578</v>
      </c>
      <c r="EW42" s="5">
        <f t="shared" si="25"/>
        <v>54.305673478889773</v>
      </c>
      <c r="EX42" s="5">
        <f t="shared" si="25"/>
        <v>57.557079832371187</v>
      </c>
      <c r="EY42" s="5">
        <f t="shared" si="25"/>
        <v>58.680562838185828</v>
      </c>
      <c r="EZ42" s="5">
        <f t="shared" si="25"/>
        <v>61.225007785643925</v>
      </c>
      <c r="FA42" s="5">
        <f t="shared" si="25"/>
        <v>56.693963748125398</v>
      </c>
      <c r="FB42" s="5">
        <f t="shared" si="25"/>
        <v>53.593534532213795</v>
      </c>
      <c r="FC42" s="5">
        <f t="shared" si="25"/>
        <v>57.159208860575632</v>
      </c>
      <c r="FD42" s="5">
        <f t="shared" si="25"/>
        <v>54.111448423340001</v>
      </c>
      <c r="FE42" s="5">
        <f t="shared" si="25"/>
        <v>55.021057467911561</v>
      </c>
      <c r="FF42" s="5">
        <f t="shared" si="25"/>
        <v>54.330591008454839</v>
      </c>
      <c r="FG42" s="5">
        <f t="shared" si="13"/>
        <v>52.025067727394472</v>
      </c>
      <c r="FH42" s="15" t="str">
        <f t="shared" si="30"/>
        <v/>
      </c>
      <c r="FI42">
        <f t="shared" si="30"/>
        <v>5861.8236661748924</v>
      </c>
      <c r="FJ42">
        <f t="shared" si="30"/>
        <v>6121.820241356515</v>
      </c>
      <c r="FK42">
        <f t="shared" si="30"/>
        <v>6446.9335139321938</v>
      </c>
      <c r="FL42">
        <f t="shared" si="30"/>
        <v>6195.8950863057053</v>
      </c>
      <c r="FM42">
        <f t="shared" si="30"/>
        <v>6659.0932879195452</v>
      </c>
      <c r="FN42">
        <f t="shared" si="30"/>
        <v>6881.7134804532079</v>
      </c>
      <c r="FO42">
        <f t="shared" si="30"/>
        <v>7275.1936736959406</v>
      </c>
      <c r="FP42">
        <f t="shared" si="30"/>
        <v>6823.4097739786657</v>
      </c>
      <c r="FQ42">
        <f t="shared" si="30"/>
        <v>6530.814383003677</v>
      </c>
      <c r="FR42">
        <f t="shared" si="30"/>
        <v>7049.6383697415331</v>
      </c>
      <c r="FS42">
        <f t="shared" si="30"/>
        <v>6751.8818402512816</v>
      </c>
      <c r="FT42">
        <f t="shared" si="30"/>
        <v>6943.1502683427007</v>
      </c>
      <c r="FU42">
        <f t="shared" si="30"/>
        <v>6931.2538887862693</v>
      </c>
      <c r="FV42">
        <f t="shared" si="30"/>
        <v>6707.7352071044224</v>
      </c>
    </row>
    <row r="43" spans="1:178">
      <c r="A43" t="str">
        <f>VLOOKUP(B43,'[3]country codes'!$A$3:$B$287,2,0)</f>
        <v>LBN</v>
      </c>
      <c r="B43" s="1" t="s">
        <v>123</v>
      </c>
      <c r="C43" s="15">
        <v>4</v>
      </c>
      <c r="E43" s="17">
        <f>IFERROR(VLOOKUP(E$3&amp;$A43,[3]Calcs!$Q$2:$R$2281,2,0),"")</f>
        <v>41.537632412215935</v>
      </c>
      <c r="F43" s="5">
        <f>IFERROR(VLOOKUP(F$3&amp;$A43,[3]Calcs!$Q$2:$R$2281,2,0),"")</f>
        <v>41.962183495738863</v>
      </c>
      <c r="G43" s="5">
        <f>IFERROR(VLOOKUP(G$3&amp;$A43,[3]Calcs!$Q$2:$R$2281,2,0),"")</f>
        <v>40.573221980500307</v>
      </c>
      <c r="H43" s="5">
        <f>IFERROR(VLOOKUP(H$3&amp;$A43,[3]Calcs!$Q$2:$R$2281,2,0),"")</f>
        <v>41.507697799822644</v>
      </c>
      <c r="I43" s="5">
        <f>IFERROR(VLOOKUP(I$3&amp;$A43,[3]Calcs!$Q$2:$R$2281,2,0),"")</f>
        <v>41.181188859523878</v>
      </c>
      <c r="J43" s="5">
        <f>IFERROR(VLOOKUP(J$3&amp;$A43,[3]Calcs!$Q$2:$R$2281,2,0),"")</f>
        <v>43.727710264188268</v>
      </c>
      <c r="K43" s="5">
        <f>IFERROR(VLOOKUP(K$3&amp;$A43,[3]Calcs!$Q$2:$R$2281,2,0),"")</f>
        <v>40.520438329071503</v>
      </c>
      <c r="L43" s="5">
        <f>IFERROR(VLOOKUP(L$3&amp;$A43,[3]Calcs!$Q$2:$R$2281,2,0),"")</f>
        <v>43.844861318027256</v>
      </c>
      <c r="M43" s="5">
        <f>IFERROR(VLOOKUP(M$3&amp;$A43,[3]Calcs!$Q$2:$R$2281,2,0),"")</f>
        <v>44.857451124612879</v>
      </c>
      <c r="N43" s="5">
        <f>IFERROR(VLOOKUP(N$3&amp;$A43,[3]Calcs!$Q$2:$R$2281,2,0),"")</f>
        <v>44.969976109050059</v>
      </c>
      <c r="O43" s="5">
        <f>IFERROR(VLOOKUP(O$3&amp;$A43,[3]Calcs!$Q$2:$R$2281,2,0),"")</f>
        <v>45.677353465939248</v>
      </c>
      <c r="P43" s="5">
        <f>IFERROR(VLOOKUP(P$3&amp;$A43,[3]Calcs!$Q$2:$R$2281,2,0),"")</f>
        <v>45.155929375577124</v>
      </c>
      <c r="Q43" s="5">
        <f>IFERROR(VLOOKUP(Q$3&amp;$A43,[3]Calcs!$Q$2:$R$2281,2,0),"")</f>
        <v>45.821302476560817</v>
      </c>
      <c r="R43" s="5">
        <f>IFERROR(VLOOKUP(R$3&amp;$A43,[3]Calcs!$Q$2:$R$2281,2,0),"")</f>
        <v>38.999831244693283</v>
      </c>
      <c r="S43" s="5" t="str">
        <f>IFERROR(VLOOKUP(S$3&amp;$A43,[3]Calcs!$Q$2:$R$2281,2,0),"")</f>
        <v/>
      </c>
      <c r="T43" s="127">
        <f t="shared" si="0"/>
        <v>0.23197457504970345</v>
      </c>
      <c r="U43" s="6">
        <f t="shared" si="1"/>
        <v>0.43417797540934439</v>
      </c>
      <c r="V43" s="6" t="str">
        <f t="shared" si="2"/>
        <v/>
      </c>
      <c r="W43" s="17">
        <f>_xlfn.XLOOKUP(W$3&amp;$A43,[3]Calcs!$Q$2:$Q$2281,[3]Calcs!$H$2:$H$2281,"")</f>
        <v>4.6531038284301758</v>
      </c>
      <c r="X43" s="5">
        <f>_xlfn.XLOOKUP(X$3&amp;$A43,[3]Calcs!$Q$2:$Q$2281,[3]Calcs!$H$2:$H$2281,"")</f>
        <v>4.6239774227142334</v>
      </c>
      <c r="Y43" s="5">
        <f>_xlfn.XLOOKUP(Y$3&amp;$A43,[3]Calcs!$Q$2:$Q$2281,[3]Calcs!$H$2:$H$2281,"")</f>
        <v>4.594851016998291</v>
      </c>
      <c r="Z43" s="5">
        <f>_xlfn.XLOOKUP(Z$3&amp;$A43,[3]Calcs!$Q$2:$Q$2281,[3]Calcs!$H$2:$H$2281,"")</f>
        <v>5.2059988975524902</v>
      </c>
      <c r="AA43" s="5">
        <f>_xlfn.XLOOKUP(AA$3&amp;$A43,[3]Calcs!$Q$2:$Q$2281,[3]Calcs!$H$2:$H$2281,"")</f>
        <v>5.0318994522094727</v>
      </c>
      <c r="AB43" s="5">
        <f>_xlfn.XLOOKUP(AB$3&amp;$A43,[3]Calcs!$Q$2:$Q$2281,[3]Calcs!$H$2:$H$2281,"")</f>
        <v>5.1875715255737305</v>
      </c>
      <c r="AC43" s="5">
        <f>_xlfn.XLOOKUP(AC$3&amp;$A43,[3]Calcs!$Q$2:$Q$2281,[3]Calcs!$H$2:$H$2281,"")</f>
        <v>4.5725669860839844</v>
      </c>
      <c r="AD43" s="5">
        <f>_xlfn.XLOOKUP(AD$3&amp;$A43,[3]Calcs!$Q$2:$Q$2281,[3]Calcs!$H$2:$H$2281,"")</f>
        <v>4.9832887649536133</v>
      </c>
      <c r="AE43" s="5">
        <f>_xlfn.XLOOKUP(AE$3&amp;$A43,[3]Calcs!$Q$2:$Q$2281,[3]Calcs!$H$2:$H$2281,"")</f>
        <v>5.2330255508422852</v>
      </c>
      <c r="AF43" s="5">
        <f>_xlfn.XLOOKUP(AF$3&amp;$A43,[3]Calcs!$Q$2:$Q$2281,[3]Calcs!$H$2:$H$2281,"")</f>
        <v>5.171971321105957</v>
      </c>
      <c r="AG43" s="5">
        <f>_xlfn.XLOOKUP(AG$3&amp;$A43,[3]Calcs!$Q$2:$Q$2281,[3]Calcs!$H$2:$H$2281,"")</f>
        <v>5.270723819732666</v>
      </c>
      <c r="AH43" s="5">
        <f>_xlfn.XLOOKUP(AH$3&amp;$A43,[3]Calcs!$Q$2:$Q$2281,[3]Calcs!$H$2:$H$2281,"")</f>
        <v>5.1539897918701172</v>
      </c>
      <c r="AI43" s="5">
        <f>_xlfn.XLOOKUP(AI$3&amp;$A43,[3]Calcs!$Q$2:$Q$2281,[3]Calcs!$H$2:$H$2281,"")</f>
        <v>5.1671867370605469</v>
      </c>
      <c r="AJ43" s="5">
        <f>_xlfn.XLOOKUP(AJ$3&amp;$A43,[3]Calcs!$Q$2:$Q$2281,[3]Calcs!$H$2:$H$2281,"")</f>
        <v>4.0242195129394531</v>
      </c>
      <c r="AK43" s="128" t="str">
        <f>_xlfn.XLOOKUP(AK$3&amp;$A43,[3]Calcs!$Q$2:$Q$2281,[3]Calcs!$H$2:$H$2281,"")</f>
        <v/>
      </c>
      <c r="AL43" s="127">
        <f t="shared" si="3"/>
        <v>9.9616988674624974E-3</v>
      </c>
      <c r="AM43" s="6" t="str">
        <f t="shared" si="4"/>
        <v/>
      </c>
      <c r="AN43" s="17">
        <f>_xlfn.XLOOKUP(AN$3&amp;$A43,[3]Calcs!$Q$2:$Q$2281,[3]Calcs!$G$2:$G$2281,"")</f>
        <v>77.3</v>
      </c>
      <c r="AO43" s="5">
        <f>_xlfn.XLOOKUP(AO$3&amp;$A43,[3]Calcs!$Q$2:$Q$2281,[3]Calcs!$G$2:$G$2281,"")</f>
        <v>77.599999999999994</v>
      </c>
      <c r="AP43" s="5">
        <f>_xlfn.XLOOKUP(AP$3&amp;$A43,[3]Calcs!$Q$2:$Q$2281,[3]Calcs!$G$2:$G$2281,"")</f>
        <v>77.900000000000006</v>
      </c>
      <c r="AQ43" s="5">
        <f>_xlfn.XLOOKUP(AQ$3&amp;$A43,[3]Calcs!$Q$2:$Q$2281,[3]Calcs!$G$2:$G$2281,"")</f>
        <v>78.2</v>
      </c>
      <c r="AR43" s="5">
        <f>_xlfn.XLOOKUP(AR$3&amp;$A43,[3]Calcs!$Q$2:$Q$2281,[3]Calcs!$G$2:$G$2281,"")</f>
        <v>78.400000000000006</v>
      </c>
      <c r="AS43" s="5">
        <f>_xlfn.XLOOKUP(AS$3&amp;$A43,[3]Calcs!$Q$2:$Q$2281,[3]Calcs!$G$2:$G$2281,"")</f>
        <v>78.5</v>
      </c>
      <c r="AT43" s="5">
        <f>_xlfn.XLOOKUP(AT$3&amp;$A43,[3]Calcs!$Q$2:$Q$2281,[3]Calcs!$G$2:$G$2281,"")</f>
        <v>78.599999999999994</v>
      </c>
      <c r="AU43" s="5">
        <f>_xlfn.XLOOKUP(AU$3&amp;$A43,[3]Calcs!$Q$2:$Q$2281,[3]Calcs!$G$2:$G$2281,"")</f>
        <v>78.7</v>
      </c>
      <c r="AV43" s="5">
        <f>_xlfn.XLOOKUP(AV$3&amp;$A43,[3]Calcs!$Q$2:$Q$2281,[3]Calcs!$G$2:$G$2281,"")</f>
        <v>78.7</v>
      </c>
      <c r="AW43" s="5">
        <f>_xlfn.XLOOKUP(AW$3&amp;$A43,[3]Calcs!$Q$2:$Q$2281,[3]Calcs!$G$2:$G$2281,"")</f>
        <v>78.8</v>
      </c>
      <c r="AX43" s="5">
        <f>_xlfn.XLOOKUP(AX$3&amp;$A43,[3]Calcs!$Q$2:$Q$2281,[3]Calcs!$G$2:$G$2281,"")</f>
        <v>78.8</v>
      </c>
      <c r="AY43" s="5">
        <f>_xlfn.XLOOKUP(AY$3&amp;$A43,[3]Calcs!$Q$2:$Q$2281,[3]Calcs!$G$2:$G$2281,"")</f>
        <v>78.8</v>
      </c>
      <c r="AZ43" s="5">
        <f>_xlfn.XLOOKUP(AZ$3&amp;$A43,[3]Calcs!$Q$2:$Q$2281,[3]Calcs!$G$2:$G$2281,"")</f>
        <v>78.900000000000006</v>
      </c>
      <c r="BA43" s="5">
        <f>_xlfn.XLOOKUP(BA$3&amp;$A43,[3]Calcs!$Q$2:$Q$2281,[3]Calcs!$G$2:$G$2281,"")</f>
        <v>78.900000000000006</v>
      </c>
      <c r="BB43" s="5">
        <f>_xlfn.XLOOKUP(BB$3&amp;$A43,[3]Calcs!$Q$2:$Q$2281,[3]Calcs!$G$2:$G$2281,"")</f>
        <v>78.28717829457365</v>
      </c>
      <c r="BC43" s="127">
        <f t="shared" si="5"/>
        <v>0.11010989010989032</v>
      </c>
      <c r="BD43" s="6">
        <f t="shared" si="6"/>
        <v>-0.61282170542635583</v>
      </c>
      <c r="BE43" s="17">
        <f>_xlfn.XLOOKUP(BE$3&amp;$A43,[3]Calcs!$Q$2:$Q$2281,[3]Calcs!$I$2:$I$2281,"")</f>
        <v>3.39114933088667</v>
      </c>
      <c r="BF43" s="5">
        <f>_xlfn.XLOOKUP(BF$3&amp;$A43,[3]Calcs!$Q$2:$Q$2281,[3]Calcs!$I$2:$I$2281,"")</f>
        <v>3.2686207354602099</v>
      </c>
      <c r="BG43" s="5">
        <f>_xlfn.XLOOKUP(BG$3&amp;$A43,[3]Calcs!$Q$2:$Q$2281,[3]Calcs!$I$2:$I$2281,"")</f>
        <v>3.5990169175081799</v>
      </c>
      <c r="BH43" s="5">
        <f>_xlfn.XLOOKUP(BH$3&amp;$A43,[3]Calcs!$Q$2:$Q$2281,[3]Calcs!$I$2:$I$2281,"")</f>
        <v>4.2879767641865199</v>
      </c>
      <c r="BI43" s="5">
        <f>_xlfn.XLOOKUP(BI$3&amp;$A43,[3]Calcs!$Q$2:$Q$2281,[3]Calcs!$I$2:$I$2281,"")</f>
        <v>4.1295341119062803</v>
      </c>
      <c r="BJ43" s="5">
        <f>_xlfn.XLOOKUP(BJ$3&amp;$A43,[3]Calcs!$Q$2:$Q$2281,[3]Calcs!$I$2:$I$2281,"")</f>
        <v>3.7262097134456802</v>
      </c>
      <c r="BK43" s="5">
        <f>_xlfn.XLOOKUP(BK$3&amp;$A43,[3]Calcs!$Q$2:$Q$2281,[3]Calcs!$I$2:$I$2281,"")</f>
        <v>3.5687142664610301</v>
      </c>
      <c r="BL43" s="5">
        <f>_xlfn.XLOOKUP(BL$3&amp;$A43,[3]Calcs!$Q$2:$Q$2281,[3]Calcs!$I$2:$I$2281,"")</f>
        <v>3.4159804522435002</v>
      </c>
      <c r="BM43" s="5">
        <f>_xlfn.XLOOKUP(BM$3&amp;$A43,[3]Calcs!$Q$2:$Q$2281,[3]Calcs!$I$2:$I$2281,"")</f>
        <v>3.5253961666585099</v>
      </c>
      <c r="BN43" s="5">
        <f>_xlfn.XLOOKUP(BN$3&amp;$A43,[3]Calcs!$Q$2:$Q$2281,[3]Calcs!$I$2:$I$2281,"")</f>
        <v>3.4066176419675198</v>
      </c>
      <c r="BO43" s="5">
        <f>_xlfn.XLOOKUP(BO$3&amp;$A43,[3]Calcs!$Q$2:$Q$2281,[3]Calcs!$I$2:$I$2281,"")</f>
        <v>3.37562586845341</v>
      </c>
      <c r="BP43" s="5">
        <f>_xlfn.XLOOKUP(BP$3&amp;$A43,[3]Calcs!$Q$2:$Q$2281,[3]Calcs!$I$2:$I$2281,"")</f>
        <v>3.32964871470862</v>
      </c>
      <c r="BQ43" s="5">
        <f>_xlfn.XLOOKUP(BQ$3&amp;$A43,[3]Calcs!$Q$2:$Q$2281,[3]Calcs!$I$2:$I$2281,"")</f>
        <v>3.1839075962072005</v>
      </c>
      <c r="BR43" s="5">
        <f>_xlfn.XLOOKUP(BR$3&amp;$A43,[3]Calcs!$Q$2:$Q$2281,[3]Calcs!$I$2:$I$2281,"")</f>
        <v>3.0512948265371769</v>
      </c>
      <c r="BS43" s="5" t="str">
        <f>_xlfn.XLOOKUP(BS$3&amp;$A43,[3]Calcs!$Q$2:$Q$2281,[3]Calcs!$I$2:$I$2281,"")</f>
        <v/>
      </c>
      <c r="BT43" s="127">
        <f t="shared" si="7"/>
        <v>-4.0726329643795967E-2</v>
      </c>
      <c r="BU43" s="6" t="str">
        <f t="shared" si="8"/>
        <v/>
      </c>
      <c r="BV43" s="15">
        <f t="shared" si="28"/>
        <v>44</v>
      </c>
      <c r="BW43">
        <f t="shared" si="28"/>
        <v>64</v>
      </c>
      <c r="BX43">
        <f t="shared" si="28"/>
        <v>74</v>
      </c>
      <c r="BY43">
        <f t="shared" si="28"/>
        <v>73</v>
      </c>
      <c r="BZ43">
        <f t="shared" si="28"/>
        <v>80</v>
      </c>
      <c r="CA43">
        <f t="shared" si="28"/>
        <v>59</v>
      </c>
      <c r="CB43">
        <f t="shared" si="28"/>
        <v>90</v>
      </c>
      <c r="CC43">
        <f t="shared" si="28"/>
        <v>69</v>
      </c>
      <c r="CD43">
        <f t="shared" si="28"/>
        <v>65</v>
      </c>
      <c r="CE43">
        <f t="shared" si="28"/>
        <v>62</v>
      </c>
      <c r="CF43">
        <f t="shared" si="28"/>
        <v>58</v>
      </c>
      <c r="CG43">
        <f t="shared" si="28"/>
        <v>68</v>
      </c>
      <c r="CH43">
        <f t="shared" si="28"/>
        <v>70</v>
      </c>
      <c r="CI43">
        <f t="shared" si="28"/>
        <v>116</v>
      </c>
      <c r="CJ43" t="str">
        <f t="shared" si="28"/>
        <v/>
      </c>
      <c r="CK43" s="17">
        <v>4.75976</v>
      </c>
      <c r="CL43" s="5">
        <v>4.767347</v>
      </c>
      <c r="CM43" s="5">
        <v>4.7647449999999996</v>
      </c>
      <c r="CN43" s="5">
        <v>4.8130259999999998</v>
      </c>
      <c r="CO43" s="5">
        <v>4.9530640000000004</v>
      </c>
      <c r="CP43" s="5">
        <v>5.2020220000000004</v>
      </c>
      <c r="CQ43" s="5">
        <v>5.5376199999999995</v>
      </c>
      <c r="CR43" s="5">
        <v>5.9130159999999998</v>
      </c>
      <c r="CS43" s="5">
        <v>6.2610460000000003</v>
      </c>
      <c r="CT43" s="5">
        <v>6.5326809999999993</v>
      </c>
      <c r="CU43" s="5">
        <v>6.7142809999999997</v>
      </c>
      <c r="CV43" s="5">
        <v>6.8193729999999997</v>
      </c>
      <c r="CW43" s="5">
        <v>6.8594080000000002</v>
      </c>
      <c r="CX43" s="5">
        <v>6.8557090000000001</v>
      </c>
      <c r="CY43" s="5" t="s">
        <v>333</v>
      </c>
      <c r="CZ43">
        <f t="shared" si="29"/>
        <v>197.70916125036891</v>
      </c>
      <c r="DA43">
        <f t="shared" si="29"/>
        <v>200.04828960186018</v>
      </c>
      <c r="DB43">
        <f t="shared" si="29"/>
        <v>193.32105656547893</v>
      </c>
      <c r="DC43">
        <f t="shared" si="29"/>
        <v>199.77762871068919</v>
      </c>
      <c r="DD43">
        <f t="shared" si="29"/>
        <v>203.97306401730879</v>
      </c>
      <c r="DE43">
        <f t="shared" si="29"/>
        <v>227.4725108039332</v>
      </c>
      <c r="DF43">
        <f t="shared" si="29"/>
        <v>224.38678969983292</v>
      </c>
      <c r="DG43">
        <f t="shared" si="29"/>
        <v>259.25536649127622</v>
      </c>
      <c r="DH43">
        <f t="shared" si="29"/>
        <v>280.85456493395299</v>
      </c>
      <c r="DI43">
        <f t="shared" si="29"/>
        <v>293.77450849804524</v>
      </c>
      <c r="DJ43">
        <f t="shared" si="29"/>
        <v>306.69058650664005</v>
      </c>
      <c r="DK43">
        <f t="shared" si="29"/>
        <v>307.93512557371747</v>
      </c>
      <c r="DL43">
        <f t="shared" si="29"/>
        <v>314.3070087781411</v>
      </c>
      <c r="DM43">
        <f t="shared" si="29"/>
        <v>267.37149406272493</v>
      </c>
      <c r="DN43" t="str">
        <f t="shared" si="29"/>
        <v/>
      </c>
      <c r="DO43" s="5">
        <v>4.75976</v>
      </c>
      <c r="DP43" s="5">
        <v>4.767347</v>
      </c>
      <c r="DQ43" s="5">
        <v>4.7647449999999996</v>
      </c>
      <c r="DR43" s="5">
        <v>4.8130259999999998</v>
      </c>
      <c r="DS43" s="5">
        <v>4.9530640000000004</v>
      </c>
      <c r="DT43" s="5">
        <v>5.2020220000000004</v>
      </c>
      <c r="DU43" s="5">
        <v>5.5376199999999995</v>
      </c>
      <c r="DV43" s="5">
        <v>5.9130159999999998</v>
      </c>
      <c r="DW43" s="5">
        <v>6.2610460000000003</v>
      </c>
      <c r="DX43" s="5">
        <v>6.5326809999999993</v>
      </c>
      <c r="DY43" s="5">
        <v>6.7142809999999997</v>
      </c>
      <c r="DZ43" s="5">
        <v>6.8193729999999997</v>
      </c>
      <c r="EA43" s="5">
        <v>6.8594080000000002</v>
      </c>
      <c r="EB43" s="5">
        <v>6.8557090000000001</v>
      </c>
      <c r="EC43" s="5">
        <v>6.8254419999999998</v>
      </c>
      <c r="ED43" s="127" t="str">
        <f>IFERROR(E43/VLOOKUP($C43,$C$159:$S$166,E$3-2003,0),"")</f>
        <v/>
      </c>
      <c r="EE43" s="6">
        <f>IFERROR(F43/VLOOKUP($C43,$C$159:$S$166,F$3-2003,0),"")</f>
        <v>0.91262873673029565</v>
      </c>
      <c r="EF43" s="6">
        <f>IFERROR(G43/VLOOKUP($C43,$C$159:$S$166,G$3-2003,0),"")</f>
        <v>0.92441444411443208</v>
      </c>
      <c r="EG43" s="6">
        <f>IFERROR(H43/VLOOKUP($C43,$C$159:$S$166,H$3-2003,0),"")</f>
        <v>0.93749245412319859</v>
      </c>
      <c r="EH43" s="6">
        <f>IFERROR(I43/VLOOKUP($C43,$C$159:$S$166,I$3-2003,0),"")</f>
        <v>0.93107728830229097</v>
      </c>
      <c r="EI43" s="6">
        <f t="shared" si="27"/>
        <v>1.0091313930382495</v>
      </c>
      <c r="EJ43" s="6">
        <f t="shared" si="27"/>
        <v>0.94388621610010159</v>
      </c>
      <c r="EK43" s="6">
        <f t="shared" si="27"/>
        <v>1.0168564389654982</v>
      </c>
      <c r="EL43" s="6">
        <f t="shared" si="27"/>
        <v>0.9995220196991409</v>
      </c>
      <c r="EM43" s="6">
        <f t="shared" si="27"/>
        <v>1.015278903012327</v>
      </c>
      <c r="EN43" s="6">
        <f t="shared" si="27"/>
        <v>1.0252799901939458</v>
      </c>
      <c r="EO43" s="6">
        <f t="shared" si="27"/>
        <v>1.041948286176428</v>
      </c>
      <c r="EP43" s="6">
        <f t="shared" si="27"/>
        <v>1.079763950696907</v>
      </c>
      <c r="EQ43" s="6">
        <f t="shared" si="21"/>
        <v>0.89366428050835478</v>
      </c>
      <c r="ER43" s="129" cm="1">
        <f t="array" ref="ER43">TREND($EM43:$EQ43,$EM$3:$EQ$3,ER$3)</f>
        <v>0.95456349676609875</v>
      </c>
      <c r="ES43" s="17">
        <f t="shared" si="26"/>
        <v>41.537632412215935</v>
      </c>
      <c r="ET43" s="5">
        <f t="shared" si="26"/>
        <v>41.962183495738863</v>
      </c>
      <c r="EU43" s="5">
        <f t="shared" si="26"/>
        <v>40.573221980500307</v>
      </c>
      <c r="EV43" s="5">
        <f t="shared" si="25"/>
        <v>41.507697799822644</v>
      </c>
      <c r="EW43" s="5">
        <f t="shared" si="25"/>
        <v>41.181188859523878</v>
      </c>
      <c r="EX43" s="5">
        <f t="shared" si="25"/>
        <v>43.727710264188268</v>
      </c>
      <c r="EY43" s="5">
        <f t="shared" si="25"/>
        <v>40.520438329071503</v>
      </c>
      <c r="EZ43" s="5">
        <f t="shared" si="25"/>
        <v>43.844861318027256</v>
      </c>
      <c r="FA43" s="5">
        <f t="shared" si="25"/>
        <v>44.857451124612879</v>
      </c>
      <c r="FB43" s="5">
        <f t="shared" si="25"/>
        <v>44.969976109050059</v>
      </c>
      <c r="FC43" s="5">
        <f t="shared" si="25"/>
        <v>45.677353465939248</v>
      </c>
      <c r="FD43" s="5">
        <f t="shared" si="25"/>
        <v>45.155929375577124</v>
      </c>
      <c r="FE43" s="5">
        <f t="shared" si="25"/>
        <v>45.821302476560817</v>
      </c>
      <c r="FF43" s="5">
        <f t="shared" si="25"/>
        <v>38.999831244693283</v>
      </c>
      <c r="FG43" s="5">
        <f t="shared" si="13"/>
        <v>41.610501028032836</v>
      </c>
      <c r="FH43" s="15">
        <f t="shared" si="30"/>
        <v>197.70916125036891</v>
      </c>
      <c r="FI43">
        <f t="shared" si="30"/>
        <v>200.04828960186018</v>
      </c>
      <c r="FJ43">
        <f t="shared" si="30"/>
        <v>193.32105656547893</v>
      </c>
      <c r="FK43">
        <f t="shared" si="30"/>
        <v>199.77762871068919</v>
      </c>
      <c r="FL43">
        <f t="shared" si="30"/>
        <v>203.97306401730879</v>
      </c>
      <c r="FM43">
        <f t="shared" si="30"/>
        <v>227.4725108039332</v>
      </c>
      <c r="FN43">
        <f t="shared" si="30"/>
        <v>224.38678969983292</v>
      </c>
      <c r="FO43">
        <f t="shared" si="30"/>
        <v>259.25536649127622</v>
      </c>
      <c r="FP43">
        <f t="shared" si="30"/>
        <v>280.85456493395299</v>
      </c>
      <c r="FQ43">
        <f t="shared" si="30"/>
        <v>293.77450849804524</v>
      </c>
      <c r="FR43">
        <f t="shared" si="30"/>
        <v>306.69058650664005</v>
      </c>
      <c r="FS43">
        <f t="shared" si="30"/>
        <v>307.93512557371747</v>
      </c>
      <c r="FT43">
        <f t="shared" si="30"/>
        <v>314.3070087781411</v>
      </c>
      <c r="FU43">
        <f t="shared" si="30"/>
        <v>267.37149406272493</v>
      </c>
      <c r="FV43">
        <f t="shared" si="30"/>
        <v>284.01006135777851</v>
      </c>
    </row>
    <row r="44" spans="1:178">
      <c r="A44" t="str">
        <f>VLOOKUP(B44,'[3]country codes'!$A$3:$B$287,2,0)</f>
        <v>MLT</v>
      </c>
      <c r="B44" s="1" t="s">
        <v>113</v>
      </c>
      <c r="C44" s="15">
        <v>3</v>
      </c>
      <c r="D44" s="15">
        <v>1</v>
      </c>
      <c r="E44" s="17" t="str">
        <f>IFERROR(VLOOKUP(E$3&amp;$A44,[3]Calcs!$Q$2:$R$2281,2,0),"")</f>
        <v/>
      </c>
      <c r="F44" s="5" t="str">
        <f>IFERROR(VLOOKUP(F$3&amp;$A44,[3]Calcs!$Q$2:$R$2281,2,0),"")</f>
        <v/>
      </c>
      <c r="G44" s="5" t="str">
        <f>IFERROR(VLOOKUP(G$3&amp;$A44,[3]Calcs!$Q$2:$R$2281,2,0),"")</f>
        <v/>
      </c>
      <c r="H44" s="5">
        <f>IFERROR(VLOOKUP(H$3&amp;$A44,[3]Calcs!$Q$2:$R$2281,2,0),"")</f>
        <v>43.742762840511013</v>
      </c>
      <c r="I44" s="5">
        <f>IFERROR(VLOOKUP(I$3&amp;$A44,[3]Calcs!$Q$2:$R$2281,2,0),"")</f>
        <v>41.491801308044678</v>
      </c>
      <c r="J44" s="5">
        <f>IFERROR(VLOOKUP(J$3&amp;$A44,[3]Calcs!$Q$2:$R$2281,2,0),"")</f>
        <v>44.773895882891217</v>
      </c>
      <c r="K44" s="5">
        <f>IFERROR(VLOOKUP(K$3&amp;$A44,[3]Calcs!$Q$2:$R$2281,2,0),"")</f>
        <v>43.397112461536764</v>
      </c>
      <c r="L44" s="5">
        <f>IFERROR(VLOOKUP(L$3&amp;$A44,[3]Calcs!$Q$2:$R$2281,2,0),"")</f>
        <v>47.476925049454508</v>
      </c>
      <c r="M44" s="5">
        <f>IFERROR(VLOOKUP(M$3&amp;$A44,[3]Calcs!$Q$2:$R$2281,2,0),"")</f>
        <v>47.074622285648751</v>
      </c>
      <c r="N44" s="5">
        <f>IFERROR(VLOOKUP(N$3&amp;$A44,[3]Calcs!$Q$2:$R$2281,2,0),"")</f>
        <v>47.889160608914501</v>
      </c>
      <c r="O44" s="5">
        <f>IFERROR(VLOOKUP(O$3&amp;$A44,[3]Calcs!$Q$2:$R$2281,2,0),"")</f>
        <v>45.795853282820261</v>
      </c>
      <c r="P44" s="5">
        <f>IFERROR(VLOOKUP(P$3&amp;$A44,[3]Calcs!$Q$2:$R$2281,2,0),"")</f>
        <v>46.189470931767552</v>
      </c>
      <c r="Q44" s="5">
        <f>IFERROR(VLOOKUP(Q$3&amp;$A44,[3]Calcs!$Q$2:$R$2281,2,0),"")</f>
        <v>46.053162342150102</v>
      </c>
      <c r="R44" s="5">
        <f>IFERROR(VLOOKUP(R$3&amp;$A44,[3]Calcs!$Q$2:$R$2281,2,0),"")</f>
        <v>43.502829195146695</v>
      </c>
      <c r="S44" s="5">
        <f>IFERROR(VLOOKUP(S$3&amp;$A44,[3]Calcs!$Q$2:$R$2281,2,0),"")</f>
        <v>43.281823998178879</v>
      </c>
      <c r="T44" s="127">
        <f t="shared" si="0"/>
        <v>0.24092925689323727</v>
      </c>
      <c r="U44" s="6">
        <f t="shared" si="1"/>
        <v>0.39866188676412723</v>
      </c>
      <c r="V44" s="6">
        <f t="shared" si="2"/>
        <v>-0.22100519696781618</v>
      </c>
      <c r="W44" s="17" t="str">
        <f>_xlfn.XLOOKUP(W$3&amp;$A44,[3]Calcs!$Q$2:$Q$2281,[3]Calcs!$H$2:$H$2281,"")</f>
        <v/>
      </c>
      <c r="X44" s="5" t="str">
        <f>_xlfn.XLOOKUP(X$3&amp;$A44,[3]Calcs!$Q$2:$Q$2281,[3]Calcs!$H$2:$H$2281,"")</f>
        <v/>
      </c>
      <c r="Y44" s="5" t="str">
        <f>_xlfn.XLOOKUP(Y$3&amp;$A44,[3]Calcs!$Q$2:$Q$2281,[3]Calcs!$H$2:$H$2281,"")</f>
        <v/>
      </c>
      <c r="Z44" s="5">
        <f>_xlfn.XLOOKUP(Z$3&amp;$A44,[3]Calcs!$Q$2:$Q$2281,[3]Calcs!$H$2:$H$2281,"")</f>
        <v>6.3276395797729492</v>
      </c>
      <c r="AA44" s="5">
        <f>_xlfn.XLOOKUP(AA$3&amp;$A44,[3]Calcs!$Q$2:$Q$2281,[3]Calcs!$H$2:$H$2281,"")</f>
        <v>5.7738747596740723</v>
      </c>
      <c r="AB44" s="5">
        <f>_xlfn.XLOOKUP(AB$3&amp;$A44,[3]Calcs!$Q$2:$Q$2281,[3]Calcs!$H$2:$H$2281,"")</f>
        <v>6.1547183990478516</v>
      </c>
      <c r="AC44" s="5">
        <f>_xlfn.XLOOKUP(AC$3&amp;$A44,[3]Calcs!$Q$2:$Q$2281,[3]Calcs!$H$2:$H$2281,"")</f>
        <v>5.9628720283508301</v>
      </c>
      <c r="AD44" s="5">
        <f>_xlfn.XLOOKUP(AD$3&amp;$A44,[3]Calcs!$Q$2:$Q$2281,[3]Calcs!$H$2:$H$2281,"")</f>
        <v>6.3799247741699219</v>
      </c>
      <c r="AE44" s="5">
        <f>_xlfn.XLOOKUP(AE$3&amp;$A44,[3]Calcs!$Q$2:$Q$2281,[3]Calcs!$H$2:$H$2281,"")</f>
        <v>6.452117919921875</v>
      </c>
      <c r="AF44" s="5">
        <f>_xlfn.XLOOKUP(AF$3&amp;$A44,[3]Calcs!$Q$2:$Q$2281,[3]Calcs!$H$2:$H$2281,"")</f>
        <v>6.6133942604064941</v>
      </c>
      <c r="AG44" s="5">
        <f>_xlfn.XLOOKUP(AG$3&amp;$A44,[3]Calcs!$Q$2:$Q$2281,[3]Calcs!$H$2:$H$2281,"")</f>
        <v>6.5908422470092773</v>
      </c>
      <c r="AH44" s="5">
        <f>_xlfn.XLOOKUP(AH$3&amp;$A44,[3]Calcs!$Q$2:$Q$2281,[3]Calcs!$H$2:$H$2281,"")</f>
        <v>6.6756658554077148</v>
      </c>
      <c r="AI44" s="5">
        <f>_xlfn.XLOOKUP(AI$3&amp;$A44,[3]Calcs!$Q$2:$Q$2281,[3]Calcs!$H$2:$H$2281,"")</f>
        <v>6.9097108840942383</v>
      </c>
      <c r="AJ44" s="5">
        <f>_xlfn.XLOOKUP(AJ$3&amp;$A44,[3]Calcs!$Q$2:$Q$2281,[3]Calcs!$H$2:$H$2281,"")</f>
        <v>6.7329773902893066</v>
      </c>
      <c r="AK44" s="128">
        <f>_xlfn.XLOOKUP(AK$3&amp;$A44,[3]Calcs!$Q$2:$Q$2281,[3]Calcs!$H$2:$H$2281,"")</f>
        <v>6.156822681427002</v>
      </c>
      <c r="AL44" s="127">
        <f t="shared" si="3"/>
        <v>8.7475325844504612E-2</v>
      </c>
      <c r="AM44" s="6">
        <f t="shared" si="4"/>
        <v>-0.57615470886230469</v>
      </c>
      <c r="AN44" s="17">
        <f>_xlfn.XLOOKUP(AN$3&amp;$A44,[3]Calcs!$Q$2:$Q$2281,[3]Calcs!$G$2:$G$2281,"")</f>
        <v>80</v>
      </c>
      <c r="AO44" s="5">
        <f>_xlfn.XLOOKUP(AO$3&amp;$A44,[3]Calcs!$Q$2:$Q$2281,[3]Calcs!$G$2:$G$2281,"")</f>
        <v>80.2</v>
      </c>
      <c r="AP44" s="5">
        <f>_xlfn.XLOOKUP(AP$3&amp;$A44,[3]Calcs!$Q$2:$Q$2281,[3]Calcs!$G$2:$G$2281,"")</f>
        <v>80.400000000000006</v>
      </c>
      <c r="AQ44" s="5">
        <f>_xlfn.XLOOKUP(AQ$3&amp;$A44,[3]Calcs!$Q$2:$Q$2281,[3]Calcs!$G$2:$G$2281,"")</f>
        <v>80.599999999999994</v>
      </c>
      <c r="AR44" s="5">
        <f>_xlfn.XLOOKUP(AR$3&amp;$A44,[3]Calcs!$Q$2:$Q$2281,[3]Calcs!$G$2:$G$2281,"")</f>
        <v>80.900000000000006</v>
      </c>
      <c r="AS44" s="5">
        <f>_xlfn.XLOOKUP(AS$3&amp;$A44,[3]Calcs!$Q$2:$Q$2281,[3]Calcs!$G$2:$G$2281,"")</f>
        <v>81.099999999999994</v>
      </c>
      <c r="AT44" s="5">
        <f>_xlfn.XLOOKUP(AT$3&amp;$A44,[3]Calcs!$Q$2:$Q$2281,[3]Calcs!$G$2:$G$2281,"")</f>
        <v>81.3</v>
      </c>
      <c r="AU44" s="5">
        <f>_xlfn.XLOOKUP(AU$3&amp;$A44,[3]Calcs!$Q$2:$Q$2281,[3]Calcs!$G$2:$G$2281,"")</f>
        <v>81.5</v>
      </c>
      <c r="AV44" s="5">
        <f>_xlfn.XLOOKUP(AV$3&amp;$A44,[3]Calcs!$Q$2:$Q$2281,[3]Calcs!$G$2:$G$2281,"")</f>
        <v>81.7</v>
      </c>
      <c r="AW44" s="5">
        <f>_xlfn.XLOOKUP(AW$3&amp;$A44,[3]Calcs!$Q$2:$Q$2281,[3]Calcs!$G$2:$G$2281,"")</f>
        <v>81.900000000000006</v>
      </c>
      <c r="AX44" s="5">
        <f>_xlfn.XLOOKUP(AX$3&amp;$A44,[3]Calcs!$Q$2:$Q$2281,[3]Calcs!$G$2:$G$2281,"")</f>
        <v>82.1</v>
      </c>
      <c r="AY44" s="5">
        <f>_xlfn.XLOOKUP(AY$3&amp;$A44,[3]Calcs!$Q$2:$Q$2281,[3]Calcs!$G$2:$G$2281,"")</f>
        <v>82.2</v>
      </c>
      <c r="AZ44" s="5">
        <f>_xlfn.XLOOKUP(AZ$3&amp;$A44,[3]Calcs!$Q$2:$Q$2281,[3]Calcs!$G$2:$G$2281,"")</f>
        <v>82.4</v>
      </c>
      <c r="BA44" s="5">
        <f>_xlfn.XLOOKUP(BA$3&amp;$A44,[3]Calcs!$Q$2:$Q$2281,[3]Calcs!$G$2:$G$2281,"")</f>
        <v>82.5</v>
      </c>
      <c r="BB44" s="5">
        <f>_xlfn.XLOOKUP(BB$3&amp;$A44,[3]Calcs!$Q$2:$Q$2281,[3]Calcs!$G$2:$G$2281,"")</f>
        <v>82.199999999999989</v>
      </c>
      <c r="BC44" s="127">
        <f t="shared" si="5"/>
        <v>0.19868131868131875</v>
      </c>
      <c r="BD44" s="6">
        <f t="shared" si="6"/>
        <v>-0.30000000000001137</v>
      </c>
      <c r="BE44" s="17">
        <f>_xlfn.XLOOKUP(BE$3&amp;$A44,[3]Calcs!$Q$2:$Q$2281,[3]Calcs!$I$2:$I$2281,"")</f>
        <v>6.6629756028111302</v>
      </c>
      <c r="BF44" s="5">
        <f>_xlfn.XLOOKUP(BF$3&amp;$A44,[3]Calcs!$Q$2:$Q$2281,[3]Calcs!$I$2:$I$2281,"")</f>
        <v>6.3050332227783201</v>
      </c>
      <c r="BG44" s="5">
        <f>_xlfn.XLOOKUP(BG$3&amp;$A44,[3]Calcs!$Q$2:$Q$2281,[3]Calcs!$I$2:$I$2281,"")</f>
        <v>6.7214439762107103</v>
      </c>
      <c r="BH44" s="5">
        <f>_xlfn.XLOOKUP(BH$3&amp;$A44,[3]Calcs!$Q$2:$Q$2281,[3]Calcs!$I$2:$I$2281,"")</f>
        <v>5.7219820561814601</v>
      </c>
      <c r="BI44" s="5">
        <f>_xlfn.XLOOKUP(BI$3&amp;$A44,[3]Calcs!$Q$2:$Q$2281,[3]Calcs!$I$2:$I$2281,"")</f>
        <v>5.5660768215581502</v>
      </c>
      <c r="BJ44" s="5">
        <f>_xlfn.XLOOKUP(BJ$3&amp;$A44,[3]Calcs!$Q$2:$Q$2281,[3]Calcs!$I$2:$I$2281,"")</f>
        <v>5.2343947753596201</v>
      </c>
      <c r="BK44" s="5">
        <f>_xlfn.XLOOKUP(BK$3&amp;$A44,[3]Calcs!$Q$2:$Q$2281,[3]Calcs!$I$2:$I$2281,"")</f>
        <v>5.31001187042075</v>
      </c>
      <c r="BL44" s="5">
        <f>_xlfn.XLOOKUP(BL$3&amp;$A44,[3]Calcs!$Q$2:$Q$2281,[3]Calcs!$I$2:$I$2281,"")</f>
        <v>4.9080913259777397</v>
      </c>
      <c r="BM44" s="5">
        <f>_xlfn.XLOOKUP(BM$3&amp;$A44,[3]Calcs!$Q$2:$Q$2281,[3]Calcs!$I$2:$I$2281,"")</f>
        <v>5.1192896607295202</v>
      </c>
      <c r="BN44" s="5">
        <f>_xlfn.XLOOKUP(BN$3&amp;$A44,[3]Calcs!$Q$2:$Q$2281,[3]Calcs!$I$2:$I$2281,"")</f>
        <v>5.1410459983853301</v>
      </c>
      <c r="BO44" s="5">
        <f>_xlfn.XLOOKUP(BO$3&amp;$A44,[3]Calcs!$Q$2:$Q$2281,[3]Calcs!$I$2:$I$2281,"")</f>
        <v>5.6538077408169398</v>
      </c>
      <c r="BP44" s="5">
        <f>_xlfn.XLOOKUP(BP$3&amp;$A44,[3]Calcs!$Q$2:$Q$2281,[3]Calcs!$I$2:$I$2281,"")</f>
        <v>5.6848449757650501</v>
      </c>
      <c r="BQ44" s="5">
        <f>_xlfn.XLOOKUP(BQ$3&amp;$A44,[3]Calcs!$Q$2:$Q$2281,[3]Calcs!$I$2:$I$2281,"")</f>
        <v>6.0324412960895764</v>
      </c>
      <c r="BR44" s="5">
        <f>_xlfn.XLOOKUP(BR$3&amp;$A44,[3]Calcs!$Q$2:$Q$2281,[3]Calcs!$I$2:$I$2281,"")</f>
        <v>6.5016648875792544</v>
      </c>
      <c r="BS44" s="5">
        <f>_xlfn.XLOOKUP(BS$3&amp;$A44,[3]Calcs!$Q$2:$Q$2281,[3]Calcs!$I$2:$I$2281,"")</f>
        <v>5.6522676664748071</v>
      </c>
      <c r="BT44" s="127">
        <f t="shared" si="7"/>
        <v>-3.9064948807363879E-2</v>
      </c>
      <c r="BU44" s="6">
        <f t="shared" si="8"/>
        <v>-0.84939722110444738</v>
      </c>
      <c r="BV44" s="15" t="str">
        <f t="shared" si="28"/>
        <v/>
      </c>
      <c r="BW44" t="str">
        <f t="shared" si="28"/>
        <v/>
      </c>
      <c r="BX44" t="str">
        <f t="shared" si="28"/>
        <v/>
      </c>
      <c r="BY44">
        <f t="shared" si="28"/>
        <v>58</v>
      </c>
      <c r="BZ44">
        <f t="shared" si="28"/>
        <v>77</v>
      </c>
      <c r="CA44">
        <f t="shared" si="28"/>
        <v>52</v>
      </c>
      <c r="CB44">
        <f t="shared" si="28"/>
        <v>68</v>
      </c>
      <c r="CC44">
        <f t="shared" si="28"/>
        <v>49</v>
      </c>
      <c r="CD44">
        <f t="shared" si="28"/>
        <v>50</v>
      </c>
      <c r="CE44">
        <f t="shared" si="28"/>
        <v>45</v>
      </c>
      <c r="CF44">
        <f t="shared" si="28"/>
        <v>56</v>
      </c>
      <c r="CG44">
        <f t="shared" si="28"/>
        <v>58</v>
      </c>
      <c r="CH44">
        <f t="shared" si="28"/>
        <v>65</v>
      </c>
      <c r="CI44">
        <f t="shared" si="28"/>
        <v>85</v>
      </c>
      <c r="CJ44">
        <f t="shared" si="28"/>
        <v>65</v>
      </c>
      <c r="CK44" s="17" t="s">
        <v>333</v>
      </c>
      <c r="CL44" s="5" t="s">
        <v>333</v>
      </c>
      <c r="CM44" s="5" t="s">
        <v>333</v>
      </c>
      <c r="CN44" s="5">
        <v>0.41155900000000001</v>
      </c>
      <c r="CO44" s="5">
        <v>0.41425699999999999</v>
      </c>
      <c r="CP44" s="5">
        <v>0.41772000000000004</v>
      </c>
      <c r="CQ44" s="5">
        <v>0.42180900000000005</v>
      </c>
      <c r="CR44" s="5">
        <v>0.42614400000000002</v>
      </c>
      <c r="CS44" s="5">
        <v>0.43019000000000002</v>
      </c>
      <c r="CT44" s="5">
        <v>0.43355900000000003</v>
      </c>
      <c r="CU44" s="5">
        <v>0.43609900000000001</v>
      </c>
      <c r="CV44" s="5">
        <v>0.43793500000000002</v>
      </c>
      <c r="CW44" s="5">
        <v>0.43925500000000001</v>
      </c>
      <c r="CX44" s="5">
        <v>0.44037700000000002</v>
      </c>
      <c r="CY44" s="5">
        <v>0.44153900000000001</v>
      </c>
      <c r="CZ44" t="str">
        <f t="shared" si="29"/>
        <v/>
      </c>
      <c r="DA44" t="str">
        <f t="shared" si="29"/>
        <v/>
      </c>
      <c r="DB44" t="str">
        <f t="shared" si="29"/>
        <v/>
      </c>
      <c r="DC44">
        <f t="shared" si="29"/>
        <v>18.002727731877872</v>
      </c>
      <c r="DD44">
        <f t="shared" si="29"/>
        <v>17.188269134466665</v>
      </c>
      <c r="DE44">
        <f t="shared" si="29"/>
        <v>18.702951788201322</v>
      </c>
      <c r="DF44">
        <f t="shared" si="29"/>
        <v>18.305292610288362</v>
      </c>
      <c r="DG44">
        <f t="shared" si="29"/>
        <v>20.232006748274742</v>
      </c>
      <c r="DH44">
        <f t="shared" si="29"/>
        <v>20.251031761063238</v>
      </c>
      <c r="DI44">
        <f t="shared" si="29"/>
        <v>20.762776584440363</v>
      </c>
      <c r="DJ44">
        <f t="shared" si="29"/>
        <v>19.971525820784635</v>
      </c>
      <c r="DK44">
        <f t="shared" si="29"/>
        <v>20.227985952503623</v>
      </c>
      <c r="DL44">
        <f t="shared" si="29"/>
        <v>20.229081824601142</v>
      </c>
      <c r="DM44">
        <f t="shared" si="29"/>
        <v>19.157645412471116</v>
      </c>
      <c r="DN44">
        <f t="shared" si="29"/>
        <v>19.110613286331905</v>
      </c>
      <c r="DO44" s="5">
        <v>0.40632999999999997</v>
      </c>
      <c r="DP44" s="5">
        <v>0.40785399999999999</v>
      </c>
      <c r="DQ44" s="5">
        <v>0.409493</v>
      </c>
      <c r="DR44" s="5">
        <v>0.41155900000000001</v>
      </c>
      <c r="DS44" s="5">
        <v>0.41425699999999999</v>
      </c>
      <c r="DT44" s="5">
        <v>0.41772000000000004</v>
      </c>
      <c r="DU44" s="5">
        <v>0.42180900000000005</v>
      </c>
      <c r="DV44" s="5">
        <v>0.42614400000000002</v>
      </c>
      <c r="DW44" s="5">
        <v>0.43019000000000002</v>
      </c>
      <c r="DX44" s="5">
        <v>0.43355900000000003</v>
      </c>
      <c r="DY44" s="5">
        <v>0.43609900000000001</v>
      </c>
      <c r="DZ44" s="5">
        <v>0.43793500000000002</v>
      </c>
      <c r="EA44" s="5">
        <v>0.43925500000000001</v>
      </c>
      <c r="EB44" s="5">
        <v>0.44037700000000002</v>
      </c>
      <c r="EC44" s="5">
        <v>0.44153900000000001</v>
      </c>
      <c r="ED44" s="127" t="str">
        <f>IFERROR(E44/VLOOKUP($C44,$C$159:$S$166,E$3-2003,0),"")</f>
        <v/>
      </c>
      <c r="EE44" s="129" cm="1">
        <f t="array" ref="EE44">TREND($EG44:$EQ44,$EG$3:$EQ$3,EE$3)</f>
        <v>0.94397937342524507</v>
      </c>
      <c r="EF44" s="129" cm="1">
        <f t="array" ref="EF44">TREND($EG44:$EQ44,$EG$3:$EQ$3,EF$3)</f>
        <v>0.93984919974075254</v>
      </c>
      <c r="EG44" s="6">
        <f t="shared" ref="EG44:EQ59" si="31">IFERROR(H44/VLOOKUP($C44,$C$159:$S$166,H$3-2003,0),"")</f>
        <v>0.92905977079444313</v>
      </c>
      <c r="EH44" s="6">
        <f t="shared" si="31"/>
        <v>0.87763079339466199</v>
      </c>
      <c r="EI44" s="6">
        <f t="shared" si="27"/>
        <v>0.93148425129957213</v>
      </c>
      <c r="EJ44" s="6">
        <f t="shared" si="27"/>
        <v>0.89408026059323042</v>
      </c>
      <c r="EK44" s="6">
        <f t="shared" si="27"/>
        <v>0.96493366986782769</v>
      </c>
      <c r="EL44" s="6">
        <f t="shared" si="27"/>
        <v>0.95231763760852461</v>
      </c>
      <c r="EM44" s="6">
        <f t="shared" si="27"/>
        <v>0.97190934319348721</v>
      </c>
      <c r="EN44" s="6">
        <f t="shared" si="27"/>
        <v>0.91404533526807075</v>
      </c>
      <c r="EO44" s="6">
        <f t="shared" si="27"/>
        <v>0.90727369211797315</v>
      </c>
      <c r="EP44" s="6">
        <f t="shared" si="27"/>
        <v>0.88784612204393776</v>
      </c>
      <c r="EQ44" s="6">
        <f t="shared" si="21"/>
        <v>0.83516885779009065</v>
      </c>
      <c r="ER44" s="6">
        <f>IFERROR(S44/VLOOKUP($C44,$C$159:$S$166,S$3-2003,0),"")</f>
        <v>0.79526555679342281</v>
      </c>
      <c r="ES44" s="17" t="str">
        <f t="shared" si="26"/>
        <v/>
      </c>
      <c r="ET44" s="5">
        <f t="shared" si="26"/>
        <v>42.783880925564972</v>
      </c>
      <c r="EU44" s="5">
        <f t="shared" si="26"/>
        <v>44.128378360436351</v>
      </c>
      <c r="EV44" s="5">
        <f t="shared" si="25"/>
        <v>43.742762840511013</v>
      </c>
      <c r="EW44" s="5">
        <f t="shared" si="25"/>
        <v>41.491801308044678</v>
      </c>
      <c r="EX44" s="5">
        <f t="shared" si="25"/>
        <v>44.773895882891217</v>
      </c>
      <c r="EY44" s="5">
        <f t="shared" si="25"/>
        <v>43.397112461536764</v>
      </c>
      <c r="EZ44" s="5">
        <f t="shared" si="25"/>
        <v>47.476925049454508</v>
      </c>
      <c r="FA44" s="5">
        <f t="shared" si="25"/>
        <v>47.074622285648751</v>
      </c>
      <c r="FB44" s="5">
        <f t="shared" si="25"/>
        <v>47.889160608914501</v>
      </c>
      <c r="FC44" s="5">
        <f t="shared" si="25"/>
        <v>45.795853282820261</v>
      </c>
      <c r="FD44" s="5">
        <f t="shared" si="25"/>
        <v>46.189470931767552</v>
      </c>
      <c r="FE44" s="5">
        <f t="shared" si="25"/>
        <v>46.053162342150102</v>
      </c>
      <c r="FF44" s="5">
        <f t="shared" si="25"/>
        <v>43.502829195146695</v>
      </c>
      <c r="FG44" s="5">
        <f t="shared" si="13"/>
        <v>43.281823998178879</v>
      </c>
      <c r="FH44" s="15" t="str">
        <f t="shared" si="30"/>
        <v/>
      </c>
      <c r="FI44">
        <f t="shared" si="30"/>
        <v>17.449576971015375</v>
      </c>
      <c r="FJ44">
        <f t="shared" si="30"/>
        <v>18.070262039950162</v>
      </c>
      <c r="FK44">
        <f t="shared" si="30"/>
        <v>18.002727731877872</v>
      </c>
      <c r="FL44">
        <f t="shared" si="30"/>
        <v>17.188269134466665</v>
      </c>
      <c r="FM44">
        <f t="shared" si="30"/>
        <v>18.702951788201322</v>
      </c>
      <c r="FN44">
        <f t="shared" si="30"/>
        <v>18.305292610288362</v>
      </c>
      <c r="FO44">
        <f t="shared" si="30"/>
        <v>20.232006748274742</v>
      </c>
      <c r="FP44">
        <f t="shared" si="30"/>
        <v>20.251031761063238</v>
      </c>
      <c r="FQ44">
        <f t="shared" si="30"/>
        <v>20.762776584440363</v>
      </c>
      <c r="FR44">
        <f t="shared" si="30"/>
        <v>19.971525820784635</v>
      </c>
      <c r="FS44">
        <f t="shared" si="30"/>
        <v>20.227985952503623</v>
      </c>
      <c r="FT44">
        <f t="shared" si="30"/>
        <v>20.229081824601142</v>
      </c>
      <c r="FU44">
        <f t="shared" si="30"/>
        <v>19.157645412471116</v>
      </c>
      <c r="FV44">
        <f t="shared" si="30"/>
        <v>19.110613286331905</v>
      </c>
    </row>
    <row r="45" spans="1:178">
      <c r="A45" t="str">
        <f>VLOOKUP(B45,'[3]country codes'!$A$3:$B$287,2,0)</f>
        <v>SRB</v>
      </c>
      <c r="B45" s="1" t="s">
        <v>31</v>
      </c>
      <c r="C45" s="15">
        <v>7</v>
      </c>
      <c r="E45" s="17" t="str">
        <f>IFERROR(VLOOKUP(E$3&amp;$A45,[3]Calcs!$Q$2:$R$2281,2,0),"")</f>
        <v/>
      </c>
      <c r="F45" s="5">
        <f>IFERROR(VLOOKUP(F$3&amp;$A45,[3]Calcs!$Q$2:$R$2281,2,0),"")</f>
        <v>40.840487734204245</v>
      </c>
      <c r="G45" s="5">
        <f>IFERROR(VLOOKUP(G$3&amp;$A45,[3]Calcs!$Q$2:$R$2281,2,0),"")</f>
        <v>39.052173396702429</v>
      </c>
      <c r="H45" s="5">
        <f>IFERROR(VLOOKUP(H$3&amp;$A45,[3]Calcs!$Q$2:$R$2281,2,0),"")</f>
        <v>39.325543695388731</v>
      </c>
      <c r="I45" s="5">
        <f>IFERROR(VLOOKUP(I$3&amp;$A45,[3]Calcs!$Q$2:$R$2281,2,0),"")</f>
        <v>39.701368459984423</v>
      </c>
      <c r="J45" s="5">
        <f>IFERROR(VLOOKUP(J$3&amp;$A45,[3]Calcs!$Q$2:$R$2281,2,0),"")</f>
        <v>41.170602134175361</v>
      </c>
      <c r="K45" s="5">
        <f>IFERROR(VLOOKUP(K$3&amp;$A45,[3]Calcs!$Q$2:$R$2281,2,0),"")</f>
        <v>44.608951207250556</v>
      </c>
      <c r="L45" s="5">
        <f>IFERROR(VLOOKUP(L$3&amp;$A45,[3]Calcs!$Q$2:$R$2281,2,0),"")</f>
        <v>43.923107800419388</v>
      </c>
      <c r="M45" s="5">
        <f>IFERROR(VLOOKUP(M$3&amp;$A45,[3]Calcs!$Q$2:$R$2281,2,0),"")</f>
        <v>44.879333927267012</v>
      </c>
      <c r="N45" s="5">
        <f>IFERROR(VLOOKUP(N$3&amp;$A45,[3]Calcs!$Q$2:$R$2281,2,0),"")</f>
        <v>46.186057869356667</v>
      </c>
      <c r="O45" s="5">
        <f>IFERROR(VLOOKUP(O$3&amp;$A45,[3]Calcs!$Q$2:$R$2281,2,0),"")</f>
        <v>48.565977895008842</v>
      </c>
      <c r="P45" s="5">
        <f>IFERROR(VLOOKUP(P$3&amp;$A45,[3]Calcs!$Q$2:$R$2281,2,0),"")</f>
        <v>45.657717785798184</v>
      </c>
      <c r="Q45" s="5">
        <f>IFERROR(VLOOKUP(Q$3&amp;$A45,[3]Calcs!$Q$2:$R$2281,2,0),"")</f>
        <v>51.201144685800408</v>
      </c>
      <c r="R45" s="5">
        <f>IFERROR(VLOOKUP(R$3&amp;$A45,[3]Calcs!$Q$2:$R$2281,2,0),"")</f>
        <v>53.215806381808704</v>
      </c>
      <c r="S45" s="5">
        <f>IFERROR(VLOOKUP(S$3&amp;$A45,[3]Calcs!$Q$2:$R$2281,2,0),"")</f>
        <v>53.518417812432375</v>
      </c>
      <c r="T45" s="127">
        <f t="shared" si="0"/>
        <v>1.0836295999352019</v>
      </c>
      <c r="U45" s="6">
        <f t="shared" si="1"/>
        <v>0.93201456483485112</v>
      </c>
      <c r="V45" s="6">
        <f t="shared" si="2"/>
        <v>0.30261143062367069</v>
      </c>
      <c r="W45" s="17" t="str">
        <f>_xlfn.XLOOKUP(W$3&amp;$A45,[3]Calcs!$Q$2:$Q$2281,[3]Calcs!$H$2:$H$2281,"")</f>
        <v/>
      </c>
      <c r="X45" s="5">
        <f>_xlfn.XLOOKUP(X$3&amp;$A45,[3]Calcs!$Q$2:$Q$2281,[3]Calcs!$H$2:$H$2281,"")</f>
        <v>4.7503838539123535</v>
      </c>
      <c r="Y45" s="5">
        <f>_xlfn.XLOOKUP(Y$3&amp;$A45,[3]Calcs!$Q$2:$Q$2281,[3]Calcs!$H$2:$H$2281,"")</f>
        <v>4.5653479099273682</v>
      </c>
      <c r="Z45" s="5">
        <f>_xlfn.XLOOKUP(Z$3&amp;$A45,[3]Calcs!$Q$2:$Q$2281,[3]Calcs!$H$2:$H$2281,"")</f>
        <v>4.3803119659423828</v>
      </c>
      <c r="AA45" s="5">
        <f>_xlfn.XLOOKUP(AA$3&amp;$A45,[3]Calcs!$Q$2:$Q$2281,[3]Calcs!$H$2:$H$2281,"")</f>
        <v>4.4613041877746582</v>
      </c>
      <c r="AB45" s="5">
        <f>_xlfn.XLOOKUP(AB$3&amp;$A45,[3]Calcs!$Q$2:$Q$2281,[3]Calcs!$H$2:$H$2281,"")</f>
        <v>4.8151865005493164</v>
      </c>
      <c r="AC45" s="5">
        <f>_xlfn.XLOOKUP(AC$3&amp;$A45,[3]Calcs!$Q$2:$Q$2281,[3]Calcs!$H$2:$H$2281,"")</f>
        <v>5.1545219421386719</v>
      </c>
      <c r="AD45" s="5">
        <f>_xlfn.XLOOKUP(AD$3&amp;$A45,[3]Calcs!$Q$2:$Q$2281,[3]Calcs!$H$2:$H$2281,"")</f>
        <v>5.1018404960632324</v>
      </c>
      <c r="AE45" s="5">
        <f>_xlfn.XLOOKUP(AE$3&amp;$A45,[3]Calcs!$Q$2:$Q$2281,[3]Calcs!$H$2:$H$2281,"")</f>
        <v>5.1127285957336426</v>
      </c>
      <c r="AF45" s="5">
        <f>_xlfn.XLOOKUP(AF$3&amp;$A45,[3]Calcs!$Q$2:$Q$2281,[3]Calcs!$H$2:$H$2281,"")</f>
        <v>5.3176851272583008</v>
      </c>
      <c r="AG45" s="5">
        <f>_xlfn.XLOOKUP(AG$3&amp;$A45,[3]Calcs!$Q$2:$Q$2281,[3]Calcs!$H$2:$H$2281,"")</f>
        <v>5.7527546882629395</v>
      </c>
      <c r="AH45" s="5">
        <f>_xlfn.XLOOKUP(AH$3&amp;$A45,[3]Calcs!$Q$2:$Q$2281,[3]Calcs!$H$2:$H$2281,"")</f>
        <v>5.1220312118530273</v>
      </c>
      <c r="AI45" s="5">
        <f>_xlfn.XLOOKUP(AI$3&amp;$A45,[3]Calcs!$Q$2:$Q$2281,[3]Calcs!$H$2:$H$2281,"")</f>
        <v>5.9364933967590332</v>
      </c>
      <c r="AJ45" s="5">
        <f>_xlfn.XLOOKUP(AJ$3&amp;$A45,[3]Calcs!$Q$2:$Q$2281,[3]Calcs!$H$2:$H$2281,"")</f>
        <v>6.2414073944091797</v>
      </c>
      <c r="AK45" s="128">
        <f>_xlfn.XLOOKUP(AK$3&amp;$A45,[3]Calcs!$Q$2:$Q$2281,[3]Calcs!$H$2:$H$2281,"")</f>
        <v>6.0415463447570801</v>
      </c>
      <c r="AL45" s="127">
        <f t="shared" si="3"/>
        <v>0.12970495092999801</v>
      </c>
      <c r="AM45" s="6">
        <f t="shared" si="4"/>
        <v>-0.19986104965209961</v>
      </c>
      <c r="AN45" s="17">
        <f>_xlfn.XLOOKUP(AN$3&amp;$A45,[3]Calcs!$Q$2:$Q$2281,[3]Calcs!$G$2:$G$2281,"")</f>
        <v>73</v>
      </c>
      <c r="AO45" s="5">
        <f>_xlfn.XLOOKUP(AO$3&amp;$A45,[3]Calcs!$Q$2:$Q$2281,[3]Calcs!$G$2:$G$2281,"")</f>
        <v>73.3</v>
      </c>
      <c r="AP45" s="5">
        <f>_xlfn.XLOOKUP(AP$3&amp;$A45,[3]Calcs!$Q$2:$Q$2281,[3]Calcs!$G$2:$G$2281,"")</f>
        <v>73.599999999999994</v>
      </c>
      <c r="AQ45" s="5">
        <f>_xlfn.XLOOKUP(AQ$3&amp;$A45,[3]Calcs!$Q$2:$Q$2281,[3]Calcs!$G$2:$G$2281,"")</f>
        <v>73.8</v>
      </c>
      <c r="AR45" s="5">
        <f>_xlfn.XLOOKUP(AR$3&amp;$A45,[3]Calcs!$Q$2:$Q$2281,[3]Calcs!$G$2:$G$2281,"")</f>
        <v>74.099999999999994</v>
      </c>
      <c r="AS45" s="5">
        <f>_xlfn.XLOOKUP(AS$3&amp;$A45,[3]Calcs!$Q$2:$Q$2281,[3]Calcs!$G$2:$G$2281,"")</f>
        <v>74.400000000000006</v>
      </c>
      <c r="AT45" s="5">
        <f>_xlfn.XLOOKUP(AT$3&amp;$A45,[3]Calcs!$Q$2:$Q$2281,[3]Calcs!$G$2:$G$2281,"")</f>
        <v>74.599999999999994</v>
      </c>
      <c r="AU45" s="5">
        <f>_xlfn.XLOOKUP(AU$3&amp;$A45,[3]Calcs!$Q$2:$Q$2281,[3]Calcs!$G$2:$G$2281,"")</f>
        <v>74.900000000000006</v>
      </c>
      <c r="AV45" s="5">
        <f>_xlfn.XLOOKUP(AV$3&amp;$A45,[3]Calcs!$Q$2:$Q$2281,[3]Calcs!$G$2:$G$2281,"")</f>
        <v>75.099999999999994</v>
      </c>
      <c r="AW45" s="5">
        <f>_xlfn.XLOOKUP(AW$3&amp;$A45,[3]Calcs!$Q$2:$Q$2281,[3]Calcs!$G$2:$G$2281,"")</f>
        <v>75.3</v>
      </c>
      <c r="AX45" s="5">
        <f>_xlfn.XLOOKUP(AX$3&amp;$A45,[3]Calcs!$Q$2:$Q$2281,[3]Calcs!$G$2:$G$2281,"")</f>
        <v>75.5</v>
      </c>
      <c r="AY45" s="5">
        <f>_xlfn.XLOOKUP(AY$3&amp;$A45,[3]Calcs!$Q$2:$Q$2281,[3]Calcs!$G$2:$G$2281,"")</f>
        <v>75.7</v>
      </c>
      <c r="AZ45" s="5">
        <f>_xlfn.XLOOKUP(AZ$3&amp;$A45,[3]Calcs!$Q$2:$Q$2281,[3]Calcs!$G$2:$G$2281,"")</f>
        <v>75.8</v>
      </c>
      <c r="BA45" s="5">
        <f>_xlfn.XLOOKUP(BA$3&amp;$A45,[3]Calcs!$Q$2:$Q$2281,[3]Calcs!$G$2:$G$2281,"")</f>
        <v>76</v>
      </c>
      <c r="BB45" s="5">
        <f>_xlfn.XLOOKUP(BB$3&amp;$A45,[3]Calcs!$Q$2:$Q$2281,[3]Calcs!$G$2:$G$2281,"")</f>
        <v>75.66541085271318</v>
      </c>
      <c r="BC45" s="127">
        <f t="shared" si="5"/>
        <v>0.23230769230769249</v>
      </c>
      <c r="BD45" s="6">
        <f t="shared" si="6"/>
        <v>-0.33458914728682032</v>
      </c>
      <c r="BE45" s="17">
        <f>_xlfn.XLOOKUP(BE$3&amp;$A45,[3]Calcs!$Q$2:$Q$2281,[3]Calcs!$I$2:$I$2281,"")</f>
        <v>3.1929584345739799</v>
      </c>
      <c r="BF45" s="5">
        <f>_xlfn.XLOOKUP(BF$3&amp;$A45,[3]Calcs!$Q$2:$Q$2281,[3]Calcs!$I$2:$I$2281,"")</f>
        <v>3.08521935142379</v>
      </c>
      <c r="BG45" s="5">
        <f>_xlfn.XLOOKUP(BG$3&amp;$A45,[3]Calcs!$Q$2:$Q$2281,[3]Calcs!$I$2:$I$2281,"")</f>
        <v>3.2897689563047399</v>
      </c>
      <c r="BH45" s="5">
        <f>_xlfn.XLOOKUP(BH$3&amp;$A45,[3]Calcs!$Q$2:$Q$2281,[3]Calcs!$I$2:$I$2281,"")</f>
        <v>2.9433628879657898</v>
      </c>
      <c r="BI45" s="5">
        <f>_xlfn.XLOOKUP(BI$3&amp;$A45,[3]Calcs!$Q$2:$Q$2281,[3]Calcs!$I$2:$I$2281,"")</f>
        <v>3.0059478560185</v>
      </c>
      <c r="BJ45" s="5">
        <f>_xlfn.XLOOKUP(BJ$3&amp;$A45,[3]Calcs!$Q$2:$Q$2281,[3]Calcs!$I$2:$I$2281,"")</f>
        <v>3.1924766795972799</v>
      </c>
      <c r="BK45" s="5">
        <f>_xlfn.XLOOKUP(BK$3&amp;$A45,[3]Calcs!$Q$2:$Q$2281,[3]Calcs!$I$2:$I$2281,"")</f>
        <v>2.89208162723616</v>
      </c>
      <c r="BL45" s="5">
        <f>_xlfn.XLOOKUP(BL$3&amp;$A45,[3]Calcs!$Q$2:$Q$2281,[3]Calcs!$I$2:$I$2281,"")</f>
        <v>3.0215490681075101</v>
      </c>
      <c r="BM45" s="5">
        <f>_xlfn.XLOOKUP(BM$3&amp;$A45,[3]Calcs!$Q$2:$Q$2281,[3]Calcs!$I$2:$I$2281,"")</f>
        <v>2.8518284508633802</v>
      </c>
      <c r="BN45" s="5">
        <f>_xlfn.XLOOKUP(BN$3&amp;$A45,[3]Calcs!$Q$2:$Q$2281,[3]Calcs!$I$2:$I$2281,"")</f>
        <v>2.8558403826385002</v>
      </c>
      <c r="BO45" s="5">
        <f>_xlfn.XLOOKUP(BO$3&amp;$A45,[3]Calcs!$Q$2:$Q$2281,[3]Calcs!$I$2:$I$2281,"")</f>
        <v>2.94528967847193</v>
      </c>
      <c r="BP45" s="5">
        <f>_xlfn.XLOOKUP(BP$3&amp;$A45,[3]Calcs!$Q$2:$Q$2281,[3]Calcs!$I$2:$I$2281,"")</f>
        <v>2.7545920843621201</v>
      </c>
      <c r="BQ45" s="5">
        <f>_xlfn.XLOOKUP(BQ$3&amp;$A45,[3]Calcs!$Q$2:$Q$2281,[3]Calcs!$I$2:$I$2281,"")</f>
        <v>2.6823272870209522</v>
      </c>
      <c r="BR45" s="5">
        <f>_xlfn.XLOOKUP(BR$3&amp;$A45,[3]Calcs!$Q$2:$Q$2281,[3]Calcs!$I$2:$I$2281,"")</f>
        <v>2.6913860409704138</v>
      </c>
      <c r="BS45" s="5">
        <f>_xlfn.XLOOKUP(BS$3&amp;$A45,[3]Calcs!$Q$2:$Q$2281,[3]Calcs!$I$2:$I$2281,"")</f>
        <v>2.365609771849325</v>
      </c>
      <c r="BT45" s="127">
        <f t="shared" si="7"/>
        <v>-3.8238181871315426E-2</v>
      </c>
      <c r="BU45" s="6">
        <f t="shared" si="8"/>
        <v>-0.32577626912108881</v>
      </c>
      <c r="BV45" s="15" t="str">
        <f t="shared" si="28"/>
        <v/>
      </c>
      <c r="BW45">
        <f t="shared" si="28"/>
        <v>71</v>
      </c>
      <c r="BX45">
        <f t="shared" si="28"/>
        <v>79</v>
      </c>
      <c r="BY45">
        <f t="shared" si="28"/>
        <v>89</v>
      </c>
      <c r="BZ45">
        <f t="shared" si="28"/>
        <v>89</v>
      </c>
      <c r="CA45">
        <f t="shared" si="28"/>
        <v>83</v>
      </c>
      <c r="CB45">
        <f t="shared" si="28"/>
        <v>58</v>
      </c>
      <c r="CC45">
        <f t="shared" si="28"/>
        <v>68</v>
      </c>
      <c r="CD45">
        <f t="shared" si="28"/>
        <v>63</v>
      </c>
      <c r="CE45">
        <f t="shared" si="28"/>
        <v>57</v>
      </c>
      <c r="CF45">
        <f t="shared" si="28"/>
        <v>43</v>
      </c>
      <c r="CG45">
        <f t="shared" si="28"/>
        <v>62</v>
      </c>
      <c r="CH45">
        <f t="shared" si="28"/>
        <v>29</v>
      </c>
      <c r="CI45">
        <f t="shared" si="28"/>
        <v>26</v>
      </c>
      <c r="CJ45">
        <f t="shared" si="28"/>
        <v>17</v>
      </c>
      <c r="CK45" s="17" t="s">
        <v>333</v>
      </c>
      <c r="CL45" s="5">
        <v>9.1011889999999998</v>
      </c>
      <c r="CM45" s="5">
        <v>9.0601050000000001</v>
      </c>
      <c r="CN45" s="5">
        <v>9.0233539999999994</v>
      </c>
      <c r="CO45" s="5">
        <v>8.9912580000000002</v>
      </c>
      <c r="CP45" s="5">
        <v>8.9637609999999999</v>
      </c>
      <c r="CQ45" s="5">
        <v>8.9401159999999997</v>
      </c>
      <c r="CR45" s="5">
        <v>8.9188919999999996</v>
      </c>
      <c r="CS45" s="5">
        <v>8.8982840000000003</v>
      </c>
      <c r="CT45" s="5">
        <v>8.8767770000000006</v>
      </c>
      <c r="CU45" s="5">
        <v>8.8539630000000002</v>
      </c>
      <c r="CV45" s="5">
        <v>8.8296229999999998</v>
      </c>
      <c r="CW45" s="5">
        <v>8.8027409999999993</v>
      </c>
      <c r="CX45" s="5">
        <v>8.7722279999999984</v>
      </c>
      <c r="CY45" s="5">
        <v>8.7373700000000003</v>
      </c>
      <c r="CZ45" t="str">
        <f t="shared" si="29"/>
        <v/>
      </c>
      <c r="DA45">
        <f t="shared" si="29"/>
        <v>371.69699772117457</v>
      </c>
      <c r="DB45">
        <f t="shared" si="29"/>
        <v>353.81679145233068</v>
      </c>
      <c r="DC45">
        <f t="shared" si="29"/>
        <v>354.84830200596065</v>
      </c>
      <c r="DD45">
        <f t="shared" si="29"/>
        <v>356.96524677678264</v>
      </c>
      <c r="DE45">
        <f t="shared" si="29"/>
        <v>369.04343775683787</v>
      </c>
      <c r="DF45">
        <f t="shared" si="29"/>
        <v>398.80919843115998</v>
      </c>
      <c r="DG45">
        <f t="shared" si="29"/>
        <v>391.74545477629806</v>
      </c>
      <c r="DH45">
        <f t="shared" si="29"/>
        <v>399.34905901565725</v>
      </c>
      <c r="DI45">
        <f t="shared" si="29"/>
        <v>409.98333621537427</v>
      </c>
      <c r="DJ45">
        <f t="shared" si="29"/>
        <v>430.00137134122616</v>
      </c>
      <c r="DK45">
        <f t="shared" si="29"/>
        <v>403.14043508899272</v>
      </c>
      <c r="DL45">
        <f t="shared" si="29"/>
        <v>450.71041557262731</v>
      </c>
      <c r="DM45">
        <f t="shared" si="29"/>
        <v>466.8211867850809</v>
      </c>
      <c r="DN45">
        <f t="shared" si="29"/>
        <v>467.61021824181228</v>
      </c>
      <c r="DO45" s="5">
        <v>9.1459130000000002</v>
      </c>
      <c r="DP45" s="5">
        <v>9.1011889999999998</v>
      </c>
      <c r="DQ45" s="5">
        <v>9.0601050000000001</v>
      </c>
      <c r="DR45" s="5">
        <v>9.0233539999999994</v>
      </c>
      <c r="DS45" s="5">
        <v>8.9912580000000002</v>
      </c>
      <c r="DT45" s="5">
        <v>8.9637609999999999</v>
      </c>
      <c r="DU45" s="5">
        <v>8.9401159999999997</v>
      </c>
      <c r="DV45" s="5">
        <v>8.9188919999999996</v>
      </c>
      <c r="DW45" s="5">
        <v>8.8982840000000003</v>
      </c>
      <c r="DX45" s="5">
        <v>8.8767770000000006</v>
      </c>
      <c r="DY45" s="5">
        <v>8.8539630000000002</v>
      </c>
      <c r="DZ45" s="5">
        <v>8.8296229999999998</v>
      </c>
      <c r="EA45" s="5">
        <v>8.8027409999999993</v>
      </c>
      <c r="EB45" s="5">
        <v>8.7722279999999984</v>
      </c>
      <c r="EC45" s="5">
        <v>8.7373700000000003</v>
      </c>
      <c r="ED45" s="130" cm="1">
        <f t="array" ref="ED45">TREND($EE45:$EQ45,$EE$3:$EQ$3,ED$3)</f>
        <v>1.0029547561949492</v>
      </c>
      <c r="EE45" s="6">
        <f t="shared" ref="EE45:EF56" si="32">IFERROR(F45/VLOOKUP($C45,$C$159:$S$166,F$3-2003,0),"")</f>
        <v>1.0930135019363367</v>
      </c>
      <c r="EF45" s="6">
        <f t="shared" si="32"/>
        <v>1.0326480175501878</v>
      </c>
      <c r="EG45" s="6">
        <f t="shared" si="31"/>
        <v>1.0189643279455423</v>
      </c>
      <c r="EH45" s="6">
        <f t="shared" si="31"/>
        <v>1.0332301020509966</v>
      </c>
      <c r="EI45" s="6">
        <f t="shared" si="27"/>
        <v>1.0813680242923251</v>
      </c>
      <c r="EJ45" s="6">
        <f t="shared" si="27"/>
        <v>1.1125146206856809</v>
      </c>
      <c r="EK45" s="6">
        <f t="shared" si="27"/>
        <v>1.1009729721340042</v>
      </c>
      <c r="EL45" s="6">
        <f t="shared" si="27"/>
        <v>1.0854263163225732</v>
      </c>
      <c r="EM45" s="6">
        <f t="shared" si="27"/>
        <v>1.0997457257392891</v>
      </c>
      <c r="EN45" s="6">
        <f t="shared" si="27"/>
        <v>1.1682660537589455</v>
      </c>
      <c r="EO45" s="6">
        <f t="shared" si="27"/>
        <v>1.0977251543804309</v>
      </c>
      <c r="EP45" s="6">
        <f t="shared" si="27"/>
        <v>1.2298675322723192</v>
      </c>
      <c r="EQ45" s="6">
        <f t="shared" si="21"/>
        <v>1.2682065539204406</v>
      </c>
      <c r="ER45" s="6">
        <f>IFERROR(S45/VLOOKUP($C45,$C$159:$S$166,S$3-2003,0),"")</f>
        <v>1.294776424540651</v>
      </c>
      <c r="ES45" s="17">
        <f t="shared" si="26"/>
        <v>35.325733901430226</v>
      </c>
      <c r="ET45" s="5">
        <f t="shared" si="26"/>
        <v>40.840487734204245</v>
      </c>
      <c r="EU45" s="5">
        <f t="shared" si="26"/>
        <v>39.052173396702429</v>
      </c>
      <c r="EV45" s="5">
        <f t="shared" si="25"/>
        <v>39.325543695388731</v>
      </c>
      <c r="EW45" s="5">
        <f t="shared" si="25"/>
        <v>39.701368459984423</v>
      </c>
      <c r="EX45" s="5">
        <f t="shared" ref="EX45:FF73" si="33">IFERROR(IF(ISNUMBER(J45),J45,EI45*VLOOKUP($C45,$C$159:$R$166,EX$3-2003,0)),"")</f>
        <v>41.170602134175361</v>
      </c>
      <c r="EY45" s="5">
        <f t="shared" si="33"/>
        <v>44.608951207250556</v>
      </c>
      <c r="EZ45" s="5">
        <f t="shared" si="33"/>
        <v>43.923107800419388</v>
      </c>
      <c r="FA45" s="5">
        <f t="shared" si="33"/>
        <v>44.879333927267012</v>
      </c>
      <c r="FB45" s="5">
        <f t="shared" si="33"/>
        <v>46.186057869356667</v>
      </c>
      <c r="FC45" s="5">
        <f t="shared" si="33"/>
        <v>48.565977895008842</v>
      </c>
      <c r="FD45" s="5">
        <f t="shared" si="33"/>
        <v>45.657717785798184</v>
      </c>
      <c r="FE45" s="5">
        <f t="shared" si="33"/>
        <v>51.201144685800408</v>
      </c>
      <c r="FF45" s="5">
        <f t="shared" si="33"/>
        <v>53.215806381808704</v>
      </c>
      <c r="FG45" s="5">
        <f t="shared" si="13"/>
        <v>53.518417812432375</v>
      </c>
      <c r="FH45" s="15">
        <f t="shared" si="30"/>
        <v>323.08608892363145</v>
      </c>
      <c r="FI45">
        <f t="shared" si="30"/>
        <v>371.69699772117457</v>
      </c>
      <c r="FJ45">
        <f t="shared" si="30"/>
        <v>353.81679145233068</v>
      </c>
      <c r="FK45">
        <f t="shared" si="30"/>
        <v>354.84830200596065</v>
      </c>
      <c r="FL45">
        <f t="shared" si="30"/>
        <v>356.96524677678264</v>
      </c>
      <c r="FM45">
        <f t="shared" si="30"/>
        <v>369.04343775683787</v>
      </c>
      <c r="FN45">
        <f t="shared" si="30"/>
        <v>398.80919843115998</v>
      </c>
      <c r="FO45">
        <f t="shared" si="30"/>
        <v>391.74545477629806</v>
      </c>
      <c r="FP45">
        <f t="shared" si="30"/>
        <v>399.34905901565725</v>
      </c>
      <c r="FQ45">
        <f t="shared" si="30"/>
        <v>409.98333621537427</v>
      </c>
      <c r="FR45">
        <f t="shared" si="30"/>
        <v>430.00137134122616</v>
      </c>
      <c r="FS45">
        <f t="shared" si="30"/>
        <v>403.14043508899272</v>
      </c>
      <c r="FT45">
        <f t="shared" si="30"/>
        <v>450.71041557262731</v>
      </c>
      <c r="FU45">
        <f t="shared" si="30"/>
        <v>466.8211867850809</v>
      </c>
      <c r="FV45">
        <f t="shared" si="30"/>
        <v>467.61021824181228</v>
      </c>
    </row>
    <row r="46" spans="1:178">
      <c r="A46" t="str">
        <f>VLOOKUP(B46,'[3]country codes'!$A$3:$B$287,2,0)</f>
        <v>BWA</v>
      </c>
      <c r="B46" s="1" t="s">
        <v>139</v>
      </c>
      <c r="C46" s="15">
        <v>5</v>
      </c>
      <c r="E46" s="17">
        <f>IFERROR(VLOOKUP(E$3&amp;$A46,[3]Calcs!$Q$2:$R$2281,2,0),"")</f>
        <v>27.355686548443369</v>
      </c>
      <c r="F46" s="5">
        <f>IFERROR(VLOOKUP(F$3&amp;$A46,[3]Calcs!$Q$2:$R$2281,2,0),"")</f>
        <v>32.24977241449475</v>
      </c>
      <c r="G46" s="5">
        <f>IFERROR(VLOOKUP(G$3&amp;$A46,[3]Calcs!$Q$2:$R$2281,2,0),"")</f>
        <v>33.383089595073329</v>
      </c>
      <c r="H46" s="5">
        <f>IFERROR(VLOOKUP(H$3&amp;$A46,[3]Calcs!$Q$2:$R$2281,2,0),"")</f>
        <v>30.573782600751088</v>
      </c>
      <c r="I46" s="5">
        <f>IFERROR(VLOOKUP(I$3&amp;$A46,[3]Calcs!$Q$2:$R$2281,2,0),"")</f>
        <v>27.185433820823587</v>
      </c>
      <c r="J46" s="5">
        <f>IFERROR(VLOOKUP(J$3&amp;$A46,[3]Calcs!$Q$2:$R$2281,2,0),"")</f>
        <v>26.466624222079702</v>
      </c>
      <c r="K46" s="5">
        <f>IFERROR(VLOOKUP(K$3&amp;$A46,[3]Calcs!$Q$2:$R$2281,2,0),"")</f>
        <v>34.429868140456861</v>
      </c>
      <c r="L46" s="5">
        <f>IFERROR(VLOOKUP(L$3&amp;$A46,[3]Calcs!$Q$2:$R$2281,2,0),"")</f>
        <v>32.80539664609848</v>
      </c>
      <c r="M46" s="5">
        <f>IFERROR(VLOOKUP(M$3&amp;$A46,[3]Calcs!$Q$2:$R$2281,2,0),"")</f>
        <v>33.978573024975368</v>
      </c>
      <c r="N46" s="5">
        <f>IFERROR(VLOOKUP(N$3&amp;$A46,[3]Calcs!$Q$2:$R$2281,2,0),"")</f>
        <v>33.077759833794218</v>
      </c>
      <c r="O46" s="5">
        <f>IFERROR(VLOOKUP(O$3&amp;$A46,[3]Calcs!$Q$2:$R$2281,2,0),"")</f>
        <v>31.355635704962232</v>
      </c>
      <c r="P46" s="5">
        <f>IFERROR(VLOOKUP(P$3&amp;$A46,[3]Calcs!$Q$2:$R$2281,2,0),"")</f>
        <v>31.493267470907004</v>
      </c>
      <c r="Q46" s="5">
        <f>IFERROR(VLOOKUP(Q$3&amp;$A46,[3]Calcs!$Q$2:$R$2281,2,0),"")</f>
        <v>31.510737574684654</v>
      </c>
      <c r="R46" s="5">
        <f>IFERROR(VLOOKUP(R$3&amp;$A46,[3]Calcs!$Q$2:$R$2281,2,0),"")</f>
        <v>31.851122142555234</v>
      </c>
      <c r="S46" s="5" t="str">
        <f>IFERROR(VLOOKUP(S$3&amp;$A46,[3]Calcs!$Q$2:$R$2281,2,0),"")</f>
        <v/>
      </c>
      <c r="T46" s="127">
        <f t="shared" si="0"/>
        <v>0.19593155401473861</v>
      </c>
      <c r="U46" s="6">
        <f t="shared" si="1"/>
        <v>0.32170482623311919</v>
      </c>
      <c r="V46" s="6" t="str">
        <f t="shared" si="2"/>
        <v/>
      </c>
      <c r="W46" s="17">
        <f>_xlfn.XLOOKUP(W$3&amp;$A46,[3]Calcs!$Q$2:$Q$2281,[3]Calcs!$H$2:$H$2281,"")</f>
        <v>4.7393670082092285</v>
      </c>
      <c r="X46" s="5">
        <f>_xlfn.XLOOKUP(X$3&amp;$A46,[3]Calcs!$Q$2:$Q$2281,[3]Calcs!$H$2:$H$2281,"")</f>
        <v>5.095257043838501</v>
      </c>
      <c r="Y46" s="5">
        <f>_xlfn.XLOOKUP(Y$3&amp;$A46,[3]Calcs!$Q$2:$Q$2281,[3]Calcs!$H$2:$H$2281,"")</f>
        <v>5.4511470794677734</v>
      </c>
      <c r="Z46" s="5">
        <f>_xlfn.XLOOKUP(Z$3&amp;$A46,[3]Calcs!$Q$2:$Q$2281,[3]Calcs!$H$2:$H$2281,"")</f>
        <v>4.5020836591720581</v>
      </c>
      <c r="AA46" s="5">
        <f>_xlfn.XLOOKUP(AA$3&amp;$A46,[3]Calcs!$Q$2:$Q$2281,[3]Calcs!$H$2:$H$2281,"")</f>
        <v>3.5530202388763428</v>
      </c>
      <c r="AB46" s="5">
        <f>_xlfn.XLOOKUP(AB$3&amp;$A46,[3]Calcs!$Q$2:$Q$2281,[3]Calcs!$H$2:$H$2281,"")</f>
        <v>3.5199210643768311</v>
      </c>
      <c r="AC46" s="5">
        <f>_xlfn.XLOOKUP(AC$3&amp;$A46,[3]Calcs!$Q$2:$Q$2281,[3]Calcs!$H$2:$H$2281,"")</f>
        <v>4.8359389305114746</v>
      </c>
      <c r="AD46" s="5">
        <f>_xlfn.XLOOKUP(AD$3&amp;$A46,[3]Calcs!$Q$2:$Q$2281,[3]Calcs!$H$2:$H$2281,"")</f>
        <v>4.1282987594604492</v>
      </c>
      <c r="AE46" s="5">
        <f>_xlfn.XLOOKUP(AE$3&amp;$A46,[3]Calcs!$Q$2:$Q$2281,[3]Calcs!$H$2:$H$2281,"")</f>
        <v>4.0311970710754395</v>
      </c>
      <c r="AF46" s="5">
        <f>_xlfn.XLOOKUP(AF$3&amp;$A46,[3]Calcs!$Q$2:$Q$2281,[3]Calcs!$H$2:$H$2281,"")</f>
        <v>3.7619647979736328</v>
      </c>
      <c r="AG46" s="5">
        <f>_xlfn.XLOOKUP(AG$3&amp;$A46,[3]Calcs!$Q$2:$Q$2281,[3]Calcs!$H$2:$H$2281,"")</f>
        <v>3.498936653137207</v>
      </c>
      <c r="AH46" s="5">
        <f>_xlfn.XLOOKUP(AH$3&amp;$A46,[3]Calcs!$Q$2:$Q$2281,[3]Calcs!$H$2:$H$2281,"")</f>
        <v>3.5048811435699463</v>
      </c>
      <c r="AI46" s="5">
        <f>_xlfn.XLOOKUP(AI$3&amp;$A46,[3]Calcs!$Q$2:$Q$2281,[3]Calcs!$H$2:$H$2281,"")</f>
        <v>3.4613656997680664</v>
      </c>
      <c r="AJ46" s="5">
        <f>_xlfn.XLOOKUP(AJ$3&amp;$A46,[3]Calcs!$Q$2:$Q$2281,[3]Calcs!$H$2:$H$2281,"")</f>
        <v>3.4710848331451416</v>
      </c>
      <c r="AK46" s="128" t="str">
        <f>_xlfn.XLOOKUP(AK$3&amp;$A46,[3]Calcs!$Q$2:$Q$2281,[3]Calcs!$H$2:$H$2281,"")</f>
        <v/>
      </c>
      <c r="AL46" s="127">
        <f t="shared" si="3"/>
        <v>-0.12555601072835398</v>
      </c>
      <c r="AM46" s="6" t="str">
        <f t="shared" si="4"/>
        <v/>
      </c>
      <c r="AN46" s="17">
        <f>_xlfn.XLOOKUP(AN$3&amp;$A46,[3]Calcs!$Q$2:$Q$2281,[3]Calcs!$G$2:$G$2281,"")</f>
        <v>53.4</v>
      </c>
      <c r="AO46" s="5">
        <f>_xlfn.XLOOKUP(AO$3&amp;$A46,[3]Calcs!$Q$2:$Q$2281,[3]Calcs!$G$2:$G$2281,"")</f>
        <v>55</v>
      </c>
      <c r="AP46" s="5">
        <f>_xlfn.XLOOKUP(AP$3&amp;$A46,[3]Calcs!$Q$2:$Q$2281,[3]Calcs!$G$2:$G$2281,"")</f>
        <v>56.7</v>
      </c>
      <c r="AQ46" s="5">
        <f>_xlfn.XLOOKUP(AQ$3&amp;$A46,[3]Calcs!$Q$2:$Q$2281,[3]Calcs!$G$2:$G$2281,"")</f>
        <v>58.4</v>
      </c>
      <c r="AR46" s="5">
        <f>_xlfn.XLOOKUP(AR$3&amp;$A46,[3]Calcs!$Q$2:$Q$2281,[3]Calcs!$G$2:$G$2281,"")</f>
        <v>60.2</v>
      </c>
      <c r="AS46" s="5">
        <f>_xlfn.XLOOKUP(AS$3&amp;$A46,[3]Calcs!$Q$2:$Q$2281,[3]Calcs!$G$2:$G$2281,"")</f>
        <v>61.9</v>
      </c>
      <c r="AT46" s="5">
        <f>_xlfn.XLOOKUP(AT$3&amp;$A46,[3]Calcs!$Q$2:$Q$2281,[3]Calcs!$G$2:$G$2281,"")</f>
        <v>63.5</v>
      </c>
      <c r="AU46" s="5">
        <f>_xlfn.XLOOKUP(AU$3&amp;$A46,[3]Calcs!$Q$2:$Q$2281,[3]Calcs!$G$2:$G$2281,"")</f>
        <v>65</v>
      </c>
      <c r="AV46" s="5">
        <f>_xlfn.XLOOKUP(AV$3&amp;$A46,[3]Calcs!$Q$2:$Q$2281,[3]Calcs!$G$2:$G$2281,"")</f>
        <v>66.3</v>
      </c>
      <c r="AW46" s="5">
        <f>_xlfn.XLOOKUP(AW$3&amp;$A46,[3]Calcs!$Q$2:$Q$2281,[3]Calcs!$G$2:$G$2281,"")</f>
        <v>67.3</v>
      </c>
      <c r="AX46" s="5">
        <f>_xlfn.XLOOKUP(AX$3&amp;$A46,[3]Calcs!$Q$2:$Q$2281,[3]Calcs!$G$2:$G$2281,"")</f>
        <v>68.2</v>
      </c>
      <c r="AY46" s="5">
        <f>_xlfn.XLOOKUP(AY$3&amp;$A46,[3]Calcs!$Q$2:$Q$2281,[3]Calcs!$G$2:$G$2281,"")</f>
        <v>68.8</v>
      </c>
      <c r="AZ46" s="5">
        <f>_xlfn.XLOOKUP(AZ$3&amp;$A46,[3]Calcs!$Q$2:$Q$2281,[3]Calcs!$G$2:$G$2281,"")</f>
        <v>69.3</v>
      </c>
      <c r="BA46" s="5">
        <f>_xlfn.XLOOKUP(BA$3&amp;$A46,[3]Calcs!$Q$2:$Q$2281,[3]Calcs!$G$2:$G$2281,"")</f>
        <v>69.599999999999994</v>
      </c>
      <c r="BB46" s="5">
        <f>_xlfn.XLOOKUP(BB$3&amp;$A46,[3]Calcs!$Q$2:$Q$2281,[3]Calcs!$G$2:$G$2281,"")</f>
        <v>69.847844961240298</v>
      </c>
      <c r="BC46" s="127">
        <f t="shared" si="5"/>
        <v>1.3090109890109889</v>
      </c>
      <c r="BD46" s="6">
        <f t="shared" si="6"/>
        <v>0.24784496124030397</v>
      </c>
      <c r="BE46" s="17">
        <f>_xlfn.XLOOKUP(BE$3&amp;$A46,[3]Calcs!$Q$2:$Q$2281,[3]Calcs!$I$2:$I$2281,"")</f>
        <v>3.3495204263965799</v>
      </c>
      <c r="BF46" s="5">
        <f>_xlfn.XLOOKUP(BF$3&amp;$A46,[3]Calcs!$Q$2:$Q$2281,[3]Calcs!$I$2:$I$2281,"")</f>
        <v>2.6321325183553599</v>
      </c>
      <c r="BG46" s="5">
        <f>_xlfn.XLOOKUP(BG$3&amp;$A46,[3]Calcs!$Q$2:$Q$2281,[3]Calcs!$I$2:$I$2281,"")</f>
        <v>3.1266616821678501</v>
      </c>
      <c r="BH46" s="5">
        <f>_xlfn.XLOOKUP(BH$3&amp;$A46,[3]Calcs!$Q$2:$Q$2281,[3]Calcs!$I$2:$I$2281,"")</f>
        <v>2.9007607361198802</v>
      </c>
      <c r="BI46" s="5">
        <f>_xlfn.XLOOKUP(BI$3&amp;$A46,[3]Calcs!$Q$2:$Q$2281,[3]Calcs!$I$2:$I$2281,"")</f>
        <v>2.7782810823089501</v>
      </c>
      <c r="BJ46" s="5">
        <f>_xlfn.XLOOKUP(BJ$3&amp;$A46,[3]Calcs!$Q$2:$Q$2281,[3]Calcs!$I$2:$I$2281,"")</f>
        <v>3.26935041577295</v>
      </c>
      <c r="BK46" s="5">
        <f>_xlfn.XLOOKUP(BK$3&amp;$A46,[3]Calcs!$Q$2:$Q$2281,[3]Calcs!$I$2:$I$2281,"")</f>
        <v>3.1404202994389001</v>
      </c>
      <c r="BL46" s="5">
        <f>_xlfn.XLOOKUP(BL$3&amp;$A46,[3]Calcs!$Q$2:$Q$2281,[3]Calcs!$I$2:$I$2281,"")</f>
        <v>2.8044699419680899</v>
      </c>
      <c r="BM46" s="5">
        <f>_xlfn.XLOOKUP(BM$3&amp;$A46,[3]Calcs!$Q$2:$Q$2281,[3]Calcs!$I$2:$I$2281,"")</f>
        <v>2.5387611077131802</v>
      </c>
      <c r="BN46" s="5">
        <f>_xlfn.XLOOKUP(BN$3&amp;$A46,[3]Calcs!$Q$2:$Q$2281,[3]Calcs!$I$2:$I$2281,"")</f>
        <v>2.4955486012485202</v>
      </c>
      <c r="BO46" s="5">
        <f>_xlfn.XLOOKUP(BO$3&amp;$A46,[3]Calcs!$Q$2:$Q$2281,[3]Calcs!$I$2:$I$2281,"")</f>
        <v>2.6753281455831699</v>
      </c>
      <c r="BP46" s="5">
        <f>_xlfn.XLOOKUP(BP$3&amp;$A46,[3]Calcs!$Q$2:$Q$2281,[3]Calcs!$I$2:$I$2281,"")</f>
        <v>2.7410954170922301</v>
      </c>
      <c r="BQ46" s="5">
        <f>_xlfn.XLOOKUP(BQ$3&amp;$A46,[3]Calcs!$Q$2:$Q$2281,[3]Calcs!$I$2:$I$2281,"")</f>
        <v>2.7065987312681243</v>
      </c>
      <c r="BR46" s="5">
        <f>_xlfn.XLOOKUP(BR$3&amp;$A46,[3]Calcs!$Q$2:$Q$2281,[3]Calcs!$I$2:$I$2281,"")</f>
        <v>2.6611630583663262</v>
      </c>
      <c r="BS46" s="5" t="str">
        <f>_xlfn.XLOOKUP(BS$3&amp;$A46,[3]Calcs!$Q$2:$Q$2281,[3]Calcs!$I$2:$I$2281,"")</f>
        <v/>
      </c>
      <c r="BT46" s="127">
        <f t="shared" si="7"/>
        <v>-3.7624225601632331E-2</v>
      </c>
      <c r="BU46" s="6" t="str">
        <f t="shared" si="8"/>
        <v/>
      </c>
      <c r="BV46" s="15">
        <f t="shared" si="28"/>
        <v>83</v>
      </c>
      <c r="BW46">
        <f t="shared" si="28"/>
        <v>101</v>
      </c>
      <c r="BX46">
        <f t="shared" si="28"/>
        <v>102</v>
      </c>
      <c r="BY46">
        <f t="shared" si="28"/>
        <v>119</v>
      </c>
      <c r="BZ46">
        <f t="shared" si="28"/>
        <v>128</v>
      </c>
      <c r="CA46">
        <f t="shared" si="28"/>
        <v>138</v>
      </c>
      <c r="CB46">
        <f t="shared" si="28"/>
        <v>120</v>
      </c>
      <c r="CC46">
        <f t="shared" si="28"/>
        <v>125</v>
      </c>
      <c r="CD46">
        <f t="shared" si="28"/>
        <v>121</v>
      </c>
      <c r="CE46">
        <f t="shared" si="28"/>
        <v>128</v>
      </c>
      <c r="CF46">
        <f t="shared" si="28"/>
        <v>132</v>
      </c>
      <c r="CG46">
        <f t="shared" si="28"/>
        <v>142</v>
      </c>
      <c r="CH46">
        <f t="shared" si="28"/>
        <v>141</v>
      </c>
      <c r="CI46">
        <f t="shared" si="28"/>
        <v>142</v>
      </c>
      <c r="CJ46" t="str">
        <f t="shared" si="28"/>
        <v/>
      </c>
      <c r="CK46" s="17">
        <v>1.8359110000000001</v>
      </c>
      <c r="CL46" s="5">
        <v>1.8754580000000001</v>
      </c>
      <c r="CM46" s="5">
        <v>1.9156359999999999</v>
      </c>
      <c r="CN46" s="5">
        <v>1.953495</v>
      </c>
      <c r="CO46" s="5">
        <v>1.987106</v>
      </c>
      <c r="CP46" s="5">
        <v>2.015406</v>
      </c>
      <c r="CQ46" s="5">
        <v>2.0395509999999999</v>
      </c>
      <c r="CR46" s="5">
        <v>2.062551</v>
      </c>
      <c r="CS46" s="5">
        <v>2.088619</v>
      </c>
      <c r="CT46" s="5">
        <v>2.1207159999999998</v>
      </c>
      <c r="CU46" s="5">
        <v>2.1599250000000003</v>
      </c>
      <c r="CV46" s="5">
        <v>2.205076</v>
      </c>
      <c r="CW46" s="5">
        <v>2.254067</v>
      </c>
      <c r="CX46" s="5">
        <v>2.3037030000000001</v>
      </c>
      <c r="CY46" s="5" t="s">
        <v>333</v>
      </c>
      <c r="CZ46">
        <f t="shared" si="29"/>
        <v>50.222605846839215</v>
      </c>
      <c r="DA46">
        <f t="shared" si="29"/>
        <v>60.483093672943497</v>
      </c>
      <c r="DB46">
        <f t="shared" si="29"/>
        <v>63.949848219547889</v>
      </c>
      <c r="DC46">
        <f t="shared" si="29"/>
        <v>59.725731441654247</v>
      </c>
      <c r="DD46">
        <f t="shared" si="29"/>
        <v>54.020338657961474</v>
      </c>
      <c r="DE46">
        <f t="shared" si="29"/>
        <v>53.340993256924762</v>
      </c>
      <c r="DF46">
        <f t="shared" si="29"/>
        <v>70.221471995736934</v>
      </c>
      <c r="DG46">
        <f t="shared" si="29"/>
        <v>67.662803657807061</v>
      </c>
      <c r="DH46">
        <f t="shared" si="29"/>
        <v>70.968293212851023</v>
      </c>
      <c r="DI46">
        <f t="shared" si="29"/>
        <v>70.148534523684731</v>
      </c>
      <c r="DJ46">
        <f t="shared" si="29"/>
        <v>67.725821450040556</v>
      </c>
      <c r="DK46">
        <f t="shared" si="29"/>
        <v>69.445048261677726</v>
      </c>
      <c r="DL46">
        <f t="shared" si="29"/>
        <v>71.027313712756722</v>
      </c>
      <c r="DM46">
        <f t="shared" si="29"/>
        <v>73.375525633170923</v>
      </c>
      <c r="DN46" t="str">
        <f t="shared" si="29"/>
        <v/>
      </c>
      <c r="DO46" s="5">
        <v>1.8359110000000001</v>
      </c>
      <c r="DP46" s="5">
        <v>1.8754580000000001</v>
      </c>
      <c r="DQ46" s="5">
        <v>1.9156359999999999</v>
      </c>
      <c r="DR46" s="5">
        <v>1.953495</v>
      </c>
      <c r="DS46" s="5">
        <v>1.987106</v>
      </c>
      <c r="DT46" s="5">
        <v>2.015406</v>
      </c>
      <c r="DU46" s="5">
        <v>2.0395509999999999</v>
      </c>
      <c r="DV46" s="5">
        <v>2.062551</v>
      </c>
      <c r="DW46" s="5">
        <v>2.088619</v>
      </c>
      <c r="DX46" s="5">
        <v>2.1207159999999998</v>
      </c>
      <c r="DY46" s="5">
        <v>2.1599250000000003</v>
      </c>
      <c r="DZ46" s="5">
        <v>2.205076</v>
      </c>
      <c r="EA46" s="5">
        <v>2.254067</v>
      </c>
      <c r="EB46" s="5">
        <v>2.3037030000000001</v>
      </c>
      <c r="EC46" s="5">
        <v>2.3516249999999999</v>
      </c>
      <c r="ED46" s="127">
        <f>IFERROR(E46/VLOOKUP($C46,$C$159:$S$166,E$3-2003,0),"")</f>
        <v>0.87830790457416485</v>
      </c>
      <c r="EE46" s="6">
        <f t="shared" si="32"/>
        <v>0.97123999715738807</v>
      </c>
      <c r="EF46" s="6">
        <f t="shared" si="32"/>
        <v>0.98708717761133014</v>
      </c>
      <c r="EG46" s="6">
        <f t="shared" si="31"/>
        <v>0.89583799826163957</v>
      </c>
      <c r="EH46" s="6">
        <f t="shared" si="31"/>
        <v>0.80003364235621921</v>
      </c>
      <c r="EI46" s="6">
        <f t="shared" si="27"/>
        <v>0.72903648263748322</v>
      </c>
      <c r="EJ46" s="6">
        <f t="shared" si="27"/>
        <v>0.92546127887855389</v>
      </c>
      <c r="EK46" s="6">
        <f t="shared" si="27"/>
        <v>0.91959661535077208</v>
      </c>
      <c r="EL46" s="6">
        <f t="shared" si="27"/>
        <v>0.93281401803096009</v>
      </c>
      <c r="EM46" s="6">
        <f t="shared" si="27"/>
        <v>0.89306375097163515</v>
      </c>
      <c r="EN46" s="6">
        <f t="shared" si="27"/>
        <v>0.8348403239212443</v>
      </c>
      <c r="EO46" s="6">
        <f t="shared" si="27"/>
        <v>0.81436672750237471</v>
      </c>
      <c r="EP46" s="6">
        <f t="shared" si="27"/>
        <v>0.79500569071019411</v>
      </c>
      <c r="EQ46" s="6">
        <f t="shared" si="21"/>
        <v>0.81771565021970072</v>
      </c>
      <c r="ER46" s="129" cm="1">
        <f t="array" ref="ER46">TREND($EM46:$EQ46,$EM$3:$EQ$3,ER$3)</f>
        <v>0.77383917825055448</v>
      </c>
      <c r="ES46" s="17">
        <f t="shared" si="26"/>
        <v>27.355686548443369</v>
      </c>
      <c r="ET46" s="5">
        <f t="shared" si="26"/>
        <v>32.24977241449475</v>
      </c>
      <c r="EU46" s="5">
        <f t="shared" si="26"/>
        <v>33.383089595073329</v>
      </c>
      <c r="EV46" s="5">
        <f t="shared" si="26"/>
        <v>30.573782600751088</v>
      </c>
      <c r="EW46" s="5">
        <f t="shared" si="26"/>
        <v>27.185433820823587</v>
      </c>
      <c r="EX46" s="5">
        <f t="shared" si="33"/>
        <v>26.466624222079702</v>
      </c>
      <c r="EY46" s="5">
        <f t="shared" si="33"/>
        <v>34.429868140456861</v>
      </c>
      <c r="EZ46" s="5">
        <f t="shared" si="33"/>
        <v>32.80539664609848</v>
      </c>
      <c r="FA46" s="5">
        <f t="shared" si="33"/>
        <v>33.978573024975368</v>
      </c>
      <c r="FB46" s="5">
        <f t="shared" si="33"/>
        <v>33.077759833794218</v>
      </c>
      <c r="FC46" s="5">
        <f t="shared" si="33"/>
        <v>31.355635704962232</v>
      </c>
      <c r="FD46" s="5">
        <f t="shared" si="33"/>
        <v>31.493267470907004</v>
      </c>
      <c r="FE46" s="5">
        <f t="shared" si="33"/>
        <v>31.510737574684654</v>
      </c>
      <c r="FF46" s="5">
        <f t="shared" si="33"/>
        <v>31.851122142555234</v>
      </c>
      <c r="FG46" s="5">
        <f t="shared" si="13"/>
        <v>31.941356188039574</v>
      </c>
      <c r="FH46" s="15">
        <f t="shared" si="30"/>
        <v>50.222605846839215</v>
      </c>
      <c r="FI46">
        <f t="shared" si="30"/>
        <v>60.483093672943497</v>
      </c>
      <c r="FJ46">
        <f t="shared" si="30"/>
        <v>63.949848219547889</v>
      </c>
      <c r="FK46">
        <f t="shared" si="30"/>
        <v>59.725731441654247</v>
      </c>
      <c r="FL46">
        <f t="shared" si="30"/>
        <v>54.020338657961474</v>
      </c>
      <c r="FM46">
        <f t="shared" si="30"/>
        <v>53.340993256924762</v>
      </c>
      <c r="FN46">
        <f t="shared" si="30"/>
        <v>70.221471995736934</v>
      </c>
      <c r="FO46">
        <f t="shared" si="30"/>
        <v>67.662803657807061</v>
      </c>
      <c r="FP46">
        <f t="shared" si="30"/>
        <v>70.968293212851023</v>
      </c>
      <c r="FQ46">
        <f t="shared" si="30"/>
        <v>70.148534523684731</v>
      </c>
      <c r="FR46">
        <f t="shared" si="30"/>
        <v>67.725821450040556</v>
      </c>
      <c r="FS46">
        <f t="shared" si="30"/>
        <v>69.445048261677726</v>
      </c>
      <c r="FT46">
        <f t="shared" si="30"/>
        <v>71.027313712756722</v>
      </c>
      <c r="FU46">
        <f t="shared" si="30"/>
        <v>73.375525633170923</v>
      </c>
      <c r="FV46">
        <f t="shared" si="30"/>
        <v>75.114091745698559</v>
      </c>
    </row>
    <row r="47" spans="1:178">
      <c r="A47" t="str">
        <f>VLOOKUP(B47,'[3]country codes'!$A$3:$B$287,2,0)</f>
        <v>BGR</v>
      </c>
      <c r="B47" s="1" t="s">
        <v>122</v>
      </c>
      <c r="C47" s="15">
        <v>7</v>
      </c>
      <c r="D47" s="15">
        <v>1</v>
      </c>
      <c r="E47" s="17" t="str">
        <f>IFERROR(VLOOKUP(E$3&amp;$A47,[3]Calcs!$Q$2:$R$2281,2,0),"")</f>
        <v/>
      </c>
      <c r="F47" s="5">
        <f>IFERROR(VLOOKUP(F$3&amp;$A47,[3]Calcs!$Q$2:$R$2281,2,0),"")</f>
        <v>32.069494398977625</v>
      </c>
      <c r="G47" s="5">
        <f>IFERROR(VLOOKUP(G$3&amp;$A47,[3]Calcs!$Q$2:$R$2281,2,0),"")</f>
        <v>31.039791962674872</v>
      </c>
      <c r="H47" s="5">
        <f>IFERROR(VLOOKUP(H$3&amp;$A47,[3]Calcs!$Q$2:$R$2281,2,0),"")</f>
        <v>33.891322424710452</v>
      </c>
      <c r="I47" s="5">
        <f>IFERROR(VLOOKUP(I$3&amp;$A47,[3]Calcs!$Q$2:$R$2281,2,0),"")</f>
        <v>34.155803780436408</v>
      </c>
      <c r="J47" s="5">
        <f>IFERROR(VLOOKUP(J$3&amp;$A47,[3]Calcs!$Q$2:$R$2281,2,0),"")</f>
        <v>34.208944482451813</v>
      </c>
      <c r="K47" s="5">
        <f>IFERROR(VLOOKUP(K$3&amp;$A47,[3]Calcs!$Q$2:$R$2281,2,0),"")</f>
        <v>36.512727828950439</v>
      </c>
      <c r="L47" s="5">
        <f>IFERROR(VLOOKUP(L$3&amp;$A47,[3]Calcs!$Q$2:$R$2281,2,0),"")</f>
        <v>36.054527856670319</v>
      </c>
      <c r="M47" s="5">
        <f>IFERROR(VLOOKUP(M$3&amp;$A47,[3]Calcs!$Q$2:$R$2281,2,0),"")</f>
        <v>38.461357645420051</v>
      </c>
      <c r="N47" s="5">
        <f>IFERROR(VLOOKUP(N$3&amp;$A47,[3]Calcs!$Q$2:$R$2281,2,0),"")</f>
        <v>40.432990817773749</v>
      </c>
      <c r="O47" s="5">
        <f>IFERROR(VLOOKUP(O$3&amp;$A47,[3]Calcs!$Q$2:$R$2281,2,0),"")</f>
        <v>40.148052430903824</v>
      </c>
      <c r="P47" s="5">
        <f>IFERROR(VLOOKUP(P$3&amp;$A47,[3]Calcs!$Q$2:$R$2281,2,0),"")</f>
        <v>40.935936999590567</v>
      </c>
      <c r="Q47" s="5">
        <f>IFERROR(VLOOKUP(Q$3&amp;$A47,[3]Calcs!$Q$2:$R$2281,2,0),"")</f>
        <v>40.579417362339171</v>
      </c>
      <c r="R47" s="5">
        <f>IFERROR(VLOOKUP(R$3&amp;$A47,[3]Calcs!$Q$2:$R$2281,2,0),"")</f>
        <v>40.13077544955906</v>
      </c>
      <c r="S47" s="5">
        <f>IFERROR(VLOOKUP(S$3&amp;$A47,[3]Calcs!$Q$2:$R$2281,2,0),"")</f>
        <v>43.684355292429395</v>
      </c>
      <c r="T47" s="127">
        <f t="shared" si="0"/>
        <v>0.86053703318596864</v>
      </c>
      <c r="U47" s="6">
        <f t="shared" si="1"/>
        <v>0.95424418397937205</v>
      </c>
      <c r="V47" s="6">
        <f t="shared" si="2"/>
        <v>3.5535798428703345</v>
      </c>
      <c r="W47" s="17" t="str">
        <f>_xlfn.XLOOKUP(W$3&amp;$A47,[3]Calcs!$Q$2:$Q$2281,[3]Calcs!$H$2:$H$2281,"")</f>
        <v/>
      </c>
      <c r="X47" s="5">
        <f>_xlfn.XLOOKUP(X$3&amp;$A47,[3]Calcs!$Q$2:$Q$2281,[3]Calcs!$H$2:$H$2281,"")</f>
        <v>3.8437979221343994</v>
      </c>
      <c r="Y47" s="5">
        <f>_xlfn.XLOOKUP(Y$3&amp;$A47,[3]Calcs!$Q$2:$Q$2281,[3]Calcs!$H$2:$H$2281,"")</f>
        <v>3.8666240374247232</v>
      </c>
      <c r="Z47" s="5">
        <f>_xlfn.XLOOKUP(Z$3&amp;$A47,[3]Calcs!$Q$2:$Q$2281,[3]Calcs!$H$2:$H$2281,"")</f>
        <v>3.8894501527150473</v>
      </c>
      <c r="AA47" s="5">
        <f>_xlfn.XLOOKUP(AA$3&amp;$A47,[3]Calcs!$Q$2:$Q$2281,[3]Calcs!$H$2:$H$2281,"")</f>
        <v>3.9122762680053711</v>
      </c>
      <c r="AB47" s="5">
        <f>_xlfn.XLOOKUP(AB$3&amp;$A47,[3]Calcs!$Q$2:$Q$2281,[3]Calcs!$H$2:$H$2281,"")</f>
        <v>3.8753824234008789</v>
      </c>
      <c r="AC47" s="5">
        <f>_xlfn.XLOOKUP(AC$3&amp;$A47,[3]Calcs!$Q$2:$Q$2281,[3]Calcs!$H$2:$H$2281,"")</f>
        <v>4.222297191619873</v>
      </c>
      <c r="AD47" s="5">
        <f>_xlfn.XLOOKUP(AD$3&amp;$A47,[3]Calcs!$Q$2:$Q$2281,[3]Calcs!$H$2:$H$2281,"")</f>
        <v>3.9930205345153809</v>
      </c>
      <c r="AE47" s="5">
        <f>_xlfn.XLOOKUP(AE$3&amp;$A47,[3]Calcs!$Q$2:$Q$2281,[3]Calcs!$H$2:$H$2281,"")</f>
        <v>4.4384398460388184</v>
      </c>
      <c r="AF47" s="5">
        <f>_xlfn.XLOOKUP(AF$3&amp;$A47,[3]Calcs!$Q$2:$Q$2281,[3]Calcs!$H$2:$H$2281,"")</f>
        <v>4.8654012680053711</v>
      </c>
      <c r="AG47" s="5">
        <f>_xlfn.XLOOKUP(AG$3&amp;$A47,[3]Calcs!$Q$2:$Q$2281,[3]Calcs!$H$2:$H$2281,"")</f>
        <v>4.8375606536865234</v>
      </c>
      <c r="AH47" s="5">
        <f>_xlfn.XLOOKUP(AH$3&amp;$A47,[3]Calcs!$Q$2:$Q$2281,[3]Calcs!$H$2:$H$2281,"")</f>
        <v>5.0969018936157227</v>
      </c>
      <c r="AI47" s="5">
        <f>_xlfn.XLOOKUP(AI$3&amp;$A47,[3]Calcs!$Q$2:$Q$2281,[3]Calcs!$H$2:$H$2281,"")</f>
        <v>5.098813533782959</v>
      </c>
      <c r="AJ47" s="5">
        <f>_xlfn.XLOOKUP(AJ$3&amp;$A47,[3]Calcs!$Q$2:$Q$2281,[3]Calcs!$H$2:$H$2281,"")</f>
        <v>5.1084380149841309</v>
      </c>
      <c r="AK47" s="128">
        <f>_xlfn.XLOOKUP(AK$3&amp;$A47,[3]Calcs!$Q$2:$Q$2281,[3]Calcs!$H$2:$H$2281,"")</f>
        <v>5.5977230072021484</v>
      </c>
      <c r="AL47" s="127">
        <f t="shared" si="3"/>
        <v>0.12939905770969043</v>
      </c>
      <c r="AM47" s="6">
        <f t="shared" si="4"/>
        <v>0.48928499221801758</v>
      </c>
      <c r="AN47" s="17">
        <f>_xlfn.XLOOKUP(AN$3&amp;$A47,[3]Calcs!$Q$2:$Q$2281,[3]Calcs!$G$2:$G$2281,"")</f>
        <v>72.900000000000006</v>
      </c>
      <c r="AO47" s="5">
        <f>_xlfn.XLOOKUP(AO$3&amp;$A47,[3]Calcs!$Q$2:$Q$2281,[3]Calcs!$G$2:$G$2281,"")</f>
        <v>73.099999999999994</v>
      </c>
      <c r="AP47" s="5">
        <f>_xlfn.XLOOKUP(AP$3&amp;$A47,[3]Calcs!$Q$2:$Q$2281,[3]Calcs!$G$2:$G$2281,"")</f>
        <v>73.3</v>
      </c>
      <c r="AQ47" s="5">
        <f>_xlfn.XLOOKUP(AQ$3&amp;$A47,[3]Calcs!$Q$2:$Q$2281,[3]Calcs!$G$2:$G$2281,"")</f>
        <v>73.5</v>
      </c>
      <c r="AR47" s="5">
        <f>_xlfn.XLOOKUP(AR$3&amp;$A47,[3]Calcs!$Q$2:$Q$2281,[3]Calcs!$G$2:$G$2281,"")</f>
        <v>73.7</v>
      </c>
      <c r="AS47" s="5">
        <f>_xlfn.XLOOKUP(AS$3&amp;$A47,[3]Calcs!$Q$2:$Q$2281,[3]Calcs!$G$2:$G$2281,"")</f>
        <v>73.900000000000006</v>
      </c>
      <c r="AT47" s="5">
        <f>_xlfn.XLOOKUP(AT$3&amp;$A47,[3]Calcs!$Q$2:$Q$2281,[3]Calcs!$G$2:$G$2281,"")</f>
        <v>74.099999999999994</v>
      </c>
      <c r="AU47" s="5">
        <f>_xlfn.XLOOKUP(AU$3&amp;$A47,[3]Calcs!$Q$2:$Q$2281,[3]Calcs!$G$2:$G$2281,"")</f>
        <v>74.3</v>
      </c>
      <c r="AV47" s="5">
        <f>_xlfn.XLOOKUP(AV$3&amp;$A47,[3]Calcs!$Q$2:$Q$2281,[3]Calcs!$G$2:$G$2281,"")</f>
        <v>74.5</v>
      </c>
      <c r="AW47" s="5">
        <f>_xlfn.XLOOKUP(AW$3&amp;$A47,[3]Calcs!$Q$2:$Q$2281,[3]Calcs!$G$2:$G$2281,"")</f>
        <v>74.599999999999994</v>
      </c>
      <c r="AX47" s="5">
        <f>_xlfn.XLOOKUP(AX$3&amp;$A47,[3]Calcs!$Q$2:$Q$2281,[3]Calcs!$G$2:$G$2281,"")</f>
        <v>74.7</v>
      </c>
      <c r="AY47" s="5">
        <f>_xlfn.XLOOKUP(AY$3&amp;$A47,[3]Calcs!$Q$2:$Q$2281,[3]Calcs!$G$2:$G$2281,"")</f>
        <v>74.8</v>
      </c>
      <c r="AZ47" s="5">
        <f>_xlfn.XLOOKUP(AZ$3&amp;$A47,[3]Calcs!$Q$2:$Q$2281,[3]Calcs!$G$2:$G$2281,"")</f>
        <v>74.900000000000006</v>
      </c>
      <c r="BA47" s="5">
        <f>_xlfn.XLOOKUP(BA$3&amp;$A47,[3]Calcs!$Q$2:$Q$2281,[3]Calcs!$G$2:$G$2281,"")</f>
        <v>75</v>
      </c>
      <c r="BB47" s="5">
        <f>_xlfn.XLOOKUP(BB$3&amp;$A47,[3]Calcs!$Q$2:$Q$2281,[3]Calcs!$G$2:$G$2281,"")</f>
        <v>73.5</v>
      </c>
      <c r="BC47" s="127">
        <f t="shared" si="5"/>
        <v>0.16593406593406596</v>
      </c>
      <c r="BD47" s="6">
        <f t="shared" si="6"/>
        <v>-1.5</v>
      </c>
      <c r="BE47" s="17">
        <f>_xlfn.XLOOKUP(BE$3&amp;$A47,[3]Calcs!$Q$2:$Q$2281,[3]Calcs!$I$2:$I$2281,"")</f>
        <v>4.1477495311854398</v>
      </c>
      <c r="BF47" s="5">
        <f>_xlfn.XLOOKUP(BF$3&amp;$A47,[3]Calcs!$Q$2:$Q$2281,[3]Calcs!$I$2:$I$2281,"")</f>
        <v>4.0037305701071197</v>
      </c>
      <c r="BG47" s="5">
        <f>_xlfn.XLOOKUP(BG$3&amp;$A47,[3]Calcs!$Q$2:$Q$2281,[3]Calcs!$I$2:$I$2281,"")</f>
        <v>4.4254802356188199</v>
      </c>
      <c r="BH47" s="5">
        <f>_xlfn.XLOOKUP(BH$3&amp;$A47,[3]Calcs!$Q$2:$Q$2281,[3]Calcs!$I$2:$I$2281,"")</f>
        <v>3.5497159386128398</v>
      </c>
      <c r="BI47" s="5">
        <f>_xlfn.XLOOKUP(BI$3&amp;$A47,[3]Calcs!$Q$2:$Q$2281,[3]Calcs!$I$2:$I$2281,"")</f>
        <v>3.5306939862661202</v>
      </c>
      <c r="BJ47" s="5">
        <f>_xlfn.XLOOKUP(BJ$3&amp;$A47,[3]Calcs!$Q$2:$Q$2281,[3]Calcs!$I$2:$I$2281,"")</f>
        <v>3.4595280190568101</v>
      </c>
      <c r="BK47" s="5">
        <f>_xlfn.XLOOKUP(BK$3&amp;$A47,[3]Calcs!$Q$2:$Q$2281,[3]Calcs!$I$2:$I$2281,"")</f>
        <v>3.3835581975734499</v>
      </c>
      <c r="BL47" s="5">
        <f>_xlfn.XLOOKUP(BL$3&amp;$A47,[3]Calcs!$Q$2:$Q$2281,[3]Calcs!$I$2:$I$2281,"")</f>
        <v>3.18114134732595</v>
      </c>
      <c r="BM47" s="5">
        <f>_xlfn.XLOOKUP(BM$3&amp;$A47,[3]Calcs!$Q$2:$Q$2281,[3]Calcs!$I$2:$I$2281,"")</f>
        <v>3.2740425293937601</v>
      </c>
      <c r="BN47" s="5">
        <f>_xlfn.XLOOKUP(BN$3&amp;$A47,[3]Calcs!$Q$2:$Q$2281,[3]Calcs!$I$2:$I$2281,"")</f>
        <v>3.4087158395835999</v>
      </c>
      <c r="BO47" s="5">
        <f>_xlfn.XLOOKUP(BO$3&amp;$A47,[3]Calcs!$Q$2:$Q$2281,[3]Calcs!$I$2:$I$2281,"")</f>
        <v>3.44064482905004</v>
      </c>
      <c r="BP47" s="5">
        <f>_xlfn.XLOOKUP(BP$3&amp;$A47,[3]Calcs!$Q$2:$Q$2281,[3]Calcs!$I$2:$I$2281,"")</f>
        <v>3.6354459702588802</v>
      </c>
      <c r="BQ47" s="5">
        <f>_xlfn.XLOOKUP(BQ$3&amp;$A47,[3]Calcs!$Q$2:$Q$2281,[3]Calcs!$I$2:$I$2281,"")</f>
        <v>3.7035850660489986</v>
      </c>
      <c r="BR47" s="5">
        <f>_xlfn.XLOOKUP(BR$3&amp;$A47,[3]Calcs!$Q$2:$Q$2281,[3]Calcs!$I$2:$I$2281,"")</f>
        <v>3.8329884947918855</v>
      </c>
      <c r="BS47" s="5">
        <f>_xlfn.XLOOKUP(BS$3&amp;$A47,[3]Calcs!$Q$2:$Q$2281,[3]Calcs!$I$2:$I$2281,"")</f>
        <v>3.4138198602935139</v>
      </c>
      <c r="BT47" s="127">
        <f t="shared" si="7"/>
        <v>-3.6562778517766709E-2</v>
      </c>
      <c r="BU47" s="6">
        <f t="shared" si="8"/>
        <v>-0.41916863449837161</v>
      </c>
      <c r="BV47" s="15" t="str">
        <f t="shared" si="28"/>
        <v/>
      </c>
      <c r="BW47">
        <f t="shared" si="28"/>
        <v>102</v>
      </c>
      <c r="BX47">
        <f t="shared" si="28"/>
        <v>113</v>
      </c>
      <c r="BY47">
        <f t="shared" si="28"/>
        <v>108</v>
      </c>
      <c r="BZ47">
        <f t="shared" si="28"/>
        <v>110</v>
      </c>
      <c r="CA47">
        <f t="shared" si="28"/>
        <v>120</v>
      </c>
      <c r="CB47">
        <f t="shared" si="28"/>
        <v>112</v>
      </c>
      <c r="CC47">
        <f t="shared" si="28"/>
        <v>112</v>
      </c>
      <c r="CD47">
        <f t="shared" si="28"/>
        <v>102</v>
      </c>
      <c r="CE47">
        <f t="shared" si="28"/>
        <v>93</v>
      </c>
      <c r="CF47">
        <f t="shared" si="28"/>
        <v>95</v>
      </c>
      <c r="CG47">
        <f t="shared" si="28"/>
        <v>95</v>
      </c>
      <c r="CH47">
        <f t="shared" si="28"/>
        <v>98</v>
      </c>
      <c r="CI47">
        <f t="shared" si="28"/>
        <v>106</v>
      </c>
      <c r="CJ47">
        <f t="shared" si="28"/>
        <v>64</v>
      </c>
      <c r="CK47" s="17" t="s">
        <v>333</v>
      </c>
      <c r="CL47" s="5">
        <v>7.5766749999999998</v>
      </c>
      <c r="CM47" s="5">
        <v>7.5240840000000002</v>
      </c>
      <c r="CN47" s="5">
        <v>7.473509</v>
      </c>
      <c r="CO47" s="5">
        <v>7.4250110000000005</v>
      </c>
      <c r="CP47" s="5">
        <v>7.3786519999999998</v>
      </c>
      <c r="CQ47" s="5">
        <v>7.3340069999999997</v>
      </c>
      <c r="CR47" s="5">
        <v>7.2900919999999996</v>
      </c>
      <c r="CS47" s="5">
        <v>7.2456480000000001</v>
      </c>
      <c r="CT47" s="5">
        <v>7.1997389999999992</v>
      </c>
      <c r="CU47" s="5">
        <v>7.151948</v>
      </c>
      <c r="CV47" s="5">
        <v>7.1024520000000004</v>
      </c>
      <c r="CW47" s="5">
        <v>7.0516099999999993</v>
      </c>
      <c r="CX47" s="5">
        <v>7.0001170000000004</v>
      </c>
      <c r="CY47" s="5">
        <v>6.9484449999999995</v>
      </c>
      <c r="CZ47" t="str">
        <f t="shared" si="29"/>
        <v/>
      </c>
      <c r="DA47">
        <f t="shared" si="29"/>
        <v>242.9801364753738</v>
      </c>
      <c r="DB47">
        <f t="shared" si="29"/>
        <v>233.54600206969062</v>
      </c>
      <c r="DC47">
        <f t="shared" si="29"/>
        <v>253.2871031629754</v>
      </c>
      <c r="DD47">
        <f t="shared" si="29"/>
        <v>253.60721878358191</v>
      </c>
      <c r="DE47">
        <f t="shared" si="29"/>
        <v>252.41589662333203</v>
      </c>
      <c r="DF47">
        <f t="shared" si="29"/>
        <v>267.7846014866173</v>
      </c>
      <c r="DG47">
        <f t="shared" si="29"/>
        <v>262.8408250916894</v>
      </c>
      <c r="DH47">
        <f t="shared" si="29"/>
        <v>278.67745910082249</v>
      </c>
      <c r="DI47">
        <f t="shared" si="29"/>
        <v>291.1069808773675</v>
      </c>
      <c r="DJ47">
        <f t="shared" si="29"/>
        <v>287.13678328709773</v>
      </c>
      <c r="DK47">
        <f t="shared" si="29"/>
        <v>290.74552761461604</v>
      </c>
      <c r="DL47">
        <f t="shared" si="29"/>
        <v>286.15022526644452</v>
      </c>
      <c r="DM47">
        <f t="shared" si="29"/>
        <v>280.92012344764106</v>
      </c>
      <c r="DN47">
        <f t="shared" si="29"/>
        <v>303.53834010990454</v>
      </c>
      <c r="DO47" s="5">
        <v>7.6310200000000004</v>
      </c>
      <c r="DP47" s="5">
        <v>7.5766749999999998</v>
      </c>
      <c r="DQ47" s="5">
        <v>7.5240840000000002</v>
      </c>
      <c r="DR47" s="5">
        <v>7.473509</v>
      </c>
      <c r="DS47" s="5">
        <v>7.4250110000000005</v>
      </c>
      <c r="DT47" s="5">
        <v>7.3786519999999998</v>
      </c>
      <c r="DU47" s="5">
        <v>7.3340069999999997</v>
      </c>
      <c r="DV47" s="5">
        <v>7.2900919999999996</v>
      </c>
      <c r="DW47" s="5">
        <v>7.2456480000000001</v>
      </c>
      <c r="DX47" s="5">
        <v>7.1997389999999992</v>
      </c>
      <c r="DY47" s="5">
        <v>7.151948</v>
      </c>
      <c r="DZ47" s="5">
        <v>7.1024520000000004</v>
      </c>
      <c r="EA47" s="5">
        <v>7.0516099999999993</v>
      </c>
      <c r="EB47" s="5">
        <v>7.0001170000000004</v>
      </c>
      <c r="EC47" s="5">
        <v>6.9484449999999995</v>
      </c>
      <c r="ED47" s="130" cm="1">
        <f t="array" ref="ED47">TREND($EE47:$EQ47,$EE$3:$EQ$3,ED$3)</f>
        <v>0.83480125149117157</v>
      </c>
      <c r="EE47" s="6">
        <f t="shared" si="32"/>
        <v>0.85827550852184376</v>
      </c>
      <c r="EF47" s="6">
        <f t="shared" si="32"/>
        <v>0.82077838049682106</v>
      </c>
      <c r="EG47" s="6">
        <f t="shared" si="31"/>
        <v>0.87815819776524007</v>
      </c>
      <c r="EH47" s="6">
        <f t="shared" si="31"/>
        <v>0.88890650359481271</v>
      </c>
      <c r="EI47" s="6">
        <f t="shared" si="27"/>
        <v>0.89851633909934081</v>
      </c>
      <c r="EJ47" s="6">
        <f t="shared" si="27"/>
        <v>0.91060073038036227</v>
      </c>
      <c r="EK47" s="6">
        <f t="shared" si="27"/>
        <v>0.9037398007812999</v>
      </c>
      <c r="EL47" s="6">
        <f t="shared" si="27"/>
        <v>0.93020475342815678</v>
      </c>
      <c r="EM47" s="6">
        <f t="shared" si="27"/>
        <v>0.96275826260124986</v>
      </c>
      <c r="EN47" s="6">
        <f t="shared" si="27"/>
        <v>0.96577087114268878</v>
      </c>
      <c r="EO47" s="6">
        <f t="shared" si="27"/>
        <v>0.98420179417203812</v>
      </c>
      <c r="EP47" s="6">
        <f t="shared" si="27"/>
        <v>0.97473031508823571</v>
      </c>
      <c r="EQ47" s="6">
        <f t="shared" si="21"/>
        <v>0.95637209880630436</v>
      </c>
      <c r="ER47" s="6">
        <f>IFERROR(S47/VLOOKUP($C47,$C$159:$S$166,S$3-2003,0),"")</f>
        <v>1.0568599683220814</v>
      </c>
      <c r="ES47" s="17">
        <f t="shared" si="26"/>
        <v>29.403087914591779</v>
      </c>
      <c r="ET47" s="5">
        <f t="shared" si="26"/>
        <v>32.069494398977625</v>
      </c>
      <c r="EU47" s="5">
        <f t="shared" si="26"/>
        <v>31.039791962674872</v>
      </c>
      <c r="EV47" s="5">
        <f t="shared" si="26"/>
        <v>33.891322424710452</v>
      </c>
      <c r="EW47" s="5">
        <f t="shared" si="26"/>
        <v>34.155803780436408</v>
      </c>
      <c r="EX47" s="5">
        <f t="shared" si="33"/>
        <v>34.208944482451813</v>
      </c>
      <c r="EY47" s="5">
        <f t="shared" si="33"/>
        <v>36.512727828950439</v>
      </c>
      <c r="EZ47" s="5">
        <f t="shared" si="33"/>
        <v>36.054527856670319</v>
      </c>
      <c r="FA47" s="5">
        <f t="shared" si="33"/>
        <v>38.461357645420051</v>
      </c>
      <c r="FB47" s="5">
        <f t="shared" si="33"/>
        <v>40.432990817773749</v>
      </c>
      <c r="FC47" s="5">
        <f t="shared" si="33"/>
        <v>40.148052430903824</v>
      </c>
      <c r="FD47" s="5">
        <f t="shared" si="33"/>
        <v>40.935936999590567</v>
      </c>
      <c r="FE47" s="5">
        <f t="shared" si="33"/>
        <v>40.579417362339171</v>
      </c>
      <c r="FF47" s="5">
        <f t="shared" si="33"/>
        <v>40.13077544955906</v>
      </c>
      <c r="FG47" s="5">
        <f t="shared" si="13"/>
        <v>43.684355292429395</v>
      </c>
      <c r="FH47" s="15">
        <f t="shared" si="30"/>
        <v>224.37555193800816</v>
      </c>
      <c r="FI47">
        <f t="shared" si="30"/>
        <v>242.9801364753738</v>
      </c>
      <c r="FJ47">
        <f t="shared" si="30"/>
        <v>233.54600206969062</v>
      </c>
      <c r="FK47">
        <f t="shared" si="30"/>
        <v>253.2871031629754</v>
      </c>
      <c r="FL47">
        <f t="shared" si="30"/>
        <v>253.60721878358191</v>
      </c>
      <c r="FM47">
        <f t="shared" si="30"/>
        <v>252.41589662333203</v>
      </c>
      <c r="FN47">
        <f t="shared" si="30"/>
        <v>267.7846014866173</v>
      </c>
      <c r="FO47">
        <f t="shared" si="30"/>
        <v>262.8408250916894</v>
      </c>
      <c r="FP47">
        <f t="shared" si="30"/>
        <v>278.67745910082249</v>
      </c>
      <c r="FQ47">
        <f t="shared" si="30"/>
        <v>291.1069808773675</v>
      </c>
      <c r="FR47">
        <f t="shared" si="30"/>
        <v>287.13678328709773</v>
      </c>
      <c r="FS47">
        <f t="shared" si="30"/>
        <v>290.74552761461604</v>
      </c>
      <c r="FT47">
        <f t="shared" si="30"/>
        <v>286.15022526644452</v>
      </c>
      <c r="FU47">
        <f t="shared" si="30"/>
        <v>280.92012344764106</v>
      </c>
      <c r="FV47">
        <f t="shared" si="30"/>
        <v>303.53834010990454</v>
      </c>
    </row>
    <row r="48" spans="1:178">
      <c r="A48" t="str">
        <f>VLOOKUP(B48,'[3]country codes'!$A$3:$B$287,2,0)</f>
        <v>UGA</v>
      </c>
      <c r="B48" s="1" t="s">
        <v>56</v>
      </c>
      <c r="C48" s="15">
        <v>5</v>
      </c>
      <c r="E48" s="17">
        <f>IFERROR(VLOOKUP(E$3&amp;$A48,[3]Calcs!$Q$2:$R$2281,2,0),"")</f>
        <v>28.150797395413818</v>
      </c>
      <c r="F48" s="5">
        <f>IFERROR(VLOOKUP(F$3&amp;$A48,[3]Calcs!$Q$2:$R$2281,2,0),"")</f>
        <v>32.796193761672825</v>
      </c>
      <c r="G48" s="5">
        <f>IFERROR(VLOOKUP(G$3&amp;$A48,[3]Calcs!$Q$2:$R$2281,2,0),"")</f>
        <v>34.748097608947297</v>
      </c>
      <c r="H48" s="5">
        <f>IFERROR(VLOOKUP(H$3&amp;$A48,[3]Calcs!$Q$2:$R$2281,2,0),"")</f>
        <v>35.836701510345677</v>
      </c>
      <c r="I48" s="5">
        <f>IFERROR(VLOOKUP(I$3&amp;$A48,[3]Calcs!$Q$2:$R$2281,2,0),"")</f>
        <v>34.185713972860974</v>
      </c>
      <c r="J48" s="5">
        <f>IFERROR(VLOOKUP(J$3&amp;$A48,[3]Calcs!$Q$2:$R$2281,2,0),"")</f>
        <v>38.748034237976029</v>
      </c>
      <c r="K48" s="5">
        <f>IFERROR(VLOOKUP(K$3&amp;$A48,[3]Calcs!$Q$2:$R$2281,2,0),"")</f>
        <v>36.534797199790972</v>
      </c>
      <c r="L48" s="5">
        <f>IFERROR(VLOOKUP(L$3&amp;$A48,[3]Calcs!$Q$2:$R$2281,2,0),"")</f>
        <v>33.674832204362751</v>
      </c>
      <c r="M48" s="5">
        <f>IFERROR(VLOOKUP(M$3&amp;$A48,[3]Calcs!$Q$2:$R$2281,2,0),"")</f>
        <v>34.613591027406663</v>
      </c>
      <c r="N48" s="5">
        <f>IFERROR(VLOOKUP(N$3&amp;$A48,[3]Calcs!$Q$2:$R$2281,2,0),"")</f>
        <v>38.306118763048644</v>
      </c>
      <c r="O48" s="5">
        <f>IFERROR(VLOOKUP(O$3&amp;$A48,[3]Calcs!$Q$2:$R$2281,2,0),"")</f>
        <v>38.762089329384942</v>
      </c>
      <c r="P48" s="5">
        <f>IFERROR(VLOOKUP(P$3&amp;$A48,[3]Calcs!$Q$2:$R$2281,2,0),"")</f>
        <v>37.696925219406872</v>
      </c>
      <c r="Q48" s="5">
        <f>IFERROR(VLOOKUP(Q$3&amp;$A48,[3]Calcs!$Q$2:$R$2281,2,0),"")</f>
        <v>40.191249498219634</v>
      </c>
      <c r="R48" s="5">
        <f>IFERROR(VLOOKUP(R$3&amp;$A48,[3]Calcs!$Q$2:$R$2281,2,0),"")</f>
        <v>44.769733433752847</v>
      </c>
      <c r="S48" s="5" t="str">
        <f>IFERROR(VLOOKUP(S$3&amp;$A48,[3]Calcs!$Q$2:$R$2281,2,0),"")</f>
        <v/>
      </c>
      <c r="T48" s="127">
        <f t="shared" si="0"/>
        <v>0.76867620692667094</v>
      </c>
      <c r="U48" s="6">
        <f t="shared" si="1"/>
        <v>0.8189383026795205</v>
      </c>
      <c r="V48" s="6" t="str">
        <f t="shared" si="2"/>
        <v/>
      </c>
      <c r="W48" s="17">
        <f>_xlfn.XLOOKUP(W$3&amp;$A48,[3]Calcs!$Q$2:$Q$2281,[3]Calcs!$H$2:$H$2281,"")</f>
        <v>3.733583927154541</v>
      </c>
      <c r="X48" s="5">
        <f>_xlfn.XLOOKUP(X$3&amp;$A48,[3]Calcs!$Q$2:$Q$2281,[3]Calcs!$H$2:$H$2281,"")</f>
        <v>4.455838680267334</v>
      </c>
      <c r="Y48" s="5">
        <f>_xlfn.XLOOKUP(Y$3&amp;$A48,[3]Calcs!$Q$2:$Q$2281,[3]Calcs!$H$2:$H$2281,"")</f>
        <v>4.5686192512512207</v>
      </c>
      <c r="Z48" s="5">
        <f>_xlfn.XLOOKUP(Z$3&amp;$A48,[3]Calcs!$Q$2:$Q$2281,[3]Calcs!$H$2:$H$2281,"")</f>
        <v>4.6119856834411621</v>
      </c>
      <c r="AA48" s="5">
        <f>_xlfn.XLOOKUP(AA$3&amp;$A48,[3]Calcs!$Q$2:$Q$2281,[3]Calcs!$H$2:$H$2281,"")</f>
        <v>4.1928820610046387</v>
      </c>
      <c r="AB48" s="5">
        <f>_xlfn.XLOOKUP(AB$3&amp;$A48,[3]Calcs!$Q$2:$Q$2281,[3]Calcs!$H$2:$H$2281,"")</f>
        <v>4.8260011672973633</v>
      </c>
      <c r="AC48" s="5">
        <f>_xlfn.XLOOKUP(AC$3&amp;$A48,[3]Calcs!$Q$2:$Q$2281,[3]Calcs!$H$2:$H$2281,"")</f>
        <v>4.3092379570007324</v>
      </c>
      <c r="AD48" s="5">
        <f>_xlfn.XLOOKUP(AD$3&amp;$A48,[3]Calcs!$Q$2:$Q$2281,[3]Calcs!$H$2:$H$2281,"")</f>
        <v>3.7095787525177002</v>
      </c>
      <c r="AE48" s="5">
        <f>_xlfn.XLOOKUP(AE$3&amp;$A48,[3]Calcs!$Q$2:$Q$2281,[3]Calcs!$H$2:$H$2281,"")</f>
        <v>3.7699191570281982</v>
      </c>
      <c r="AF48" s="5">
        <f>_xlfn.XLOOKUP(AF$3&amp;$A48,[3]Calcs!$Q$2:$Q$2281,[3]Calcs!$H$2:$H$2281,"")</f>
        <v>4.2376866340637207</v>
      </c>
      <c r="AG48" s="5">
        <f>_xlfn.XLOOKUP(AG$3&amp;$A48,[3]Calcs!$Q$2:$Q$2281,[3]Calcs!$H$2:$H$2281,"")</f>
        <v>4.2332611083984375</v>
      </c>
      <c r="AH48" s="5">
        <f>_xlfn.XLOOKUP(AH$3&amp;$A48,[3]Calcs!$Q$2:$Q$2281,[3]Calcs!$H$2:$H$2281,"")</f>
        <v>4.0005168914794922</v>
      </c>
      <c r="AI48" s="5">
        <f>_xlfn.XLOOKUP(AI$3&amp;$A48,[3]Calcs!$Q$2:$Q$2281,[3]Calcs!$H$2:$H$2281,"")</f>
        <v>4.3217148780822754</v>
      </c>
      <c r="AJ48" s="5">
        <f>_xlfn.XLOOKUP(AJ$3&amp;$A48,[3]Calcs!$Q$2:$Q$2281,[3]Calcs!$H$2:$H$2281,"")</f>
        <v>4.9480514526367188</v>
      </c>
      <c r="AK48" s="128">
        <f>_xlfn.XLOOKUP(AK$3&amp;$A48,[3]Calcs!$Q$2:$Q$2281,[3]Calcs!$H$2:$H$2281,"")</f>
        <v>4.6409096717834473</v>
      </c>
      <c r="AL48" s="127">
        <f t="shared" si="3"/>
        <v>6.604044778006417E-3</v>
      </c>
      <c r="AM48" s="6">
        <f t="shared" si="4"/>
        <v>-0.30714178085327148</v>
      </c>
      <c r="AN48" s="17">
        <f>_xlfn.XLOOKUP(AN$3&amp;$A48,[3]Calcs!$Q$2:$Q$2281,[3]Calcs!$G$2:$G$2281,"")</f>
        <v>52.8</v>
      </c>
      <c r="AO48" s="5">
        <f>_xlfn.XLOOKUP(AO$3&amp;$A48,[3]Calcs!$Q$2:$Q$2281,[3]Calcs!$G$2:$G$2281,"")</f>
        <v>53.9</v>
      </c>
      <c r="AP48" s="5">
        <f>_xlfn.XLOOKUP(AP$3&amp;$A48,[3]Calcs!$Q$2:$Q$2281,[3]Calcs!$G$2:$G$2281,"")</f>
        <v>55</v>
      </c>
      <c r="AQ48" s="5">
        <f>_xlfn.XLOOKUP(AQ$3&amp;$A48,[3]Calcs!$Q$2:$Q$2281,[3]Calcs!$G$2:$G$2281,"")</f>
        <v>56.1</v>
      </c>
      <c r="AR48" s="5">
        <f>_xlfn.XLOOKUP(AR$3&amp;$A48,[3]Calcs!$Q$2:$Q$2281,[3]Calcs!$G$2:$G$2281,"")</f>
        <v>57.1</v>
      </c>
      <c r="AS48" s="5">
        <f>_xlfn.XLOOKUP(AS$3&amp;$A48,[3]Calcs!$Q$2:$Q$2281,[3]Calcs!$G$2:$G$2281,"")</f>
        <v>58.1</v>
      </c>
      <c r="AT48" s="5">
        <f>_xlfn.XLOOKUP(AT$3&amp;$A48,[3]Calcs!$Q$2:$Q$2281,[3]Calcs!$G$2:$G$2281,"")</f>
        <v>59</v>
      </c>
      <c r="AU48" s="5">
        <f>_xlfn.XLOOKUP(AU$3&amp;$A48,[3]Calcs!$Q$2:$Q$2281,[3]Calcs!$G$2:$G$2281,"")</f>
        <v>59.9</v>
      </c>
      <c r="AV48" s="5">
        <f>_xlfn.XLOOKUP(AV$3&amp;$A48,[3]Calcs!$Q$2:$Q$2281,[3]Calcs!$G$2:$G$2281,"")</f>
        <v>60.7</v>
      </c>
      <c r="AW48" s="5">
        <f>_xlfn.XLOOKUP(AW$3&amp;$A48,[3]Calcs!$Q$2:$Q$2281,[3]Calcs!$G$2:$G$2281,"")</f>
        <v>61.4</v>
      </c>
      <c r="AX48" s="5">
        <f>_xlfn.XLOOKUP(AX$3&amp;$A48,[3]Calcs!$Q$2:$Q$2281,[3]Calcs!$G$2:$G$2281,"")</f>
        <v>62</v>
      </c>
      <c r="AY48" s="5">
        <f>_xlfn.XLOOKUP(AY$3&amp;$A48,[3]Calcs!$Q$2:$Q$2281,[3]Calcs!$G$2:$G$2281,"")</f>
        <v>62.5</v>
      </c>
      <c r="AZ48" s="5">
        <f>_xlfn.XLOOKUP(AZ$3&amp;$A48,[3]Calcs!$Q$2:$Q$2281,[3]Calcs!$G$2:$G$2281,"")</f>
        <v>63</v>
      </c>
      <c r="BA48" s="5">
        <f>_xlfn.XLOOKUP(BA$3&amp;$A48,[3]Calcs!$Q$2:$Q$2281,[3]Calcs!$G$2:$G$2281,"")</f>
        <v>63.4</v>
      </c>
      <c r="BB48" s="5" t="str">
        <f>_xlfn.XLOOKUP(BB$3&amp;$A48,[3]Calcs!$Q$2:$Q$2281,[3]Calcs!$G$2:$G$2281,"")</f>
        <v/>
      </c>
      <c r="BC48" s="127">
        <f t="shared" si="5"/>
        <v>0.82835164835164832</v>
      </c>
      <c r="BD48" s="6" t="str">
        <f t="shared" si="6"/>
        <v/>
      </c>
      <c r="BE48" s="17">
        <f>_xlfn.XLOOKUP(BE$3&amp;$A48,[3]Calcs!$Q$2:$Q$2281,[3]Calcs!$I$2:$I$2281,"")</f>
        <v>1.44975049797365</v>
      </c>
      <c r="BF48" s="5">
        <f>_xlfn.XLOOKUP(BF$3&amp;$A48,[3]Calcs!$Q$2:$Q$2281,[3]Calcs!$I$2:$I$2281,"")</f>
        <v>1.4383507459025</v>
      </c>
      <c r="BG48" s="5">
        <f>_xlfn.XLOOKUP(BG$3&amp;$A48,[3]Calcs!$Q$2:$Q$2281,[3]Calcs!$I$2:$I$2281,"")</f>
        <v>1.3245844842726699</v>
      </c>
      <c r="BH48" s="5">
        <f>_xlfn.XLOOKUP(BH$3&amp;$A48,[3]Calcs!$Q$2:$Q$2281,[3]Calcs!$I$2:$I$2281,"")</f>
        <v>1.29722893843662</v>
      </c>
      <c r="BI48" s="5">
        <f>_xlfn.XLOOKUP(BI$3&amp;$A48,[3]Calcs!$Q$2:$Q$2281,[3]Calcs!$I$2:$I$2281,"")</f>
        <v>1.2808402823614899</v>
      </c>
      <c r="BJ48" s="5">
        <f>_xlfn.XLOOKUP(BJ$3&amp;$A48,[3]Calcs!$Q$2:$Q$2281,[3]Calcs!$I$2:$I$2281,"")</f>
        <v>1.2505055791604101</v>
      </c>
      <c r="BK48" s="5">
        <f>_xlfn.XLOOKUP(BK$3&amp;$A48,[3]Calcs!$Q$2:$Q$2281,[3]Calcs!$I$2:$I$2281,"")</f>
        <v>1.1795419600408801</v>
      </c>
      <c r="BL48" s="5">
        <f>_xlfn.XLOOKUP(BL$3&amp;$A48,[3]Calcs!$Q$2:$Q$2281,[3]Calcs!$I$2:$I$2281,"")</f>
        <v>1.1484331709873099</v>
      </c>
      <c r="BM48" s="5">
        <f>_xlfn.XLOOKUP(BM$3&amp;$A48,[3]Calcs!$Q$2:$Q$2281,[3]Calcs!$I$2:$I$2281,"")</f>
        <v>1.1374922781918699</v>
      </c>
      <c r="BN48" s="5">
        <f>_xlfn.XLOOKUP(BN$3&amp;$A48,[3]Calcs!$Q$2:$Q$2281,[3]Calcs!$I$2:$I$2281,"")</f>
        <v>1.0754657045020699</v>
      </c>
      <c r="BO48" s="5">
        <f>_xlfn.XLOOKUP(BO$3&amp;$A48,[3]Calcs!$Q$2:$Q$2281,[3]Calcs!$I$2:$I$2281,"")</f>
        <v>1.0592535316868199</v>
      </c>
      <c r="BP48" s="5">
        <f>_xlfn.XLOOKUP(BP$3&amp;$A48,[3]Calcs!$Q$2:$Q$2281,[3]Calcs!$I$2:$I$2281,"")</f>
        <v>1.04291285809617</v>
      </c>
      <c r="BQ48" s="5">
        <f>_xlfn.XLOOKUP(BQ$3&amp;$A48,[3]Calcs!$Q$2:$Q$2281,[3]Calcs!$I$2:$I$2281,"")</f>
        <v>1.0132468631887466</v>
      </c>
      <c r="BR48" s="5">
        <f>_xlfn.XLOOKUP(BR$3&amp;$A48,[3]Calcs!$Q$2:$Q$2281,[3]Calcs!$I$2:$I$2281,"")</f>
        <v>0.9858598901022767</v>
      </c>
      <c r="BS48" s="5">
        <f>_xlfn.XLOOKUP(BS$3&amp;$A48,[3]Calcs!$Q$2:$Q$2281,[3]Calcs!$I$2:$I$2281,"")</f>
        <v>0.94220792898940187</v>
      </c>
      <c r="BT48" s="127">
        <f t="shared" si="7"/>
        <v>-3.5834317969829742E-2</v>
      </c>
      <c r="BU48" s="6">
        <f t="shared" si="8"/>
        <v>-4.3651961112874837E-2</v>
      </c>
      <c r="BV48" s="15">
        <f t="shared" si="28"/>
        <v>82</v>
      </c>
      <c r="BW48">
        <f t="shared" si="28"/>
        <v>97</v>
      </c>
      <c r="BX48">
        <f t="shared" si="28"/>
        <v>100</v>
      </c>
      <c r="BY48">
        <f t="shared" si="28"/>
        <v>100</v>
      </c>
      <c r="BZ48">
        <f t="shared" si="28"/>
        <v>109</v>
      </c>
      <c r="CA48">
        <f t="shared" si="28"/>
        <v>98</v>
      </c>
      <c r="CB48">
        <f t="shared" si="28"/>
        <v>111</v>
      </c>
      <c r="CC48">
        <f t="shared" si="28"/>
        <v>122</v>
      </c>
      <c r="CD48">
        <f t="shared" si="28"/>
        <v>116</v>
      </c>
      <c r="CE48">
        <f t="shared" si="28"/>
        <v>100</v>
      </c>
      <c r="CF48">
        <f t="shared" si="28"/>
        <v>100</v>
      </c>
      <c r="CG48">
        <f t="shared" si="28"/>
        <v>119</v>
      </c>
      <c r="CH48">
        <f t="shared" si="28"/>
        <v>104</v>
      </c>
      <c r="CI48">
        <f t="shared" si="28"/>
        <v>76</v>
      </c>
      <c r="CJ48" t="str">
        <f t="shared" si="28"/>
        <v/>
      </c>
      <c r="CK48" s="17">
        <v>28.571475</v>
      </c>
      <c r="CL48" s="5">
        <v>29.486335</v>
      </c>
      <c r="CM48" s="5">
        <v>30.431733999999999</v>
      </c>
      <c r="CN48" s="5">
        <v>31.411096000000001</v>
      </c>
      <c r="CO48" s="5">
        <v>32.428164000000002</v>
      </c>
      <c r="CP48" s="5">
        <v>33.476771999999997</v>
      </c>
      <c r="CQ48" s="5">
        <v>34.558699999999995</v>
      </c>
      <c r="CR48" s="5">
        <v>35.694519</v>
      </c>
      <c r="CS48" s="5">
        <v>36.911529999999999</v>
      </c>
      <c r="CT48" s="5">
        <v>38.225447000000003</v>
      </c>
      <c r="CU48" s="5">
        <v>39.649173000000005</v>
      </c>
      <c r="CV48" s="5">
        <v>41.166588000000004</v>
      </c>
      <c r="CW48" s="5">
        <v>42.729031999999997</v>
      </c>
      <c r="CX48" s="5">
        <v>44.269587000000001</v>
      </c>
      <c r="CY48" s="5" t="s">
        <v>333</v>
      </c>
      <c r="CZ48">
        <f t="shared" si="29"/>
        <v>804.30980401313104</v>
      </c>
      <c r="DA48">
        <f t="shared" si="29"/>
        <v>967.03955598159507</v>
      </c>
      <c r="DB48">
        <f t="shared" si="29"/>
        <v>1057.4448634415201</v>
      </c>
      <c r="DC48">
        <f t="shared" si="29"/>
        <v>1125.670071464813</v>
      </c>
      <c r="DD48">
        <f t="shared" si="29"/>
        <v>1108.5799391690273</v>
      </c>
      <c r="DE48">
        <f t="shared" si="29"/>
        <v>1297.1591076329171</v>
      </c>
      <c r="DF48">
        <f t="shared" si="29"/>
        <v>1262.595095988416</v>
      </c>
      <c r="DG48">
        <f t="shared" si="29"/>
        <v>1202.0069379404381</v>
      </c>
      <c r="DH48">
        <f t="shared" si="29"/>
        <v>1277.6406036158519</v>
      </c>
      <c r="DI48">
        <f t="shared" si="29"/>
        <v>1464.2685125526216</v>
      </c>
      <c r="DJ48">
        <f t="shared" si="29"/>
        <v>1536.8847856622376</v>
      </c>
      <c r="DK48">
        <f t="shared" si="29"/>
        <v>1551.8537893741325</v>
      </c>
      <c r="DL48">
        <f t="shared" si="29"/>
        <v>1717.3331859294105</v>
      </c>
      <c r="DM48">
        <f t="shared" si="29"/>
        <v>1981.9376092123305</v>
      </c>
      <c r="DN48" t="str">
        <f t="shared" si="29"/>
        <v/>
      </c>
      <c r="DO48" s="5">
        <v>28.571475</v>
      </c>
      <c r="DP48" s="5">
        <v>29.486335</v>
      </c>
      <c r="DQ48" s="5">
        <v>30.431733999999999</v>
      </c>
      <c r="DR48" s="5">
        <v>31.411096000000001</v>
      </c>
      <c r="DS48" s="5">
        <v>32.428164000000002</v>
      </c>
      <c r="DT48" s="5">
        <v>33.476771999999997</v>
      </c>
      <c r="DU48" s="5">
        <v>34.558699999999995</v>
      </c>
      <c r="DV48" s="5">
        <v>35.694519</v>
      </c>
      <c r="DW48" s="5">
        <v>36.911529999999999</v>
      </c>
      <c r="DX48" s="5">
        <v>38.225447000000003</v>
      </c>
      <c r="DY48" s="5">
        <v>39.649173000000005</v>
      </c>
      <c r="DZ48" s="5">
        <v>41.166588000000004</v>
      </c>
      <c r="EA48" s="5">
        <v>42.729031999999997</v>
      </c>
      <c r="EB48" s="5">
        <v>44.269587000000001</v>
      </c>
      <c r="EC48" s="5">
        <v>45.741</v>
      </c>
      <c r="ED48" s="127">
        <f>IFERROR(E48/VLOOKUP($C48,$C$159:$S$166,E$3-2003,0),"")</f>
        <v>0.90383649588442549</v>
      </c>
      <c r="EE48" s="6">
        <f t="shared" si="32"/>
        <v>0.9876961215870117</v>
      </c>
      <c r="EF48" s="6">
        <f t="shared" si="32"/>
        <v>1.0274483881575989</v>
      </c>
      <c r="EG48" s="6">
        <f t="shared" si="31"/>
        <v>1.0500460268380161</v>
      </c>
      <c r="EH48" s="6">
        <f t="shared" si="31"/>
        <v>1.0060432158822654</v>
      </c>
      <c r="EI48" s="6">
        <f t="shared" si="27"/>
        <v>1.0673341017327171</v>
      </c>
      <c r="EJ48" s="6">
        <f t="shared" si="27"/>
        <v>0.98204094195634939</v>
      </c>
      <c r="EK48" s="6">
        <f t="shared" si="27"/>
        <v>0.943968519927043</v>
      </c>
      <c r="EL48" s="6">
        <f t="shared" si="27"/>
        <v>0.95024717197578668</v>
      </c>
      <c r="EM48" s="6">
        <f t="shared" si="27"/>
        <v>1.0342237890228094</v>
      </c>
      <c r="EN48" s="6">
        <f t="shared" si="27"/>
        <v>1.0320363304414437</v>
      </c>
      <c r="EO48" s="6">
        <f t="shared" si="27"/>
        <v>0.97478363133293455</v>
      </c>
      <c r="EP48" s="6">
        <f t="shared" si="27"/>
        <v>1.0140121916253688</v>
      </c>
      <c r="EQ48" s="6">
        <f t="shared" si="21"/>
        <v>1.1493758845008455</v>
      </c>
      <c r="ER48" s="129" cm="1">
        <f t="array" ref="ER48">TREND($EM48:$EQ48,$EM$3:$EQ$3,ER$3)</f>
        <v>1.1045703810266758</v>
      </c>
      <c r="ES48" s="17">
        <f t="shared" si="26"/>
        <v>28.150797395413818</v>
      </c>
      <c r="ET48" s="5">
        <f t="shared" si="26"/>
        <v>32.796193761672825</v>
      </c>
      <c r="EU48" s="5">
        <f t="shared" si="26"/>
        <v>34.748097608947297</v>
      </c>
      <c r="EV48" s="5">
        <f t="shared" si="26"/>
        <v>35.836701510345677</v>
      </c>
      <c r="EW48" s="5">
        <f t="shared" si="26"/>
        <v>34.185713972860974</v>
      </c>
      <c r="EX48" s="5">
        <f t="shared" si="33"/>
        <v>38.748034237976029</v>
      </c>
      <c r="EY48" s="5">
        <f t="shared" si="33"/>
        <v>36.534797199790972</v>
      </c>
      <c r="EZ48" s="5">
        <f t="shared" si="33"/>
        <v>33.674832204362751</v>
      </c>
      <c r="FA48" s="5">
        <f t="shared" si="33"/>
        <v>34.613591027406663</v>
      </c>
      <c r="FB48" s="5">
        <f t="shared" si="33"/>
        <v>38.306118763048644</v>
      </c>
      <c r="FC48" s="5">
        <f t="shared" si="33"/>
        <v>38.762089329384942</v>
      </c>
      <c r="FD48" s="5">
        <f t="shared" si="33"/>
        <v>37.696925219406872</v>
      </c>
      <c r="FE48" s="5">
        <f t="shared" si="33"/>
        <v>40.191249498219634</v>
      </c>
      <c r="FF48" s="5">
        <f t="shared" si="33"/>
        <v>44.769733433752847</v>
      </c>
      <c r="FG48" s="5">
        <f t="shared" si="13"/>
        <v>45.592775562092527</v>
      </c>
      <c r="FH48" s="15">
        <f t="shared" si="30"/>
        <v>804.30980401313104</v>
      </c>
      <c r="FI48">
        <f t="shared" si="30"/>
        <v>967.03955598159507</v>
      </c>
      <c r="FJ48">
        <f t="shared" si="30"/>
        <v>1057.4448634415201</v>
      </c>
      <c r="FK48">
        <f t="shared" si="30"/>
        <v>1125.670071464813</v>
      </c>
      <c r="FL48">
        <f t="shared" si="30"/>
        <v>1108.5799391690273</v>
      </c>
      <c r="FM48">
        <f t="shared" si="30"/>
        <v>1297.1591076329171</v>
      </c>
      <c r="FN48">
        <f t="shared" si="30"/>
        <v>1262.595095988416</v>
      </c>
      <c r="FO48">
        <f t="shared" si="30"/>
        <v>1202.0069379404381</v>
      </c>
      <c r="FP48">
        <f t="shared" si="30"/>
        <v>1277.6406036158519</v>
      </c>
      <c r="FQ48">
        <f t="shared" si="30"/>
        <v>1464.2685125526216</v>
      </c>
      <c r="FR48">
        <f t="shared" si="30"/>
        <v>1536.8847856622376</v>
      </c>
      <c r="FS48">
        <f t="shared" si="30"/>
        <v>1551.8537893741325</v>
      </c>
      <c r="FT48">
        <f t="shared" si="30"/>
        <v>1717.3331859294105</v>
      </c>
      <c r="FU48">
        <f t="shared" si="30"/>
        <v>1981.9376092123305</v>
      </c>
      <c r="FV48">
        <f t="shared" si="30"/>
        <v>2085.4591469856741</v>
      </c>
    </row>
    <row r="49" spans="1:178">
      <c r="A49" t="str">
        <f>VLOOKUP(B49,'[3]country codes'!$A$3:$B$287,2,0)</f>
        <v>BLR</v>
      </c>
      <c r="B49" s="1" t="s">
        <v>103</v>
      </c>
      <c r="C49" s="15">
        <v>7</v>
      </c>
      <c r="E49" s="17">
        <f>IFERROR(VLOOKUP(E$3&amp;$A49,[3]Calcs!$Q$2:$R$2281,2,0),"")</f>
        <v>38.042712938869983</v>
      </c>
      <c r="F49" s="5">
        <f>IFERROR(VLOOKUP(F$3&amp;$A49,[3]Calcs!$Q$2:$R$2281,2,0),"")</f>
        <v>37.664421600409817</v>
      </c>
      <c r="G49" s="5">
        <f>IFERROR(VLOOKUP(G$3&amp;$A49,[3]Calcs!$Q$2:$R$2281,2,0),"")</f>
        <v>36.273675974183426</v>
      </c>
      <c r="H49" s="5">
        <f>IFERROR(VLOOKUP(H$3&amp;$A49,[3]Calcs!$Q$2:$R$2281,2,0),"")</f>
        <v>38.303321486646837</v>
      </c>
      <c r="I49" s="5">
        <f>IFERROR(VLOOKUP(I$3&amp;$A49,[3]Calcs!$Q$2:$R$2281,2,0),"")</f>
        <v>38.00918880732101</v>
      </c>
      <c r="J49" s="5">
        <f>IFERROR(VLOOKUP(J$3&amp;$A49,[3]Calcs!$Q$2:$R$2281,2,0),"")</f>
        <v>37.755282974903082</v>
      </c>
      <c r="K49" s="5">
        <f>IFERROR(VLOOKUP(K$3&amp;$A49,[3]Calcs!$Q$2:$R$2281,2,0),"")</f>
        <v>38.98901893152722</v>
      </c>
      <c r="L49" s="5">
        <f>IFERROR(VLOOKUP(L$3&amp;$A49,[3]Calcs!$Q$2:$R$2281,2,0),"")</f>
        <v>40.385925860048381</v>
      </c>
      <c r="M49" s="5">
        <f>IFERROR(VLOOKUP(M$3&amp;$A49,[3]Calcs!$Q$2:$R$2281,2,0),"")</f>
        <v>39.971487268229232</v>
      </c>
      <c r="N49" s="5">
        <f>IFERROR(VLOOKUP(N$3&amp;$A49,[3]Calcs!$Q$2:$R$2281,2,0),"")</f>
        <v>42.313061136899215</v>
      </c>
      <c r="O49" s="5">
        <f>IFERROR(VLOOKUP(O$3&amp;$A49,[3]Calcs!$Q$2:$R$2281,2,0),"")</f>
        <v>39.765074708290634</v>
      </c>
      <c r="P49" s="5">
        <f>IFERROR(VLOOKUP(P$3&amp;$A49,[3]Calcs!$Q$2:$R$2281,2,0),"")</f>
        <v>40.933946968613306</v>
      </c>
      <c r="Q49" s="5">
        <f>IFERROR(VLOOKUP(Q$3&amp;$A49,[3]Calcs!$Q$2:$R$2281,2,0),"")</f>
        <v>39.367531985556056</v>
      </c>
      <c r="R49" s="5">
        <f>IFERROR(VLOOKUP(R$3&amp;$A49,[3]Calcs!$Q$2:$R$2281,2,0),"")</f>
        <v>42.887809524269713</v>
      </c>
      <c r="S49" s="5" t="str">
        <f>IFERROR(VLOOKUP(S$3&amp;$A49,[3]Calcs!$Q$2:$R$2281,2,0),"")</f>
        <v/>
      </c>
      <c r="T49" s="127">
        <f t="shared" si="0"/>
        <v>0.35925288528477201</v>
      </c>
      <c r="U49" s="6">
        <f t="shared" si="1"/>
        <v>0.80764458795315408</v>
      </c>
      <c r="V49" s="6" t="str">
        <f t="shared" si="2"/>
        <v/>
      </c>
      <c r="W49" s="17">
        <f>_xlfn.XLOOKUP(W$3&amp;$A49,[3]Calcs!$Q$2:$Q$2281,[3]Calcs!$H$2:$H$2281,"")</f>
        <v>5.6576499938964844</v>
      </c>
      <c r="X49" s="5">
        <f>_xlfn.XLOOKUP(X$3&amp;$A49,[3]Calcs!$Q$2:$Q$2281,[3]Calcs!$H$2:$H$2281,"")</f>
        <v>5.616976261138916</v>
      </c>
      <c r="Y49" s="5">
        <f>_xlfn.XLOOKUP(Y$3&amp;$A49,[3]Calcs!$Q$2:$Q$2281,[3]Calcs!$H$2:$H$2281,"")</f>
        <v>5.4633321762084961</v>
      </c>
      <c r="Z49" s="5">
        <f>_xlfn.XLOOKUP(Z$3&amp;$A49,[3]Calcs!$Q$2:$Q$2281,[3]Calcs!$H$2:$H$2281,"")</f>
        <v>5.5641312599182129</v>
      </c>
      <c r="AA49" s="5">
        <f>_xlfn.XLOOKUP(AA$3&amp;$A49,[3]Calcs!$Q$2:$Q$2281,[3]Calcs!$H$2:$H$2281,"")</f>
        <v>5.5259232521057129</v>
      </c>
      <c r="AB49" s="5">
        <f>_xlfn.XLOOKUP(AB$3&amp;$A49,[3]Calcs!$Q$2:$Q$2281,[3]Calcs!$H$2:$H$2281,"")</f>
        <v>5.2253079414367676</v>
      </c>
      <c r="AC49" s="5">
        <f>_xlfn.XLOOKUP(AC$3&amp;$A49,[3]Calcs!$Q$2:$Q$2281,[3]Calcs!$H$2:$H$2281,"")</f>
        <v>5.7490434646606445</v>
      </c>
      <c r="AD49" s="5">
        <f>_xlfn.XLOOKUP(AD$3&amp;$A49,[3]Calcs!$Q$2:$Q$2281,[3]Calcs!$H$2:$H$2281,"")</f>
        <v>5.8764662742614746</v>
      </c>
      <c r="AE49" s="5">
        <f>_xlfn.XLOOKUP(AE$3&amp;$A49,[3]Calcs!$Q$2:$Q$2281,[3]Calcs!$H$2:$H$2281,"")</f>
        <v>5.8124008178710938</v>
      </c>
      <c r="AF49" s="5">
        <f>_xlfn.XLOOKUP(AF$3&amp;$A49,[3]Calcs!$Q$2:$Q$2281,[3]Calcs!$H$2:$H$2281,"")</f>
        <v>5.7189078330993652</v>
      </c>
      <c r="AG49" s="5">
        <f>_xlfn.XLOOKUP(AG$3&amp;$A49,[3]Calcs!$Q$2:$Q$2281,[3]Calcs!$H$2:$H$2281,"")</f>
        <v>5.1778993606567383</v>
      </c>
      <c r="AH49" s="5">
        <f>_xlfn.XLOOKUP(AH$3&amp;$A49,[3]Calcs!$Q$2:$Q$2281,[3]Calcs!$H$2:$H$2281,"")</f>
        <v>5.552915096282959</v>
      </c>
      <c r="AI49" s="5">
        <f>_xlfn.XLOOKUP(AI$3&amp;$A49,[3]Calcs!$Q$2:$Q$2281,[3]Calcs!$H$2:$H$2281,"")</f>
        <v>5.2337698936462402</v>
      </c>
      <c r="AJ49" s="5">
        <f>_xlfn.XLOOKUP(AJ$3&amp;$A49,[3]Calcs!$Q$2:$Q$2281,[3]Calcs!$H$2:$H$2281,"")</f>
        <v>5.8214530944824219</v>
      </c>
      <c r="AK49" s="128" t="str">
        <f>_xlfn.XLOOKUP(AK$3&amp;$A49,[3]Calcs!$Q$2:$Q$2281,[3]Calcs!$H$2:$H$2281,"")</f>
        <v/>
      </c>
      <c r="AL49" s="127">
        <f t="shared" si="3"/>
        <v>-2.4825986925062242E-3</v>
      </c>
      <c r="AM49" s="6" t="str">
        <f t="shared" si="4"/>
        <v/>
      </c>
      <c r="AN49" s="17">
        <f>_xlfn.XLOOKUP(AN$3&amp;$A49,[3]Calcs!$Q$2:$Q$2281,[3]Calcs!$G$2:$G$2281,"")</f>
        <v>68.7</v>
      </c>
      <c r="AO49" s="5">
        <f>_xlfn.XLOOKUP(AO$3&amp;$A49,[3]Calcs!$Q$2:$Q$2281,[3]Calcs!$G$2:$G$2281,"")</f>
        <v>69.099999999999994</v>
      </c>
      <c r="AP49" s="5">
        <f>_xlfn.XLOOKUP(AP$3&amp;$A49,[3]Calcs!$Q$2:$Q$2281,[3]Calcs!$G$2:$G$2281,"")</f>
        <v>69.599999999999994</v>
      </c>
      <c r="AQ49" s="5">
        <f>_xlfn.XLOOKUP(AQ$3&amp;$A49,[3]Calcs!$Q$2:$Q$2281,[3]Calcs!$G$2:$G$2281,"")</f>
        <v>70.2</v>
      </c>
      <c r="AR49" s="5">
        <f>_xlfn.XLOOKUP(AR$3&amp;$A49,[3]Calcs!$Q$2:$Q$2281,[3]Calcs!$G$2:$G$2281,"")</f>
        <v>70.8</v>
      </c>
      <c r="AS49" s="5">
        <f>_xlfn.XLOOKUP(AS$3&amp;$A49,[3]Calcs!$Q$2:$Q$2281,[3]Calcs!$G$2:$G$2281,"")</f>
        <v>71.400000000000006</v>
      </c>
      <c r="AT49" s="5">
        <f>_xlfn.XLOOKUP(AT$3&amp;$A49,[3]Calcs!$Q$2:$Q$2281,[3]Calcs!$G$2:$G$2281,"")</f>
        <v>72.099999999999994</v>
      </c>
      <c r="AU49" s="5">
        <f>_xlfn.XLOOKUP(AU$3&amp;$A49,[3]Calcs!$Q$2:$Q$2281,[3]Calcs!$G$2:$G$2281,"")</f>
        <v>72.7</v>
      </c>
      <c r="AV49" s="5">
        <f>_xlfn.XLOOKUP(AV$3&amp;$A49,[3]Calcs!$Q$2:$Q$2281,[3]Calcs!$G$2:$G$2281,"")</f>
        <v>73.2</v>
      </c>
      <c r="AW49" s="5">
        <f>_xlfn.XLOOKUP(AW$3&amp;$A49,[3]Calcs!$Q$2:$Q$2281,[3]Calcs!$G$2:$G$2281,"")</f>
        <v>73.7</v>
      </c>
      <c r="AX49" s="5">
        <f>_xlfn.XLOOKUP(AX$3&amp;$A49,[3]Calcs!$Q$2:$Q$2281,[3]Calcs!$G$2:$G$2281,"")</f>
        <v>74</v>
      </c>
      <c r="AY49" s="5">
        <f>_xlfn.XLOOKUP(AY$3&amp;$A49,[3]Calcs!$Q$2:$Q$2281,[3]Calcs!$G$2:$G$2281,"")</f>
        <v>74.3</v>
      </c>
      <c r="AZ49" s="5">
        <f>_xlfn.XLOOKUP(AZ$3&amp;$A49,[3]Calcs!$Q$2:$Q$2281,[3]Calcs!$G$2:$G$2281,"")</f>
        <v>74.599999999999994</v>
      </c>
      <c r="BA49" s="5">
        <f>_xlfn.XLOOKUP(BA$3&amp;$A49,[3]Calcs!$Q$2:$Q$2281,[3]Calcs!$G$2:$G$2281,"")</f>
        <v>74.8</v>
      </c>
      <c r="BB49" s="5">
        <f>_xlfn.XLOOKUP(BB$3&amp;$A49,[3]Calcs!$Q$2:$Q$2281,[3]Calcs!$G$2:$G$2281,"")</f>
        <v>74.830496124031015</v>
      </c>
      <c r="BC49" s="127">
        <f t="shared" si="5"/>
        <v>0.50373626373626368</v>
      </c>
      <c r="BD49" s="6">
        <f t="shared" si="6"/>
        <v>3.0496124031017757E-2</v>
      </c>
      <c r="BE49" s="17">
        <f>_xlfn.XLOOKUP(BE$3&amp;$A49,[3]Calcs!$Q$2:$Q$2281,[3]Calcs!$I$2:$I$2281,"")</f>
        <v>4.3705389899759401</v>
      </c>
      <c r="BF49" s="5">
        <f>_xlfn.XLOOKUP(BF$3&amp;$A49,[3]Calcs!$Q$2:$Q$2281,[3]Calcs!$I$2:$I$2281,"")</f>
        <v>4.4648521223737996</v>
      </c>
      <c r="BG49" s="5">
        <f>_xlfn.XLOOKUP(BG$3&amp;$A49,[3]Calcs!$Q$2:$Q$2281,[3]Calcs!$I$2:$I$2281,"")</f>
        <v>4.7408031756854898</v>
      </c>
      <c r="BH49" s="5">
        <f>_xlfn.XLOOKUP(BH$3&amp;$A49,[3]Calcs!$Q$2:$Q$2281,[3]Calcs!$I$2:$I$2281,"")</f>
        <v>4.3611844880148301</v>
      </c>
      <c r="BI49" s="5">
        <f>_xlfn.XLOOKUP(BI$3&amp;$A49,[3]Calcs!$Q$2:$Q$2281,[3]Calcs!$I$2:$I$2281,"")</f>
        <v>4.4803056652337103</v>
      </c>
      <c r="BJ49" s="5">
        <f>_xlfn.XLOOKUP(BJ$3&amp;$A49,[3]Calcs!$Q$2:$Q$2281,[3]Calcs!$I$2:$I$2281,"")</f>
        <v>4.18537532071739</v>
      </c>
      <c r="BK49" s="5">
        <f>_xlfn.XLOOKUP(BK$3&amp;$A49,[3]Calcs!$Q$2:$Q$2281,[3]Calcs!$I$2:$I$2281,"")</f>
        <v>4.6843760905303098</v>
      </c>
      <c r="BL49" s="5">
        <f>_xlfn.XLOOKUP(BL$3&amp;$A49,[3]Calcs!$Q$2:$Q$2281,[3]Calcs!$I$2:$I$2281,"")</f>
        <v>4.5952043123554898</v>
      </c>
      <c r="BM49" s="5">
        <f>_xlfn.XLOOKUP(BM$3&amp;$A49,[3]Calcs!$Q$2:$Q$2281,[3]Calcs!$I$2:$I$2281,"")</f>
        <v>4.6895259758845098</v>
      </c>
      <c r="BN49" s="5">
        <f>_xlfn.XLOOKUP(BN$3&amp;$A49,[3]Calcs!$Q$2:$Q$2281,[3]Calcs!$I$2:$I$2281,"")</f>
        <v>4.00395638310113</v>
      </c>
      <c r="BO49" s="5">
        <f>_xlfn.XLOOKUP(BO$3&amp;$A49,[3]Calcs!$Q$2:$Q$2281,[3]Calcs!$I$2:$I$2281,"")</f>
        <v>3.9223253199626402</v>
      </c>
      <c r="BP49" s="5">
        <f>_xlfn.XLOOKUP(BP$3&amp;$A49,[3]Calcs!$Q$2:$Q$2281,[3]Calcs!$I$2:$I$2281,"")</f>
        <v>4.20448893391361</v>
      </c>
      <c r="BQ49" s="5">
        <f>_xlfn.XLOOKUP(BQ$3&amp;$A49,[3]Calcs!$Q$2:$Q$2281,[3]Calcs!$I$2:$I$2281,"")</f>
        <v>4.1652504325319777</v>
      </c>
      <c r="BR49" s="5">
        <f>_xlfn.XLOOKUP(BR$3&amp;$A49,[3]Calcs!$Q$2:$Q$2281,[3]Calcs!$I$2:$I$2281,"")</f>
        <v>4.110974951057873</v>
      </c>
      <c r="BS49" s="5">
        <f>_xlfn.XLOOKUP(BS$3&amp;$A49,[3]Calcs!$Q$2:$Q$2281,[3]Calcs!$I$2:$I$2281,"")</f>
        <v>3.8779477059591936</v>
      </c>
      <c r="BT49" s="127">
        <f t="shared" si="7"/>
        <v>-3.4125845428227525E-2</v>
      </c>
      <c r="BU49" s="6">
        <f t="shared" si="8"/>
        <v>-0.23302724509867945</v>
      </c>
      <c r="BV49" s="15">
        <f t="shared" si="28"/>
        <v>54</v>
      </c>
      <c r="BW49">
        <f t="shared" si="28"/>
        <v>88</v>
      </c>
      <c r="BX49">
        <f t="shared" si="28"/>
        <v>92</v>
      </c>
      <c r="BY49">
        <f t="shared" si="28"/>
        <v>93</v>
      </c>
      <c r="BZ49">
        <f t="shared" si="28"/>
        <v>93</v>
      </c>
      <c r="CA49">
        <f t="shared" si="28"/>
        <v>102</v>
      </c>
      <c r="CB49">
        <f t="shared" si="28"/>
        <v>99</v>
      </c>
      <c r="CC49">
        <f t="shared" si="28"/>
        <v>90</v>
      </c>
      <c r="CD49">
        <f t="shared" si="28"/>
        <v>94</v>
      </c>
      <c r="CE49">
        <f t="shared" si="28"/>
        <v>84</v>
      </c>
      <c r="CF49">
        <f t="shared" si="28"/>
        <v>96</v>
      </c>
      <c r="CG49">
        <f t="shared" si="28"/>
        <v>96</v>
      </c>
      <c r="CH49">
        <f t="shared" si="28"/>
        <v>109</v>
      </c>
      <c r="CI49">
        <f t="shared" si="28"/>
        <v>89</v>
      </c>
      <c r="CJ49" t="str">
        <f t="shared" si="28"/>
        <v/>
      </c>
      <c r="CK49" s="17">
        <v>9.5168839999999992</v>
      </c>
      <c r="CL49" s="5">
        <v>9.4805139999999994</v>
      </c>
      <c r="CM49" s="5">
        <v>9.4528549999999996</v>
      </c>
      <c r="CN49" s="5">
        <v>9.4331589999999998</v>
      </c>
      <c r="CO49" s="5">
        <v>9.4205759999999987</v>
      </c>
      <c r="CP49" s="5">
        <v>9.4153160000000007</v>
      </c>
      <c r="CQ49" s="5">
        <v>9.4170449999999999</v>
      </c>
      <c r="CR49" s="5">
        <v>9.4235020000000009</v>
      </c>
      <c r="CS49" s="5">
        <v>9.4317419999999998</v>
      </c>
      <c r="CT49" s="5">
        <v>9.4394240000000007</v>
      </c>
      <c r="CU49" s="5">
        <v>9.4456380000000006</v>
      </c>
      <c r="CV49" s="5">
        <v>9.4502330000000008</v>
      </c>
      <c r="CW49" s="5">
        <v>9.4526149999999998</v>
      </c>
      <c r="CX49" s="5">
        <v>9.4524089999999994</v>
      </c>
      <c r="CY49" s="5" t="s">
        <v>333</v>
      </c>
      <c r="CZ49">
        <f t="shared" si="29"/>
        <v>362.0480860845247</v>
      </c>
      <c r="DA49">
        <f t="shared" si="29"/>
        <v>357.07807628458767</v>
      </c>
      <c r="DB49">
        <f t="shared" si="29"/>
        <v>342.88979930093967</v>
      </c>
      <c r="DC49">
        <f t="shared" si="29"/>
        <v>361.32132181165599</v>
      </c>
      <c r="DD49">
        <f t="shared" si="29"/>
        <v>358.06845185771687</v>
      </c>
      <c r="DE49">
        <f t="shared" si="29"/>
        <v>355.47791987813264</v>
      </c>
      <c r="DF49">
        <f t="shared" si="29"/>
        <v>367.16134578404376</v>
      </c>
      <c r="DG49">
        <f t="shared" si="29"/>
        <v>380.57685311401769</v>
      </c>
      <c r="DH49">
        <f t="shared" si="29"/>
        <v>377.0007552702229</v>
      </c>
      <c r="DI49">
        <f t="shared" si="29"/>
        <v>399.41092480911374</v>
      </c>
      <c r="DJ49">
        <f t="shared" si="29"/>
        <v>375.60650073746893</v>
      </c>
      <c r="DK49">
        <f t="shared" si="29"/>
        <v>386.83533646303948</v>
      </c>
      <c r="DL49">
        <f t="shared" si="29"/>
        <v>372.12612335964695</v>
      </c>
      <c r="DM49">
        <f t="shared" si="29"/>
        <v>405.39311673749273</v>
      </c>
      <c r="DN49" t="str">
        <f t="shared" si="29"/>
        <v/>
      </c>
      <c r="DO49" s="5">
        <v>9.5168839999999992</v>
      </c>
      <c r="DP49" s="5">
        <v>9.4805139999999994</v>
      </c>
      <c r="DQ49" s="5">
        <v>9.4528549999999996</v>
      </c>
      <c r="DR49" s="5">
        <v>9.4331589999999998</v>
      </c>
      <c r="DS49" s="5">
        <v>9.4205759999999987</v>
      </c>
      <c r="DT49" s="5">
        <v>9.4153160000000007</v>
      </c>
      <c r="DU49" s="5">
        <v>9.4170449999999999</v>
      </c>
      <c r="DV49" s="5">
        <v>9.4235020000000009</v>
      </c>
      <c r="DW49" s="5">
        <v>9.4317419999999998</v>
      </c>
      <c r="DX49" s="5">
        <v>9.4394240000000007</v>
      </c>
      <c r="DY49" s="5">
        <v>9.4456380000000006</v>
      </c>
      <c r="DZ49" s="5">
        <v>9.4502330000000008</v>
      </c>
      <c r="EA49" s="5">
        <v>9.4526149999999998</v>
      </c>
      <c r="EB49" s="5">
        <v>9.4524089999999994</v>
      </c>
      <c r="EC49" s="5">
        <v>9.4493209999999994</v>
      </c>
      <c r="ED49" s="127">
        <f>IFERROR(E49/VLOOKUP($C49,$C$159:$S$166,E$3-2003,0),"")</f>
        <v>1.0800941881933275</v>
      </c>
      <c r="EE49" s="6">
        <f t="shared" si="32"/>
        <v>1.0080124806490063</v>
      </c>
      <c r="EF49" s="6">
        <f t="shared" si="32"/>
        <v>0.95917682233689316</v>
      </c>
      <c r="EG49" s="6">
        <f t="shared" si="31"/>
        <v>0.99247752399923517</v>
      </c>
      <c r="EH49" s="6">
        <f t="shared" si="31"/>
        <v>0.98919104186161577</v>
      </c>
      <c r="EI49" s="6">
        <f t="shared" si="27"/>
        <v>0.99166282834805008</v>
      </c>
      <c r="EJ49" s="6">
        <f t="shared" si="27"/>
        <v>0.97235761957265421</v>
      </c>
      <c r="EK49" s="6">
        <f t="shared" si="27"/>
        <v>1.0123102633938954</v>
      </c>
      <c r="EL49" s="6">
        <f t="shared" si="27"/>
        <v>0.96672789872063836</v>
      </c>
      <c r="EM49" s="6">
        <f t="shared" si="27"/>
        <v>1.0075250037549548</v>
      </c>
      <c r="EN49" s="6">
        <f t="shared" si="27"/>
        <v>0.95655825169040165</v>
      </c>
      <c r="EO49" s="6">
        <f t="shared" si="27"/>
        <v>0.98415394887517105</v>
      </c>
      <c r="EP49" s="6">
        <f t="shared" si="27"/>
        <v>0.94562044875834272</v>
      </c>
      <c r="EQ49" s="6">
        <f t="shared" si="21"/>
        <v>1.0220760488290417</v>
      </c>
      <c r="ER49" s="129" cm="1">
        <f t="array" ref="ER49">TREND($EM49:$EQ49,$EM$3:$EQ$3,ER$3)</f>
        <v>0.98863602654641625</v>
      </c>
      <c r="ES49" s="17">
        <f t="shared" si="26"/>
        <v>38.042712938869983</v>
      </c>
      <c r="ET49" s="5">
        <f t="shared" si="26"/>
        <v>37.664421600409817</v>
      </c>
      <c r="EU49" s="5">
        <f t="shared" si="26"/>
        <v>36.273675974183426</v>
      </c>
      <c r="EV49" s="5">
        <f t="shared" si="26"/>
        <v>38.303321486646837</v>
      </c>
      <c r="EW49" s="5">
        <f t="shared" si="26"/>
        <v>38.00918880732101</v>
      </c>
      <c r="EX49" s="5">
        <f t="shared" si="33"/>
        <v>37.755282974903082</v>
      </c>
      <c r="EY49" s="5">
        <f t="shared" si="33"/>
        <v>38.98901893152722</v>
      </c>
      <c r="EZ49" s="5">
        <f t="shared" si="33"/>
        <v>40.385925860048381</v>
      </c>
      <c r="FA49" s="5">
        <f t="shared" si="33"/>
        <v>39.971487268229232</v>
      </c>
      <c r="FB49" s="5">
        <f t="shared" si="33"/>
        <v>42.313061136899215</v>
      </c>
      <c r="FC49" s="5">
        <f t="shared" si="33"/>
        <v>39.765074708290634</v>
      </c>
      <c r="FD49" s="5">
        <f t="shared" si="33"/>
        <v>40.933946968613306</v>
      </c>
      <c r="FE49" s="5">
        <f t="shared" si="33"/>
        <v>39.367531985556056</v>
      </c>
      <c r="FF49" s="5">
        <f t="shared" si="33"/>
        <v>42.887809524269713</v>
      </c>
      <c r="FG49" s="5">
        <f t="shared" si="13"/>
        <v>40.864380081607607</v>
      </c>
      <c r="FH49" s="15">
        <f t="shared" si="30"/>
        <v>362.0480860845247</v>
      </c>
      <c r="FI49">
        <f t="shared" si="30"/>
        <v>357.07807628458767</v>
      </c>
      <c r="FJ49">
        <f t="shared" si="30"/>
        <v>342.88979930093967</v>
      </c>
      <c r="FK49">
        <f t="shared" si="30"/>
        <v>361.32132181165599</v>
      </c>
      <c r="FL49">
        <f t="shared" si="30"/>
        <v>358.06845185771687</v>
      </c>
      <c r="FM49">
        <f t="shared" si="30"/>
        <v>355.47791987813264</v>
      </c>
      <c r="FN49">
        <f t="shared" si="30"/>
        <v>367.16134578404376</v>
      </c>
      <c r="FO49">
        <f t="shared" si="30"/>
        <v>380.57685311401769</v>
      </c>
      <c r="FP49">
        <f t="shared" si="30"/>
        <v>377.0007552702229</v>
      </c>
      <c r="FQ49">
        <f t="shared" si="30"/>
        <v>399.41092480911374</v>
      </c>
      <c r="FR49">
        <f t="shared" si="30"/>
        <v>375.60650073746893</v>
      </c>
      <c r="FS49">
        <f t="shared" si="30"/>
        <v>386.83533646303948</v>
      </c>
      <c r="FT49">
        <f t="shared" si="30"/>
        <v>372.12612335964695</v>
      </c>
      <c r="FU49">
        <f t="shared" si="30"/>
        <v>405.39311673749273</v>
      </c>
      <c r="FV49">
        <f t="shared" si="30"/>
        <v>386.14064485711646</v>
      </c>
    </row>
    <row r="50" spans="1:178">
      <c r="A50" t="str">
        <f>VLOOKUP(B50,'[3]country codes'!$A$3:$B$287,2,0)</f>
        <v>BDI</v>
      </c>
      <c r="B50" s="1" t="s">
        <v>106</v>
      </c>
      <c r="C50" s="15">
        <v>5</v>
      </c>
      <c r="E50" s="17" t="str">
        <f>IFERROR(VLOOKUP(E$3&amp;$A50,[3]Calcs!$Q$2:$R$2281,2,0),"")</f>
        <v/>
      </c>
      <c r="F50" s="5" t="str">
        <f>IFERROR(VLOOKUP(F$3&amp;$A50,[3]Calcs!$Q$2:$R$2281,2,0),"")</f>
        <v/>
      </c>
      <c r="G50" s="5">
        <f>IFERROR(VLOOKUP(G$3&amp;$A50,[3]Calcs!$Q$2:$R$2281,2,0),"")</f>
        <v>31.35514084575679</v>
      </c>
      <c r="H50" s="5">
        <f>IFERROR(VLOOKUP(H$3&amp;$A50,[3]Calcs!$Q$2:$R$2281,2,0),"")</f>
        <v>33.339798571956365</v>
      </c>
      <c r="I50" s="5">
        <f>IFERROR(VLOOKUP(I$3&amp;$A50,[3]Calcs!$Q$2:$R$2281,2,0),"")</f>
        <v>33.441635952152353</v>
      </c>
      <c r="J50" s="5">
        <f>IFERROR(VLOOKUP(J$3&amp;$A50,[3]Calcs!$Q$2:$R$2281,2,0),"")</f>
        <v>33.734453123645046</v>
      </c>
      <c r="K50" s="5">
        <f>IFERROR(VLOOKUP(K$3&amp;$A50,[3]Calcs!$Q$2:$R$2281,2,0),"")</f>
        <v>33.364294782514222</v>
      </c>
      <c r="L50" s="5">
        <f>IFERROR(VLOOKUP(L$3&amp;$A50,[3]Calcs!$Q$2:$R$2281,2,0),"")</f>
        <v>31.755743625299758</v>
      </c>
      <c r="M50" s="5">
        <f>IFERROR(VLOOKUP(M$3&amp;$A50,[3]Calcs!$Q$2:$R$2281,2,0),"")</f>
        <v>30.556141823237994</v>
      </c>
      <c r="N50" s="5">
        <f>IFERROR(VLOOKUP(N$3&amp;$A50,[3]Calcs!$Q$2:$R$2281,2,0),"")</f>
        <v>32.243393363605428</v>
      </c>
      <c r="O50" s="5">
        <f>IFERROR(VLOOKUP(O$3&amp;$A50,[3]Calcs!$Q$2:$R$2281,2,0),"")</f>
        <v>33.791864884637633</v>
      </c>
      <c r="P50" s="5">
        <f>IFERROR(VLOOKUP(P$3&amp;$A50,[3]Calcs!$Q$2:$R$2281,2,0),"")</f>
        <v>35.694752214973782</v>
      </c>
      <c r="Q50" s="5">
        <f>IFERROR(VLOOKUP(Q$3&amp;$A50,[3]Calcs!$Q$2:$R$2281,2,0),"")</f>
        <v>37.350269487935385</v>
      </c>
      <c r="R50" s="5">
        <f>IFERROR(VLOOKUP(R$3&amp;$A50,[3]Calcs!$Q$2:$R$2281,2,0),"")</f>
        <v>37.695240039271766</v>
      </c>
      <c r="S50" s="5" t="str">
        <f>IFERROR(VLOOKUP(S$3&amp;$A50,[3]Calcs!$Q$2:$R$2281,2,0),"")</f>
        <v/>
      </c>
      <c r="T50" s="127">
        <f t="shared" si="0"/>
        <v>0.41025138446993253</v>
      </c>
      <c r="U50" s="6">
        <f t="shared" si="1"/>
        <v>0.6623068428026786</v>
      </c>
      <c r="V50" s="6" t="str">
        <f t="shared" si="2"/>
        <v/>
      </c>
      <c r="W50" s="17" t="str">
        <f>_xlfn.XLOOKUP(W$3&amp;$A50,[3]Calcs!$Q$2:$Q$2281,[3]Calcs!$H$2:$H$2281,"")</f>
        <v/>
      </c>
      <c r="X50" s="5" t="str">
        <f>_xlfn.XLOOKUP(X$3&amp;$A50,[3]Calcs!$Q$2:$Q$2281,[3]Calcs!$H$2:$H$2281,"")</f>
        <v/>
      </c>
      <c r="Y50" s="5">
        <f>_xlfn.XLOOKUP(Y$3&amp;$A50,[3]Calcs!$Q$2:$Q$2281,[3]Calcs!$H$2:$H$2281,"")</f>
        <v>3.563227653503418</v>
      </c>
      <c r="Z50" s="5">
        <f>_xlfn.XLOOKUP(Z$3&amp;$A50,[3]Calcs!$Q$2:$Q$2281,[3]Calcs!$H$2:$H$2281,"")</f>
        <v>3.7916808128356934</v>
      </c>
      <c r="AA50" s="5">
        <f>_xlfn.XLOOKUP(AA$3&amp;$A50,[3]Calcs!$Q$2:$Q$2281,[3]Calcs!$H$2:$H$2281,"")</f>
        <v>3.748787522315979</v>
      </c>
      <c r="AB50" s="5">
        <f>_xlfn.XLOOKUP(AB$3&amp;$A50,[3]Calcs!$Q$2:$Q$2281,[3]Calcs!$H$2:$H$2281,"")</f>
        <v>3.7058942317962646</v>
      </c>
      <c r="AC50" s="5">
        <f>_xlfn.XLOOKUP(AC$3&amp;$A50,[3]Calcs!$Q$2:$Q$2281,[3]Calcs!$H$2:$H$2281,"")</f>
        <v>3.4387745062510171</v>
      </c>
      <c r="AD50" s="5">
        <f>_xlfn.XLOOKUP(AD$3&amp;$A50,[3]Calcs!$Q$2:$Q$2281,[3]Calcs!$H$2:$H$2281,"")</f>
        <v>3.17165478070577</v>
      </c>
      <c r="AE50" s="5">
        <f>_xlfn.XLOOKUP(AE$3&amp;$A50,[3]Calcs!$Q$2:$Q$2281,[3]Calcs!$H$2:$H$2281,"")</f>
        <v>2.9045350551605225</v>
      </c>
      <c r="AF50" s="5">
        <f>_xlfn.XLOOKUP(AF$3&amp;$A50,[3]Calcs!$Q$2:$Q$2281,[3]Calcs!$H$2:$H$2281,"")</f>
        <v>3.1222220659255981</v>
      </c>
      <c r="AG50" s="5">
        <f>_xlfn.XLOOKUP(AG$3&amp;$A50,[3]Calcs!$Q$2:$Q$2281,[3]Calcs!$H$2:$H$2281,"")</f>
        <v>3.3399090766906738</v>
      </c>
      <c r="AH50" s="5">
        <f>_xlfn.XLOOKUP(AH$3&amp;$A50,[3]Calcs!$Q$2:$Q$2281,[3]Calcs!$H$2:$H$2281,"")</f>
        <v>3.5575960874557495</v>
      </c>
      <c r="AI50" s="5">
        <f>_xlfn.XLOOKUP(AI$3&amp;$A50,[3]Calcs!$Q$2:$Q$2281,[3]Calcs!$H$2:$H$2281,"")</f>
        <v>3.7752830982208252</v>
      </c>
      <c r="AJ50" s="5">
        <f>_xlfn.XLOOKUP(AJ$3&amp;$A50,[3]Calcs!$Q$2:$Q$2281,[3]Calcs!$H$2:$H$2281,"")</f>
        <v>3.7752830982208252</v>
      </c>
      <c r="AK50" s="128" t="str">
        <f>_xlfn.XLOOKUP(AK$3&amp;$A50,[3]Calcs!$Q$2:$Q$2281,[3]Calcs!$H$2:$H$2281,"")</f>
        <v/>
      </c>
      <c r="AL50" s="127">
        <f t="shared" si="3"/>
        <v>-7.6923510689279667E-3</v>
      </c>
      <c r="AM50" s="6" t="str">
        <f t="shared" si="4"/>
        <v/>
      </c>
      <c r="AN50" s="17">
        <f>_xlfn.XLOOKUP(AN$3&amp;$A50,[3]Calcs!$Q$2:$Q$2281,[3]Calcs!$G$2:$G$2281,"")</f>
        <v>54.2</v>
      </c>
      <c r="AO50" s="5">
        <f>_xlfn.XLOOKUP(AO$3&amp;$A50,[3]Calcs!$Q$2:$Q$2281,[3]Calcs!$G$2:$G$2281,"")</f>
        <v>54.9</v>
      </c>
      <c r="AP50" s="5">
        <f>_xlfn.XLOOKUP(AP$3&amp;$A50,[3]Calcs!$Q$2:$Q$2281,[3]Calcs!$G$2:$G$2281,"")</f>
        <v>55.7</v>
      </c>
      <c r="AQ50" s="5">
        <f>_xlfn.XLOOKUP(AQ$3&amp;$A50,[3]Calcs!$Q$2:$Q$2281,[3]Calcs!$G$2:$G$2281,"")</f>
        <v>56.5</v>
      </c>
      <c r="AR50" s="5">
        <f>_xlfn.XLOOKUP(AR$3&amp;$A50,[3]Calcs!$Q$2:$Q$2281,[3]Calcs!$G$2:$G$2281,"")</f>
        <v>57.2</v>
      </c>
      <c r="AS50" s="5">
        <f>_xlfn.XLOOKUP(AS$3&amp;$A50,[3]Calcs!$Q$2:$Q$2281,[3]Calcs!$G$2:$G$2281,"")</f>
        <v>57.9</v>
      </c>
      <c r="AT50" s="5">
        <f>_xlfn.XLOOKUP(AT$3&amp;$A50,[3]Calcs!$Q$2:$Q$2281,[3]Calcs!$G$2:$G$2281,"")</f>
        <v>58.6</v>
      </c>
      <c r="AU50" s="5">
        <f>_xlfn.XLOOKUP(AU$3&amp;$A50,[3]Calcs!$Q$2:$Q$2281,[3]Calcs!$G$2:$G$2281,"")</f>
        <v>59.1</v>
      </c>
      <c r="AV50" s="5">
        <f>_xlfn.XLOOKUP(AV$3&amp;$A50,[3]Calcs!$Q$2:$Q$2281,[3]Calcs!$G$2:$G$2281,"")</f>
        <v>59.7</v>
      </c>
      <c r="AW50" s="5">
        <f>_xlfn.XLOOKUP(AW$3&amp;$A50,[3]Calcs!$Q$2:$Q$2281,[3]Calcs!$G$2:$G$2281,"")</f>
        <v>60.1</v>
      </c>
      <c r="AX50" s="5">
        <f>_xlfn.XLOOKUP(AX$3&amp;$A50,[3]Calcs!$Q$2:$Q$2281,[3]Calcs!$G$2:$G$2281,"")</f>
        <v>60.5</v>
      </c>
      <c r="AY50" s="5">
        <f>_xlfn.XLOOKUP(AY$3&amp;$A50,[3]Calcs!$Q$2:$Q$2281,[3]Calcs!$G$2:$G$2281,"")</f>
        <v>60.9</v>
      </c>
      <c r="AZ50" s="5">
        <f>_xlfn.XLOOKUP(AZ$3&amp;$A50,[3]Calcs!$Q$2:$Q$2281,[3]Calcs!$G$2:$G$2281,"")</f>
        <v>61.2</v>
      </c>
      <c r="BA50" s="5">
        <f>_xlfn.XLOOKUP(BA$3&amp;$A50,[3]Calcs!$Q$2:$Q$2281,[3]Calcs!$G$2:$G$2281,"")</f>
        <v>61.6</v>
      </c>
      <c r="BB50" s="5">
        <f>_xlfn.XLOOKUP(BB$3&amp;$A50,[3]Calcs!$Q$2:$Q$2281,[3]Calcs!$G$2:$G$2281,"")</f>
        <v>62</v>
      </c>
      <c r="BC50" s="127">
        <f t="shared" si="5"/>
        <v>0.57296703296703277</v>
      </c>
      <c r="BD50" s="6">
        <f t="shared" si="6"/>
        <v>0.39999999999999858</v>
      </c>
      <c r="BE50" s="17">
        <f>_xlfn.XLOOKUP(BE$3&amp;$A50,[3]Calcs!$Q$2:$Q$2281,[3]Calcs!$I$2:$I$2281,"")</f>
        <v>0.96947724812150204</v>
      </c>
      <c r="BF50" s="5">
        <f>_xlfn.XLOOKUP(BF$3&amp;$A50,[3]Calcs!$Q$2:$Q$2281,[3]Calcs!$I$2:$I$2281,"")</f>
        <v>0.88709049043699395</v>
      </c>
      <c r="BG50" s="5">
        <f>_xlfn.XLOOKUP(BG$3&amp;$A50,[3]Calcs!$Q$2:$Q$2281,[3]Calcs!$I$2:$I$2281,"")</f>
        <v>0.87885939641286603</v>
      </c>
      <c r="BH50" s="5">
        <f>_xlfn.XLOOKUP(BH$3&amp;$A50,[3]Calcs!$Q$2:$Q$2281,[3]Calcs!$I$2:$I$2281,"")</f>
        <v>0.84864348845123505</v>
      </c>
      <c r="BI50" s="5">
        <f>_xlfn.XLOOKUP(BI$3&amp;$A50,[3]Calcs!$Q$2:$Q$2281,[3]Calcs!$I$2:$I$2281,"")</f>
        <v>0.87047395363293201</v>
      </c>
      <c r="BJ50" s="5">
        <f>_xlfn.XLOOKUP(BJ$3&amp;$A50,[3]Calcs!$Q$2:$Q$2281,[3]Calcs!$I$2:$I$2281,"")</f>
        <v>0.84045717726374802</v>
      </c>
      <c r="BK50" s="5">
        <f>_xlfn.XLOOKUP(BK$3&amp;$A50,[3]Calcs!$Q$2:$Q$2281,[3]Calcs!$I$2:$I$2281,"")</f>
        <v>0.63520178296305396</v>
      </c>
      <c r="BL50" s="5">
        <f>_xlfn.XLOOKUP(BL$3&amp;$A50,[3]Calcs!$Q$2:$Q$2281,[3]Calcs!$I$2:$I$2281,"")</f>
        <v>0.68920725101029301</v>
      </c>
      <c r="BM50" s="5">
        <f>_xlfn.XLOOKUP(BM$3&amp;$A50,[3]Calcs!$Q$2:$Q$2281,[3]Calcs!$I$2:$I$2281,"")</f>
        <v>0.64322598178761403</v>
      </c>
      <c r="BN50" s="5">
        <f>_xlfn.XLOOKUP(BN$3&amp;$A50,[3]Calcs!$Q$2:$Q$2281,[3]Calcs!$I$2:$I$2281,"")</f>
        <v>0.63161671784872497</v>
      </c>
      <c r="BO50" s="5">
        <f>_xlfn.XLOOKUP(BO$3&amp;$A50,[3]Calcs!$Q$2:$Q$2281,[3]Calcs!$I$2:$I$2281,"")</f>
        <v>0.66099480826370904</v>
      </c>
      <c r="BP50" s="5">
        <f>_xlfn.XLOOKUP(BP$3&amp;$A50,[3]Calcs!$Q$2:$Q$2281,[3]Calcs!$I$2:$I$2281,"")</f>
        <v>0.62928935598999802</v>
      </c>
      <c r="BQ50" s="5">
        <f>_xlfn.XLOOKUP(BQ$3&amp;$A50,[3]Calcs!$Q$2:$Q$2281,[3]Calcs!$I$2:$I$2281,"")</f>
        <v>0.61035641622491987</v>
      </c>
      <c r="BR50" s="5">
        <f>_xlfn.XLOOKUP(BR$3&amp;$A50,[3]Calcs!$Q$2:$Q$2281,[3]Calcs!$I$2:$I$2281,"")</f>
        <v>0.5926741987086902</v>
      </c>
      <c r="BS50" s="5" t="str">
        <f>_xlfn.XLOOKUP(BS$3&amp;$A50,[3]Calcs!$Q$2:$Q$2281,[3]Calcs!$I$2:$I$2281,"")</f>
        <v/>
      </c>
      <c r="BT50" s="127">
        <f t="shared" si="7"/>
        <v>-2.9086065672791348E-2</v>
      </c>
      <c r="BU50" s="6" t="str">
        <f t="shared" si="8"/>
        <v/>
      </c>
      <c r="BV50" s="15" t="str">
        <f t="shared" si="28"/>
        <v/>
      </c>
      <c r="BW50" t="str">
        <f t="shared" si="28"/>
        <v/>
      </c>
      <c r="BX50">
        <f t="shared" si="28"/>
        <v>110</v>
      </c>
      <c r="BY50">
        <f t="shared" si="28"/>
        <v>111</v>
      </c>
      <c r="BZ50">
        <f t="shared" si="28"/>
        <v>113</v>
      </c>
      <c r="CA50">
        <f t="shared" si="28"/>
        <v>122</v>
      </c>
      <c r="CB50">
        <f t="shared" si="28"/>
        <v>125</v>
      </c>
      <c r="CC50">
        <f t="shared" si="28"/>
        <v>130</v>
      </c>
      <c r="CD50">
        <f t="shared" si="28"/>
        <v>133</v>
      </c>
      <c r="CE50">
        <f t="shared" si="28"/>
        <v>132</v>
      </c>
      <c r="CF50">
        <f t="shared" si="28"/>
        <v>128</v>
      </c>
      <c r="CG50">
        <f t="shared" si="28"/>
        <v>127</v>
      </c>
      <c r="CH50">
        <f t="shared" si="28"/>
        <v>121</v>
      </c>
      <c r="CI50">
        <f t="shared" si="28"/>
        <v>121</v>
      </c>
      <c r="CJ50" t="str">
        <f t="shared" si="28"/>
        <v/>
      </c>
      <c r="CK50" s="17" t="s">
        <v>333</v>
      </c>
      <c r="CL50" s="5" t="s">
        <v>333</v>
      </c>
      <c r="CM50" s="5">
        <v>8.1261039999999998</v>
      </c>
      <c r="CN50" s="5">
        <v>8.3976609999999994</v>
      </c>
      <c r="CO50" s="5">
        <v>8.6756060000000002</v>
      </c>
      <c r="CP50" s="5">
        <v>8.9584060000000001</v>
      </c>
      <c r="CQ50" s="5">
        <v>9.2459919999999993</v>
      </c>
      <c r="CR50" s="5">
        <v>9.5403020000000005</v>
      </c>
      <c r="CS50" s="5">
        <v>9.8443009999999997</v>
      </c>
      <c r="CT50" s="5">
        <v>10.160034</v>
      </c>
      <c r="CU50" s="5">
        <v>10.488002</v>
      </c>
      <c r="CV50" s="5">
        <v>10.82701</v>
      </c>
      <c r="CW50" s="5">
        <v>11.175379000000001</v>
      </c>
      <c r="CX50" s="5">
        <v>11.530576999999999</v>
      </c>
      <c r="CY50" s="5" t="s">
        <v>333</v>
      </c>
      <c r="CZ50" t="str">
        <f t="shared" si="29"/>
        <v/>
      </c>
      <c r="DA50" t="str">
        <f t="shared" si="29"/>
        <v/>
      </c>
      <c r="DB50">
        <f t="shared" si="29"/>
        <v>254.79513544726763</v>
      </c>
      <c r="DC50">
        <f t="shared" si="29"/>
        <v>279.97632621557364</v>
      </c>
      <c r="DD50">
        <f t="shared" si="29"/>
        <v>290.12645751630868</v>
      </c>
      <c r="DE50">
        <f t="shared" si="29"/>
        <v>302.20692726958055</v>
      </c>
      <c r="DF50">
        <f t="shared" si="29"/>
        <v>308.48600264476823</v>
      </c>
      <c r="DG50">
        <f t="shared" si="29"/>
        <v>302.95938441993457</v>
      </c>
      <c r="DH50">
        <f t="shared" si="29"/>
        <v>300.80385750664362</v>
      </c>
      <c r="DI50">
        <f t="shared" si="29"/>
        <v>327.59397284960551</v>
      </c>
      <c r="DJ50">
        <f t="shared" si="29"/>
        <v>354.40914649380926</v>
      </c>
      <c r="DK50">
        <f t="shared" si="29"/>
        <v>386.46743917904325</v>
      </c>
      <c r="DL50">
        <f t="shared" si="29"/>
        <v>417.40341727981388</v>
      </c>
      <c r="DM50">
        <f t="shared" si="29"/>
        <v>434.64786780630607</v>
      </c>
      <c r="DN50" t="str">
        <f t="shared" si="29"/>
        <v/>
      </c>
      <c r="DO50" s="5">
        <v>7.60785</v>
      </c>
      <c r="DP50" s="5">
        <v>7.8622259999999997</v>
      </c>
      <c r="DQ50" s="5">
        <v>8.1261039999999998</v>
      </c>
      <c r="DR50" s="5">
        <v>8.3976609999999994</v>
      </c>
      <c r="DS50" s="5">
        <v>8.6756060000000002</v>
      </c>
      <c r="DT50" s="5">
        <v>8.9584060000000001</v>
      </c>
      <c r="DU50" s="5">
        <v>9.2459919999999993</v>
      </c>
      <c r="DV50" s="5">
        <v>9.5403020000000005</v>
      </c>
      <c r="DW50" s="5">
        <v>9.8443009999999997</v>
      </c>
      <c r="DX50" s="5">
        <v>10.160034</v>
      </c>
      <c r="DY50" s="5">
        <v>10.488002</v>
      </c>
      <c r="DZ50" s="5">
        <v>10.82701</v>
      </c>
      <c r="EA50" s="5">
        <v>11.175379000000001</v>
      </c>
      <c r="EB50" s="5">
        <v>11.530576999999999</v>
      </c>
      <c r="EC50" s="5">
        <v>11.890781</v>
      </c>
      <c r="ED50" s="130" cm="1">
        <f t="array" ref="ED50">TREND($EF50:$EQ50,$EF$3:$EQ$3,ED$3)</f>
        <v>0.93548987105371806</v>
      </c>
      <c r="EE50" s="129" cm="1">
        <f t="array" ref="EE50">TREND($EF50:$EQ50,$EF$3:$EQ$3,EE$3)</f>
        <v>0.93349762154375604</v>
      </c>
      <c r="EF50" s="6">
        <f t="shared" si="32"/>
        <v>0.92712381797074406</v>
      </c>
      <c r="EG50" s="6">
        <f t="shared" si="31"/>
        <v>0.97688463364732414</v>
      </c>
      <c r="EH50" s="6">
        <f t="shared" si="31"/>
        <v>0.98414592143303181</v>
      </c>
      <c r="EI50" s="6">
        <f t="shared" si="27"/>
        <v>0.92923248702205341</v>
      </c>
      <c r="EJ50" s="6">
        <f t="shared" si="27"/>
        <v>0.89681908720481529</v>
      </c>
      <c r="EK50" s="6">
        <f t="shared" si="27"/>
        <v>0.89017287828603464</v>
      </c>
      <c r="EL50" s="6">
        <f t="shared" si="27"/>
        <v>0.83885798878922047</v>
      </c>
      <c r="EM50" s="6">
        <f t="shared" si="27"/>
        <v>0.87053675841543177</v>
      </c>
      <c r="EN50" s="6">
        <f t="shared" si="27"/>
        <v>0.89970465570019542</v>
      </c>
      <c r="EO50" s="6">
        <f t="shared" si="27"/>
        <v>0.92301056335832676</v>
      </c>
      <c r="EP50" s="6">
        <f t="shared" si="27"/>
        <v>0.94233518723863519</v>
      </c>
      <c r="EQ50" s="6">
        <f t="shared" si="21"/>
        <v>0.96775201768222463</v>
      </c>
      <c r="ER50" s="129" cm="1">
        <f t="array" ref="ER50">TREND($EM50:$EQ50,$EM$3:$EQ$3,ER$3)</f>
        <v>0.9917861515005697</v>
      </c>
      <c r="ES50" s="17">
        <f t="shared" si="26"/>
        <v>29.136670122759096</v>
      </c>
      <c r="ET50" s="5">
        <f t="shared" si="26"/>
        <v>30.996546612958113</v>
      </c>
      <c r="EU50" s="5">
        <f t="shared" si="26"/>
        <v>31.35514084575679</v>
      </c>
      <c r="EV50" s="5">
        <f t="shared" si="26"/>
        <v>33.339798571956365</v>
      </c>
      <c r="EW50" s="5">
        <f t="shared" si="26"/>
        <v>33.441635952152353</v>
      </c>
      <c r="EX50" s="5">
        <f t="shared" si="33"/>
        <v>33.734453123645046</v>
      </c>
      <c r="EY50" s="5">
        <f t="shared" si="33"/>
        <v>33.364294782514222</v>
      </c>
      <c r="EZ50" s="5">
        <f t="shared" si="33"/>
        <v>31.755743625299758</v>
      </c>
      <c r="FA50" s="5">
        <f t="shared" si="33"/>
        <v>30.556141823237994</v>
      </c>
      <c r="FB50" s="5">
        <f t="shared" si="33"/>
        <v>32.243393363605428</v>
      </c>
      <c r="FC50" s="5">
        <f t="shared" si="33"/>
        <v>33.791864884637633</v>
      </c>
      <c r="FD50" s="5">
        <f t="shared" si="33"/>
        <v>35.694752214973782</v>
      </c>
      <c r="FE50" s="5">
        <f t="shared" si="33"/>
        <v>37.350269487935385</v>
      </c>
      <c r="FF50" s="5">
        <f t="shared" si="33"/>
        <v>37.695240039271766</v>
      </c>
      <c r="FG50" s="5">
        <f t="shared" si="13"/>
        <v>40.93743973917487</v>
      </c>
      <c r="FH50" s="15">
        <f t="shared" si="30"/>
        <v>221.66741579343278</v>
      </c>
      <c r="FI50">
        <f t="shared" si="30"/>
        <v>243.70185469061121</v>
      </c>
      <c r="FJ50">
        <f t="shared" si="30"/>
        <v>254.79513544726763</v>
      </c>
      <c r="FK50">
        <f t="shared" si="30"/>
        <v>279.97632621557364</v>
      </c>
      <c r="FL50">
        <f t="shared" si="30"/>
        <v>290.12645751630868</v>
      </c>
      <c r="FM50">
        <f t="shared" si="30"/>
        <v>302.20692726958055</v>
      </c>
      <c r="FN50">
        <f t="shared" si="30"/>
        <v>308.48600264476823</v>
      </c>
      <c r="FO50">
        <f t="shared" si="30"/>
        <v>302.95938441993457</v>
      </c>
      <c r="FP50">
        <f t="shared" si="30"/>
        <v>300.80385750664362</v>
      </c>
      <c r="FQ50">
        <f t="shared" si="30"/>
        <v>327.59397284960551</v>
      </c>
      <c r="FR50">
        <f t="shared" si="30"/>
        <v>354.40914649380926</v>
      </c>
      <c r="FS50">
        <f t="shared" si="30"/>
        <v>386.46743917904325</v>
      </c>
      <c r="FT50">
        <f t="shared" si="30"/>
        <v>417.40341727981388</v>
      </c>
      <c r="FU50">
        <f t="shared" si="30"/>
        <v>434.64786780630607</v>
      </c>
      <c r="FV50">
        <f t="shared" si="30"/>
        <v>486.77813063922554</v>
      </c>
    </row>
    <row r="51" spans="1:178">
      <c r="A51" t="str">
        <f>VLOOKUP(B51,'[3]country codes'!$A$3:$B$287,2,0)</f>
        <v>ECU</v>
      </c>
      <c r="B51" s="1" t="s">
        <v>6</v>
      </c>
      <c r="C51" s="15">
        <v>1</v>
      </c>
      <c r="E51" s="17">
        <f>IFERROR(VLOOKUP(E$3&amp;$A51,[3]Calcs!$Q$2:$R$2281,2,0),"")</f>
        <v>50.340078455848037</v>
      </c>
      <c r="F51" s="5">
        <f>IFERROR(VLOOKUP(F$3&amp;$A51,[3]Calcs!$Q$2:$R$2281,2,0),"")</f>
        <v>49.7969942492524</v>
      </c>
      <c r="G51" s="5">
        <f>IFERROR(VLOOKUP(G$3&amp;$A51,[3]Calcs!$Q$2:$R$2281,2,0),"")</f>
        <v>51.127862871982124</v>
      </c>
      <c r="H51" s="5">
        <f>IFERROR(VLOOKUP(H$3&amp;$A51,[3]Calcs!$Q$2:$R$2281,2,0),"")</f>
        <v>55.906421504398224</v>
      </c>
      <c r="I51" s="5">
        <f>IFERROR(VLOOKUP(I$3&amp;$A51,[3]Calcs!$Q$2:$R$2281,2,0),"")</f>
        <v>54.079055934733105</v>
      </c>
      <c r="J51" s="5">
        <f>IFERROR(VLOOKUP(J$3&amp;$A51,[3]Calcs!$Q$2:$R$2281,2,0),"")</f>
        <v>53.957391934589552</v>
      </c>
      <c r="K51" s="5">
        <f>IFERROR(VLOOKUP(K$3&amp;$A51,[3]Calcs!$Q$2:$R$2281,2,0),"")</f>
        <v>56.012440429711255</v>
      </c>
      <c r="L51" s="5">
        <f>IFERROR(VLOOKUP(L$3&amp;$A51,[3]Calcs!$Q$2:$R$2281,2,0),"")</f>
        <v>56.671694507770795</v>
      </c>
      <c r="M51" s="5">
        <f>IFERROR(VLOOKUP(M$3&amp;$A51,[3]Calcs!$Q$2:$R$2281,2,0),"")</f>
        <v>55.6579686454795</v>
      </c>
      <c r="N51" s="5">
        <f>IFERROR(VLOOKUP(N$3&amp;$A51,[3]Calcs!$Q$2:$R$2281,2,0),"")</f>
        <v>56.731020001163856</v>
      </c>
      <c r="O51" s="5">
        <f>IFERROR(VLOOKUP(O$3&amp;$A51,[3]Calcs!$Q$2:$R$2281,2,0),"")</f>
        <v>59.532546601639417</v>
      </c>
      <c r="P51" s="5">
        <f>IFERROR(VLOOKUP(P$3&amp;$A51,[3]Calcs!$Q$2:$R$2281,2,0),"")</f>
        <v>57.505114028852873</v>
      </c>
      <c r="Q51" s="5">
        <f>IFERROR(VLOOKUP(Q$3&amp;$A51,[3]Calcs!$Q$2:$R$2281,2,0),"")</f>
        <v>60.201858908115135</v>
      </c>
      <c r="R51" s="5">
        <f>IFERROR(VLOOKUP(R$3&amp;$A51,[3]Calcs!$Q$2:$R$2281,2,0),"")</f>
        <v>58.831213056003598</v>
      </c>
      <c r="S51" s="5">
        <f>IFERROR(VLOOKUP(S$3&amp;$A51,[3]Calcs!$Q$2:$R$2281,2,0),"")</f>
        <v>55.009407791140582</v>
      </c>
      <c r="T51" s="127">
        <f t="shared" si="0"/>
        <v>0.71788395974707819</v>
      </c>
      <c r="U51" s="6">
        <f t="shared" si="1"/>
        <v>0.91689371071378578</v>
      </c>
      <c r="V51" s="6">
        <f t="shared" si="2"/>
        <v>-3.8218052648630163</v>
      </c>
      <c r="W51" s="17">
        <f>_xlfn.XLOOKUP(W$3&amp;$A51,[3]Calcs!$Q$2:$Q$2281,[3]Calcs!$H$2:$H$2281,"")</f>
        <v>5.0241913795471191</v>
      </c>
      <c r="X51" s="5">
        <f>_xlfn.XLOOKUP(X$3&amp;$A51,[3]Calcs!$Q$2:$Q$2281,[3]Calcs!$H$2:$H$2281,"")</f>
        <v>4.995875358581543</v>
      </c>
      <c r="Y51" s="5">
        <f>_xlfn.XLOOKUP(Y$3&amp;$A51,[3]Calcs!$Q$2:$Q$2281,[3]Calcs!$H$2:$H$2281,"")</f>
        <v>5.2965130805969238</v>
      </c>
      <c r="Z51" s="5">
        <f>_xlfn.XLOOKUP(Z$3&amp;$A51,[3]Calcs!$Q$2:$Q$2281,[3]Calcs!$H$2:$H$2281,"")</f>
        <v>6.0218033790588379</v>
      </c>
      <c r="AA51" s="5">
        <f>_xlfn.XLOOKUP(AA$3&amp;$A51,[3]Calcs!$Q$2:$Q$2281,[3]Calcs!$H$2:$H$2281,"")</f>
        <v>5.8380513191223145</v>
      </c>
      <c r="AB51" s="5">
        <f>_xlfn.XLOOKUP(AB$3&amp;$A51,[3]Calcs!$Q$2:$Q$2281,[3]Calcs!$H$2:$H$2281,"")</f>
        <v>5.7950882911682129</v>
      </c>
      <c r="AC51" s="5">
        <f>_xlfn.XLOOKUP(AC$3&amp;$A51,[3]Calcs!$Q$2:$Q$2281,[3]Calcs!$H$2:$H$2281,"")</f>
        <v>5.9607162475585938</v>
      </c>
      <c r="AD51" s="5">
        <f>_xlfn.XLOOKUP(AD$3&amp;$A51,[3]Calcs!$Q$2:$Q$2281,[3]Calcs!$H$2:$H$2281,"")</f>
        <v>6.0192060470581055</v>
      </c>
      <c r="AE51" s="5">
        <f>_xlfn.XLOOKUP(AE$3&amp;$A51,[3]Calcs!$Q$2:$Q$2281,[3]Calcs!$H$2:$H$2281,"")</f>
        <v>5.9458518028259277</v>
      </c>
      <c r="AF51" s="5">
        <f>_xlfn.XLOOKUP(AF$3&amp;$A51,[3]Calcs!$Q$2:$Q$2281,[3]Calcs!$H$2:$H$2281,"")</f>
        <v>5.9640750885009766</v>
      </c>
      <c r="AG51" s="5">
        <f>_xlfn.XLOOKUP(AG$3&amp;$A51,[3]Calcs!$Q$2:$Q$2281,[3]Calcs!$H$2:$H$2281,"")</f>
        <v>6.1154375076293945</v>
      </c>
      <c r="AH51" s="5">
        <f>_xlfn.XLOOKUP(AH$3&amp;$A51,[3]Calcs!$Q$2:$Q$2281,[3]Calcs!$H$2:$H$2281,"")</f>
        <v>5.8395185470581055</v>
      </c>
      <c r="AI51" s="5">
        <f>_xlfn.XLOOKUP(AI$3&amp;$A51,[3]Calcs!$Q$2:$Q$2281,[3]Calcs!$H$2:$H$2281,"")</f>
        <v>6.1280102729797363</v>
      </c>
      <c r="AJ51" s="5">
        <f>_xlfn.XLOOKUP(AJ$3&amp;$A51,[3]Calcs!$Q$2:$Q$2281,[3]Calcs!$H$2:$H$2281,"")</f>
        <v>5.8091311454772949</v>
      </c>
      <c r="AK51" s="128">
        <f>_xlfn.XLOOKUP(AK$3&amp;$A51,[3]Calcs!$Q$2:$Q$2281,[3]Calcs!$H$2:$H$2281,"")</f>
        <v>5.354461669921875</v>
      </c>
      <c r="AL51" s="127">
        <f t="shared" si="3"/>
        <v>6.4485908340621775E-2</v>
      </c>
      <c r="AM51" s="6">
        <f t="shared" si="4"/>
        <v>-0.45466947555541992</v>
      </c>
      <c r="AN51" s="17">
        <f>_xlfn.XLOOKUP(AN$3&amp;$A51,[3]Calcs!$Q$2:$Q$2281,[3]Calcs!$G$2:$G$2281,"")</f>
        <v>74.3</v>
      </c>
      <c r="AO51" s="5">
        <f>_xlfn.XLOOKUP(AO$3&amp;$A51,[3]Calcs!$Q$2:$Q$2281,[3]Calcs!$G$2:$G$2281,"")</f>
        <v>74.5</v>
      </c>
      <c r="AP51" s="5">
        <f>_xlfn.XLOOKUP(AP$3&amp;$A51,[3]Calcs!$Q$2:$Q$2281,[3]Calcs!$G$2:$G$2281,"")</f>
        <v>74.7</v>
      </c>
      <c r="AQ51" s="5">
        <f>_xlfn.XLOOKUP(AQ$3&amp;$A51,[3]Calcs!$Q$2:$Q$2281,[3]Calcs!$G$2:$G$2281,"")</f>
        <v>74.900000000000006</v>
      </c>
      <c r="AR51" s="5">
        <f>_xlfn.XLOOKUP(AR$3&amp;$A51,[3]Calcs!$Q$2:$Q$2281,[3]Calcs!$G$2:$G$2281,"")</f>
        <v>75.099999999999994</v>
      </c>
      <c r="AS51" s="5">
        <f>_xlfn.XLOOKUP(AS$3&amp;$A51,[3]Calcs!$Q$2:$Q$2281,[3]Calcs!$G$2:$G$2281,"")</f>
        <v>75.3</v>
      </c>
      <c r="AT51" s="5">
        <f>_xlfn.XLOOKUP(AT$3&amp;$A51,[3]Calcs!$Q$2:$Q$2281,[3]Calcs!$G$2:$G$2281,"")</f>
        <v>75.5</v>
      </c>
      <c r="AU51" s="5">
        <f>_xlfn.XLOOKUP(AU$3&amp;$A51,[3]Calcs!$Q$2:$Q$2281,[3]Calcs!$G$2:$G$2281,"")</f>
        <v>75.7</v>
      </c>
      <c r="AV51" s="5">
        <f>_xlfn.XLOOKUP(AV$3&amp;$A51,[3]Calcs!$Q$2:$Q$2281,[3]Calcs!$G$2:$G$2281,"")</f>
        <v>75.900000000000006</v>
      </c>
      <c r="AW51" s="5">
        <f>_xlfn.XLOOKUP(AW$3&amp;$A51,[3]Calcs!$Q$2:$Q$2281,[3]Calcs!$G$2:$G$2281,"")</f>
        <v>76.099999999999994</v>
      </c>
      <c r="AX51" s="5">
        <f>_xlfn.XLOOKUP(AX$3&amp;$A51,[3]Calcs!$Q$2:$Q$2281,[3]Calcs!$G$2:$G$2281,"")</f>
        <v>76.400000000000006</v>
      </c>
      <c r="AY51" s="5">
        <f>_xlfn.XLOOKUP(AY$3&amp;$A51,[3]Calcs!$Q$2:$Q$2281,[3]Calcs!$G$2:$G$2281,"")</f>
        <v>76.599999999999994</v>
      </c>
      <c r="AZ51" s="5">
        <f>_xlfn.XLOOKUP(AZ$3&amp;$A51,[3]Calcs!$Q$2:$Q$2281,[3]Calcs!$G$2:$G$2281,"")</f>
        <v>76.8</v>
      </c>
      <c r="BA51" s="5">
        <f>_xlfn.XLOOKUP(BA$3&amp;$A51,[3]Calcs!$Q$2:$Q$2281,[3]Calcs!$G$2:$G$2281,"")</f>
        <v>77</v>
      </c>
      <c r="BB51" s="5">
        <f>_xlfn.XLOOKUP(BB$3&amp;$A51,[3]Calcs!$Q$2:$Q$2281,[3]Calcs!$G$2:$G$2281,"")</f>
        <v>74.813906976744192</v>
      </c>
      <c r="BC51" s="127">
        <f t="shared" si="5"/>
        <v>0.20879120879120869</v>
      </c>
      <c r="BD51" s="6">
        <f t="shared" si="6"/>
        <v>-2.1860930232558076</v>
      </c>
      <c r="BE51" s="17">
        <f>_xlfn.XLOOKUP(BE$3&amp;$A51,[3]Calcs!$Q$2:$Q$2281,[3]Calcs!$I$2:$I$2281,"")</f>
        <v>1.7579701033459401</v>
      </c>
      <c r="BF51" s="5">
        <f>_xlfn.XLOOKUP(BF$3&amp;$A51,[3]Calcs!$Q$2:$Q$2281,[3]Calcs!$I$2:$I$2281,"")</f>
        <v>1.8182539383605401</v>
      </c>
      <c r="BG51" s="5">
        <f>_xlfn.XLOOKUP(BG$3&amp;$A51,[3]Calcs!$Q$2:$Q$2281,[3]Calcs!$I$2:$I$2281,"")</f>
        <v>1.9765067208267</v>
      </c>
      <c r="BH51" s="5">
        <f>_xlfn.XLOOKUP(BH$3&amp;$A51,[3]Calcs!$Q$2:$Q$2281,[3]Calcs!$I$2:$I$2281,"")</f>
        <v>2.0220942248610201</v>
      </c>
      <c r="BI51" s="5">
        <f>_xlfn.XLOOKUP(BI$3&amp;$A51,[3]Calcs!$Q$2:$Q$2281,[3]Calcs!$I$2:$I$2281,"")</f>
        <v>2.1206811165154802</v>
      </c>
      <c r="BJ51" s="5">
        <f>_xlfn.XLOOKUP(BJ$3&amp;$A51,[3]Calcs!$Q$2:$Q$2281,[3]Calcs!$I$2:$I$2281,"")</f>
        <v>2.0971382721464198</v>
      </c>
      <c r="BK51" s="5">
        <f>_xlfn.XLOOKUP(BK$3&amp;$A51,[3]Calcs!$Q$2:$Q$2281,[3]Calcs!$I$2:$I$2281,"")</f>
        <v>1.95433148314835</v>
      </c>
      <c r="BL51" s="5">
        <f>_xlfn.XLOOKUP(BL$3&amp;$A51,[3]Calcs!$Q$2:$Q$2281,[3]Calcs!$I$2:$I$2281,"")</f>
        <v>1.95329655556875</v>
      </c>
      <c r="BM51" s="5">
        <f>_xlfn.XLOOKUP(BM$3&amp;$A51,[3]Calcs!$Q$2:$Q$2281,[3]Calcs!$I$2:$I$2281,"")</f>
        <v>2.0414996802426901</v>
      </c>
      <c r="BN51" s="5">
        <f>_xlfn.XLOOKUP(BN$3&amp;$A51,[3]Calcs!$Q$2:$Q$2281,[3]Calcs!$I$2:$I$2281,"")</f>
        <v>1.9049081666382199</v>
      </c>
      <c r="BO51" s="5">
        <f>_xlfn.XLOOKUP(BO$3&amp;$A51,[3]Calcs!$Q$2:$Q$2281,[3]Calcs!$I$2:$I$2281,"")</f>
        <v>1.6910607428081701</v>
      </c>
      <c r="BP51" s="5">
        <f>_xlfn.XLOOKUP(BP$3&amp;$A51,[3]Calcs!$Q$2:$Q$2281,[3]Calcs!$I$2:$I$2281,"")</f>
        <v>1.7139830525239901</v>
      </c>
      <c r="BQ51" s="5">
        <f>_xlfn.XLOOKUP(BQ$3&amp;$A51,[3]Calcs!$Q$2:$Q$2281,[3]Calcs!$I$2:$I$2281,"")</f>
        <v>1.6302903227456522</v>
      </c>
      <c r="BR51" s="5">
        <f>_xlfn.XLOOKUP(BR$3&amp;$A51,[3]Calcs!$Q$2:$Q$2281,[3]Calcs!$I$2:$I$2281,"")</f>
        <v>1.5070727682958718</v>
      </c>
      <c r="BS51" s="5">
        <f>_xlfn.XLOOKUP(BS$3&amp;$A51,[3]Calcs!$Q$2:$Q$2281,[3]Calcs!$I$2:$I$2281,"")</f>
        <v>1.2976034381927195</v>
      </c>
      <c r="BT51" s="127">
        <f t="shared" si="7"/>
        <v>-2.4738523009200184E-2</v>
      </c>
      <c r="BU51" s="6">
        <f t="shared" si="8"/>
        <v>-0.20946933010315227</v>
      </c>
      <c r="BV51" s="15">
        <f t="shared" si="28"/>
        <v>14</v>
      </c>
      <c r="BW51">
        <f t="shared" si="28"/>
        <v>14</v>
      </c>
      <c r="BX51">
        <f t="shared" si="28"/>
        <v>10</v>
      </c>
      <c r="BY51">
        <f t="shared" si="28"/>
        <v>9</v>
      </c>
      <c r="BZ51">
        <f t="shared" si="28"/>
        <v>11</v>
      </c>
      <c r="CA51">
        <f t="shared" si="28"/>
        <v>9</v>
      </c>
      <c r="CB51">
        <f t="shared" si="28"/>
        <v>5</v>
      </c>
      <c r="CC51">
        <f t="shared" si="28"/>
        <v>5</v>
      </c>
      <c r="CD51">
        <f t="shared" si="28"/>
        <v>10</v>
      </c>
      <c r="CE51">
        <f t="shared" si="28"/>
        <v>6</v>
      </c>
      <c r="CF51">
        <f t="shared" si="28"/>
        <v>2</v>
      </c>
      <c r="CG51">
        <f t="shared" si="28"/>
        <v>9</v>
      </c>
      <c r="CH51">
        <f t="shared" si="28"/>
        <v>2</v>
      </c>
      <c r="CI51">
        <f t="shared" si="28"/>
        <v>5</v>
      </c>
      <c r="CJ51">
        <f t="shared" si="28"/>
        <v>10</v>
      </c>
      <c r="CK51" s="17">
        <v>14.059379000000002</v>
      </c>
      <c r="CL51" s="5">
        <v>14.296554</v>
      </c>
      <c r="CM51" s="5">
        <v>14.535740000000001</v>
      </c>
      <c r="CN51" s="5">
        <v>14.774412</v>
      </c>
      <c r="CO51" s="5">
        <v>15.011113999999999</v>
      </c>
      <c r="CP51" s="5">
        <v>15.243885000000001</v>
      </c>
      <c r="CQ51" s="5">
        <v>15.474099000000001</v>
      </c>
      <c r="CR51" s="5">
        <v>15.707473</v>
      </c>
      <c r="CS51" s="5">
        <v>15.951832</v>
      </c>
      <c r="CT51" s="5">
        <v>16.212022000000001</v>
      </c>
      <c r="CU51" s="5">
        <v>16.491116000000002</v>
      </c>
      <c r="CV51" s="5">
        <v>16.785356</v>
      </c>
      <c r="CW51" s="5">
        <v>17.084358999999999</v>
      </c>
      <c r="CX51" s="5">
        <v>17.373656999999998</v>
      </c>
      <c r="CY51" s="5">
        <v>17.643060000000002</v>
      </c>
      <c r="CZ51">
        <f t="shared" si="29"/>
        <v>707.75024190050237</v>
      </c>
      <c r="DA51">
        <f t="shared" si="29"/>
        <v>711.92541732212646</v>
      </c>
      <c r="DB51">
        <f t="shared" si="29"/>
        <v>743.18132146278549</v>
      </c>
      <c r="DC51">
        <f t="shared" si="29"/>
        <v>825.98450475163918</v>
      </c>
      <c r="DD51">
        <f t="shared" si="29"/>
        <v>811.78687364865516</v>
      </c>
      <c r="DE51">
        <f t="shared" si="29"/>
        <v>822.52027755081065</v>
      </c>
      <c r="DF51">
        <f t="shared" si="29"/>
        <v>866.74204844095459</v>
      </c>
      <c r="DG51">
        <f t="shared" si="29"/>
        <v>890.16911134505801</v>
      </c>
      <c r="DH51">
        <f t="shared" si="29"/>
        <v>887.84656529395647</v>
      </c>
      <c r="DI51">
        <f t="shared" si="29"/>
        <v>919.7245443413085</v>
      </c>
      <c r="DJ51">
        <f t="shared" si="29"/>
        <v>981.75813178304156</v>
      </c>
      <c r="DK51">
        <f t="shared" si="29"/>
        <v>965.24381079488978</v>
      </c>
      <c r="DL51">
        <f t="shared" si="29"/>
        <v>1028.510170053587</v>
      </c>
      <c r="DM51">
        <f t="shared" si="29"/>
        <v>1022.1133165289282</v>
      </c>
      <c r="DN51">
        <f t="shared" si="29"/>
        <v>970.53428222356081</v>
      </c>
      <c r="DO51" s="5">
        <v>14.059379000000002</v>
      </c>
      <c r="DP51" s="5">
        <v>14.296554</v>
      </c>
      <c r="DQ51" s="5">
        <v>14.535740000000001</v>
      </c>
      <c r="DR51" s="5">
        <v>14.774412</v>
      </c>
      <c r="DS51" s="5">
        <v>15.011113999999999</v>
      </c>
      <c r="DT51" s="5">
        <v>15.243885000000001</v>
      </c>
      <c r="DU51" s="5">
        <v>15.474099000000001</v>
      </c>
      <c r="DV51" s="5">
        <v>15.707473</v>
      </c>
      <c r="DW51" s="5">
        <v>15.951832</v>
      </c>
      <c r="DX51" s="5">
        <v>16.212022000000001</v>
      </c>
      <c r="DY51" s="5">
        <v>16.491116000000002</v>
      </c>
      <c r="DZ51" s="5">
        <v>16.785356</v>
      </c>
      <c r="EA51" s="5">
        <v>17.084358999999999</v>
      </c>
      <c r="EB51" s="5">
        <v>17.373656999999998</v>
      </c>
      <c r="EC51" s="5">
        <v>17.643060000000002</v>
      </c>
      <c r="ED51" s="127" t="str">
        <f>IFERROR(E51/VLOOKUP($C51,$C$159:$S$166,E$3-2003,0),"")</f>
        <v/>
      </c>
      <c r="EE51" s="6">
        <f>IFERROR(F51/VLOOKUP($C51,$C$159:$S$166,F$3-2003,0),"")</f>
        <v>0.96257150443299155</v>
      </c>
      <c r="EF51" s="6">
        <f t="shared" si="32"/>
        <v>0.97479270136333851</v>
      </c>
      <c r="EG51" s="6">
        <f t="shared" si="31"/>
        <v>1.0038960343423791</v>
      </c>
      <c r="EH51" s="6">
        <f t="shared" si="31"/>
        <v>1.0015773658707063</v>
      </c>
      <c r="EI51" s="6">
        <f t="shared" si="27"/>
        <v>0.98806261744291002</v>
      </c>
      <c r="EJ51" s="6">
        <f t="shared" si="27"/>
        <v>1.0333230090603729</v>
      </c>
      <c r="EK51" s="6">
        <f t="shared" si="27"/>
        <v>1.0125102098627567</v>
      </c>
      <c r="EL51" s="6">
        <f t="shared" si="27"/>
        <v>1.0162708055560052</v>
      </c>
      <c r="EM51" s="6">
        <f t="shared" si="27"/>
        <v>1.0665549709644462</v>
      </c>
      <c r="EN51" s="6">
        <f t="shared" si="27"/>
        <v>1.1114317690894764</v>
      </c>
      <c r="EO51" s="6">
        <f t="shared" si="27"/>
        <v>1.0848191753430343</v>
      </c>
      <c r="EP51" s="6">
        <f t="shared" si="27"/>
        <v>1.136750372848621</v>
      </c>
      <c r="EQ51" s="6">
        <f t="shared" si="21"/>
        <v>1.0896129615581918</v>
      </c>
      <c r="ER51" s="6">
        <f>IFERROR(S51/VLOOKUP($C51,$C$159:$S$166,S$3-2003,0),"")</f>
        <v>1.0738006385940846</v>
      </c>
      <c r="ES51" s="17">
        <f t="shared" si="26"/>
        <v>50.340078455848037</v>
      </c>
      <c r="ET51" s="5">
        <f t="shared" si="26"/>
        <v>49.7969942492524</v>
      </c>
      <c r="EU51" s="5">
        <f t="shared" si="26"/>
        <v>51.127862871982124</v>
      </c>
      <c r="EV51" s="5">
        <f t="shared" si="26"/>
        <v>55.906421504398224</v>
      </c>
      <c r="EW51" s="5">
        <f t="shared" si="26"/>
        <v>54.079055934733105</v>
      </c>
      <c r="EX51" s="5">
        <f t="shared" si="33"/>
        <v>53.957391934589552</v>
      </c>
      <c r="EY51" s="5">
        <f t="shared" si="33"/>
        <v>56.012440429711255</v>
      </c>
      <c r="EZ51" s="5">
        <f t="shared" si="33"/>
        <v>56.671694507770795</v>
      </c>
      <c r="FA51" s="5">
        <f t="shared" si="33"/>
        <v>55.6579686454795</v>
      </c>
      <c r="FB51" s="5">
        <f t="shared" si="33"/>
        <v>56.731020001163856</v>
      </c>
      <c r="FC51" s="5">
        <f t="shared" si="33"/>
        <v>59.532546601639417</v>
      </c>
      <c r="FD51" s="5">
        <f t="shared" si="33"/>
        <v>57.505114028852873</v>
      </c>
      <c r="FE51" s="5">
        <f t="shared" si="33"/>
        <v>60.201858908115135</v>
      </c>
      <c r="FF51" s="5">
        <f t="shared" si="33"/>
        <v>58.831213056003598</v>
      </c>
      <c r="FG51" s="5">
        <f t="shared" si="13"/>
        <v>55.009407791140582</v>
      </c>
      <c r="FH51" s="15">
        <f t="shared" si="30"/>
        <v>707.75024190050237</v>
      </c>
      <c r="FI51">
        <f t="shared" si="30"/>
        <v>711.92541732212646</v>
      </c>
      <c r="FJ51">
        <f t="shared" si="30"/>
        <v>743.18132146278549</v>
      </c>
      <c r="FK51">
        <f t="shared" si="30"/>
        <v>825.98450475163918</v>
      </c>
      <c r="FL51">
        <f t="shared" si="30"/>
        <v>811.78687364865516</v>
      </c>
      <c r="FM51">
        <f t="shared" si="30"/>
        <v>822.52027755081065</v>
      </c>
      <c r="FN51">
        <f t="shared" si="30"/>
        <v>866.74204844095459</v>
      </c>
      <c r="FO51">
        <f t="shared" si="30"/>
        <v>890.16911134505801</v>
      </c>
      <c r="FP51">
        <f t="shared" si="30"/>
        <v>887.84656529395647</v>
      </c>
      <c r="FQ51">
        <f t="shared" si="30"/>
        <v>919.7245443413085</v>
      </c>
      <c r="FR51">
        <f t="shared" si="30"/>
        <v>981.75813178304156</v>
      </c>
      <c r="FS51">
        <f t="shared" si="30"/>
        <v>965.24381079488978</v>
      </c>
      <c r="FT51">
        <f t="shared" si="30"/>
        <v>1028.510170053587</v>
      </c>
      <c r="FU51">
        <f t="shared" si="30"/>
        <v>1022.1133165289282</v>
      </c>
      <c r="FV51">
        <f t="shared" si="30"/>
        <v>970.53428222356081</v>
      </c>
    </row>
    <row r="52" spans="1:178">
      <c r="A52" t="str">
        <f>VLOOKUP(B52,'[3]country codes'!$A$3:$B$287,2,0)</f>
        <v>JPN</v>
      </c>
      <c r="B52" s="1" t="s">
        <v>75</v>
      </c>
      <c r="C52" s="15">
        <v>8</v>
      </c>
      <c r="E52" s="17" t="str">
        <f>IFERROR(VLOOKUP(E$3&amp;$A52,[3]Calcs!$Q$2:$R$2281,2,0),"")</f>
        <v/>
      </c>
      <c r="F52" s="5">
        <f>IFERROR(VLOOKUP(F$3&amp;$A52,[3]Calcs!$Q$2:$R$2281,2,0),"")</f>
        <v>47.493547240941034</v>
      </c>
      <c r="G52" s="5">
        <f>IFERROR(VLOOKUP(G$3&amp;$A52,[3]Calcs!$Q$2:$R$2281,2,0),"")</f>
        <v>46.293414611425234</v>
      </c>
      <c r="H52" s="5">
        <f>IFERROR(VLOOKUP(H$3&amp;$A52,[3]Calcs!$Q$2:$R$2281,2,0),"")</f>
        <v>47.338839775497732</v>
      </c>
      <c r="I52" s="5">
        <f>IFERROR(VLOOKUP(I$3&amp;$A52,[3]Calcs!$Q$2:$R$2281,2,0),"")</f>
        <v>47.606349670848836</v>
      </c>
      <c r="J52" s="5">
        <f>IFERROR(VLOOKUP(J$3&amp;$A52,[3]Calcs!$Q$2:$R$2281,2,0),"")</f>
        <v>48.551756075444615</v>
      </c>
      <c r="K52" s="5">
        <f>IFERROR(VLOOKUP(K$3&amp;$A52,[3]Calcs!$Q$2:$R$2281,2,0),"")</f>
        <v>46.789135286352668</v>
      </c>
      <c r="L52" s="5">
        <f>IFERROR(VLOOKUP(L$3&amp;$A52,[3]Calcs!$Q$2:$R$2281,2,0),"")</f>
        <v>46.870774545200412</v>
      </c>
      <c r="M52" s="5">
        <f>IFERROR(VLOOKUP(M$3&amp;$A52,[3]Calcs!$Q$2:$R$2281,2,0),"")</f>
        <v>47.087427196029083</v>
      </c>
      <c r="N52" s="5">
        <f>IFERROR(VLOOKUP(N$3&amp;$A52,[3]Calcs!$Q$2:$R$2281,2,0),"")</f>
        <v>47.939341593992935</v>
      </c>
      <c r="O52" s="5">
        <f>IFERROR(VLOOKUP(O$3&amp;$A52,[3]Calcs!$Q$2:$R$2281,2,0),"")</f>
        <v>48.339734765781479</v>
      </c>
      <c r="P52" s="5">
        <f>IFERROR(VLOOKUP(P$3&amp;$A52,[3]Calcs!$Q$2:$R$2281,2,0),"")</f>
        <v>47.385395079486557</v>
      </c>
      <c r="Q52" s="5">
        <f>IFERROR(VLOOKUP(Q$3&amp;$A52,[3]Calcs!$Q$2:$R$2281,2,0),"")</f>
        <v>46.570690510214668</v>
      </c>
      <c r="R52" s="5">
        <f>IFERROR(VLOOKUP(R$3&amp;$A52,[3]Calcs!$Q$2:$R$2281,2,0),"")</f>
        <v>47.063726179533759</v>
      </c>
      <c r="S52" s="5">
        <f>IFERROR(VLOOKUP(S$3&amp;$A52,[3]Calcs!$Q$2:$R$2281,2,0),"")</f>
        <v>50.253482999158692</v>
      </c>
      <c r="T52" s="127">
        <f t="shared" si="0"/>
        <v>1.4686405111527809E-3</v>
      </c>
      <c r="U52" s="6">
        <f t="shared" si="1"/>
        <v>8.6274931949960627E-3</v>
      </c>
      <c r="V52" s="6">
        <f t="shared" si="2"/>
        <v>3.1897568196249324</v>
      </c>
      <c r="W52" s="17" t="str">
        <f>_xlfn.XLOOKUP(W$3&amp;$A52,[3]Calcs!$Q$2:$Q$2281,[3]Calcs!$H$2:$H$2281,"")</f>
        <v/>
      </c>
      <c r="X52" s="5">
        <f>_xlfn.XLOOKUP(X$3&amp;$A52,[3]Calcs!$Q$2:$Q$2281,[3]Calcs!$H$2:$H$2281,"")</f>
        <v>6.2381978034973145</v>
      </c>
      <c r="Y52" s="5">
        <f>_xlfn.XLOOKUP(Y$3&amp;$A52,[3]Calcs!$Q$2:$Q$2281,[3]Calcs!$H$2:$H$2281,"")</f>
        <v>5.9106793403625488</v>
      </c>
      <c r="Z52" s="5">
        <f>_xlfn.XLOOKUP(Z$3&amp;$A52,[3]Calcs!$Q$2:$Q$2281,[3]Calcs!$H$2:$H$2281,"")</f>
        <v>5.8449993133544922</v>
      </c>
      <c r="AA52" s="5">
        <f>_xlfn.XLOOKUP(AA$3&amp;$A52,[3]Calcs!$Q$2:$Q$2281,[3]Calcs!$H$2:$H$2281,"")</f>
        <v>6.0567526817321777</v>
      </c>
      <c r="AB52" s="5">
        <f>_xlfn.XLOOKUP(AB$3&amp;$A52,[3]Calcs!$Q$2:$Q$2281,[3]Calcs!$H$2:$H$2281,"")</f>
        <v>6.2627935409545898</v>
      </c>
      <c r="AC52" s="5">
        <f>_xlfn.XLOOKUP(AC$3&amp;$A52,[3]Calcs!$Q$2:$Q$2281,[3]Calcs!$H$2:$H$2281,"")</f>
        <v>5.9682164192199707</v>
      </c>
      <c r="AD52" s="5">
        <f>_xlfn.XLOOKUP(AD$3&amp;$A52,[3]Calcs!$Q$2:$Q$2281,[3]Calcs!$H$2:$H$2281,"")</f>
        <v>5.9593615531921387</v>
      </c>
      <c r="AE52" s="5">
        <f>_xlfn.XLOOKUP(AE$3&amp;$A52,[3]Calcs!$Q$2:$Q$2281,[3]Calcs!$H$2:$H$2281,"")</f>
        <v>5.9226207733154297</v>
      </c>
      <c r="AF52" s="5">
        <f>_xlfn.XLOOKUP(AF$3&amp;$A52,[3]Calcs!$Q$2:$Q$2281,[3]Calcs!$H$2:$H$2281,"")</f>
        <v>5.8796844482421875</v>
      </c>
      <c r="AG52" s="5">
        <f>_xlfn.XLOOKUP(AG$3&amp;$A52,[3]Calcs!$Q$2:$Q$2281,[3]Calcs!$H$2:$H$2281,"")</f>
        <v>5.95465087890625</v>
      </c>
      <c r="AH52" s="5">
        <f>_xlfn.XLOOKUP(AH$3&amp;$A52,[3]Calcs!$Q$2:$Q$2281,[3]Calcs!$H$2:$H$2281,"")</f>
        <v>5.9106764793395996</v>
      </c>
      <c r="AI52" s="5">
        <f>_xlfn.XLOOKUP(AI$3&amp;$A52,[3]Calcs!$Q$2:$Q$2281,[3]Calcs!$H$2:$H$2281,"")</f>
        <v>5.7935752868652344</v>
      </c>
      <c r="AJ52" s="5">
        <f>_xlfn.XLOOKUP(AJ$3&amp;$A52,[3]Calcs!$Q$2:$Q$2281,[3]Calcs!$H$2:$H$2281,"")</f>
        <v>5.9080390930175781</v>
      </c>
      <c r="AK52" s="128">
        <f>_xlfn.XLOOKUP(AK$3&amp;$A52,[3]Calcs!$Q$2:$Q$2281,[3]Calcs!$H$2:$H$2281,"")</f>
        <v>6.1179633140563965</v>
      </c>
      <c r="AL52" s="127">
        <f t="shared" si="3"/>
        <v>-1.8801555528745545E-2</v>
      </c>
      <c r="AM52" s="6">
        <f t="shared" si="4"/>
        <v>0.20992422103881836</v>
      </c>
      <c r="AN52" s="17">
        <f>_xlfn.XLOOKUP(AN$3&amp;$A52,[3]Calcs!$Q$2:$Q$2281,[3]Calcs!$G$2:$G$2281,"")</f>
        <v>82.4</v>
      </c>
      <c r="AO52" s="5">
        <f>_xlfn.XLOOKUP(AO$3&amp;$A52,[3]Calcs!$Q$2:$Q$2281,[3]Calcs!$G$2:$G$2281,"")</f>
        <v>82.6</v>
      </c>
      <c r="AP52" s="5">
        <f>_xlfn.XLOOKUP(AP$3&amp;$A52,[3]Calcs!$Q$2:$Q$2281,[3]Calcs!$G$2:$G$2281,"")</f>
        <v>82.7</v>
      </c>
      <c r="AQ52" s="5">
        <f>_xlfn.XLOOKUP(AQ$3&amp;$A52,[3]Calcs!$Q$2:$Q$2281,[3]Calcs!$G$2:$G$2281,"")</f>
        <v>82.8</v>
      </c>
      <c r="AR52" s="5">
        <f>_xlfn.XLOOKUP(AR$3&amp;$A52,[3]Calcs!$Q$2:$Q$2281,[3]Calcs!$G$2:$G$2281,"")</f>
        <v>83</v>
      </c>
      <c r="AS52" s="5">
        <f>_xlfn.XLOOKUP(AS$3&amp;$A52,[3]Calcs!$Q$2:$Q$2281,[3]Calcs!$G$2:$G$2281,"")</f>
        <v>83.1</v>
      </c>
      <c r="AT52" s="5">
        <f>_xlfn.XLOOKUP(AT$3&amp;$A52,[3]Calcs!$Q$2:$Q$2281,[3]Calcs!$G$2:$G$2281,"")</f>
        <v>83.3</v>
      </c>
      <c r="AU52" s="5">
        <f>_xlfn.XLOOKUP(AU$3&amp;$A52,[3]Calcs!$Q$2:$Q$2281,[3]Calcs!$G$2:$G$2281,"")</f>
        <v>83.5</v>
      </c>
      <c r="AV52" s="5">
        <f>_xlfn.XLOOKUP(AV$3&amp;$A52,[3]Calcs!$Q$2:$Q$2281,[3]Calcs!$G$2:$G$2281,"")</f>
        <v>83.7</v>
      </c>
      <c r="AW52" s="5">
        <f>_xlfn.XLOOKUP(AW$3&amp;$A52,[3]Calcs!$Q$2:$Q$2281,[3]Calcs!$G$2:$G$2281,"")</f>
        <v>83.9</v>
      </c>
      <c r="AX52" s="5">
        <f>_xlfn.XLOOKUP(AX$3&amp;$A52,[3]Calcs!$Q$2:$Q$2281,[3]Calcs!$G$2:$G$2281,"")</f>
        <v>84.1</v>
      </c>
      <c r="AY52" s="5">
        <f>_xlfn.XLOOKUP(AY$3&amp;$A52,[3]Calcs!$Q$2:$Q$2281,[3]Calcs!$G$2:$G$2281,"")</f>
        <v>84.3</v>
      </c>
      <c r="AZ52" s="5">
        <f>_xlfn.XLOOKUP(AZ$3&amp;$A52,[3]Calcs!$Q$2:$Q$2281,[3]Calcs!$G$2:$G$2281,"")</f>
        <v>84.5</v>
      </c>
      <c r="BA52" s="5">
        <f>_xlfn.XLOOKUP(BA$3&amp;$A52,[3]Calcs!$Q$2:$Q$2281,[3]Calcs!$G$2:$G$2281,"")</f>
        <v>84.6</v>
      </c>
      <c r="BB52" s="5">
        <f>_xlfn.XLOOKUP(BB$3&amp;$A52,[3]Calcs!$Q$2:$Q$2281,[3]Calcs!$G$2:$G$2281,"")</f>
        <v>84.859999999999985</v>
      </c>
      <c r="BC52" s="127">
        <f t="shared" si="5"/>
        <v>0.17472527472527449</v>
      </c>
      <c r="BD52" s="6">
        <f t="shared" si="6"/>
        <v>0.25999999999999091</v>
      </c>
      <c r="BE52" s="17">
        <f>_xlfn.XLOOKUP(BE$3&amp;$A52,[3]Calcs!$Q$2:$Q$2281,[3]Calcs!$I$2:$I$2281,"")</f>
        <v>4.9920236748882099</v>
      </c>
      <c r="BF52" s="5">
        <f>_xlfn.XLOOKUP(BF$3&amp;$A52,[3]Calcs!$Q$2:$Q$2281,[3]Calcs!$I$2:$I$2281,"")</f>
        <v>4.9920617123434896</v>
      </c>
      <c r="BG52" s="5">
        <f>_xlfn.XLOOKUP(BG$3&amp;$A52,[3]Calcs!$Q$2:$Q$2281,[3]Calcs!$I$2:$I$2281,"")</f>
        <v>4.8400164823010599</v>
      </c>
      <c r="BH52" s="5">
        <f>_xlfn.XLOOKUP(BH$3&amp;$A52,[3]Calcs!$Q$2:$Q$2281,[3]Calcs!$I$2:$I$2281,"")</f>
        <v>4.4756580734498099</v>
      </c>
      <c r="BI52" s="5">
        <f>_xlfn.XLOOKUP(BI$3&amp;$A52,[3]Calcs!$Q$2:$Q$2281,[3]Calcs!$I$2:$I$2281,"")</f>
        <v>4.7207122011097402</v>
      </c>
      <c r="BJ52" s="5">
        <f>_xlfn.XLOOKUP(BJ$3&amp;$A52,[3]Calcs!$Q$2:$Q$2281,[3]Calcs!$I$2:$I$2281,"")</f>
        <v>4.76874274866592</v>
      </c>
      <c r="BK52" s="5">
        <f>_xlfn.XLOOKUP(BK$3&amp;$A52,[3]Calcs!$Q$2:$Q$2281,[3]Calcs!$I$2:$I$2281,"")</f>
        <v>4.76639611702889</v>
      </c>
      <c r="BL52" s="5">
        <f>_xlfn.XLOOKUP(BL$3&amp;$A52,[3]Calcs!$Q$2:$Q$2281,[3]Calcs!$I$2:$I$2281,"")</f>
        <v>4.7781980718149004</v>
      </c>
      <c r="BM52" s="5">
        <f>_xlfn.XLOOKUP(BM$3&amp;$A52,[3]Calcs!$Q$2:$Q$2281,[3]Calcs!$I$2:$I$2281,"")</f>
        <v>4.6914018834066997</v>
      </c>
      <c r="BN52" s="5">
        <f>_xlfn.XLOOKUP(BN$3&amp;$A52,[3]Calcs!$Q$2:$Q$2281,[3]Calcs!$I$2:$I$2281,"")</f>
        <v>4.4375566339658903</v>
      </c>
      <c r="BO52" s="5">
        <f>_xlfn.XLOOKUP(BO$3&amp;$A52,[3]Calcs!$Q$2:$Q$2281,[3]Calcs!$I$2:$I$2281,"")</f>
        <v>4.4644463978648101</v>
      </c>
      <c r="BP52" s="5">
        <f>_xlfn.XLOOKUP(BP$3&amp;$A52,[3]Calcs!$Q$2:$Q$2281,[3]Calcs!$I$2:$I$2281,"")</f>
        <v>4.6512073581342097</v>
      </c>
      <c r="BQ52" s="5">
        <f>_xlfn.XLOOKUP(BQ$3&amp;$A52,[3]Calcs!$Q$2:$Q$2281,[3]Calcs!$I$2:$I$2281,"")</f>
        <v>4.6666307617337832</v>
      </c>
      <c r="BR52" s="5">
        <f>_xlfn.XLOOKUP(BR$3&amp;$A52,[3]Calcs!$Q$2:$Q$2281,[3]Calcs!$I$2:$I$2281,"")</f>
        <v>4.7109357541856829</v>
      </c>
      <c r="BS52" s="5">
        <f>_xlfn.XLOOKUP(BS$3&amp;$A52,[3]Calcs!$Q$2:$Q$2281,[3]Calcs!$I$2:$I$2281,"")</f>
        <v>4.3032738949857308</v>
      </c>
      <c r="BT52" s="127">
        <f t="shared" si="7"/>
        <v>-2.3401419228894882E-2</v>
      </c>
      <c r="BU52" s="6">
        <f t="shared" si="8"/>
        <v>-0.40766185919995213</v>
      </c>
      <c r="BV52" s="15" t="str">
        <f t="shared" si="28"/>
        <v/>
      </c>
      <c r="BW52">
        <f t="shared" si="28"/>
        <v>28</v>
      </c>
      <c r="BX52">
        <f t="shared" si="28"/>
        <v>33</v>
      </c>
      <c r="BY52">
        <f t="shared" si="28"/>
        <v>44</v>
      </c>
      <c r="BZ52">
        <f t="shared" si="28"/>
        <v>34</v>
      </c>
      <c r="CA52">
        <f t="shared" si="28"/>
        <v>36</v>
      </c>
      <c r="CB52">
        <f t="shared" si="28"/>
        <v>47</v>
      </c>
      <c r="CC52">
        <f t="shared" si="28"/>
        <v>51</v>
      </c>
      <c r="CD52">
        <f t="shared" si="28"/>
        <v>49</v>
      </c>
      <c r="CE52">
        <f t="shared" si="28"/>
        <v>44</v>
      </c>
      <c r="CF52">
        <f t="shared" si="28"/>
        <v>45</v>
      </c>
      <c r="CG52">
        <f t="shared" si="28"/>
        <v>53</v>
      </c>
      <c r="CH52">
        <f t="shared" si="28"/>
        <v>61</v>
      </c>
      <c r="CI52">
        <f t="shared" si="28"/>
        <v>57</v>
      </c>
      <c r="CJ52">
        <f t="shared" si="28"/>
        <v>31</v>
      </c>
      <c r="CK52" s="17" t="s">
        <v>333</v>
      </c>
      <c r="CL52" s="5">
        <v>128.49405000000002</v>
      </c>
      <c r="CM52" s="5">
        <v>128.53864400000001</v>
      </c>
      <c r="CN52" s="5">
        <v>128.555196</v>
      </c>
      <c r="CO52" s="5">
        <v>128.542349</v>
      </c>
      <c r="CP52" s="5">
        <v>128.498966</v>
      </c>
      <c r="CQ52" s="5">
        <v>128.42357100000001</v>
      </c>
      <c r="CR52" s="5">
        <v>128.314189</v>
      </c>
      <c r="CS52" s="5">
        <v>128.16863000000001</v>
      </c>
      <c r="CT52" s="5">
        <v>127.98513899999999</v>
      </c>
      <c r="CU52" s="5">
        <v>127.76326700000001</v>
      </c>
      <c r="CV52" s="5">
        <v>127.502728</v>
      </c>
      <c r="CW52" s="5">
        <v>127.20219</v>
      </c>
      <c r="CX52" s="5">
        <v>126.860299</v>
      </c>
      <c r="CY52" s="5">
        <v>126.47645799999999</v>
      </c>
      <c r="CZ52" t="str">
        <f t="shared" si="29"/>
        <v/>
      </c>
      <c r="DA52">
        <f t="shared" si="29"/>
        <v>6102.6382338548401</v>
      </c>
      <c r="DB52">
        <f t="shared" si="29"/>
        <v>5950.4927402823869</v>
      </c>
      <c r="DC52">
        <f t="shared" si="29"/>
        <v>6085.6538257517068</v>
      </c>
      <c r="DD52">
        <f t="shared" si="29"/>
        <v>6119.4320140062864</v>
      </c>
      <c r="DE52">
        <f t="shared" si="29"/>
        <v>6238.8504531788512</v>
      </c>
      <c r="DF52">
        <f t="shared" si="29"/>
        <v>6008.8278374755173</v>
      </c>
      <c r="DG52">
        <f t="shared" si="29"/>
        <v>6014.1854235692344</v>
      </c>
      <c r="DH52">
        <f t="shared" si="29"/>
        <v>6035.1310339397896</v>
      </c>
      <c r="DI52">
        <f t="shared" si="29"/>
        <v>6135.5232974756673</v>
      </c>
      <c r="DJ52">
        <f t="shared" si="29"/>
        <v>6176.0424395897226</v>
      </c>
      <c r="DK52">
        <f t="shared" si="29"/>
        <v>6041.7671399923129</v>
      </c>
      <c r="DL52">
        <f t="shared" si="29"/>
        <v>5923.8938227115232</v>
      </c>
      <c r="DM52">
        <f t="shared" si="29"/>
        <v>5970.5183751897803</v>
      </c>
      <c r="DN52">
        <f t="shared" si="29"/>
        <v>6355.8825318968084</v>
      </c>
      <c r="DO52" s="5">
        <v>128.42274</v>
      </c>
      <c r="DP52" s="5">
        <v>128.49405000000002</v>
      </c>
      <c r="DQ52" s="5">
        <v>128.53864400000001</v>
      </c>
      <c r="DR52" s="5">
        <v>128.555196</v>
      </c>
      <c r="DS52" s="5">
        <v>128.542349</v>
      </c>
      <c r="DT52" s="5">
        <v>128.498966</v>
      </c>
      <c r="DU52" s="5">
        <v>128.42357100000001</v>
      </c>
      <c r="DV52" s="5">
        <v>128.314189</v>
      </c>
      <c r="DW52" s="5">
        <v>128.16863000000001</v>
      </c>
      <c r="DX52" s="5">
        <v>127.98513899999999</v>
      </c>
      <c r="DY52" s="5">
        <v>127.76326700000001</v>
      </c>
      <c r="DZ52" s="5">
        <v>127.502728</v>
      </c>
      <c r="EA52" s="5">
        <v>127.20219</v>
      </c>
      <c r="EB52" s="5">
        <v>126.860299</v>
      </c>
      <c r="EC52" s="5">
        <v>126.47645799999999</v>
      </c>
      <c r="ED52" s="130" cm="1">
        <f t="array" ref="ED52">TREND($EE52:$EQ52,$EE$3:$EQ$3,ED$3)</f>
        <v>1.0823827480740165</v>
      </c>
      <c r="EE52" s="6">
        <f>IFERROR(F52/VLOOKUP($C52,$C$159:$S$166,F$3-2003,0),"")</f>
        <v>1.0602745511729088</v>
      </c>
      <c r="EF52" s="6">
        <f t="shared" si="32"/>
        <v>1.0517831098470842</v>
      </c>
      <c r="EG52" s="6">
        <f t="shared" si="31"/>
        <v>1.1148851100052097</v>
      </c>
      <c r="EH52" s="6">
        <f t="shared" si="31"/>
        <v>1.1061462682818222</v>
      </c>
      <c r="EI52" s="6">
        <f t="shared" si="27"/>
        <v>1.0949597538770548</v>
      </c>
      <c r="EJ52" s="6">
        <f t="shared" si="27"/>
        <v>1.0610144082842823</v>
      </c>
      <c r="EK52" s="6">
        <f t="shared" si="27"/>
        <v>1.0571099081167898</v>
      </c>
      <c r="EL52" s="6">
        <f t="shared" si="27"/>
        <v>1.0478118233218547</v>
      </c>
      <c r="EM52" s="6">
        <f t="shared" si="27"/>
        <v>1.0689203429686567</v>
      </c>
      <c r="EN52" s="6">
        <f t="shared" si="27"/>
        <v>1.0697471273244139</v>
      </c>
      <c r="EO52" s="6">
        <f t="shared" si="27"/>
        <v>1.080986989188115</v>
      </c>
      <c r="EP52" s="6">
        <f t="shared" si="27"/>
        <v>1.0562656736578273</v>
      </c>
      <c r="EQ52" s="6">
        <f t="shared" si="27"/>
        <v>1.0617911207677961</v>
      </c>
      <c r="ER52" s="6">
        <f>IFERROR(S52/VLOOKUP($C52,$C$159:$S$166,S$3-2003,0),"")</f>
        <v>1.0892941817406554</v>
      </c>
      <c r="ES52" s="17">
        <f t="shared" si="26"/>
        <v>46.807472010223599</v>
      </c>
      <c r="ET52" s="5">
        <f t="shared" si="26"/>
        <v>47.493547240941034</v>
      </c>
      <c r="EU52" s="5">
        <f t="shared" si="26"/>
        <v>46.293414611425234</v>
      </c>
      <c r="EV52" s="5">
        <f t="shared" si="26"/>
        <v>47.338839775497732</v>
      </c>
      <c r="EW52" s="5">
        <f t="shared" si="26"/>
        <v>47.606349670848836</v>
      </c>
      <c r="EX52" s="5">
        <f t="shared" si="33"/>
        <v>48.551756075444615</v>
      </c>
      <c r="EY52" s="5">
        <f t="shared" si="33"/>
        <v>46.789135286352668</v>
      </c>
      <c r="EZ52" s="5">
        <f t="shared" si="33"/>
        <v>46.870774545200412</v>
      </c>
      <c r="FA52" s="5">
        <f t="shared" si="33"/>
        <v>47.087427196029083</v>
      </c>
      <c r="FB52" s="5">
        <f t="shared" si="33"/>
        <v>47.939341593992935</v>
      </c>
      <c r="FC52" s="5">
        <f t="shared" si="33"/>
        <v>48.339734765781479</v>
      </c>
      <c r="FD52" s="5">
        <f t="shared" si="33"/>
        <v>47.385395079486557</v>
      </c>
      <c r="FE52" s="5">
        <f t="shared" si="33"/>
        <v>46.570690510214668</v>
      </c>
      <c r="FF52" s="5">
        <f t="shared" si="33"/>
        <v>47.063726179533759</v>
      </c>
      <c r="FG52" s="5">
        <f t="shared" si="13"/>
        <v>50.253482999158692</v>
      </c>
      <c r="FH52" s="15">
        <f t="shared" si="30"/>
        <v>6011.1438080262224</v>
      </c>
      <c r="FI52">
        <f t="shared" si="30"/>
        <v>6102.6382338548401</v>
      </c>
      <c r="FJ52">
        <f t="shared" si="30"/>
        <v>5950.4927402823869</v>
      </c>
      <c r="FK52">
        <f t="shared" si="30"/>
        <v>6085.6538257517068</v>
      </c>
      <c r="FL52">
        <f t="shared" si="30"/>
        <v>6119.4320140062864</v>
      </c>
      <c r="FM52">
        <f t="shared" si="30"/>
        <v>6238.8504531788512</v>
      </c>
      <c r="FN52">
        <f t="shared" si="30"/>
        <v>6008.8278374755173</v>
      </c>
      <c r="FO52">
        <f t="shared" si="30"/>
        <v>6014.1854235692344</v>
      </c>
      <c r="FP52">
        <f t="shared" si="30"/>
        <v>6035.1310339397896</v>
      </c>
      <c r="FQ52">
        <f t="shared" si="30"/>
        <v>6135.5232974756673</v>
      </c>
      <c r="FR52">
        <f t="shared" si="30"/>
        <v>6176.0424395897226</v>
      </c>
      <c r="FS52">
        <f t="shared" si="30"/>
        <v>6041.7671399923129</v>
      </c>
      <c r="FT52">
        <f t="shared" si="30"/>
        <v>5923.8938227115232</v>
      </c>
      <c r="FU52">
        <f t="shared" si="30"/>
        <v>5970.5183751897803</v>
      </c>
      <c r="FV52">
        <f t="shared" si="30"/>
        <v>6355.8825318968084</v>
      </c>
    </row>
    <row r="53" spans="1:178">
      <c r="A53" t="str">
        <f>VLOOKUP(B53,'[3]country codes'!$A$3:$B$287,2,0)</f>
        <v>UZB</v>
      </c>
      <c r="B53" s="1" t="s">
        <v>24</v>
      </c>
      <c r="C53" s="15">
        <v>7</v>
      </c>
      <c r="E53" s="17">
        <f>IFERROR(VLOOKUP(E$3&amp;$A53,[3]Calcs!$Q$2:$R$2281,2,0),"")</f>
        <v>45.241645804620575</v>
      </c>
      <c r="F53" s="5">
        <f>IFERROR(VLOOKUP(F$3&amp;$A53,[3]Calcs!$Q$2:$R$2281,2,0),"")</f>
        <v>45.359674281219419</v>
      </c>
      <c r="G53" s="5">
        <f>IFERROR(VLOOKUP(G$3&amp;$A53,[3]Calcs!$Q$2:$R$2281,2,0),"")</f>
        <v>45.277924915981302</v>
      </c>
      <c r="H53" s="5">
        <f>IFERROR(VLOOKUP(H$3&amp;$A53,[3]Calcs!$Q$2:$R$2281,2,0),"")</f>
        <v>45.622947484328279</v>
      </c>
      <c r="I53" s="5">
        <f>IFERROR(VLOOKUP(I$3&amp;$A53,[3]Calcs!$Q$2:$R$2281,2,0),"")</f>
        <v>44.935401565271093</v>
      </c>
      <c r="J53" s="5">
        <f>IFERROR(VLOOKUP(J$3&amp;$A53,[3]Calcs!$Q$2:$R$2281,2,0),"")</f>
        <v>48.481582942458203</v>
      </c>
      <c r="K53" s="5">
        <f>IFERROR(VLOOKUP(K$3&amp;$A53,[3]Calcs!$Q$2:$R$2281,2,0),"")</f>
        <v>50.371809774220438</v>
      </c>
      <c r="L53" s="5">
        <f>IFERROR(VLOOKUP(L$3&amp;$A53,[3]Calcs!$Q$2:$R$2281,2,0),"")</f>
        <v>50.812414769581814</v>
      </c>
      <c r="M53" s="5">
        <f>IFERROR(VLOOKUP(M$3&amp;$A53,[3]Calcs!$Q$2:$R$2281,2,0),"")</f>
        <v>51.526458658263984</v>
      </c>
      <c r="N53" s="5">
        <f>IFERROR(VLOOKUP(N$3&amp;$A53,[3]Calcs!$Q$2:$R$2281,2,0),"")</f>
        <v>51.949846918638777</v>
      </c>
      <c r="O53" s="5">
        <f>IFERROR(VLOOKUP(O$3&amp;$A53,[3]Calcs!$Q$2:$R$2281,2,0),"")</f>
        <v>51.085850142422046</v>
      </c>
      <c r="P53" s="5">
        <f>IFERROR(VLOOKUP(P$3&amp;$A53,[3]Calcs!$Q$2:$R$2281,2,0),"")</f>
        <v>55.205779719629952</v>
      </c>
      <c r="Q53" s="5">
        <f>IFERROR(VLOOKUP(Q$3&amp;$A53,[3]Calcs!$Q$2:$R$2281,2,0),"")</f>
        <v>53.99254102027956</v>
      </c>
      <c r="R53" s="5">
        <f>IFERROR(VLOOKUP(R$3&amp;$A53,[3]Calcs!$Q$2:$R$2281,2,0),"")</f>
        <v>54.141269249349101</v>
      </c>
      <c r="S53" s="5" t="str">
        <f>IFERROR(VLOOKUP(S$3&amp;$A53,[3]Calcs!$Q$2:$R$2281,2,0),"")</f>
        <v/>
      </c>
      <c r="T53" s="127">
        <f t="shared" si="0"/>
        <v>0.84152771353899736</v>
      </c>
      <c r="U53" s="6">
        <f t="shared" si="1"/>
        <v>0.94786171426366228</v>
      </c>
      <c r="V53" s="6" t="str">
        <f t="shared" si="2"/>
        <v/>
      </c>
      <c r="W53" s="17">
        <f>_xlfn.XLOOKUP(W$3&amp;$A53,[3]Calcs!$Q$2:$Q$2281,[3]Calcs!$H$2:$H$2281,"")</f>
        <v>5.2323222160339355</v>
      </c>
      <c r="X53" s="5">
        <f>_xlfn.XLOOKUP(X$3&amp;$A53,[3]Calcs!$Q$2:$Q$2281,[3]Calcs!$H$2:$H$2281,"")</f>
        <v>5.2718453407287598</v>
      </c>
      <c r="Y53" s="5">
        <f>_xlfn.XLOOKUP(Y$3&amp;$A53,[3]Calcs!$Q$2:$Q$2281,[3]Calcs!$H$2:$H$2281,"")</f>
        <v>5.311368465423584</v>
      </c>
      <c r="Z53" s="5">
        <f>_xlfn.XLOOKUP(Z$3&amp;$A53,[3]Calcs!$Q$2:$Q$2281,[3]Calcs!$H$2:$H$2281,"")</f>
        <v>5.2607207298278809</v>
      </c>
      <c r="AA53" s="5">
        <f>_xlfn.XLOOKUP(AA$3&amp;$A53,[3]Calcs!$Q$2:$Q$2281,[3]Calcs!$H$2:$H$2281,"")</f>
        <v>5.0953421592712402</v>
      </c>
      <c r="AB53" s="5">
        <f>_xlfn.XLOOKUP(AB$3&amp;$A53,[3]Calcs!$Q$2:$Q$2281,[3]Calcs!$H$2:$H$2281,"")</f>
        <v>5.7387442588806152</v>
      </c>
      <c r="AC53" s="5">
        <f>_xlfn.XLOOKUP(AC$3&amp;$A53,[3]Calcs!$Q$2:$Q$2281,[3]Calcs!$H$2:$H$2281,"")</f>
        <v>6.0193319320678711</v>
      </c>
      <c r="AD53" s="5">
        <f>_xlfn.XLOOKUP(AD$3&amp;$A53,[3]Calcs!$Q$2:$Q$2281,[3]Calcs!$H$2:$H$2281,"")</f>
        <v>5.9399862289428711</v>
      </c>
      <c r="AE53" s="5">
        <f>_xlfn.XLOOKUP(AE$3&amp;$A53,[3]Calcs!$Q$2:$Q$2281,[3]Calcs!$H$2:$H$2281,"")</f>
        <v>6.0492124557495117</v>
      </c>
      <c r="AF53" s="5">
        <f>_xlfn.XLOOKUP(AF$3&amp;$A53,[3]Calcs!$Q$2:$Q$2281,[3]Calcs!$H$2:$H$2281,"")</f>
        <v>5.9723644256591797</v>
      </c>
      <c r="AG53" s="5">
        <f>_xlfn.XLOOKUP(AG$3&amp;$A53,[3]Calcs!$Q$2:$Q$2281,[3]Calcs!$H$2:$H$2281,"")</f>
        <v>5.8925390243530273</v>
      </c>
      <c r="AH53" s="5">
        <f>_xlfn.XLOOKUP(AH$3&amp;$A53,[3]Calcs!$Q$2:$Q$2281,[3]Calcs!$H$2:$H$2281,"")</f>
        <v>6.42144775390625</v>
      </c>
      <c r="AI53" s="5">
        <f>_xlfn.XLOOKUP(AI$3&amp;$A53,[3]Calcs!$Q$2:$Q$2281,[3]Calcs!$H$2:$H$2281,"")</f>
        <v>6.2054600715637207</v>
      </c>
      <c r="AJ53" s="5">
        <f>_xlfn.XLOOKUP(AJ$3&amp;$A53,[3]Calcs!$Q$2:$Q$2281,[3]Calcs!$H$2:$H$2281,"")</f>
        <v>6.1540493965148926</v>
      </c>
      <c r="AK53" s="128" t="str">
        <f>_xlfn.XLOOKUP(AK$3&amp;$A53,[3]Calcs!$Q$2:$Q$2281,[3]Calcs!$H$2:$H$2281,"")</f>
        <v/>
      </c>
      <c r="AL53" s="127">
        <f t="shared" si="3"/>
        <v>9.2094125852480044E-2</v>
      </c>
      <c r="AM53" s="6" t="str">
        <f t="shared" si="4"/>
        <v/>
      </c>
      <c r="AN53" s="17">
        <f>_xlfn.XLOOKUP(AN$3&amp;$A53,[3]Calcs!$Q$2:$Q$2281,[3]Calcs!$G$2:$G$2281,"")</f>
        <v>68.7</v>
      </c>
      <c r="AO53" s="5">
        <f>_xlfn.XLOOKUP(AO$3&amp;$A53,[3]Calcs!$Q$2:$Q$2281,[3]Calcs!$G$2:$G$2281,"")</f>
        <v>68.900000000000006</v>
      </c>
      <c r="AP53" s="5">
        <f>_xlfn.XLOOKUP(AP$3&amp;$A53,[3]Calcs!$Q$2:$Q$2281,[3]Calcs!$G$2:$G$2281,"")</f>
        <v>69.2</v>
      </c>
      <c r="AQ53" s="5">
        <f>_xlfn.XLOOKUP(AQ$3&amp;$A53,[3]Calcs!$Q$2:$Q$2281,[3]Calcs!$G$2:$G$2281,"")</f>
        <v>69.400000000000006</v>
      </c>
      <c r="AR53" s="5">
        <f>_xlfn.XLOOKUP(AR$3&amp;$A53,[3]Calcs!$Q$2:$Q$2281,[3]Calcs!$G$2:$G$2281,"")</f>
        <v>69.7</v>
      </c>
      <c r="AS53" s="5">
        <f>_xlfn.XLOOKUP(AS$3&amp;$A53,[3]Calcs!$Q$2:$Q$2281,[3]Calcs!$G$2:$G$2281,"")</f>
        <v>69.900000000000006</v>
      </c>
      <c r="AT53" s="5">
        <f>_xlfn.XLOOKUP(AT$3&amp;$A53,[3]Calcs!$Q$2:$Q$2281,[3]Calcs!$G$2:$G$2281,"")</f>
        <v>70.2</v>
      </c>
      <c r="AU53" s="5">
        <f>_xlfn.XLOOKUP(AU$3&amp;$A53,[3]Calcs!$Q$2:$Q$2281,[3]Calcs!$G$2:$G$2281,"")</f>
        <v>70.400000000000006</v>
      </c>
      <c r="AV53" s="5">
        <f>_xlfn.XLOOKUP(AV$3&amp;$A53,[3]Calcs!$Q$2:$Q$2281,[3]Calcs!$G$2:$G$2281,"")</f>
        <v>70.7</v>
      </c>
      <c r="AW53" s="5">
        <f>_xlfn.XLOOKUP(AW$3&amp;$A53,[3]Calcs!$Q$2:$Q$2281,[3]Calcs!$G$2:$G$2281,"")</f>
        <v>70.900000000000006</v>
      </c>
      <c r="AX53" s="5">
        <f>_xlfn.XLOOKUP(AX$3&amp;$A53,[3]Calcs!$Q$2:$Q$2281,[3]Calcs!$G$2:$G$2281,"")</f>
        <v>71.2</v>
      </c>
      <c r="AY53" s="5">
        <f>_xlfn.XLOOKUP(AY$3&amp;$A53,[3]Calcs!$Q$2:$Q$2281,[3]Calcs!$G$2:$G$2281,"")</f>
        <v>71.400000000000006</v>
      </c>
      <c r="AZ53" s="5">
        <f>_xlfn.XLOOKUP(AZ$3&amp;$A53,[3]Calcs!$Q$2:$Q$2281,[3]Calcs!$G$2:$G$2281,"")</f>
        <v>71.599999999999994</v>
      </c>
      <c r="BA53" s="5">
        <f>_xlfn.XLOOKUP(BA$3&amp;$A53,[3]Calcs!$Q$2:$Q$2281,[3]Calcs!$G$2:$G$2281,"")</f>
        <v>71.7</v>
      </c>
      <c r="BB53" s="5">
        <f>_xlfn.XLOOKUP(BB$3&amp;$A53,[3]Calcs!$Q$2:$Q$2281,[3]Calcs!$G$2:$G$2281,"")</f>
        <v>71.747844961240318</v>
      </c>
      <c r="BC53" s="127">
        <f t="shared" si="5"/>
        <v>0.24109890109890086</v>
      </c>
      <c r="BD53" s="6">
        <f t="shared" si="6"/>
        <v>4.7844961240315342E-2</v>
      </c>
      <c r="BE53" s="17">
        <f>_xlfn.XLOOKUP(BE$3&amp;$A53,[3]Calcs!$Q$2:$Q$2281,[3]Calcs!$I$2:$I$2281,"")</f>
        <v>2.1469351664286198</v>
      </c>
      <c r="BF53" s="5">
        <f>_xlfn.XLOOKUP(BF$3&amp;$A53,[3]Calcs!$Q$2:$Q$2281,[3]Calcs!$I$2:$I$2281,"")</f>
        <v>2.1796761410278802</v>
      </c>
      <c r="BG53" s="5">
        <f>_xlfn.XLOOKUP(BG$3&amp;$A53,[3]Calcs!$Q$2:$Q$2281,[3]Calcs!$I$2:$I$2281,"")</f>
        <v>2.2858195754192301</v>
      </c>
      <c r="BH53" s="5">
        <f>_xlfn.XLOOKUP(BH$3&amp;$A53,[3]Calcs!$Q$2:$Q$2281,[3]Calcs!$I$2:$I$2281,"")</f>
        <v>2.1561132851450102</v>
      </c>
      <c r="BI53" s="5">
        <f>_xlfn.XLOOKUP(BI$3&amp;$A53,[3]Calcs!$Q$2:$Q$2281,[3]Calcs!$I$2:$I$2281,"")</f>
        <v>2.11720160150717</v>
      </c>
      <c r="BJ53" s="5">
        <f>_xlfn.XLOOKUP(BJ$3&amp;$A53,[3]Calcs!$Q$2:$Q$2281,[3]Calcs!$I$2:$I$2281,"")</f>
        <v>2.2297410121908801</v>
      </c>
      <c r="BK53" s="5">
        <f>_xlfn.XLOOKUP(BK$3&amp;$A53,[3]Calcs!$Q$2:$Q$2281,[3]Calcs!$I$2:$I$2281,"")</f>
        <v>2.2216063656010099</v>
      </c>
      <c r="BL53" s="5">
        <f>_xlfn.XLOOKUP(BL$3&amp;$A53,[3]Calcs!$Q$2:$Q$2281,[3]Calcs!$I$2:$I$2281,"")</f>
        <v>2.0990844947559801</v>
      </c>
      <c r="BM53" s="5">
        <f>_xlfn.XLOOKUP(BM$3&amp;$A53,[3]Calcs!$Q$2:$Q$2281,[3]Calcs!$I$2:$I$2281,"")</f>
        <v>2.12859881319753</v>
      </c>
      <c r="BN53" s="5">
        <f>_xlfn.XLOOKUP(BN$3&amp;$A53,[3]Calcs!$Q$2:$Q$2281,[3]Calcs!$I$2:$I$2281,"")</f>
        <v>1.9832544910802099</v>
      </c>
      <c r="BO53" s="5">
        <f>_xlfn.XLOOKUP(BO$3&amp;$A53,[3]Calcs!$Q$2:$Q$2281,[3]Calcs!$I$2:$I$2281,"")</f>
        <v>2.0681622031860898</v>
      </c>
      <c r="BP53" s="5">
        <f>_xlfn.XLOOKUP(BP$3&amp;$A53,[3]Calcs!$Q$2:$Q$2281,[3]Calcs!$I$2:$I$2281,"")</f>
        <v>1.9950114291865999</v>
      </c>
      <c r="BQ53" s="5">
        <f>_xlfn.XLOOKUP(BQ$3&amp;$A53,[3]Calcs!$Q$2:$Q$2281,[3]Calcs!$I$2:$I$2281,"")</f>
        <v>1.9557021871254532</v>
      </c>
      <c r="BR53" s="5">
        <f>_xlfn.XLOOKUP(BR$3&amp;$A53,[3]Calcs!$Q$2:$Q$2281,[3]Calcs!$I$2:$I$2281,"")</f>
        <v>1.882619054534481</v>
      </c>
      <c r="BS53" s="5">
        <f>_xlfn.XLOOKUP(BS$3&amp;$A53,[3]Calcs!$Q$2:$Q$2281,[3]Calcs!$I$2:$I$2281,"")</f>
        <v>1.8344779782177882</v>
      </c>
      <c r="BT53" s="127">
        <f t="shared" si="7"/>
        <v>-2.2480083202893401E-2</v>
      </c>
      <c r="BU53" s="6">
        <f t="shared" si="8"/>
        <v>-4.8141076316692732E-2</v>
      </c>
      <c r="BV53" s="15">
        <f t="shared" si="28"/>
        <v>32</v>
      </c>
      <c r="BW53">
        <f t="shared" si="28"/>
        <v>43</v>
      </c>
      <c r="BX53">
        <f t="shared" si="28"/>
        <v>41</v>
      </c>
      <c r="BY53">
        <f t="shared" si="28"/>
        <v>52</v>
      </c>
      <c r="BZ53">
        <f t="shared" si="28"/>
        <v>53</v>
      </c>
      <c r="CA53">
        <f t="shared" si="28"/>
        <v>37</v>
      </c>
      <c r="CB53">
        <f t="shared" si="28"/>
        <v>27</v>
      </c>
      <c r="CC53">
        <f t="shared" si="28"/>
        <v>25</v>
      </c>
      <c r="CD53">
        <f t="shared" si="28"/>
        <v>24</v>
      </c>
      <c r="CE53">
        <f t="shared" si="28"/>
        <v>20</v>
      </c>
      <c r="CF53">
        <f t="shared" si="28"/>
        <v>28</v>
      </c>
      <c r="CG53">
        <f t="shared" si="28"/>
        <v>15</v>
      </c>
      <c r="CH53">
        <f t="shared" si="28"/>
        <v>19</v>
      </c>
      <c r="CI53">
        <f t="shared" si="28"/>
        <v>24</v>
      </c>
      <c r="CJ53" t="str">
        <f t="shared" si="28"/>
        <v/>
      </c>
      <c r="CK53" s="17">
        <v>26.804067</v>
      </c>
      <c r="CL53" s="5">
        <v>27.204711</v>
      </c>
      <c r="CM53" s="5">
        <v>27.626981000000001</v>
      </c>
      <c r="CN53" s="5">
        <v>28.065469</v>
      </c>
      <c r="CO53" s="5">
        <v>28.515908</v>
      </c>
      <c r="CP53" s="5">
        <v>28.977006000000003</v>
      </c>
      <c r="CQ53" s="5">
        <v>29.449415000000002</v>
      </c>
      <c r="CR53" s="5">
        <v>29.93263</v>
      </c>
      <c r="CS53" s="5">
        <v>30.426394000000002</v>
      </c>
      <c r="CT53" s="5">
        <v>30.929556000000002</v>
      </c>
      <c r="CU53" s="5">
        <v>31.441753000000002</v>
      </c>
      <c r="CV53" s="5">
        <v>31.959774000000003</v>
      </c>
      <c r="CW53" s="5">
        <v>32.476232000000003</v>
      </c>
      <c r="CX53" s="5">
        <v>32.981714999999994</v>
      </c>
      <c r="CY53" s="5" t="s">
        <v>333</v>
      </c>
      <c r="CZ53">
        <f t="shared" si="29"/>
        <v>1212.6601053373188</v>
      </c>
      <c r="DA53">
        <f t="shared" si="29"/>
        <v>1233.9968298747069</v>
      </c>
      <c r="DB53">
        <f t="shared" si="29"/>
        <v>1250.892371373242</v>
      </c>
      <c r="DC53">
        <f t="shared" si="29"/>
        <v>1280.4294183100433</v>
      </c>
      <c r="DD53">
        <f t="shared" si="29"/>
        <v>1281.3737769783265</v>
      </c>
      <c r="DE53">
        <f t="shared" si="29"/>
        <v>1404.8511198131091</v>
      </c>
      <c r="DF53">
        <f t="shared" si="29"/>
        <v>1483.4203303420741</v>
      </c>
      <c r="DG53">
        <f t="shared" si="29"/>
        <v>1520.9492107044277</v>
      </c>
      <c r="DH53">
        <f t="shared" si="29"/>
        <v>1567.7643325610513</v>
      </c>
      <c r="DI53">
        <f t="shared" si="29"/>
        <v>1606.7856994614656</v>
      </c>
      <c r="DJ53">
        <f t="shared" si="29"/>
        <v>1606.2286819730489</v>
      </c>
      <c r="DK53">
        <f t="shared" si="29"/>
        <v>1764.3642433331568</v>
      </c>
      <c r="DL53">
        <f t="shared" si="29"/>
        <v>1753.4742884441159</v>
      </c>
      <c r="DM53">
        <f t="shared" si="29"/>
        <v>1785.6719121202957</v>
      </c>
      <c r="DN53" t="str">
        <f t="shared" si="29"/>
        <v/>
      </c>
      <c r="DO53" s="5">
        <v>26.804067</v>
      </c>
      <c r="DP53" s="5">
        <v>27.204711</v>
      </c>
      <c r="DQ53" s="5">
        <v>27.626981000000001</v>
      </c>
      <c r="DR53" s="5">
        <v>28.065469</v>
      </c>
      <c r="DS53" s="5">
        <v>28.515908</v>
      </c>
      <c r="DT53" s="5">
        <v>28.977006000000003</v>
      </c>
      <c r="DU53" s="5">
        <v>29.449415000000002</v>
      </c>
      <c r="DV53" s="5">
        <v>29.93263</v>
      </c>
      <c r="DW53" s="5">
        <v>30.426394000000002</v>
      </c>
      <c r="DX53" s="5">
        <v>30.929556000000002</v>
      </c>
      <c r="DY53" s="5">
        <v>31.441753000000002</v>
      </c>
      <c r="DZ53" s="5">
        <v>31.959774000000003</v>
      </c>
      <c r="EA53" s="5">
        <v>32.476232000000003</v>
      </c>
      <c r="EB53" s="5">
        <v>32.981714999999994</v>
      </c>
      <c r="EC53" s="5">
        <v>33.469199000000003</v>
      </c>
      <c r="ED53" s="127">
        <f>IFERROR(E53/VLOOKUP($C53,$C$159:$S$166,E$3-2003,0),"")</f>
        <v>1.2844835429164114</v>
      </c>
      <c r="EE53" s="6">
        <f>IFERROR(F53/VLOOKUP($C53,$C$159:$S$166,F$3-2003,0),"")</f>
        <v>1.2139604393432506</v>
      </c>
      <c r="EF53" s="6">
        <f t="shared" si="32"/>
        <v>1.1972741933800397</v>
      </c>
      <c r="EG53" s="6">
        <f t="shared" si="31"/>
        <v>1.1821363839837891</v>
      </c>
      <c r="EH53" s="6">
        <f t="shared" si="31"/>
        <v>1.1694460756883891</v>
      </c>
      <c r="EI53" s="6">
        <f t="shared" si="27"/>
        <v>1.2733948702084148</v>
      </c>
      <c r="EJ53" s="6">
        <f t="shared" si="27"/>
        <v>1.2562360989807289</v>
      </c>
      <c r="EK53" s="6">
        <f t="shared" si="27"/>
        <v>1.2736597684382915</v>
      </c>
      <c r="EL53" s="6">
        <f t="shared" si="27"/>
        <v>1.2461899346640473</v>
      </c>
      <c r="EM53" s="6">
        <f t="shared" si="27"/>
        <v>1.23698849257037</v>
      </c>
      <c r="EN53" s="6">
        <f t="shared" si="27"/>
        <v>1.2288821750450498</v>
      </c>
      <c r="EO53" s="6">
        <f t="shared" si="27"/>
        <v>1.3272843235338561</v>
      </c>
      <c r="EP53" s="6">
        <f t="shared" si="27"/>
        <v>1.2969177465311412</v>
      </c>
      <c r="EQ53" s="6">
        <f t="shared" si="27"/>
        <v>1.2902616190190304</v>
      </c>
      <c r="ER53" s="129" cm="1">
        <f t="array" ref="ER53">TREND($EM53:$EQ53,$EM$3:$EQ$3,ER$3)</f>
        <v>1.3284414186549114</v>
      </c>
      <c r="ES53" s="17">
        <f t="shared" si="26"/>
        <v>45.241645804620575</v>
      </c>
      <c r="ET53" s="5">
        <f t="shared" si="26"/>
        <v>45.359674281219419</v>
      </c>
      <c r="EU53" s="5">
        <f t="shared" si="26"/>
        <v>45.277924915981302</v>
      </c>
      <c r="EV53" s="5">
        <f t="shared" si="26"/>
        <v>45.622947484328279</v>
      </c>
      <c r="EW53" s="5">
        <f t="shared" si="26"/>
        <v>44.935401565271093</v>
      </c>
      <c r="EX53" s="5">
        <f t="shared" si="33"/>
        <v>48.481582942458203</v>
      </c>
      <c r="EY53" s="5">
        <f t="shared" si="33"/>
        <v>50.371809774220438</v>
      </c>
      <c r="EZ53" s="5">
        <f t="shared" si="33"/>
        <v>50.812414769581814</v>
      </c>
      <c r="FA53" s="5">
        <f t="shared" si="33"/>
        <v>51.526458658263984</v>
      </c>
      <c r="FB53" s="5">
        <f t="shared" si="33"/>
        <v>51.949846918638777</v>
      </c>
      <c r="FC53" s="5">
        <f t="shared" si="33"/>
        <v>51.085850142422046</v>
      </c>
      <c r="FD53" s="5">
        <f t="shared" si="33"/>
        <v>55.205779719629952</v>
      </c>
      <c r="FE53" s="5">
        <f t="shared" si="33"/>
        <v>53.99254102027956</v>
      </c>
      <c r="FF53" s="5">
        <f t="shared" si="33"/>
        <v>54.141269249349101</v>
      </c>
      <c r="FG53" s="5">
        <f t="shared" si="13"/>
        <v>54.909930035323875</v>
      </c>
      <c r="FH53" s="15">
        <f t="shared" si="30"/>
        <v>1212.6601053373188</v>
      </c>
      <c r="FI53">
        <f t="shared" si="30"/>
        <v>1233.9968298747069</v>
      </c>
      <c r="FJ53">
        <f t="shared" si="30"/>
        <v>1250.892371373242</v>
      </c>
      <c r="FK53">
        <f t="shared" si="30"/>
        <v>1280.4294183100433</v>
      </c>
      <c r="FL53">
        <f t="shared" si="30"/>
        <v>1281.3737769783265</v>
      </c>
      <c r="FM53">
        <f t="shared" si="30"/>
        <v>1404.8511198131091</v>
      </c>
      <c r="FN53">
        <f t="shared" si="30"/>
        <v>1483.4203303420741</v>
      </c>
      <c r="FO53">
        <f t="shared" si="30"/>
        <v>1520.9492107044277</v>
      </c>
      <c r="FP53">
        <f t="shared" si="30"/>
        <v>1567.7643325610513</v>
      </c>
      <c r="FQ53">
        <f t="shared" si="30"/>
        <v>1606.7856994614656</v>
      </c>
      <c r="FR53">
        <f t="shared" si="30"/>
        <v>1606.2286819730489</v>
      </c>
      <c r="FS53">
        <f t="shared" si="30"/>
        <v>1764.3642433331568</v>
      </c>
      <c r="FT53">
        <f t="shared" si="30"/>
        <v>1753.4742884441159</v>
      </c>
      <c r="FU53">
        <f t="shared" si="30"/>
        <v>1785.6719121202957</v>
      </c>
      <c r="FV53">
        <f t="shared" si="30"/>
        <v>1837.791375428332</v>
      </c>
    </row>
    <row r="54" spans="1:178">
      <c r="A54" t="str">
        <f>VLOOKUP(B54,'[3]country codes'!$A$3:$B$287,2,0)</f>
        <v>NGA</v>
      </c>
      <c r="B54" s="1" t="s">
        <v>129</v>
      </c>
      <c r="C54" s="15">
        <v>5</v>
      </c>
      <c r="E54" s="17">
        <f>IFERROR(VLOOKUP(E$3&amp;$A54,[3]Calcs!$Q$2:$R$2281,2,0),"")</f>
        <v>30.657184932895969</v>
      </c>
      <c r="F54" s="5">
        <f>IFERROR(VLOOKUP(F$3&amp;$A54,[3]Calcs!$Q$2:$R$2281,2,0),"")</f>
        <v>32.435766967556866</v>
      </c>
      <c r="G54" s="5">
        <f>IFERROR(VLOOKUP(G$3&amp;$A54,[3]Calcs!$Q$2:$R$2281,2,0),"")</f>
        <v>33.250655289097232</v>
      </c>
      <c r="H54" s="5">
        <f>IFERROR(VLOOKUP(H$3&amp;$A54,[3]Calcs!$Q$2:$R$2281,2,0),"")</f>
        <v>34.028905761813292</v>
      </c>
      <c r="I54" s="5">
        <f>IFERROR(VLOOKUP(I$3&amp;$A54,[3]Calcs!$Q$2:$R$2281,2,0),"")</f>
        <v>32.764241870808341</v>
      </c>
      <c r="J54" s="5">
        <f>IFERROR(VLOOKUP(J$3&amp;$A54,[3]Calcs!$Q$2:$R$2281,2,0),"")</f>
        <v>35.418409471246711</v>
      </c>
      <c r="K54" s="5">
        <f>IFERROR(VLOOKUP(K$3&amp;$A54,[3]Calcs!$Q$2:$R$2281,2,0),"")</f>
        <v>37.65601320390261</v>
      </c>
      <c r="L54" s="5">
        <f>IFERROR(VLOOKUP(L$3&amp;$A54,[3]Calcs!$Q$2:$R$2281,2,0),"")</f>
        <v>34.438899229139878</v>
      </c>
      <c r="M54" s="5">
        <f>IFERROR(VLOOKUP(M$3&amp;$A54,[3]Calcs!$Q$2:$R$2281,2,0),"")</f>
        <v>35.168706291933702</v>
      </c>
      <c r="N54" s="5">
        <f>IFERROR(VLOOKUP(N$3&amp;$A54,[3]Calcs!$Q$2:$R$2281,2,0),"")</f>
        <v>35.888855703821378</v>
      </c>
      <c r="O54" s="5">
        <f>IFERROR(VLOOKUP(O$3&amp;$A54,[3]Calcs!$Q$2:$R$2281,2,0),"")</f>
        <v>37.892954208751554</v>
      </c>
      <c r="P54" s="5">
        <f>IFERROR(VLOOKUP(P$3&amp;$A54,[3]Calcs!$Q$2:$R$2281,2,0),"")</f>
        <v>39.112948422800009</v>
      </c>
      <c r="Q54" s="5">
        <f>IFERROR(VLOOKUP(Q$3&amp;$A54,[3]Calcs!$Q$2:$R$2281,2,0),"")</f>
        <v>38.906930841449977</v>
      </c>
      <c r="R54" s="5">
        <f>IFERROR(VLOOKUP(R$3&amp;$A54,[3]Calcs!$Q$2:$R$2281,2,0),"")</f>
        <v>34.138213638375902</v>
      </c>
      <c r="S54" s="5">
        <f>IFERROR(VLOOKUP(S$3&amp;$A54,[3]Calcs!$Q$2:$R$2281,2,0),"")</f>
        <v>41.206686882295358</v>
      </c>
      <c r="T54" s="127">
        <f t="shared" si="0"/>
        <v>0.45692746982048266</v>
      </c>
      <c r="U54" s="6">
        <f t="shared" si="1"/>
        <v>0.75254249088474146</v>
      </c>
      <c r="V54" s="6">
        <f t="shared" si="2"/>
        <v>7.0684732439194562</v>
      </c>
      <c r="W54" s="17">
        <f>_xlfn.XLOOKUP(W$3&amp;$A54,[3]Calcs!$Q$2:$Q$2281,[3]Calcs!$H$2:$H$2281,"")</f>
        <v>4.7097458839416504</v>
      </c>
      <c r="X54" s="5">
        <f>_xlfn.XLOOKUP(X$3&amp;$A54,[3]Calcs!$Q$2:$Q$2281,[3]Calcs!$H$2:$H$2281,"")</f>
        <v>4.8904194831848145</v>
      </c>
      <c r="Y54" s="5">
        <f>_xlfn.XLOOKUP(Y$3&amp;$A54,[3]Calcs!$Q$2:$Q$2281,[3]Calcs!$H$2:$H$2281,"")</f>
        <v>4.9385604858398438</v>
      </c>
      <c r="Z54" s="5">
        <f>_xlfn.XLOOKUP(Z$3&amp;$A54,[3]Calcs!$Q$2:$Q$2281,[3]Calcs!$H$2:$H$2281,"")</f>
        <v>4.9802203178405762</v>
      </c>
      <c r="AA54" s="5">
        <f>_xlfn.XLOOKUP(AA$3&amp;$A54,[3]Calcs!$Q$2:$Q$2281,[3]Calcs!$H$2:$H$2281,"")</f>
        <v>4.7602758407592773</v>
      </c>
      <c r="AB54" s="5">
        <f>_xlfn.XLOOKUP(AB$3&amp;$A54,[3]Calcs!$Q$2:$Q$2281,[3]Calcs!$H$2:$H$2281,"")</f>
        <v>5.126615047454834</v>
      </c>
      <c r="AC54" s="5">
        <f>_xlfn.XLOOKUP(AC$3&amp;$A54,[3]Calcs!$Q$2:$Q$2281,[3]Calcs!$H$2:$H$2281,"")</f>
        <v>5.4929542541503906</v>
      </c>
      <c r="AD54" s="5">
        <f>_xlfn.XLOOKUP(AD$3&amp;$A54,[3]Calcs!$Q$2:$Q$2281,[3]Calcs!$H$2:$H$2281,"")</f>
        <v>4.817868709564209</v>
      </c>
      <c r="AE54" s="5">
        <f>_xlfn.XLOOKUP(AE$3&amp;$A54,[3]Calcs!$Q$2:$Q$2281,[3]Calcs!$H$2:$H$2281,"")</f>
        <v>4.8753917217254639</v>
      </c>
      <c r="AF54" s="5">
        <f>_xlfn.XLOOKUP(AF$3&amp;$A54,[3]Calcs!$Q$2:$Q$2281,[3]Calcs!$H$2:$H$2281,"")</f>
        <v>4.9329147338867188</v>
      </c>
      <c r="AG54" s="5">
        <f>_xlfn.XLOOKUP(AG$3&amp;$A54,[3]Calcs!$Q$2:$Q$2281,[3]Calcs!$H$2:$H$2281,"")</f>
        <v>5.2195677757263184</v>
      </c>
      <c r="AH54" s="5">
        <f>_xlfn.XLOOKUP(AH$3&amp;$A54,[3]Calcs!$Q$2:$Q$2281,[3]Calcs!$H$2:$H$2281,"")</f>
        <v>5.3219280242919922</v>
      </c>
      <c r="AI54" s="5">
        <f>_xlfn.XLOOKUP(AI$3&amp;$A54,[3]Calcs!$Q$2:$Q$2281,[3]Calcs!$H$2:$H$2281,"")</f>
        <v>5.2522883415222168</v>
      </c>
      <c r="AJ54" s="5">
        <f>_xlfn.XLOOKUP(AJ$3&amp;$A54,[3]Calcs!$Q$2:$Q$2281,[3]Calcs!$H$2:$H$2281,"")</f>
        <v>4.3564190864562988</v>
      </c>
      <c r="AK54" s="128">
        <f>_xlfn.XLOOKUP(AK$3&amp;$A54,[3]Calcs!$Q$2:$Q$2281,[3]Calcs!$H$2:$H$2281,"")</f>
        <v>5.5029482841491699</v>
      </c>
      <c r="AL54" s="127">
        <f t="shared" si="3"/>
        <v>8.6757979550204437E-3</v>
      </c>
      <c r="AM54" s="6">
        <f t="shared" si="4"/>
        <v>1.1465291976928711</v>
      </c>
      <c r="AN54" s="17">
        <f>_xlfn.XLOOKUP(AN$3&amp;$A54,[3]Calcs!$Q$2:$Q$2281,[3]Calcs!$G$2:$G$2281,"")</f>
        <v>48.8</v>
      </c>
      <c r="AO54" s="5">
        <f>_xlfn.XLOOKUP(AO$3&amp;$A54,[3]Calcs!$Q$2:$Q$2281,[3]Calcs!$G$2:$G$2281,"")</f>
        <v>49.4</v>
      </c>
      <c r="AP54" s="5">
        <f>_xlfn.XLOOKUP(AP$3&amp;$A54,[3]Calcs!$Q$2:$Q$2281,[3]Calcs!$G$2:$G$2281,"")</f>
        <v>49.9</v>
      </c>
      <c r="AQ54" s="5">
        <f>_xlfn.XLOOKUP(AQ$3&amp;$A54,[3]Calcs!$Q$2:$Q$2281,[3]Calcs!$G$2:$G$2281,"")</f>
        <v>50.4</v>
      </c>
      <c r="AR54" s="5">
        <f>_xlfn.XLOOKUP(AR$3&amp;$A54,[3]Calcs!$Q$2:$Q$2281,[3]Calcs!$G$2:$G$2281,"")</f>
        <v>50.9</v>
      </c>
      <c r="AS54" s="5">
        <f>_xlfn.XLOOKUP(AS$3&amp;$A54,[3]Calcs!$Q$2:$Q$2281,[3]Calcs!$G$2:$G$2281,"")</f>
        <v>51.3</v>
      </c>
      <c r="AT54" s="5">
        <f>_xlfn.XLOOKUP(AT$3&amp;$A54,[3]Calcs!$Q$2:$Q$2281,[3]Calcs!$G$2:$G$2281,"")</f>
        <v>51.8</v>
      </c>
      <c r="AU54" s="5">
        <f>_xlfn.XLOOKUP(AU$3&amp;$A54,[3]Calcs!$Q$2:$Q$2281,[3]Calcs!$G$2:$G$2281,"")</f>
        <v>52.2</v>
      </c>
      <c r="AV54" s="5">
        <f>_xlfn.XLOOKUP(AV$3&amp;$A54,[3]Calcs!$Q$2:$Q$2281,[3]Calcs!$G$2:$G$2281,"")</f>
        <v>52.7</v>
      </c>
      <c r="AW54" s="5">
        <f>_xlfn.XLOOKUP(AW$3&amp;$A54,[3]Calcs!$Q$2:$Q$2281,[3]Calcs!$G$2:$G$2281,"")</f>
        <v>53.1</v>
      </c>
      <c r="AX54" s="5">
        <f>_xlfn.XLOOKUP(AX$3&amp;$A54,[3]Calcs!$Q$2:$Q$2281,[3]Calcs!$G$2:$G$2281,"")</f>
        <v>53.5</v>
      </c>
      <c r="AY54" s="5">
        <f>_xlfn.XLOOKUP(AY$3&amp;$A54,[3]Calcs!$Q$2:$Q$2281,[3]Calcs!$G$2:$G$2281,"")</f>
        <v>54</v>
      </c>
      <c r="AZ54" s="5">
        <f>_xlfn.XLOOKUP(AZ$3&amp;$A54,[3]Calcs!$Q$2:$Q$2281,[3]Calcs!$G$2:$G$2281,"")</f>
        <v>54.3</v>
      </c>
      <c r="BA54" s="5">
        <f>_xlfn.XLOOKUP(BA$3&amp;$A54,[3]Calcs!$Q$2:$Q$2281,[3]Calcs!$G$2:$G$2281,"")</f>
        <v>54.7</v>
      </c>
      <c r="BB54" s="5">
        <f>_xlfn.XLOOKUP(BB$3&amp;$A54,[3]Calcs!$Q$2:$Q$2281,[3]Calcs!$G$2:$G$2281,"")</f>
        <v>55.086961240310089</v>
      </c>
      <c r="BC54" s="127">
        <f t="shared" si="5"/>
        <v>0.45010989010989039</v>
      </c>
      <c r="BD54" s="6">
        <f t="shared" si="6"/>
        <v>0.38696124031008594</v>
      </c>
      <c r="BE54" s="17">
        <f>_xlfn.XLOOKUP(BE$3&amp;$A54,[3]Calcs!$Q$2:$Q$2281,[3]Calcs!$I$2:$I$2281,"")</f>
        <v>1.3528390316529899</v>
      </c>
      <c r="BF54" s="5">
        <f>_xlfn.XLOOKUP(BF$3&amp;$A54,[3]Calcs!$Q$2:$Q$2281,[3]Calcs!$I$2:$I$2281,"")</f>
        <v>1.2396498956770301</v>
      </c>
      <c r="BG54" s="5">
        <f>_xlfn.XLOOKUP(BG$3&amp;$A54,[3]Calcs!$Q$2:$Q$2281,[3]Calcs!$I$2:$I$2281,"")</f>
        <v>1.2027458627959799</v>
      </c>
      <c r="BH54" s="5">
        <f>_xlfn.XLOOKUP(BH$3&amp;$A54,[3]Calcs!$Q$2:$Q$2281,[3]Calcs!$I$2:$I$2281,"")</f>
        <v>1.1413065782770999</v>
      </c>
      <c r="BI54" s="5">
        <f>_xlfn.XLOOKUP(BI$3&amp;$A54,[3]Calcs!$Q$2:$Q$2281,[3]Calcs!$I$2:$I$2281,"")</f>
        <v>1.24816771820939</v>
      </c>
      <c r="BJ54" s="5">
        <f>_xlfn.XLOOKUP(BJ$3&amp;$A54,[3]Calcs!$Q$2:$Q$2281,[3]Calcs!$I$2:$I$2281,"")</f>
        <v>1.1431002168748901</v>
      </c>
      <c r="BK54" s="5">
        <f>_xlfn.XLOOKUP(BK$3&amp;$A54,[3]Calcs!$Q$2:$Q$2281,[3]Calcs!$I$2:$I$2281,"")</f>
        <v>1.1468929722902901</v>
      </c>
      <c r="BL54" s="5">
        <f>_xlfn.XLOOKUP(BL$3&amp;$A54,[3]Calcs!$Q$2:$Q$2281,[3]Calcs!$I$2:$I$2281,"")</f>
        <v>1.1362129790027</v>
      </c>
      <c r="BM54" s="5">
        <f>_xlfn.XLOOKUP(BM$3&amp;$A54,[3]Calcs!$Q$2:$Q$2281,[3]Calcs!$I$2:$I$2281,"")</f>
        <v>1.1243486777710201</v>
      </c>
      <c r="BN54" s="5">
        <f>_xlfn.XLOOKUP(BN$3&amp;$A54,[3]Calcs!$Q$2:$Q$2281,[3]Calcs!$I$2:$I$2281,"")</f>
        <v>1.08942628699053</v>
      </c>
      <c r="BO54" s="5">
        <f>_xlfn.XLOOKUP(BO$3&amp;$A54,[3]Calcs!$Q$2:$Q$2281,[3]Calcs!$I$2:$I$2281,"")</f>
        <v>1.0650623773276999</v>
      </c>
      <c r="BP54" s="5">
        <f>_xlfn.XLOOKUP(BP$3&amp;$A54,[3]Calcs!$Q$2:$Q$2281,[3]Calcs!$I$2:$I$2281,"")</f>
        <v>1.02379032339677</v>
      </c>
      <c r="BQ54" s="5">
        <f>_xlfn.XLOOKUP(BQ$3&amp;$A54,[3]Calcs!$Q$2:$Q$2281,[3]Calcs!$I$2:$I$2281,"")</f>
        <v>1.0089268489413026</v>
      </c>
      <c r="BR54" s="5">
        <f>_xlfn.XLOOKUP(BR$3&amp;$A54,[3]Calcs!$Q$2:$Q$2281,[3]Calcs!$I$2:$I$2281,"")</f>
        <v>0.99286456435637171</v>
      </c>
      <c r="BS54" s="5">
        <f>_xlfn.XLOOKUP(BS$3&amp;$A54,[3]Calcs!$Q$2:$Q$2281,[3]Calcs!$I$2:$I$2281,"")</f>
        <v>0.95887975491338318</v>
      </c>
      <c r="BT54" s="127">
        <f t="shared" si="7"/>
        <v>-2.2467192564574127E-2</v>
      </c>
      <c r="BU54" s="6">
        <f t="shared" si="8"/>
        <v>-3.3984809442988539E-2</v>
      </c>
      <c r="BV54" s="15">
        <f t="shared" si="28"/>
        <v>68</v>
      </c>
      <c r="BW54">
        <f t="shared" si="28"/>
        <v>100</v>
      </c>
      <c r="BX54">
        <f t="shared" si="28"/>
        <v>104</v>
      </c>
      <c r="BY54">
        <f t="shared" si="28"/>
        <v>107</v>
      </c>
      <c r="BZ54">
        <f t="shared" si="28"/>
        <v>117</v>
      </c>
      <c r="CA54">
        <f t="shared" si="28"/>
        <v>110</v>
      </c>
      <c r="CB54">
        <f t="shared" si="28"/>
        <v>104</v>
      </c>
      <c r="CC54">
        <f t="shared" si="28"/>
        <v>116</v>
      </c>
      <c r="CD54">
        <f t="shared" si="28"/>
        <v>113</v>
      </c>
      <c r="CE54">
        <f t="shared" si="28"/>
        <v>114</v>
      </c>
      <c r="CF54">
        <f t="shared" si="28"/>
        <v>105</v>
      </c>
      <c r="CG54">
        <f t="shared" si="28"/>
        <v>109</v>
      </c>
      <c r="CH54">
        <f t="shared" si="28"/>
        <v>114</v>
      </c>
      <c r="CI54">
        <f t="shared" si="28"/>
        <v>137</v>
      </c>
      <c r="CJ54">
        <f t="shared" si="28"/>
        <v>72</v>
      </c>
      <c r="CK54" s="17">
        <v>142.53830499999998</v>
      </c>
      <c r="CL54" s="5">
        <v>146.33997099999999</v>
      </c>
      <c r="CM54" s="5">
        <v>150.269622</v>
      </c>
      <c r="CN54" s="5">
        <v>154.324939</v>
      </c>
      <c r="CO54" s="5">
        <v>158.50320300000001</v>
      </c>
      <c r="CP54" s="5">
        <v>162.80507999999998</v>
      </c>
      <c r="CQ54" s="5">
        <v>167.22880300000003</v>
      </c>
      <c r="CR54" s="5">
        <v>171.76581899999999</v>
      </c>
      <c r="CS54" s="5">
        <v>176.404931</v>
      </c>
      <c r="CT54" s="5">
        <v>181.13745399999999</v>
      </c>
      <c r="CU54" s="5">
        <v>185.96024400000002</v>
      </c>
      <c r="CV54" s="5">
        <v>190.87324699999999</v>
      </c>
      <c r="CW54" s="5">
        <v>195.874685</v>
      </c>
      <c r="CX54" s="5">
        <v>200.96360300000001</v>
      </c>
      <c r="CY54" s="5">
        <v>206.13958700000001</v>
      </c>
      <c r="CZ54">
        <f t="shared" si="29"/>
        <v>4369.8231764065295</v>
      </c>
      <c r="DA54">
        <f t="shared" si="29"/>
        <v>4746.6491973950297</v>
      </c>
      <c r="DB54">
        <f t="shared" si="29"/>
        <v>4996.5634015449414</v>
      </c>
      <c r="DC54">
        <f t="shared" si="29"/>
        <v>5251.5088059285845</v>
      </c>
      <c r="DD54">
        <f t="shared" si="29"/>
        <v>5193.2372803898343</v>
      </c>
      <c r="DE54">
        <f t="shared" si="29"/>
        <v>5766.2969874390774</v>
      </c>
      <c r="DF54">
        <f t="shared" si="29"/>
        <v>6297.1700138408296</v>
      </c>
      <c r="DG54">
        <f t="shared" si="29"/>
        <v>5915.4257315516797</v>
      </c>
      <c r="DH54">
        <f t="shared" si="29"/>
        <v>6203.9332067878304</v>
      </c>
      <c r="DI54">
        <f t="shared" si="29"/>
        <v>6500.8159491635824</v>
      </c>
      <c r="DJ54">
        <f t="shared" si="29"/>
        <v>7046.5830105402665</v>
      </c>
      <c r="DK54">
        <f t="shared" si="29"/>
        <v>7465.6154652033665</v>
      </c>
      <c r="DL54">
        <f t="shared" si="29"/>
        <v>7620.8828228857992</v>
      </c>
      <c r="DM54">
        <f t="shared" si="29"/>
        <v>6860.5384127517609</v>
      </c>
      <c r="DN54">
        <f t="shared" si="29"/>
        <v>8494.3294155546828</v>
      </c>
      <c r="DO54" s="5">
        <v>142.53830499999998</v>
      </c>
      <c r="DP54" s="5">
        <v>146.33997099999999</v>
      </c>
      <c r="DQ54" s="5">
        <v>150.269622</v>
      </c>
      <c r="DR54" s="5">
        <v>154.324939</v>
      </c>
      <c r="DS54" s="5">
        <v>158.50320300000001</v>
      </c>
      <c r="DT54" s="5">
        <v>162.80507999999998</v>
      </c>
      <c r="DU54" s="5">
        <v>167.22880300000003</v>
      </c>
      <c r="DV54" s="5">
        <v>171.76581899999999</v>
      </c>
      <c r="DW54" s="5">
        <v>176.404931</v>
      </c>
      <c r="DX54" s="5">
        <v>181.13745399999999</v>
      </c>
      <c r="DY54" s="5">
        <v>185.96024400000002</v>
      </c>
      <c r="DZ54" s="5">
        <v>190.87324699999999</v>
      </c>
      <c r="EA54" s="5">
        <v>195.874685</v>
      </c>
      <c r="EB54" s="5">
        <v>200.96360300000001</v>
      </c>
      <c r="EC54" s="5">
        <v>206.13958700000001</v>
      </c>
      <c r="ED54" s="127">
        <f>IFERROR(E54/VLOOKUP($C54,$C$159:$S$166,E$3-2003,0),"")</f>
        <v>0.98430897761864888</v>
      </c>
      <c r="EE54" s="6">
        <f>IFERROR(F54/VLOOKUP($C54,$C$159:$S$166,F$3-2003,0),"")</f>
        <v>0.97684144286266528</v>
      </c>
      <c r="EF54" s="6">
        <f t="shared" si="32"/>
        <v>0.98317129664014069</v>
      </c>
      <c r="EG54" s="6">
        <f t="shared" si="31"/>
        <v>0.99707606411605421</v>
      </c>
      <c r="EH54" s="6">
        <f t="shared" si="31"/>
        <v>0.9642110527169373</v>
      </c>
      <c r="EI54" s="6">
        <f t="shared" si="27"/>
        <v>0.97561791201125192</v>
      </c>
      <c r="EJ54" s="6">
        <f t="shared" si="27"/>
        <v>1.0121787860175346</v>
      </c>
      <c r="EK54" s="6">
        <f t="shared" si="27"/>
        <v>0.96538674746643616</v>
      </c>
      <c r="EL54" s="6">
        <f t="shared" si="27"/>
        <v>0.96548675546250851</v>
      </c>
      <c r="EM54" s="6">
        <f t="shared" si="27"/>
        <v>0.96896030003184275</v>
      </c>
      <c r="EN54" s="6">
        <f t="shared" si="27"/>
        <v>1.0088957042245725</v>
      </c>
      <c r="EO54" s="6">
        <f t="shared" si="27"/>
        <v>1.011399780587056</v>
      </c>
      <c r="EP54" s="6">
        <f t="shared" si="27"/>
        <v>0.98160924839380692</v>
      </c>
      <c r="EQ54" s="6">
        <f t="shared" si="27"/>
        <v>0.87643227882846941</v>
      </c>
      <c r="ER54" s="6">
        <f>IFERROR(S54/VLOOKUP($C54,$C$159:$S$166,S$3-2003,0),"")</f>
        <v>0.99830916782937185</v>
      </c>
      <c r="ES54" s="17">
        <f t="shared" si="26"/>
        <v>30.657184932895969</v>
      </c>
      <c r="ET54" s="5">
        <f t="shared" si="26"/>
        <v>32.435766967556866</v>
      </c>
      <c r="EU54" s="5">
        <f t="shared" si="26"/>
        <v>33.250655289097232</v>
      </c>
      <c r="EV54" s="5">
        <f t="shared" si="26"/>
        <v>34.028905761813292</v>
      </c>
      <c r="EW54" s="5">
        <f t="shared" si="26"/>
        <v>32.764241870808341</v>
      </c>
      <c r="EX54" s="5">
        <f t="shared" si="33"/>
        <v>35.418409471246711</v>
      </c>
      <c r="EY54" s="5">
        <f t="shared" si="33"/>
        <v>37.65601320390261</v>
      </c>
      <c r="EZ54" s="5">
        <f t="shared" si="33"/>
        <v>34.438899229139878</v>
      </c>
      <c r="FA54" s="5">
        <f t="shared" si="33"/>
        <v>35.168706291933702</v>
      </c>
      <c r="FB54" s="5">
        <f t="shared" si="33"/>
        <v>35.888855703821378</v>
      </c>
      <c r="FC54" s="5">
        <f t="shared" si="33"/>
        <v>37.892954208751554</v>
      </c>
      <c r="FD54" s="5">
        <f t="shared" si="33"/>
        <v>39.112948422800009</v>
      </c>
      <c r="FE54" s="5">
        <f t="shared" si="33"/>
        <v>38.906930841449977</v>
      </c>
      <c r="FF54" s="5">
        <f t="shared" si="33"/>
        <v>34.138213638375902</v>
      </c>
      <c r="FG54" s="5">
        <f t="shared" si="13"/>
        <v>41.206686882295358</v>
      </c>
      <c r="FH54" s="15">
        <f t="shared" si="30"/>
        <v>4369.8231764065295</v>
      </c>
      <c r="FI54">
        <f t="shared" si="30"/>
        <v>4746.6491973950297</v>
      </c>
      <c r="FJ54">
        <f t="shared" si="30"/>
        <v>4996.5634015449414</v>
      </c>
      <c r="FK54">
        <f t="shared" si="30"/>
        <v>5251.5088059285845</v>
      </c>
      <c r="FL54">
        <f t="shared" si="30"/>
        <v>5193.2372803898343</v>
      </c>
      <c r="FM54">
        <f t="shared" si="30"/>
        <v>5766.2969874390774</v>
      </c>
      <c r="FN54">
        <f t="shared" si="30"/>
        <v>6297.1700138408296</v>
      </c>
      <c r="FO54">
        <f t="shared" si="30"/>
        <v>5915.4257315516797</v>
      </c>
      <c r="FP54">
        <f t="shared" si="30"/>
        <v>6203.9332067878304</v>
      </c>
      <c r="FQ54">
        <f t="shared" si="30"/>
        <v>6500.8159491635824</v>
      </c>
      <c r="FR54">
        <f t="shared" si="30"/>
        <v>7046.5830105402665</v>
      </c>
      <c r="FS54">
        <f t="shared" si="30"/>
        <v>7465.6154652033665</v>
      </c>
      <c r="FT54">
        <f t="shared" si="30"/>
        <v>7620.8828228857992</v>
      </c>
      <c r="FU54">
        <f t="shared" si="30"/>
        <v>6860.5384127517609</v>
      </c>
      <c r="FV54">
        <f t="shared" si="30"/>
        <v>8494.3294155546828</v>
      </c>
    </row>
    <row r="55" spans="1:178">
      <c r="A55" t="str">
        <f>VLOOKUP(B55,'[3]country codes'!$A$3:$B$287,2,0)</f>
        <v>ZWE</v>
      </c>
      <c r="B55" s="1" t="s">
        <v>146</v>
      </c>
      <c r="C55" s="15">
        <v>5</v>
      </c>
      <c r="E55" s="17">
        <f>IFERROR(VLOOKUP(E$3&amp;$A55,[3]Calcs!$Q$2:$R$2281,2,0),"")</f>
        <v>23.025160024813701</v>
      </c>
      <c r="F55" s="5">
        <f>IFERROR(VLOOKUP(F$3&amp;$A55,[3]Calcs!$Q$2:$R$2281,2,0),"")</f>
        <v>21.222587851664834</v>
      </c>
      <c r="G55" s="5">
        <f>IFERROR(VLOOKUP(G$3&amp;$A55,[3]Calcs!$Q$2:$R$2281,2,0),"")</f>
        <v>22.238700835132796</v>
      </c>
      <c r="H55" s="5">
        <f>IFERROR(VLOOKUP(H$3&amp;$A55,[3]Calcs!$Q$2:$R$2281,2,0),"")</f>
        <v>27.745879100679669</v>
      </c>
      <c r="I55" s="5">
        <f>IFERROR(VLOOKUP(I$3&amp;$A55,[3]Calcs!$Q$2:$R$2281,2,0),"")</f>
        <v>32.227301537255926</v>
      </c>
      <c r="J55" s="5">
        <f>IFERROR(VLOOKUP(J$3&amp;$A55,[3]Calcs!$Q$2:$R$2281,2,0),"")</f>
        <v>34.542108953618815</v>
      </c>
      <c r="K55" s="5">
        <f>IFERROR(VLOOKUP(K$3&amp;$A55,[3]Calcs!$Q$2:$R$2281,2,0),"")</f>
        <v>37.347187106911647</v>
      </c>
      <c r="L55" s="5">
        <f>IFERROR(VLOOKUP(L$3&amp;$A55,[3]Calcs!$Q$2:$R$2281,2,0),"")</f>
        <v>37.572567171546609</v>
      </c>
      <c r="M55" s="5">
        <f>IFERROR(VLOOKUP(M$3&amp;$A55,[3]Calcs!$Q$2:$R$2281,2,0),"")</f>
        <v>35.884903261531399</v>
      </c>
      <c r="N55" s="5">
        <f>IFERROR(VLOOKUP(N$3&amp;$A55,[3]Calcs!$Q$2:$R$2281,2,0),"")</f>
        <v>33.632506202164635</v>
      </c>
      <c r="O55" s="5">
        <f>IFERROR(VLOOKUP(O$3&amp;$A55,[3]Calcs!$Q$2:$R$2281,2,0),"")</f>
        <v>34.468636195352232</v>
      </c>
      <c r="P55" s="5">
        <f>IFERROR(VLOOKUP(P$3&amp;$A55,[3]Calcs!$Q$2:$R$2281,2,0),"")</f>
        <v>34.212604573999982</v>
      </c>
      <c r="Q55" s="5">
        <f>IFERROR(VLOOKUP(Q$3&amp;$A55,[3]Calcs!$Q$2:$R$2281,2,0),"")</f>
        <v>34.248304837163701</v>
      </c>
      <c r="R55" s="5">
        <f>IFERROR(VLOOKUP(R$3&amp;$A55,[3]Calcs!$Q$2:$R$2281,2,0),"")</f>
        <v>28.640191331837105</v>
      </c>
      <c r="S55" s="5">
        <f>IFERROR(VLOOKUP(S$3&amp;$A55,[3]Calcs!$Q$2:$R$2281,2,0),"")</f>
        <v>31.980707230610655</v>
      </c>
      <c r="T55" s="127">
        <f t="shared" si="0"/>
        <v>0.84040112847740822</v>
      </c>
      <c r="U55" s="6">
        <f t="shared" si="1"/>
        <v>0.62396328772695087</v>
      </c>
      <c r="V55" s="6">
        <f t="shared" si="2"/>
        <v>3.3405158987735497</v>
      </c>
      <c r="W55" s="17">
        <f>_xlfn.XLOOKUP(W$3&amp;$A55,[3]Calcs!$Q$2:$Q$2281,[3]Calcs!$H$2:$H$2281,"")</f>
        <v>3.8262684345245361</v>
      </c>
      <c r="X55" s="5">
        <f>_xlfn.XLOOKUP(X$3&amp;$A55,[3]Calcs!$Q$2:$Q$2281,[3]Calcs!$H$2:$H$2281,"")</f>
        <v>3.2802467346191406</v>
      </c>
      <c r="Y55" s="5">
        <f>_xlfn.XLOOKUP(Y$3&amp;$A55,[3]Calcs!$Q$2:$Q$2281,[3]Calcs!$H$2:$H$2281,"")</f>
        <v>3.1742637157440186</v>
      </c>
      <c r="Z55" s="5">
        <f>_xlfn.XLOOKUP(Z$3&amp;$A55,[3]Calcs!$Q$2:$Q$2281,[3]Calcs!$H$2:$H$2281,"")</f>
        <v>4.0559144020080566</v>
      </c>
      <c r="AA55" s="5">
        <f>_xlfn.XLOOKUP(AA$3&amp;$A55,[3]Calcs!$Q$2:$Q$2281,[3]Calcs!$H$2:$H$2281,"")</f>
        <v>4.6815695762634277</v>
      </c>
      <c r="AB55" s="5">
        <f>_xlfn.XLOOKUP(AB$3&amp;$A55,[3]Calcs!$Q$2:$Q$2281,[3]Calcs!$H$2:$H$2281,"")</f>
        <v>4.8456416130065918</v>
      </c>
      <c r="AC55" s="5">
        <f>_xlfn.XLOOKUP(AC$3&amp;$A55,[3]Calcs!$Q$2:$Q$2281,[3]Calcs!$H$2:$H$2281,"")</f>
        <v>4.9551005363464355</v>
      </c>
      <c r="AD55" s="5">
        <f>_xlfn.XLOOKUP(AD$3&amp;$A55,[3]Calcs!$Q$2:$Q$2281,[3]Calcs!$H$2:$H$2281,"")</f>
        <v>4.690187931060791</v>
      </c>
      <c r="AE55" s="5">
        <f>_xlfn.XLOOKUP(AE$3&amp;$A55,[3]Calcs!$Q$2:$Q$2281,[3]Calcs!$H$2:$H$2281,"")</f>
        <v>4.184450626373291</v>
      </c>
      <c r="AF55" s="5">
        <f>_xlfn.XLOOKUP(AF$3&amp;$A55,[3]Calcs!$Q$2:$Q$2281,[3]Calcs!$H$2:$H$2281,"")</f>
        <v>3.7031912803649902</v>
      </c>
      <c r="AG55" s="5">
        <f>_xlfn.XLOOKUP(AG$3&amp;$A55,[3]Calcs!$Q$2:$Q$2281,[3]Calcs!$H$2:$H$2281,"")</f>
        <v>3.7354001998901367</v>
      </c>
      <c r="AH55" s="5">
        <f>_xlfn.XLOOKUP(AH$3&amp;$A55,[3]Calcs!$Q$2:$Q$2281,[3]Calcs!$H$2:$H$2281,"")</f>
        <v>3.6383001804351807</v>
      </c>
      <c r="AI55" s="5">
        <f>_xlfn.XLOOKUP(AI$3&amp;$A55,[3]Calcs!$Q$2:$Q$2281,[3]Calcs!$H$2:$H$2281,"")</f>
        <v>3.6164798736572266</v>
      </c>
      <c r="AJ55" s="5">
        <f>_xlfn.XLOOKUP(AJ$3&amp;$A55,[3]Calcs!$Q$2:$Q$2281,[3]Calcs!$H$2:$H$2281,"")</f>
        <v>2.6935231685638428</v>
      </c>
      <c r="AK55" s="128">
        <f>_xlfn.XLOOKUP(AK$3&amp;$A55,[3]Calcs!$Q$2:$Q$2281,[3]Calcs!$H$2:$H$2281,"")</f>
        <v>3.1598021984100342</v>
      </c>
      <c r="AL55" s="127">
        <f t="shared" si="3"/>
        <v>-3.568081803374238E-2</v>
      </c>
      <c r="AM55" s="6">
        <f t="shared" si="4"/>
        <v>0.46627902984619141</v>
      </c>
      <c r="AN55" s="17">
        <f>_xlfn.XLOOKUP(AN$3&amp;$A55,[3]Calcs!$Q$2:$Q$2281,[3]Calcs!$G$2:$G$2281,"")</f>
        <v>43.9</v>
      </c>
      <c r="AO55" s="5">
        <f>_xlfn.XLOOKUP(AO$3&amp;$A55,[3]Calcs!$Q$2:$Q$2281,[3]Calcs!$G$2:$G$2281,"")</f>
        <v>44.9</v>
      </c>
      <c r="AP55" s="5">
        <f>_xlfn.XLOOKUP(AP$3&amp;$A55,[3]Calcs!$Q$2:$Q$2281,[3]Calcs!$G$2:$G$2281,"")</f>
        <v>46.5</v>
      </c>
      <c r="AQ55" s="5">
        <f>_xlfn.XLOOKUP(AQ$3&amp;$A55,[3]Calcs!$Q$2:$Q$2281,[3]Calcs!$G$2:$G$2281,"")</f>
        <v>48.4</v>
      </c>
      <c r="AR55" s="5">
        <f>_xlfn.XLOOKUP(AR$3&amp;$A55,[3]Calcs!$Q$2:$Q$2281,[3]Calcs!$G$2:$G$2281,"")</f>
        <v>50.6</v>
      </c>
      <c r="AS55" s="5">
        <f>_xlfn.XLOOKUP(AS$3&amp;$A55,[3]Calcs!$Q$2:$Q$2281,[3]Calcs!$G$2:$G$2281,"")</f>
        <v>52.9</v>
      </c>
      <c r="AT55" s="5">
        <f>_xlfn.XLOOKUP(AT$3&amp;$A55,[3]Calcs!$Q$2:$Q$2281,[3]Calcs!$G$2:$G$2281,"")</f>
        <v>55</v>
      </c>
      <c r="AU55" s="5">
        <f>_xlfn.XLOOKUP(AU$3&amp;$A55,[3]Calcs!$Q$2:$Q$2281,[3]Calcs!$G$2:$G$2281,"")</f>
        <v>56.9</v>
      </c>
      <c r="AV55" s="5">
        <f>_xlfn.XLOOKUP(AV$3&amp;$A55,[3]Calcs!$Q$2:$Q$2281,[3]Calcs!$G$2:$G$2281,"")</f>
        <v>58.4</v>
      </c>
      <c r="AW55" s="5">
        <f>_xlfn.XLOOKUP(AW$3&amp;$A55,[3]Calcs!$Q$2:$Q$2281,[3]Calcs!$G$2:$G$2281,"")</f>
        <v>59.5</v>
      </c>
      <c r="AX55" s="5">
        <f>_xlfn.XLOOKUP(AX$3&amp;$A55,[3]Calcs!$Q$2:$Q$2281,[3]Calcs!$G$2:$G$2281,"")</f>
        <v>60.3</v>
      </c>
      <c r="AY55" s="5">
        <f>_xlfn.XLOOKUP(AY$3&amp;$A55,[3]Calcs!$Q$2:$Q$2281,[3]Calcs!$G$2:$G$2281,"")</f>
        <v>60.8</v>
      </c>
      <c r="AZ55" s="5">
        <f>_xlfn.XLOOKUP(AZ$3&amp;$A55,[3]Calcs!$Q$2:$Q$2281,[3]Calcs!$G$2:$G$2281,"")</f>
        <v>61.2</v>
      </c>
      <c r="BA55" s="5">
        <f>_xlfn.XLOOKUP(BA$3&amp;$A55,[3]Calcs!$Q$2:$Q$2281,[3]Calcs!$G$2:$G$2281,"")</f>
        <v>61.5</v>
      </c>
      <c r="BB55" s="5">
        <f>_xlfn.XLOOKUP(BB$3&amp;$A55,[3]Calcs!$Q$2:$Q$2281,[3]Calcs!$G$2:$G$2281,"")</f>
        <v>61.734806201550384</v>
      </c>
      <c r="BC55" s="127">
        <f t="shared" si="5"/>
        <v>1.5010989010989013</v>
      </c>
      <c r="BD55" s="6">
        <f t="shared" si="6"/>
        <v>0.23480620155038423</v>
      </c>
      <c r="BE55" s="17">
        <f>_xlfn.XLOOKUP(BE$3&amp;$A55,[3]Calcs!$Q$2:$Q$2281,[3]Calcs!$I$2:$I$2281,"")</f>
        <v>1.29589599186934</v>
      </c>
      <c r="BF55" s="5">
        <f>_xlfn.XLOOKUP(BF$3&amp;$A55,[3]Calcs!$Q$2:$Q$2281,[3]Calcs!$I$2:$I$2281,"")</f>
        <v>1.2657060955711199</v>
      </c>
      <c r="BG55" s="5">
        <f>_xlfn.XLOOKUP(BG$3&amp;$A55,[3]Calcs!$Q$2:$Q$2281,[3]Calcs!$I$2:$I$2281,"")</f>
        <v>1.0935162838187</v>
      </c>
      <c r="BH55" s="5">
        <f>_xlfn.XLOOKUP(BH$3&amp;$A55,[3]Calcs!$Q$2:$Q$2281,[3]Calcs!$I$2:$I$2281,"")</f>
        <v>1.12706523327414</v>
      </c>
      <c r="BI55" s="5">
        <f>_xlfn.XLOOKUP(BI$3&amp;$A55,[3]Calcs!$Q$2:$Q$2281,[3]Calcs!$I$2:$I$2281,"")</f>
        <v>1.22188144248768</v>
      </c>
      <c r="BJ55" s="5">
        <f>_xlfn.XLOOKUP(BJ$3&amp;$A55,[3]Calcs!$Q$2:$Q$2281,[3]Calcs!$I$2:$I$2281,"")</f>
        <v>1.2888672039456099</v>
      </c>
      <c r="BK55" s="5">
        <f>_xlfn.XLOOKUP(BK$3&amp;$A55,[3]Calcs!$Q$2:$Q$2281,[3]Calcs!$I$2:$I$2281,"")</f>
        <v>1.1533884174118301</v>
      </c>
      <c r="BL55" s="5">
        <f>_xlfn.XLOOKUP(BL$3&amp;$A55,[3]Calcs!$Q$2:$Q$2281,[3]Calcs!$I$2:$I$2281,"")</f>
        <v>1.1151482589122701</v>
      </c>
      <c r="BM55" s="5">
        <f>_xlfn.XLOOKUP(BM$3&amp;$A55,[3]Calcs!$Q$2:$Q$2281,[3]Calcs!$I$2:$I$2281,"")</f>
        <v>1.0632535614523799</v>
      </c>
      <c r="BN55" s="5">
        <f>_xlfn.XLOOKUP(BN$3&amp;$A55,[3]Calcs!$Q$2:$Q$2281,[3]Calcs!$I$2:$I$2281,"")</f>
        <v>1.05941276738812</v>
      </c>
      <c r="BO55" s="5">
        <f>_xlfn.XLOOKUP(BO$3&amp;$A55,[3]Calcs!$Q$2:$Q$2281,[3]Calcs!$I$2:$I$2281,"")</f>
        <v>1.0333430544903599</v>
      </c>
      <c r="BP55" s="5">
        <f>_xlfn.XLOOKUP(BP$3&amp;$A55,[3]Calcs!$Q$2:$Q$2281,[3]Calcs!$I$2:$I$2281,"")</f>
        <v>1.03019484328186</v>
      </c>
      <c r="BQ55" s="5">
        <f>_xlfn.XLOOKUP(BQ$3&amp;$A55,[3]Calcs!$Q$2:$Q$2281,[3]Calcs!$I$2:$I$2281,"")</f>
        <v>1.0238075752072622</v>
      </c>
      <c r="BR55" s="5">
        <f>_xlfn.XLOOKUP(BR$3&amp;$A55,[3]Calcs!$Q$2:$Q$2281,[3]Calcs!$I$2:$I$2281,"")</f>
        <v>0.98044227142675311</v>
      </c>
      <c r="BS55" s="5">
        <f>_xlfn.XLOOKUP(BS$3&amp;$A55,[3]Calcs!$Q$2:$Q$2281,[3]Calcs!$I$2:$I$2281,"")</f>
        <v>0.93139361877460392</v>
      </c>
      <c r="BT55" s="127">
        <f t="shared" si="7"/>
        <v>-2.0912428060551949E-2</v>
      </c>
      <c r="BU55" s="6">
        <f t="shared" si="8"/>
        <v>-4.9048652652149194E-2</v>
      </c>
      <c r="BV55" s="15">
        <f t="shared" ref="BV55:CJ71" si="34">IFERROR(RANK(E55,E$4:E$155),"")</f>
        <v>86</v>
      </c>
      <c r="BW55">
        <f t="shared" si="34"/>
        <v>118</v>
      </c>
      <c r="BX55">
        <f t="shared" si="34"/>
        <v>121</v>
      </c>
      <c r="BY55">
        <f t="shared" si="34"/>
        <v>124</v>
      </c>
      <c r="BZ55">
        <f t="shared" si="34"/>
        <v>119</v>
      </c>
      <c r="CA55">
        <f t="shared" si="34"/>
        <v>116</v>
      </c>
      <c r="CB55">
        <f t="shared" si="34"/>
        <v>107</v>
      </c>
      <c r="CC55">
        <f t="shared" si="34"/>
        <v>105</v>
      </c>
      <c r="CD55">
        <f t="shared" si="34"/>
        <v>112</v>
      </c>
      <c r="CE55">
        <f t="shared" si="34"/>
        <v>125</v>
      </c>
      <c r="CF55">
        <f t="shared" si="34"/>
        <v>124</v>
      </c>
      <c r="CG55">
        <f t="shared" si="34"/>
        <v>132</v>
      </c>
      <c r="CH55">
        <f t="shared" si="34"/>
        <v>133</v>
      </c>
      <c r="CI55">
        <f t="shared" si="34"/>
        <v>148</v>
      </c>
      <c r="CJ55">
        <f t="shared" si="34"/>
        <v>88</v>
      </c>
      <c r="CK55" s="17">
        <v>12.155495999999999</v>
      </c>
      <c r="CL55" s="5">
        <v>12.25592</v>
      </c>
      <c r="CM55" s="5">
        <v>12.379553</v>
      </c>
      <c r="CN55" s="5">
        <v>12.526964</v>
      </c>
      <c r="CO55" s="5">
        <v>12.697728</v>
      </c>
      <c r="CP55" s="5">
        <v>12.894323</v>
      </c>
      <c r="CQ55" s="5">
        <v>13.115148999999999</v>
      </c>
      <c r="CR55" s="5">
        <v>13.350378000000001</v>
      </c>
      <c r="CS55" s="5">
        <v>13.586709999999998</v>
      </c>
      <c r="CT55" s="5">
        <v>13.814641999999999</v>
      </c>
      <c r="CU55" s="5">
        <v>14.030338</v>
      </c>
      <c r="CV55" s="5">
        <v>14.236599</v>
      </c>
      <c r="CW55" s="5">
        <v>14.438812</v>
      </c>
      <c r="CX55" s="5">
        <v>14.645472999999999</v>
      </c>
      <c r="CY55" s="5">
        <v>14.862926999999999</v>
      </c>
      <c r="CZ55">
        <f t="shared" ref="CZ55:DN71" si="35">IFERROR(CK55*E55,"")</f>
        <v>279.88224058098285</v>
      </c>
      <c r="DA55">
        <f t="shared" si="35"/>
        <v>260.10233890297604</v>
      </c>
      <c r="DB55">
        <f t="shared" si="35"/>
        <v>275.30517563967072</v>
      </c>
      <c r="DC55">
        <f t="shared" si="35"/>
        <v>347.57162864256657</v>
      </c>
      <c r="DD55">
        <f t="shared" si="35"/>
        <v>409.2135090940576</v>
      </c>
      <c r="DE55">
        <f t="shared" si="35"/>
        <v>445.39710994915299</v>
      </c>
      <c r="DF55">
        <f t="shared" si="35"/>
        <v>489.81392363802513</v>
      </c>
      <c r="DG55">
        <f t="shared" si="35"/>
        <v>501.60797417053811</v>
      </c>
      <c r="DH55">
        <f t="shared" si="35"/>
        <v>487.5577739924812</v>
      </c>
      <c r="DI55">
        <f t="shared" si="35"/>
        <v>464.62103274568403</v>
      </c>
      <c r="DJ55">
        <f t="shared" si="35"/>
        <v>483.60661621982587</v>
      </c>
      <c r="DK55">
        <f t="shared" si="35"/>
        <v>487.07113206560359</v>
      </c>
      <c r="DL55">
        <f t="shared" si="35"/>
        <v>494.50483486249732</v>
      </c>
      <c r="DM55">
        <f t="shared" si="35"/>
        <v>419.44914886525436</v>
      </c>
      <c r="DN55">
        <f t="shared" si="35"/>
        <v>475.32691697693832</v>
      </c>
      <c r="DO55" s="5">
        <v>12.155495999999999</v>
      </c>
      <c r="DP55" s="5">
        <v>12.25592</v>
      </c>
      <c r="DQ55" s="5">
        <v>12.379553</v>
      </c>
      <c r="DR55" s="5">
        <v>12.526964</v>
      </c>
      <c r="DS55" s="5">
        <v>12.697728</v>
      </c>
      <c r="DT55" s="5">
        <v>12.894323</v>
      </c>
      <c r="DU55" s="5">
        <v>13.115148999999999</v>
      </c>
      <c r="DV55" s="5">
        <v>13.350378000000001</v>
      </c>
      <c r="DW55" s="5">
        <v>13.586709999999998</v>
      </c>
      <c r="DX55" s="5">
        <v>13.814641999999999</v>
      </c>
      <c r="DY55" s="5">
        <v>14.030338</v>
      </c>
      <c r="DZ55" s="5">
        <v>14.236599</v>
      </c>
      <c r="EA55" s="5">
        <v>14.438812</v>
      </c>
      <c r="EB55" s="5">
        <v>14.645472999999999</v>
      </c>
      <c r="EC55" s="5">
        <v>14.862926999999999</v>
      </c>
      <c r="ED55" s="127">
        <f>IFERROR(E55/VLOOKUP($C55,$C$159:$S$166,E$3-2003,0),"")</f>
        <v>0.73926786732500105</v>
      </c>
      <c r="EE55" s="6">
        <f>IFERROR(F55/VLOOKUP($C55,$C$159:$S$166,F$3-2003,0),"")</f>
        <v>0.63914330618529114</v>
      </c>
      <c r="EF55" s="6">
        <f t="shared" si="32"/>
        <v>0.6575645546101152</v>
      </c>
      <c r="EG55" s="6">
        <f t="shared" si="31"/>
        <v>0.81297800531072384</v>
      </c>
      <c r="EH55" s="6">
        <f t="shared" si="31"/>
        <v>0.94840956381625774</v>
      </c>
      <c r="EI55" s="6">
        <f t="shared" si="27"/>
        <v>0.95147977328436872</v>
      </c>
      <c r="EJ55" s="6">
        <f t="shared" si="27"/>
        <v>1.0038776623098755</v>
      </c>
      <c r="EK55" s="6">
        <f t="shared" si="27"/>
        <v>1.0532293199723586</v>
      </c>
      <c r="EL55" s="6">
        <f t="shared" si="27"/>
        <v>0.98514851619686794</v>
      </c>
      <c r="EM55" s="6">
        <f t="shared" si="27"/>
        <v>0.90804130311132447</v>
      </c>
      <c r="EN55" s="6">
        <f t="shared" si="27"/>
        <v>0.91772361680734238</v>
      </c>
      <c r="EO55" s="6">
        <f t="shared" si="27"/>
        <v>0.8846845393860534</v>
      </c>
      <c r="EP55" s="6">
        <f t="shared" si="27"/>
        <v>0.86407362500447893</v>
      </c>
      <c r="EQ55" s="6">
        <f t="shared" si="27"/>
        <v>0.73528124291858932</v>
      </c>
      <c r="ER55" s="6">
        <f>IFERROR(S55/VLOOKUP($C55,$C$159:$S$166,S$3-2003,0),"")</f>
        <v>0.77479253095941381</v>
      </c>
      <c r="ES55" s="17">
        <f t="shared" ref="ES55:EZ86" si="36">IFERROR(IF(ISNUMBER(E55),E55,ED55*VLOOKUP($C55,$C$159:$R$166,ES$3-2003,0)),"")</f>
        <v>23.025160024813701</v>
      </c>
      <c r="ET55" s="5">
        <f t="shared" si="36"/>
        <v>21.222587851664834</v>
      </c>
      <c r="EU55" s="5">
        <f t="shared" si="36"/>
        <v>22.238700835132796</v>
      </c>
      <c r="EV55" s="5">
        <f t="shared" si="36"/>
        <v>27.745879100679669</v>
      </c>
      <c r="EW55" s="5">
        <f t="shared" si="36"/>
        <v>32.227301537255926</v>
      </c>
      <c r="EX55" s="5">
        <f t="shared" si="33"/>
        <v>34.542108953618815</v>
      </c>
      <c r="EY55" s="5">
        <f t="shared" si="33"/>
        <v>37.347187106911647</v>
      </c>
      <c r="EZ55" s="5">
        <f t="shared" si="33"/>
        <v>37.572567171546609</v>
      </c>
      <c r="FA55" s="5">
        <f t="shared" si="33"/>
        <v>35.884903261531399</v>
      </c>
      <c r="FB55" s="5">
        <f t="shared" si="33"/>
        <v>33.632506202164635</v>
      </c>
      <c r="FC55" s="5">
        <f t="shared" si="33"/>
        <v>34.468636195352232</v>
      </c>
      <c r="FD55" s="5">
        <f t="shared" si="33"/>
        <v>34.212604573999982</v>
      </c>
      <c r="FE55" s="5">
        <f t="shared" si="33"/>
        <v>34.248304837163701</v>
      </c>
      <c r="FF55" s="5">
        <f t="shared" si="33"/>
        <v>28.640191331837105</v>
      </c>
      <c r="FG55" s="5">
        <f t="shared" si="13"/>
        <v>31.980707230610655</v>
      </c>
      <c r="FH55" s="15">
        <f t="shared" ref="FH55:FV71" si="37">IFERROR(ES55*DO55,"")</f>
        <v>279.88224058098285</v>
      </c>
      <c r="FI55">
        <f t="shared" si="37"/>
        <v>260.10233890297604</v>
      </c>
      <c r="FJ55">
        <f t="shared" si="37"/>
        <v>275.30517563967072</v>
      </c>
      <c r="FK55">
        <f t="shared" si="37"/>
        <v>347.57162864256657</v>
      </c>
      <c r="FL55">
        <f t="shared" si="37"/>
        <v>409.2135090940576</v>
      </c>
      <c r="FM55">
        <f t="shared" si="37"/>
        <v>445.39710994915299</v>
      </c>
      <c r="FN55">
        <f t="shared" si="37"/>
        <v>489.81392363802513</v>
      </c>
      <c r="FO55">
        <f t="shared" si="37"/>
        <v>501.60797417053811</v>
      </c>
      <c r="FP55">
        <f t="shared" si="37"/>
        <v>487.5577739924812</v>
      </c>
      <c r="FQ55">
        <f t="shared" si="37"/>
        <v>464.62103274568403</v>
      </c>
      <c r="FR55">
        <f t="shared" si="37"/>
        <v>483.60661621982587</v>
      </c>
      <c r="FS55">
        <f t="shared" si="37"/>
        <v>487.07113206560359</v>
      </c>
      <c r="FT55">
        <f t="shared" si="37"/>
        <v>494.50483486249732</v>
      </c>
      <c r="FU55">
        <f t="shared" si="37"/>
        <v>419.44914886525436</v>
      </c>
      <c r="FV55">
        <f t="shared" si="37"/>
        <v>475.32691697693832</v>
      </c>
    </row>
    <row r="56" spans="1:178">
      <c r="A56" t="str">
        <f>VLOOKUP(B56,'[3]country codes'!$A$3:$B$287,2,0)</f>
        <v>HND</v>
      </c>
      <c r="B56" s="1" t="s">
        <v>7</v>
      </c>
      <c r="C56" s="15">
        <v>1</v>
      </c>
      <c r="E56" s="17">
        <f>IFERROR(VLOOKUP(E$3&amp;$A56,[3]Calcs!$Q$2:$R$2281,2,0),"")</f>
        <v>51.363223470345524</v>
      </c>
      <c r="F56" s="5">
        <f>IFERROR(VLOOKUP(F$3&amp;$A56,[3]Calcs!$Q$2:$R$2281,2,0),"")</f>
        <v>48.881731591656212</v>
      </c>
      <c r="G56" s="5">
        <f>IFERROR(VLOOKUP(G$3&amp;$A56,[3]Calcs!$Q$2:$R$2281,2,0),"")</f>
        <v>52.05335917910088</v>
      </c>
      <c r="H56" s="5">
        <f>IFERROR(VLOOKUP(H$3&amp;$A56,[3]Calcs!$Q$2:$R$2281,2,0),"")</f>
        <v>56.816429379393433</v>
      </c>
      <c r="I56" s="5">
        <f>IFERROR(VLOOKUP(I$3&amp;$A56,[3]Calcs!$Q$2:$R$2281,2,0),"")</f>
        <v>55.927636787446275</v>
      </c>
      <c r="J56" s="5">
        <f>IFERROR(VLOOKUP(J$3&amp;$A56,[3]Calcs!$Q$2:$R$2281,2,0),"")</f>
        <v>49.278620106502281</v>
      </c>
      <c r="K56" s="5">
        <f>IFERROR(VLOOKUP(K$3&amp;$A56,[3]Calcs!$Q$2:$R$2281,2,0),"")</f>
        <v>47.42647683454819</v>
      </c>
      <c r="L56" s="5">
        <f>IFERROR(VLOOKUP(L$3&amp;$A56,[3]Calcs!$Q$2:$R$2281,2,0),"")</f>
        <v>48.809467502219846</v>
      </c>
      <c r="M56" s="5">
        <f>IFERROR(VLOOKUP(M$3&amp;$A56,[3]Calcs!$Q$2:$R$2281,2,0),"")</f>
        <v>52.073845792773341</v>
      </c>
      <c r="N56" s="5">
        <f>IFERROR(VLOOKUP(N$3&amp;$A56,[3]Calcs!$Q$2:$R$2281,2,0),"")</f>
        <v>49.454678307284375</v>
      </c>
      <c r="O56" s="5">
        <f>IFERROR(VLOOKUP(O$3&amp;$A56,[3]Calcs!$Q$2:$R$2281,2,0),"")</f>
        <v>55.738189674446453</v>
      </c>
      <c r="P56" s="5">
        <f>IFERROR(VLOOKUP(P$3&amp;$A56,[3]Calcs!$Q$2:$R$2281,2,0),"")</f>
        <v>58.646859168170913</v>
      </c>
      <c r="Q56" s="5">
        <f>IFERROR(VLOOKUP(Q$3&amp;$A56,[3]Calcs!$Q$2:$R$2281,2,0),"")</f>
        <v>57.6334624068379</v>
      </c>
      <c r="R56" s="5">
        <f>IFERROR(VLOOKUP(R$3&amp;$A56,[3]Calcs!$Q$2:$R$2281,2,0),"")</f>
        <v>57.73411068142665</v>
      </c>
      <c r="S56" s="5" t="str">
        <f>IFERROR(VLOOKUP(S$3&amp;$A56,[3]Calcs!$Q$2:$R$2281,2,0),"")</f>
        <v/>
      </c>
      <c r="T56" s="127">
        <f t="shared" si="0"/>
        <v>0.45777641759061538</v>
      </c>
      <c r="U56" s="6">
        <f t="shared" si="1"/>
        <v>0.48481056170325221</v>
      </c>
      <c r="V56" s="6" t="str">
        <f t="shared" si="2"/>
        <v/>
      </c>
      <c r="W56" s="17">
        <f>_xlfn.XLOOKUP(W$3&amp;$A56,[3]Calcs!$Q$2:$Q$2281,[3]Calcs!$H$2:$H$2281,"")</f>
        <v>5.396519660949707</v>
      </c>
      <c r="X56" s="5">
        <f>_xlfn.XLOOKUP(X$3&amp;$A56,[3]Calcs!$Q$2:$Q$2281,[3]Calcs!$H$2:$H$2281,"")</f>
        <v>5.0971541404724121</v>
      </c>
      <c r="Y56" s="5">
        <f>_xlfn.XLOOKUP(Y$3&amp;$A56,[3]Calcs!$Q$2:$Q$2281,[3]Calcs!$H$2:$H$2281,"")</f>
        <v>5.4203310012817383</v>
      </c>
      <c r="Z56" s="5">
        <f>_xlfn.XLOOKUP(Z$3&amp;$A56,[3]Calcs!$Q$2:$Q$2281,[3]Calcs!$H$2:$H$2281,"")</f>
        <v>6.0331892967224121</v>
      </c>
      <c r="AA56" s="5">
        <f>_xlfn.XLOOKUP(AA$3&amp;$A56,[3]Calcs!$Q$2:$Q$2281,[3]Calcs!$H$2:$H$2281,"")</f>
        <v>5.8661313056945801</v>
      </c>
      <c r="AB56" s="5">
        <f>_xlfn.XLOOKUP(AB$3&amp;$A56,[3]Calcs!$Q$2:$Q$2281,[3]Calcs!$H$2:$H$2281,"")</f>
        <v>4.961031436920166</v>
      </c>
      <c r="AC56" s="5">
        <f>_xlfn.XLOOKUP(AC$3&amp;$A56,[3]Calcs!$Q$2:$Q$2281,[3]Calcs!$H$2:$H$2281,"")</f>
        <v>4.6022181510925293</v>
      </c>
      <c r="AD56" s="5">
        <f>_xlfn.XLOOKUP(AD$3&amp;$A56,[3]Calcs!$Q$2:$Q$2281,[3]Calcs!$H$2:$H$2281,"")</f>
        <v>4.7133584022521973</v>
      </c>
      <c r="AE56" s="5">
        <f>_xlfn.XLOOKUP(AE$3&amp;$A56,[3]Calcs!$Q$2:$Q$2281,[3]Calcs!$H$2:$H$2281,"")</f>
        <v>5.0557260513305664</v>
      </c>
      <c r="AF56" s="5">
        <f>_xlfn.XLOOKUP(AF$3&amp;$A56,[3]Calcs!$Q$2:$Q$2281,[3]Calcs!$H$2:$H$2281,"")</f>
        <v>4.8454365730285645</v>
      </c>
      <c r="AG56" s="5">
        <f>_xlfn.XLOOKUP(AG$3&amp;$A56,[3]Calcs!$Q$2:$Q$2281,[3]Calcs!$H$2:$H$2281,"")</f>
        <v>5.6481547355651855</v>
      </c>
      <c r="AH56" s="5">
        <f>_xlfn.XLOOKUP(AH$3&amp;$A56,[3]Calcs!$Q$2:$Q$2281,[3]Calcs!$H$2:$H$2281,"")</f>
        <v>6.0199856758117676</v>
      </c>
      <c r="AI56" s="5">
        <f>_xlfn.XLOOKUP(AI$3&amp;$A56,[3]Calcs!$Q$2:$Q$2281,[3]Calcs!$H$2:$H$2281,"")</f>
        <v>5.908423900604248</v>
      </c>
      <c r="AJ56" s="5">
        <f>_xlfn.XLOOKUP(AJ$3&amp;$A56,[3]Calcs!$Q$2:$Q$2281,[3]Calcs!$H$2:$H$2281,"")</f>
        <v>5.930051326751709</v>
      </c>
      <c r="AK56" s="128" t="str">
        <f>_xlfn.XLOOKUP(AK$3&amp;$A56,[3]Calcs!$Q$2:$Q$2281,[3]Calcs!$H$2:$H$2281,"")</f>
        <v/>
      </c>
      <c r="AL56" s="127">
        <f t="shared" si="3"/>
        <v>3.0446768331003713E-2</v>
      </c>
      <c r="AM56" s="6" t="str">
        <f t="shared" si="4"/>
        <v/>
      </c>
      <c r="AN56" s="17">
        <f>_xlfn.XLOOKUP(AN$3&amp;$A56,[3]Calcs!$Q$2:$Q$2281,[3]Calcs!$G$2:$G$2281,"")</f>
        <v>72.3</v>
      </c>
      <c r="AO56" s="5">
        <f>_xlfn.XLOOKUP(AO$3&amp;$A56,[3]Calcs!$Q$2:$Q$2281,[3]Calcs!$G$2:$G$2281,"")</f>
        <v>72.5</v>
      </c>
      <c r="AP56" s="5">
        <f>_xlfn.XLOOKUP(AP$3&amp;$A56,[3]Calcs!$Q$2:$Q$2281,[3]Calcs!$G$2:$G$2281,"")</f>
        <v>72.8</v>
      </c>
      <c r="AQ56" s="5">
        <f>_xlfn.XLOOKUP(AQ$3&amp;$A56,[3]Calcs!$Q$2:$Q$2281,[3]Calcs!$G$2:$G$2281,"")</f>
        <v>73.099999999999994</v>
      </c>
      <c r="AR56" s="5">
        <f>_xlfn.XLOOKUP(AR$3&amp;$A56,[3]Calcs!$Q$2:$Q$2281,[3]Calcs!$G$2:$G$2281,"")</f>
        <v>73.3</v>
      </c>
      <c r="AS56" s="5">
        <f>_xlfn.XLOOKUP(AS$3&amp;$A56,[3]Calcs!$Q$2:$Q$2281,[3]Calcs!$G$2:$G$2281,"")</f>
        <v>73.599999999999994</v>
      </c>
      <c r="AT56" s="5">
        <f>_xlfn.XLOOKUP(AT$3&amp;$A56,[3]Calcs!$Q$2:$Q$2281,[3]Calcs!$G$2:$G$2281,"")</f>
        <v>73.8</v>
      </c>
      <c r="AU56" s="5">
        <f>_xlfn.XLOOKUP(AU$3&amp;$A56,[3]Calcs!$Q$2:$Q$2281,[3]Calcs!$G$2:$G$2281,"")</f>
        <v>74.099999999999994</v>
      </c>
      <c r="AV56" s="5">
        <f>_xlfn.XLOOKUP(AV$3&amp;$A56,[3]Calcs!$Q$2:$Q$2281,[3]Calcs!$G$2:$G$2281,"")</f>
        <v>74.3</v>
      </c>
      <c r="AW56" s="5">
        <f>_xlfn.XLOOKUP(AW$3&amp;$A56,[3]Calcs!$Q$2:$Q$2281,[3]Calcs!$G$2:$G$2281,"")</f>
        <v>74.5</v>
      </c>
      <c r="AX56" s="5">
        <f>_xlfn.XLOOKUP(AX$3&amp;$A56,[3]Calcs!$Q$2:$Q$2281,[3]Calcs!$G$2:$G$2281,"")</f>
        <v>74.7</v>
      </c>
      <c r="AY56" s="5">
        <f>_xlfn.XLOOKUP(AY$3&amp;$A56,[3]Calcs!$Q$2:$Q$2281,[3]Calcs!$G$2:$G$2281,"")</f>
        <v>74.900000000000006</v>
      </c>
      <c r="AZ56" s="5">
        <f>_xlfn.XLOOKUP(AZ$3&amp;$A56,[3]Calcs!$Q$2:$Q$2281,[3]Calcs!$G$2:$G$2281,"")</f>
        <v>75.099999999999994</v>
      </c>
      <c r="BA56" s="5">
        <f>_xlfn.XLOOKUP(BA$3&amp;$A56,[3]Calcs!$Q$2:$Q$2281,[3]Calcs!$G$2:$G$2281,"")</f>
        <v>75.3</v>
      </c>
      <c r="BB56" s="5">
        <f>_xlfn.XLOOKUP(BB$3&amp;$A56,[3]Calcs!$Q$2:$Q$2281,[3]Calcs!$G$2:$G$2281,"")</f>
        <v>74.183085271317836</v>
      </c>
      <c r="BC56" s="127">
        <f t="shared" si="5"/>
        <v>0.23318681318681339</v>
      </c>
      <c r="BD56" s="6">
        <f t="shared" si="6"/>
        <v>-1.1169147286821612</v>
      </c>
      <c r="BE56" s="17">
        <f>_xlfn.XLOOKUP(BE$3&amp;$A56,[3]Calcs!$Q$2:$Q$2281,[3]Calcs!$I$2:$I$2281,"")</f>
        <v>1.76602628887867</v>
      </c>
      <c r="BF56" s="5">
        <f>_xlfn.XLOOKUP(BF$3&amp;$A56,[3]Calcs!$Q$2:$Q$2281,[3]Calcs!$I$2:$I$2281,"")</f>
        <v>1.8345911837664499</v>
      </c>
      <c r="BG56" s="5">
        <f>_xlfn.XLOOKUP(BG$3&amp;$A56,[3]Calcs!$Q$2:$Q$2281,[3]Calcs!$I$2:$I$2281,"")</f>
        <v>1.7276367949706799</v>
      </c>
      <c r="BH56" s="5">
        <f>_xlfn.XLOOKUP(BH$3&amp;$A56,[3]Calcs!$Q$2:$Q$2281,[3]Calcs!$I$2:$I$2281,"")</f>
        <v>1.67581779092284</v>
      </c>
      <c r="BI56" s="5">
        <f>_xlfn.XLOOKUP(BI$3&amp;$A56,[3]Calcs!$Q$2:$Q$2281,[3]Calcs!$I$2:$I$2281,"")</f>
        <v>1.64670422024134</v>
      </c>
      <c r="BJ56" s="5">
        <f>_xlfn.XLOOKUP(BJ$3&amp;$A56,[3]Calcs!$Q$2:$Q$2281,[3]Calcs!$I$2:$I$2281,"")</f>
        <v>1.6888902866628099</v>
      </c>
      <c r="BK56" s="5">
        <f>_xlfn.XLOOKUP(BK$3&amp;$A56,[3]Calcs!$Q$2:$Q$2281,[3]Calcs!$I$2:$I$2281,"")</f>
        <v>1.5623331391158399</v>
      </c>
      <c r="BL56" s="5">
        <f>_xlfn.XLOOKUP(BL$3&amp;$A56,[3]Calcs!$Q$2:$Q$2281,[3]Calcs!$I$2:$I$2281,"")</f>
        <v>1.51504888654053</v>
      </c>
      <c r="BM56" s="5">
        <f>_xlfn.XLOOKUP(BM$3&amp;$A56,[3]Calcs!$Q$2:$Q$2281,[3]Calcs!$I$2:$I$2281,"")</f>
        <v>1.41542801479865</v>
      </c>
      <c r="BN56" s="5">
        <f>_xlfn.XLOOKUP(BN$3&amp;$A56,[3]Calcs!$Q$2:$Q$2281,[3]Calcs!$I$2:$I$2281,"")</f>
        <v>1.5861665638589799</v>
      </c>
      <c r="BO56" s="5">
        <f>_xlfn.XLOOKUP(BO$3&amp;$A56,[3]Calcs!$Q$2:$Q$2281,[3]Calcs!$I$2:$I$2281,"")</f>
        <v>1.5383802647724001</v>
      </c>
      <c r="BP56" s="5">
        <f>_xlfn.XLOOKUP(BP$3&amp;$A56,[3]Calcs!$Q$2:$Q$2281,[3]Calcs!$I$2:$I$2281,"")</f>
        <v>1.53806461860307</v>
      </c>
      <c r="BQ56" s="5">
        <f>_xlfn.XLOOKUP(BQ$3&amp;$A56,[3]Calcs!$Q$2:$Q$2281,[3]Calcs!$I$2:$I$2281,"")</f>
        <v>1.5583574970555654</v>
      </c>
      <c r="BR56" s="5">
        <f>_xlfn.XLOOKUP(BR$3&amp;$A56,[3]Calcs!$Q$2:$Q$2281,[3]Calcs!$I$2:$I$2281,"")</f>
        <v>1.5801074883616955</v>
      </c>
      <c r="BS56" s="5" t="str">
        <f>_xlfn.XLOOKUP(BS$3&amp;$A56,[3]Calcs!$Q$2:$Q$2281,[3]Calcs!$I$2:$I$2281,"")</f>
        <v/>
      </c>
      <c r="BT56" s="127">
        <f t="shared" si="7"/>
        <v>-2.0426563914245181E-2</v>
      </c>
      <c r="BU56" s="6" t="str">
        <f t="shared" si="8"/>
        <v/>
      </c>
      <c r="BV56" s="15">
        <f t="shared" si="34"/>
        <v>9</v>
      </c>
      <c r="BW56">
        <f t="shared" si="34"/>
        <v>21</v>
      </c>
      <c r="BX56">
        <f t="shared" si="34"/>
        <v>9</v>
      </c>
      <c r="BY56">
        <f t="shared" si="34"/>
        <v>8</v>
      </c>
      <c r="BZ56">
        <f t="shared" si="34"/>
        <v>6</v>
      </c>
      <c r="CA56">
        <f t="shared" si="34"/>
        <v>31</v>
      </c>
      <c r="CB56">
        <f t="shared" si="34"/>
        <v>42</v>
      </c>
      <c r="CC56">
        <f t="shared" si="34"/>
        <v>42</v>
      </c>
      <c r="CD56">
        <f t="shared" si="34"/>
        <v>22</v>
      </c>
      <c r="CE56">
        <f t="shared" si="34"/>
        <v>31</v>
      </c>
      <c r="CF56">
        <f t="shared" si="34"/>
        <v>9</v>
      </c>
      <c r="CG56">
        <f t="shared" si="34"/>
        <v>6</v>
      </c>
      <c r="CH56">
        <f t="shared" si="34"/>
        <v>7</v>
      </c>
      <c r="CI56">
        <f t="shared" si="34"/>
        <v>9</v>
      </c>
      <c r="CJ56" t="str">
        <f t="shared" si="34"/>
        <v/>
      </c>
      <c r="CK56" s="17">
        <v>7.6342949999999998</v>
      </c>
      <c r="CL56" s="5">
        <v>7.8085200000000006</v>
      </c>
      <c r="CM56" s="5">
        <v>7.9809549999999998</v>
      </c>
      <c r="CN56" s="5">
        <v>8.1507799999999992</v>
      </c>
      <c r="CO56" s="5">
        <v>8.3174670000000006</v>
      </c>
      <c r="CP56" s="5">
        <v>8.4806699999999999</v>
      </c>
      <c r="CQ56" s="5">
        <v>8.6406919999999996</v>
      </c>
      <c r="CR56" s="5">
        <v>8.7985239999999987</v>
      </c>
      <c r="CS56" s="5">
        <v>8.9555790000000002</v>
      </c>
      <c r="CT56" s="5">
        <v>9.1129040000000003</v>
      </c>
      <c r="CU56" s="5">
        <v>9.2707940000000004</v>
      </c>
      <c r="CV56" s="5">
        <v>9.429015999999999</v>
      </c>
      <c r="CW56" s="5">
        <v>9.5875229999999991</v>
      </c>
      <c r="CX56" s="5">
        <v>9.7461149999999996</v>
      </c>
      <c r="CY56" s="5" t="s">
        <v>333</v>
      </c>
      <c r="CZ56">
        <f t="shared" si="35"/>
        <v>392.12200012354145</v>
      </c>
      <c r="DA56">
        <f t="shared" si="35"/>
        <v>381.69397876807938</v>
      </c>
      <c r="DB56">
        <f t="shared" si="35"/>
        <v>415.43551720724105</v>
      </c>
      <c r="DC56">
        <f t="shared" si="35"/>
        <v>463.09821625697236</v>
      </c>
      <c r="DD56">
        <f t="shared" si="35"/>
        <v>465.17627336757045</v>
      </c>
      <c r="DE56">
        <f t="shared" si="35"/>
        <v>417.9157151786107</v>
      </c>
      <c r="DF56">
        <f t="shared" si="35"/>
        <v>409.79757897246583</v>
      </c>
      <c r="DG56">
        <f t="shared" si="35"/>
        <v>429.45127124550129</v>
      </c>
      <c r="DH56">
        <f t="shared" si="35"/>
        <v>466.35143983099931</v>
      </c>
      <c r="DI56">
        <f t="shared" si="35"/>
        <v>450.67573576516503</v>
      </c>
      <c r="DJ56">
        <f t="shared" si="35"/>
        <v>516.7372744047201</v>
      </c>
      <c r="DK56">
        <f t="shared" si="35"/>
        <v>552.98217344643012</v>
      </c>
      <c r="DL56">
        <f t="shared" si="35"/>
        <v>552.56214639519362</v>
      </c>
      <c r="DM56">
        <f t="shared" si="35"/>
        <v>562.68328212391248</v>
      </c>
      <c r="DN56" t="str">
        <f t="shared" si="35"/>
        <v/>
      </c>
      <c r="DO56" s="5">
        <v>7.6342949999999998</v>
      </c>
      <c r="DP56" s="5">
        <v>7.8085200000000006</v>
      </c>
      <c r="DQ56" s="5">
        <v>7.9809549999999998</v>
      </c>
      <c r="DR56" s="5">
        <v>8.1507799999999992</v>
      </c>
      <c r="DS56" s="5">
        <v>8.3174670000000006</v>
      </c>
      <c r="DT56" s="5">
        <v>8.4806699999999999</v>
      </c>
      <c r="DU56" s="5">
        <v>8.6406919999999996</v>
      </c>
      <c r="DV56" s="5">
        <v>8.7985239999999987</v>
      </c>
      <c r="DW56" s="5">
        <v>8.9555790000000002</v>
      </c>
      <c r="DX56" s="5">
        <v>9.1129040000000003</v>
      </c>
      <c r="DY56" s="5">
        <v>9.2707940000000004</v>
      </c>
      <c r="DZ56" s="5">
        <v>9.429015999999999</v>
      </c>
      <c r="EA56" s="5">
        <v>9.5875229999999991</v>
      </c>
      <c r="EB56" s="5">
        <v>9.7461149999999996</v>
      </c>
      <c r="EC56" s="5">
        <v>9.9046079999999996</v>
      </c>
      <c r="ED56" s="127" t="str">
        <f>IFERROR(E56/VLOOKUP($C56,$C$159:$S$166,E$3-2003,0),"")</f>
        <v/>
      </c>
      <c r="EE56" s="6">
        <f>IFERROR(F56/VLOOKUP($C56,$C$159:$S$166,F$3-2003,0),"")</f>
        <v>0.94487955803028423</v>
      </c>
      <c r="EF56" s="6">
        <f t="shared" si="32"/>
        <v>0.99243801244502805</v>
      </c>
      <c r="EG56" s="6">
        <f t="shared" si="31"/>
        <v>1.0202367922078444</v>
      </c>
      <c r="EH56" s="6">
        <f t="shared" si="31"/>
        <v>1.035814219844156</v>
      </c>
      <c r="EI56" s="6">
        <f t="shared" si="31"/>
        <v>0.90238539374606708</v>
      </c>
      <c r="EJ56" s="6">
        <f t="shared" si="31"/>
        <v>0.87492830835151736</v>
      </c>
      <c r="EK56" s="6">
        <f t="shared" si="31"/>
        <v>0.87204175935105599</v>
      </c>
      <c r="EL56" s="6">
        <f t="shared" si="31"/>
        <v>0.95082753647206952</v>
      </c>
      <c r="EM56" s="6">
        <f t="shared" si="31"/>
        <v>0.92975823429579807</v>
      </c>
      <c r="EN56" s="6">
        <f t="shared" si="31"/>
        <v>1.0405937305226725</v>
      </c>
      <c r="EO56" s="6">
        <f t="shared" si="31"/>
        <v>1.1063579035310258</v>
      </c>
      <c r="EP56" s="6">
        <f t="shared" si="31"/>
        <v>1.0882531049335862</v>
      </c>
      <c r="EQ56" s="6">
        <f t="shared" si="31"/>
        <v>1.0692935272749424</v>
      </c>
      <c r="ER56" s="129" cm="1">
        <f t="array" ref="ER56">TREND($EM56:$EQ56,$EM$3:$EQ$3,ER$3)</f>
        <v>1.1448702882223643</v>
      </c>
      <c r="ES56" s="17">
        <f t="shared" si="36"/>
        <v>51.363223470345524</v>
      </c>
      <c r="ET56" s="5">
        <f t="shared" si="36"/>
        <v>48.881731591656212</v>
      </c>
      <c r="EU56" s="5">
        <f t="shared" si="36"/>
        <v>52.05335917910088</v>
      </c>
      <c r="EV56" s="5">
        <f t="shared" si="36"/>
        <v>56.816429379393433</v>
      </c>
      <c r="EW56" s="5">
        <f t="shared" si="36"/>
        <v>55.927636787446275</v>
      </c>
      <c r="EX56" s="5">
        <f t="shared" si="33"/>
        <v>49.278620106502281</v>
      </c>
      <c r="EY56" s="5">
        <f t="shared" si="33"/>
        <v>47.42647683454819</v>
      </c>
      <c r="EZ56" s="5">
        <f t="shared" si="33"/>
        <v>48.809467502219846</v>
      </c>
      <c r="FA56" s="5">
        <f t="shared" si="33"/>
        <v>52.073845792773341</v>
      </c>
      <c r="FB56" s="5">
        <f t="shared" si="33"/>
        <v>49.454678307284375</v>
      </c>
      <c r="FC56" s="5">
        <f t="shared" si="33"/>
        <v>55.738189674446453</v>
      </c>
      <c r="FD56" s="5">
        <f t="shared" si="33"/>
        <v>58.646859168170913</v>
      </c>
      <c r="FE56" s="5">
        <f t="shared" si="33"/>
        <v>57.6334624068379</v>
      </c>
      <c r="FF56" s="5">
        <f t="shared" si="33"/>
        <v>57.73411068142665</v>
      </c>
      <c r="FG56" s="5">
        <f t="shared" si="13"/>
        <v>58.65021335360904</v>
      </c>
      <c r="FH56" s="15">
        <f t="shared" si="37"/>
        <v>392.12200012354145</v>
      </c>
      <c r="FI56">
        <f t="shared" si="37"/>
        <v>381.69397876807938</v>
      </c>
      <c r="FJ56">
        <f t="shared" si="37"/>
        <v>415.43551720724105</v>
      </c>
      <c r="FK56">
        <f t="shared" si="37"/>
        <v>463.09821625697236</v>
      </c>
      <c r="FL56">
        <f t="shared" si="37"/>
        <v>465.17627336757045</v>
      </c>
      <c r="FM56">
        <f t="shared" si="37"/>
        <v>417.9157151786107</v>
      </c>
      <c r="FN56">
        <f t="shared" si="37"/>
        <v>409.79757897246583</v>
      </c>
      <c r="FO56">
        <f t="shared" si="37"/>
        <v>429.45127124550129</v>
      </c>
      <c r="FP56">
        <f t="shared" si="37"/>
        <v>466.35143983099931</v>
      </c>
      <c r="FQ56">
        <f t="shared" si="37"/>
        <v>450.67573576516503</v>
      </c>
      <c r="FR56">
        <f t="shared" si="37"/>
        <v>516.7372744047201</v>
      </c>
      <c r="FS56">
        <f t="shared" si="37"/>
        <v>552.98217344643012</v>
      </c>
      <c r="FT56">
        <f t="shared" si="37"/>
        <v>552.56214639519362</v>
      </c>
      <c r="FU56">
        <f t="shared" si="37"/>
        <v>562.68328212391248</v>
      </c>
      <c r="FV56">
        <f t="shared" si="37"/>
        <v>580.90737238386293</v>
      </c>
    </row>
    <row r="57" spans="1:178">
      <c r="A57" t="str">
        <f>VLOOKUP(B57,'[3]country codes'!$A$3:$B$287,2,0)</f>
        <v>LSO</v>
      </c>
      <c r="B57" s="1" t="s">
        <v>150</v>
      </c>
      <c r="C57" s="15">
        <v>5</v>
      </c>
      <c r="E57" s="17" t="str">
        <f>IFERROR(VLOOKUP(E$3&amp;$A57,[3]Calcs!$Q$2:$R$2281,2,0),"")</f>
        <v/>
      </c>
      <c r="F57" s="5" t="str">
        <f>IFERROR(VLOOKUP(F$3&amp;$A57,[3]Calcs!$Q$2:$R$2281,2,0),"")</f>
        <v/>
      </c>
      <c r="G57" s="5" t="str">
        <f>IFERROR(VLOOKUP(G$3&amp;$A57,[3]Calcs!$Q$2:$R$2281,2,0),"")</f>
        <v/>
      </c>
      <c r="H57" s="5" t="str">
        <f>IFERROR(VLOOKUP(H$3&amp;$A57,[3]Calcs!$Q$2:$R$2281,2,0),"")</f>
        <v/>
      </c>
      <c r="I57" s="5" t="str">
        <f>IFERROR(VLOOKUP(I$3&amp;$A57,[3]Calcs!$Q$2:$R$2281,2,0),"")</f>
        <v/>
      </c>
      <c r="J57" s="5">
        <f>IFERROR(VLOOKUP(J$3&amp;$A57,[3]Calcs!$Q$2:$R$2281,2,0),"")</f>
        <v>28.293734948246044</v>
      </c>
      <c r="K57" s="5" t="str">
        <f>IFERROR(VLOOKUP(K$3&amp;$A57,[3]Calcs!$Q$2:$R$2281,2,0),"")</f>
        <v/>
      </c>
      <c r="L57" s="5" t="str">
        <f>IFERROR(VLOOKUP(L$3&amp;$A57,[3]Calcs!$Q$2:$R$2281,2,0),"")</f>
        <v/>
      </c>
      <c r="M57" s="5" t="str">
        <f>IFERROR(VLOOKUP(M$3&amp;$A57,[3]Calcs!$Q$2:$R$2281,2,0),"")</f>
        <v/>
      </c>
      <c r="N57" s="5" t="str">
        <f>IFERROR(VLOOKUP(N$3&amp;$A57,[3]Calcs!$Q$2:$R$2281,2,0),"")</f>
        <v/>
      </c>
      <c r="O57" s="5">
        <f>IFERROR(VLOOKUP(O$3&amp;$A57,[3]Calcs!$Q$2:$R$2281,2,0),"")</f>
        <v>28.011527789601224</v>
      </c>
      <c r="P57" s="5">
        <f>IFERROR(VLOOKUP(P$3&amp;$A57,[3]Calcs!$Q$2:$R$2281,2,0),"")</f>
        <v>27.991163636373969</v>
      </c>
      <c r="Q57" s="5">
        <f>IFERROR(VLOOKUP(Q$3&amp;$A57,[3]Calcs!$Q$2:$R$2281,2,0),"")</f>
        <v>27.674565945537019</v>
      </c>
      <c r="R57" s="5">
        <f>IFERROR(VLOOKUP(R$3&amp;$A57,[3]Calcs!$Q$2:$R$2281,2,0),"")</f>
        <v>27.308550364714044</v>
      </c>
      <c r="S57" s="5" t="str">
        <f>IFERROR(VLOOKUP(S$3&amp;$A57,[3]Calcs!$Q$2:$R$2281,2,0),"")</f>
        <v/>
      </c>
      <c r="T57" s="127">
        <f t="shared" si="0"/>
        <v>-0.10460403753955004</v>
      </c>
      <c r="U57" s="6">
        <f t="shared" si="1"/>
        <v>-0.8655492407803369</v>
      </c>
      <c r="V57" s="6" t="str">
        <f t="shared" si="2"/>
        <v/>
      </c>
      <c r="W57" s="17" t="str">
        <f>_xlfn.XLOOKUP(W$3&amp;$A57,[3]Calcs!$Q$2:$Q$2281,[3]Calcs!$H$2:$H$2281,"")</f>
        <v/>
      </c>
      <c r="X57" s="5" t="str">
        <f>_xlfn.XLOOKUP(X$3&amp;$A57,[3]Calcs!$Q$2:$Q$2281,[3]Calcs!$H$2:$H$2281,"")</f>
        <v/>
      </c>
      <c r="Y57" s="5" t="str">
        <f>_xlfn.XLOOKUP(Y$3&amp;$A57,[3]Calcs!$Q$2:$Q$2281,[3]Calcs!$H$2:$H$2281,"")</f>
        <v/>
      </c>
      <c r="Z57" s="5" t="str">
        <f>_xlfn.XLOOKUP(Z$3&amp;$A57,[3]Calcs!$Q$2:$Q$2281,[3]Calcs!$H$2:$H$2281,"")</f>
        <v/>
      </c>
      <c r="AA57" s="5" t="str">
        <f>_xlfn.XLOOKUP(AA$3&amp;$A57,[3]Calcs!$Q$2:$Q$2281,[3]Calcs!$H$2:$H$2281,"")</f>
        <v/>
      </c>
      <c r="AB57" s="5">
        <f>_xlfn.XLOOKUP(AB$3&amp;$A57,[3]Calcs!$Q$2:$Q$2281,[3]Calcs!$H$2:$H$2281,"")</f>
        <v>4.897514820098877</v>
      </c>
      <c r="AC57" s="5" t="str">
        <f>_xlfn.XLOOKUP(AC$3&amp;$A57,[3]Calcs!$Q$2:$Q$2281,[3]Calcs!$H$2:$H$2281,"")</f>
        <v/>
      </c>
      <c r="AD57" s="5" t="str">
        <f>_xlfn.XLOOKUP(AD$3&amp;$A57,[3]Calcs!$Q$2:$Q$2281,[3]Calcs!$H$2:$H$2281,"")</f>
        <v/>
      </c>
      <c r="AE57" s="5" t="str">
        <f>_xlfn.XLOOKUP(AE$3&amp;$A57,[3]Calcs!$Q$2:$Q$2281,[3]Calcs!$H$2:$H$2281,"")</f>
        <v/>
      </c>
      <c r="AF57" s="5" t="str">
        <f>_xlfn.XLOOKUP(AF$3&amp;$A57,[3]Calcs!$Q$2:$Q$2281,[3]Calcs!$H$2:$H$2281,"")</f>
        <v/>
      </c>
      <c r="AG57" s="5">
        <f>_xlfn.XLOOKUP(AG$3&amp;$A57,[3]Calcs!$Q$2:$Q$2281,[3]Calcs!$H$2:$H$2281,"")</f>
        <v>3.8082048892974854</v>
      </c>
      <c r="AH57" s="5">
        <f>_xlfn.XLOOKUP(AH$3&amp;$A57,[3]Calcs!$Q$2:$Q$2281,[3]Calcs!$H$2:$H$2281,"")</f>
        <v>3.7953007221221924</v>
      </c>
      <c r="AI57" s="5">
        <f>_xlfn.XLOOKUP(AI$3&amp;$A57,[3]Calcs!$Q$2:$Q$2281,[3]Calcs!$H$2:$H$2281,"")</f>
        <v>3.6535406112670898</v>
      </c>
      <c r="AJ57" s="5">
        <f>_xlfn.XLOOKUP(AJ$3&amp;$A57,[3]Calcs!$Q$2:$Q$2281,[3]Calcs!$H$2:$H$2281,"")</f>
        <v>3.5117805004119873</v>
      </c>
      <c r="AK57" s="128" t="str">
        <f>_xlfn.XLOOKUP(AK$3&amp;$A57,[3]Calcs!$Q$2:$Q$2281,[3]Calcs!$H$2:$H$2281,"")</f>
        <v/>
      </c>
      <c r="AL57" s="127">
        <f t="shared" si="3"/>
        <v>-0.17482265369179323</v>
      </c>
      <c r="AM57" s="6" t="str">
        <f t="shared" si="4"/>
        <v/>
      </c>
      <c r="AN57" s="17">
        <f>_xlfn.XLOOKUP(AN$3&amp;$A57,[3]Calcs!$Q$2:$Q$2281,[3]Calcs!$G$2:$G$2281,"")</f>
        <v>42.6</v>
      </c>
      <c r="AO57" s="5">
        <f>_xlfn.XLOOKUP(AO$3&amp;$A57,[3]Calcs!$Q$2:$Q$2281,[3]Calcs!$G$2:$G$2281,"")</f>
        <v>42.9</v>
      </c>
      <c r="AP57" s="5">
        <f>_xlfn.XLOOKUP(AP$3&amp;$A57,[3]Calcs!$Q$2:$Q$2281,[3]Calcs!$G$2:$G$2281,"")</f>
        <v>43.4</v>
      </c>
      <c r="AQ57" s="5">
        <f>_xlfn.XLOOKUP(AQ$3&amp;$A57,[3]Calcs!$Q$2:$Q$2281,[3]Calcs!$G$2:$G$2281,"")</f>
        <v>44.1</v>
      </c>
      <c r="AR57" s="5">
        <f>_xlfn.XLOOKUP(AR$3&amp;$A57,[3]Calcs!$Q$2:$Q$2281,[3]Calcs!$G$2:$G$2281,"")</f>
        <v>45.1</v>
      </c>
      <c r="AS57" s="5">
        <f>_xlfn.XLOOKUP(AS$3&amp;$A57,[3]Calcs!$Q$2:$Q$2281,[3]Calcs!$G$2:$G$2281,"")</f>
        <v>46.2</v>
      </c>
      <c r="AT57" s="5">
        <f>_xlfn.XLOOKUP(AT$3&amp;$A57,[3]Calcs!$Q$2:$Q$2281,[3]Calcs!$G$2:$G$2281,"")</f>
        <v>47.4</v>
      </c>
      <c r="AU57" s="5">
        <f>_xlfn.XLOOKUP(AU$3&amp;$A57,[3]Calcs!$Q$2:$Q$2281,[3]Calcs!$G$2:$G$2281,"")</f>
        <v>48.7</v>
      </c>
      <c r="AV57" s="5">
        <f>_xlfn.XLOOKUP(AV$3&amp;$A57,[3]Calcs!$Q$2:$Q$2281,[3]Calcs!$G$2:$G$2281,"")</f>
        <v>49.9</v>
      </c>
      <c r="AW57" s="5">
        <f>_xlfn.XLOOKUP(AW$3&amp;$A57,[3]Calcs!$Q$2:$Q$2281,[3]Calcs!$G$2:$G$2281,"")</f>
        <v>51</v>
      </c>
      <c r="AX57" s="5">
        <f>_xlfn.XLOOKUP(AX$3&amp;$A57,[3]Calcs!$Q$2:$Q$2281,[3]Calcs!$G$2:$G$2281,"")</f>
        <v>52.1</v>
      </c>
      <c r="AY57" s="5">
        <f>_xlfn.XLOOKUP(AY$3&amp;$A57,[3]Calcs!$Q$2:$Q$2281,[3]Calcs!$G$2:$G$2281,"")</f>
        <v>52.9</v>
      </c>
      <c r="AZ57" s="5">
        <f>_xlfn.XLOOKUP(AZ$3&amp;$A57,[3]Calcs!$Q$2:$Q$2281,[3]Calcs!$G$2:$G$2281,"")</f>
        <v>53.7</v>
      </c>
      <c r="BA57" s="5">
        <f>_xlfn.XLOOKUP(BA$3&amp;$A57,[3]Calcs!$Q$2:$Q$2281,[3]Calcs!$G$2:$G$2281,"")</f>
        <v>54.3</v>
      </c>
      <c r="BB57" s="5" t="str">
        <f>_xlfn.XLOOKUP(BB$3&amp;$A57,[3]Calcs!$Q$2:$Q$2281,[3]Calcs!$G$2:$G$2281,"")</f>
        <v/>
      </c>
      <c r="BC57" s="127">
        <f t="shared" si="5"/>
        <v>0.9984615384615384</v>
      </c>
      <c r="BD57" s="6" t="str">
        <f t="shared" si="6"/>
        <v/>
      </c>
      <c r="BE57" s="17">
        <f>_xlfn.XLOOKUP(BE$3&amp;$A57,[3]Calcs!$Q$2:$Q$2281,[3]Calcs!$I$2:$I$2281,"")</f>
        <v>1.55559485073743</v>
      </c>
      <c r="BF57" s="5">
        <f>_xlfn.XLOOKUP(BF$3&amp;$A57,[3]Calcs!$Q$2:$Q$2281,[3]Calcs!$I$2:$I$2281,"")</f>
        <v>1.5561817862023199</v>
      </c>
      <c r="BG57" s="5">
        <f>_xlfn.XLOOKUP(BG$3&amp;$A57,[3]Calcs!$Q$2:$Q$2281,[3]Calcs!$I$2:$I$2281,"")</f>
        <v>1.5747482520423299</v>
      </c>
      <c r="BH57" s="5">
        <f>_xlfn.XLOOKUP(BH$3&amp;$A57,[3]Calcs!$Q$2:$Q$2281,[3]Calcs!$I$2:$I$2281,"")</f>
        <v>1.6214483977804099</v>
      </c>
      <c r="BI57" s="5">
        <f>_xlfn.XLOOKUP(BI$3&amp;$A57,[3]Calcs!$Q$2:$Q$2281,[3]Calcs!$I$2:$I$2281,"")</f>
        <v>1.6175219550733899</v>
      </c>
      <c r="BJ57" s="5">
        <f>_xlfn.XLOOKUP(BJ$3&amp;$A57,[3]Calcs!$Q$2:$Q$2281,[3]Calcs!$I$2:$I$2281,"")</f>
        <v>1.60718420174856</v>
      </c>
      <c r="BK57" s="5">
        <f>_xlfn.XLOOKUP(BK$3&amp;$A57,[3]Calcs!$Q$2:$Q$2281,[3]Calcs!$I$2:$I$2281,"")</f>
        <v>1.62581431653033</v>
      </c>
      <c r="BL57" s="5">
        <f>_xlfn.XLOOKUP(BL$3&amp;$A57,[3]Calcs!$Q$2:$Q$2281,[3]Calcs!$I$2:$I$2281,"")</f>
        <v>1.41242843579072</v>
      </c>
      <c r="BM57" s="5">
        <f>_xlfn.XLOOKUP(BM$3&amp;$A57,[3]Calcs!$Q$2:$Q$2281,[3]Calcs!$I$2:$I$2281,"")</f>
        <v>1.3564818677438799</v>
      </c>
      <c r="BN57" s="5">
        <f>_xlfn.XLOOKUP(BN$3&amp;$A57,[3]Calcs!$Q$2:$Q$2281,[3]Calcs!$I$2:$I$2281,"")</f>
        <v>1.2436386238117301</v>
      </c>
      <c r="BO57" s="5">
        <f>_xlfn.XLOOKUP(BO$3&amp;$A57,[3]Calcs!$Q$2:$Q$2281,[3]Calcs!$I$2:$I$2281,"")</f>
        <v>1.3316569511916601</v>
      </c>
      <c r="BP57" s="5">
        <f>_xlfn.XLOOKUP(BP$3&amp;$A57,[3]Calcs!$Q$2:$Q$2281,[3]Calcs!$I$2:$I$2281,"")</f>
        <v>1.4680496945828501</v>
      </c>
      <c r="BQ57" s="5">
        <f>_xlfn.XLOOKUP(BQ$3&amp;$A57,[3]Calcs!$Q$2:$Q$2281,[3]Calcs!$I$2:$I$2281,"")</f>
        <v>1.4652023351810042</v>
      </c>
      <c r="BR57" s="5">
        <f>_xlfn.XLOOKUP(BR$3&amp;$A57,[3]Calcs!$Q$2:$Q$2281,[3]Calcs!$I$2:$I$2281,"")</f>
        <v>1.4538698132663797</v>
      </c>
      <c r="BS57" s="5" t="str">
        <f>_xlfn.XLOOKUP(BS$3&amp;$A57,[3]Calcs!$Q$2:$Q$2281,[3]Calcs!$I$2:$I$2281,"")</f>
        <v/>
      </c>
      <c r="BT57" s="127">
        <f t="shared" si="7"/>
        <v>-1.7905354133355263E-2</v>
      </c>
      <c r="BU57" s="6" t="str">
        <f t="shared" si="8"/>
        <v/>
      </c>
      <c r="BV57" s="15" t="str">
        <f t="shared" si="34"/>
        <v/>
      </c>
      <c r="BW57" t="str">
        <f t="shared" si="34"/>
        <v/>
      </c>
      <c r="BX57" t="str">
        <f t="shared" si="34"/>
        <v/>
      </c>
      <c r="BY57" t="str">
        <f t="shared" si="34"/>
        <v/>
      </c>
      <c r="BZ57" t="str">
        <f t="shared" si="34"/>
        <v/>
      </c>
      <c r="CA57">
        <f t="shared" si="34"/>
        <v>135</v>
      </c>
      <c r="CB57" t="str">
        <f t="shared" si="34"/>
        <v/>
      </c>
      <c r="CC57" t="str">
        <f t="shared" si="34"/>
        <v/>
      </c>
      <c r="CD57" t="str">
        <f t="shared" si="34"/>
        <v/>
      </c>
      <c r="CE57" t="str">
        <f t="shared" si="34"/>
        <v/>
      </c>
      <c r="CF57">
        <f t="shared" si="34"/>
        <v>138</v>
      </c>
      <c r="CG57">
        <f t="shared" si="34"/>
        <v>145</v>
      </c>
      <c r="CH57">
        <f t="shared" si="34"/>
        <v>145</v>
      </c>
      <c r="CI57">
        <f t="shared" si="34"/>
        <v>149</v>
      </c>
      <c r="CJ57" t="str">
        <f t="shared" si="34"/>
        <v/>
      </c>
      <c r="CK57" s="17" t="s">
        <v>333</v>
      </c>
      <c r="CL57" s="5" t="s">
        <v>333</v>
      </c>
      <c r="CM57" s="5" t="s">
        <v>333</v>
      </c>
      <c r="CN57" s="5" t="s">
        <v>333</v>
      </c>
      <c r="CO57" s="5" t="s">
        <v>333</v>
      </c>
      <c r="CP57" s="5">
        <v>2.0037929999999999</v>
      </c>
      <c r="CQ57" s="5" t="s">
        <v>333</v>
      </c>
      <c r="CR57" s="5" t="s">
        <v>333</v>
      </c>
      <c r="CS57" s="5" t="s">
        <v>333</v>
      </c>
      <c r="CT57" s="5" t="s">
        <v>333</v>
      </c>
      <c r="CU57" s="5">
        <v>2.0750410000000001</v>
      </c>
      <c r="CV57" s="5">
        <v>2.0915319999999999</v>
      </c>
      <c r="CW57" s="5">
        <v>2.1083270000000001</v>
      </c>
      <c r="CX57" s="5">
        <v>2.125267</v>
      </c>
      <c r="CY57" s="5" t="s">
        <v>333</v>
      </c>
      <c r="CZ57" t="str">
        <f t="shared" si="35"/>
        <v/>
      </c>
      <c r="DA57" t="str">
        <f t="shared" si="35"/>
        <v/>
      </c>
      <c r="DB57" t="str">
        <f t="shared" si="35"/>
        <v/>
      </c>
      <c r="DC57" t="str">
        <f t="shared" si="35"/>
        <v/>
      </c>
      <c r="DD57" t="str">
        <f t="shared" si="35"/>
        <v/>
      </c>
      <c r="DE57">
        <f t="shared" si="35"/>
        <v>56.694788033150786</v>
      </c>
      <c r="DF57" t="str">
        <f t="shared" si="35"/>
        <v/>
      </c>
      <c r="DG57" t="str">
        <f t="shared" si="35"/>
        <v/>
      </c>
      <c r="DH57" t="str">
        <f t="shared" si="35"/>
        <v/>
      </c>
      <c r="DI57" t="str">
        <f t="shared" si="35"/>
        <v/>
      </c>
      <c r="DJ57">
        <f t="shared" si="35"/>
        <v>58.125068636061918</v>
      </c>
      <c r="DK57">
        <f t="shared" si="35"/>
        <v>58.544414462712517</v>
      </c>
      <c r="DL57">
        <f t="shared" si="35"/>
        <v>58.347034596256229</v>
      </c>
      <c r="DM57">
        <f t="shared" si="35"/>
        <v>58.037960907964724</v>
      </c>
      <c r="DN57" t="str">
        <f t="shared" si="35"/>
        <v/>
      </c>
      <c r="DO57" s="5">
        <v>1.989933</v>
      </c>
      <c r="DP57" s="5">
        <v>1.986926</v>
      </c>
      <c r="DQ57" s="5">
        <v>1.9871300000000001</v>
      </c>
      <c r="DR57" s="5">
        <v>1.990135</v>
      </c>
      <c r="DS57" s="5">
        <v>1.9955750000000001</v>
      </c>
      <c r="DT57" s="5">
        <v>2.0037929999999999</v>
      </c>
      <c r="DU57" s="5">
        <v>2.0149880000000002</v>
      </c>
      <c r="DV57" s="5">
        <v>2.0285280000000001</v>
      </c>
      <c r="DW57" s="5">
        <v>2.0434480000000002</v>
      </c>
      <c r="DX57" s="5">
        <v>2.0590109999999999</v>
      </c>
      <c r="DY57" s="5">
        <v>2.0750410000000001</v>
      </c>
      <c r="DZ57" s="5">
        <v>2.0915319999999999</v>
      </c>
      <c r="EA57" s="5">
        <v>2.1083270000000001</v>
      </c>
      <c r="EB57" s="5">
        <v>2.125267</v>
      </c>
      <c r="EC57" s="5">
        <v>2.142252</v>
      </c>
      <c r="ED57" s="130" cm="1">
        <f t="array" ref="ED57">TREND($EI57:$EQ57,$EI$3:$EQ$3,ED$3)</f>
        <v>0.8394030353125892</v>
      </c>
      <c r="EE57" s="129" cm="1">
        <f t="array" ref="EE57">TREND($EI57:$EQ57,$EI$3:$EQ$3,EE$3)</f>
        <v>0.82883515520993711</v>
      </c>
      <c r="EF57" s="129" cm="1">
        <f t="array" ref="EF57">TREND($EI57:$EQ57,$EI$3:$EQ$3,EF$3)</f>
        <v>0.81826727510728503</v>
      </c>
      <c r="EG57" s="129" cm="1">
        <f t="array" ref="EG57">TREND($EI57:$EQ57,$EI$3:$EQ$3,EG$3)</f>
        <v>0.80769939500463295</v>
      </c>
      <c r="EH57" s="129" cm="1">
        <f t="array" ref="EH57">TREND($EI57:$EQ57,$EI$3:$EQ$3,EH$3)</f>
        <v>0.79713151490198086</v>
      </c>
      <c r="EI57" s="6">
        <f t="shared" si="31"/>
        <v>0.77936516702188174</v>
      </c>
      <c r="EJ57" s="129">
        <f>EI57+(EN57-EI57)/5</f>
        <v>0.77265289791161773</v>
      </c>
      <c r="EK57" s="129">
        <f>EI57+(EN57-EI57)*2/5</f>
        <v>0.76594062880135372</v>
      </c>
      <c r="EL57" s="129">
        <f>EI57+(EN57-EI57)*3/5</f>
        <v>0.7592283596910897</v>
      </c>
      <c r="EM57" s="129">
        <f>EI57+(EN57-EI57)*4/5</f>
        <v>0.75251609058082569</v>
      </c>
      <c r="EN57" s="6">
        <f t="shared" si="31"/>
        <v>0.74580382147056168</v>
      </c>
      <c r="EO57" s="6">
        <f t="shared" si="31"/>
        <v>0.72380779004893903</v>
      </c>
      <c r="EP57" s="6">
        <f t="shared" si="31"/>
        <v>0.69822032450018445</v>
      </c>
      <c r="EQ57" s="6">
        <f t="shared" si="31"/>
        <v>0.70109394947201475</v>
      </c>
      <c r="ER57" s="129" cm="1">
        <f t="array" ref="ER57">TREND($EM57:$EQ57,$EM$3:$EQ$3,ER$3)</f>
        <v>0.6791600614581057</v>
      </c>
      <c r="ES57" s="17">
        <f t="shared" si="36"/>
        <v>26.143959541108931</v>
      </c>
      <c r="ET57" s="5">
        <f t="shared" si="36"/>
        <v>27.521256541004444</v>
      </c>
      <c r="EU57" s="5">
        <f t="shared" si="36"/>
        <v>27.673634484571249</v>
      </c>
      <c r="EV57" s="5">
        <f t="shared" si="36"/>
        <v>27.565727014872103</v>
      </c>
      <c r="EW57" s="5">
        <f t="shared" si="36"/>
        <v>27.086818475580817</v>
      </c>
      <c r="EX57" s="5">
        <f t="shared" si="33"/>
        <v>28.293734948246044</v>
      </c>
      <c r="EY57" s="5">
        <f t="shared" si="33"/>
        <v>28.744949141118887</v>
      </c>
      <c r="EZ57" s="5">
        <f t="shared" si="33"/>
        <v>27.323921941150275</v>
      </c>
      <c r="FA57" s="5">
        <f t="shared" si="33"/>
        <v>27.655562377644006</v>
      </c>
      <c r="FB57" s="5">
        <f t="shared" si="33"/>
        <v>27.872082466919963</v>
      </c>
      <c r="FC57" s="5">
        <f t="shared" si="33"/>
        <v>28.011527789601224</v>
      </c>
      <c r="FD57" s="5">
        <f t="shared" si="33"/>
        <v>27.991163636373969</v>
      </c>
      <c r="FE57" s="5">
        <f t="shared" si="33"/>
        <v>27.674565945537019</v>
      </c>
      <c r="FF57" s="5">
        <f t="shared" si="33"/>
        <v>27.308550364714044</v>
      </c>
      <c r="FG57" s="5">
        <f t="shared" si="13"/>
        <v>28.033335661250693</v>
      </c>
      <c r="FH57" s="15">
        <f t="shared" si="37"/>
        <v>52.024727841517517</v>
      </c>
      <c r="FI57">
        <f t="shared" si="37"/>
        <v>54.682700173991797</v>
      </c>
      <c r="FJ57">
        <f t="shared" si="37"/>
        <v>54.991109293326069</v>
      </c>
      <c r="FK57">
        <f t="shared" si="37"/>
        <v>54.859518132742494</v>
      </c>
      <c r="FL57">
        <f t="shared" si="37"/>
        <v>54.053777779407191</v>
      </c>
      <c r="FM57">
        <f t="shared" si="37"/>
        <v>56.694788033150786</v>
      </c>
      <c r="FN57">
        <f t="shared" si="37"/>
        <v>57.920727579964868</v>
      </c>
      <c r="FO57">
        <f t="shared" si="37"/>
        <v>55.427340727437688</v>
      </c>
      <c r="FP57">
        <f t="shared" si="37"/>
        <v>56.512703629471893</v>
      </c>
      <c r="FQ57">
        <f t="shared" si="37"/>
        <v>57.388924392295337</v>
      </c>
      <c r="FR57">
        <f t="shared" si="37"/>
        <v>58.125068636061918</v>
      </c>
      <c r="FS57">
        <f t="shared" si="37"/>
        <v>58.544414462712517</v>
      </c>
      <c r="FT57">
        <f t="shared" si="37"/>
        <v>58.347034596256229</v>
      </c>
      <c r="FU57">
        <f t="shared" si="37"/>
        <v>58.037960907964724</v>
      </c>
      <c r="FV57">
        <f t="shared" si="37"/>
        <v>60.054469386985623</v>
      </c>
    </row>
    <row r="58" spans="1:178">
      <c r="A58" t="str">
        <f>VLOOKUP(B58,'[3]country codes'!$A$3:$B$287,2,0)</f>
        <v>MDG</v>
      </c>
      <c r="B58" s="1" t="s">
        <v>60</v>
      </c>
      <c r="C58" s="15">
        <v>5</v>
      </c>
      <c r="E58" s="17">
        <f>IFERROR(VLOOKUP(E$3&amp;$A58,[3]Calcs!$Q$2:$R$2281,2,0),"")</f>
        <v>37.347358379207861</v>
      </c>
      <c r="F58" s="5">
        <f>IFERROR(VLOOKUP(F$3&amp;$A58,[3]Calcs!$Q$2:$R$2281,2,0),"")</f>
        <v>39.925558173932195</v>
      </c>
      <c r="G58" s="5">
        <f>IFERROR(VLOOKUP(G$3&amp;$A58,[3]Calcs!$Q$2:$R$2281,2,0),"")</f>
        <v>42.391655935595622</v>
      </c>
      <c r="H58" s="5">
        <f>IFERROR(VLOOKUP(H$3&amp;$A58,[3]Calcs!$Q$2:$R$2281,2,0),"")</f>
        <v>42.14073941969076</v>
      </c>
      <c r="I58" s="5">
        <f>IFERROR(VLOOKUP(I$3&amp;$A58,[3]Calcs!$Q$2:$R$2281,2,0),"")</f>
        <v>41.932783667854387</v>
      </c>
      <c r="J58" s="5">
        <f>IFERROR(VLOOKUP(J$3&amp;$A58,[3]Calcs!$Q$2:$R$2281,2,0),"")</f>
        <v>41.76713709197287</v>
      </c>
      <c r="K58" s="5">
        <f>IFERROR(VLOOKUP(K$3&amp;$A58,[3]Calcs!$Q$2:$R$2281,2,0),"")</f>
        <v>36.374652739774788</v>
      </c>
      <c r="L58" s="5">
        <f>IFERROR(VLOOKUP(L$3&amp;$A58,[3]Calcs!$Q$2:$R$2281,2,0),"")</f>
        <v>38.682926958381763</v>
      </c>
      <c r="M58" s="5">
        <f>IFERROR(VLOOKUP(M$3&amp;$A58,[3]Calcs!$Q$2:$R$2281,2,0),"")</f>
        <v>37.927650071316528</v>
      </c>
      <c r="N58" s="5">
        <f>IFERROR(VLOOKUP(N$3&amp;$A58,[3]Calcs!$Q$2:$R$2281,2,0),"")</f>
        <v>37.701880536935214</v>
      </c>
      <c r="O58" s="5">
        <f>IFERROR(VLOOKUP(O$3&amp;$A58,[3]Calcs!$Q$2:$R$2281,2,0),"")</f>
        <v>38.440909884953577</v>
      </c>
      <c r="P58" s="5">
        <f>IFERROR(VLOOKUP(P$3&amp;$A58,[3]Calcs!$Q$2:$R$2281,2,0),"")</f>
        <v>41.704969425903407</v>
      </c>
      <c r="Q58" s="5">
        <f>IFERROR(VLOOKUP(Q$3&amp;$A58,[3]Calcs!$Q$2:$R$2281,2,0),"")</f>
        <v>41.880671835374784</v>
      </c>
      <c r="R58" s="5">
        <f>IFERROR(VLOOKUP(R$3&amp;$A58,[3]Calcs!$Q$2:$R$2281,2,0),"")</f>
        <v>44.180654798038617</v>
      </c>
      <c r="S58" s="5" t="str">
        <f>IFERROR(VLOOKUP(S$3&amp;$A58,[3]Calcs!$Q$2:$R$2281,2,0),"")</f>
        <v/>
      </c>
      <c r="T58" s="127">
        <f t="shared" si="0"/>
        <v>0.10526465031279154</v>
      </c>
      <c r="U58" s="6">
        <f t="shared" si="1"/>
        <v>0.18382680765172704</v>
      </c>
      <c r="V58" s="6" t="str">
        <f t="shared" si="2"/>
        <v/>
      </c>
      <c r="W58" s="17">
        <f>_xlfn.XLOOKUP(W$3&amp;$A58,[3]Calcs!$Q$2:$Q$2281,[3]Calcs!$H$2:$H$2281,"")</f>
        <v>3.9797513484954834</v>
      </c>
      <c r="X58" s="5">
        <f>_xlfn.XLOOKUP(X$3&amp;$A58,[3]Calcs!$Q$2:$Q$2281,[3]Calcs!$H$2:$H$2281,"")</f>
        <v>4.3099151849746704</v>
      </c>
      <c r="Y58" s="5">
        <f>_xlfn.XLOOKUP(Y$3&amp;$A58,[3]Calcs!$Q$2:$Q$2281,[3]Calcs!$H$2:$H$2281,"")</f>
        <v>4.6400790214538574</v>
      </c>
      <c r="Z58" s="5">
        <f>_xlfn.XLOOKUP(Z$3&amp;$A58,[3]Calcs!$Q$2:$Q$2281,[3]Calcs!$H$2:$H$2281,"")</f>
        <v>4.5538578033447266</v>
      </c>
      <c r="AA58" s="5">
        <f>_xlfn.XLOOKUP(AA$3&amp;$A58,[3]Calcs!$Q$2:$Q$2281,[3]Calcs!$H$2:$H$2281,"")</f>
        <v>4.4676365852355957</v>
      </c>
      <c r="AB58" s="5">
        <f>_xlfn.XLOOKUP(AB$3&amp;$A58,[3]Calcs!$Q$2:$Q$2281,[3]Calcs!$H$2:$H$2281,"")</f>
        <v>4.3814153671264648</v>
      </c>
      <c r="AC58" s="5">
        <f>_xlfn.XLOOKUP(AC$3&amp;$A58,[3]Calcs!$Q$2:$Q$2281,[3]Calcs!$H$2:$H$2281,"")</f>
        <v>3.5506095886230469</v>
      </c>
      <c r="AD58" s="5">
        <f>_xlfn.XLOOKUP(AD$3&amp;$A58,[3]Calcs!$Q$2:$Q$2281,[3]Calcs!$H$2:$H$2281,"")</f>
        <v>3.8156070709228516</v>
      </c>
      <c r="AE58" s="5">
        <f>_xlfn.XLOOKUP(AE$3&amp;$A58,[3]Calcs!$Q$2:$Q$2281,[3]Calcs!$H$2:$H$2281,"")</f>
        <v>3.6756269931793213</v>
      </c>
      <c r="AF58" s="5">
        <f>_xlfn.XLOOKUP(AF$3&amp;$A58,[3]Calcs!$Q$2:$Q$2281,[3]Calcs!$H$2:$H$2281,"")</f>
        <v>3.5925140380859375</v>
      </c>
      <c r="AG58" s="5">
        <f>_xlfn.XLOOKUP(AG$3&amp;$A58,[3]Calcs!$Q$2:$Q$2281,[3]Calcs!$H$2:$H$2281,"")</f>
        <v>3.6630859375</v>
      </c>
      <c r="AH58" s="5">
        <f>_xlfn.XLOOKUP(AH$3&amp;$A58,[3]Calcs!$Q$2:$Q$2281,[3]Calcs!$H$2:$H$2281,"")</f>
        <v>4.078620433807373</v>
      </c>
      <c r="AI58" s="5">
        <f>_xlfn.XLOOKUP(AI$3&amp;$A58,[3]Calcs!$Q$2:$Q$2281,[3]Calcs!$H$2:$H$2281,"")</f>
        <v>4.0705866813659668</v>
      </c>
      <c r="AJ58" s="5">
        <f>_xlfn.XLOOKUP(AJ$3&amp;$A58,[3]Calcs!$Q$2:$Q$2281,[3]Calcs!$H$2:$H$2281,"")</f>
        <v>4.3390874862670898</v>
      </c>
      <c r="AK58" s="128" t="str">
        <f>_xlfn.XLOOKUP(AK$3&amp;$A58,[3]Calcs!$Q$2:$Q$2281,[3]Calcs!$H$2:$H$2281,"")</f>
        <v/>
      </c>
      <c r="AL58" s="127">
        <f t="shared" si="3"/>
        <v>-3.4017042799310372E-2</v>
      </c>
      <c r="AM58" s="6" t="str">
        <f t="shared" si="4"/>
        <v/>
      </c>
      <c r="AN58" s="17">
        <f>_xlfn.XLOOKUP(AN$3&amp;$A58,[3]Calcs!$Q$2:$Q$2281,[3]Calcs!$G$2:$G$2281,"")</f>
        <v>61.6</v>
      </c>
      <c r="AO58" s="5">
        <f>_xlfn.XLOOKUP(AO$3&amp;$A58,[3]Calcs!$Q$2:$Q$2281,[3]Calcs!$G$2:$G$2281,"")</f>
        <v>62.1</v>
      </c>
      <c r="AP58" s="5">
        <f>_xlfn.XLOOKUP(AP$3&amp;$A58,[3]Calcs!$Q$2:$Q$2281,[3]Calcs!$G$2:$G$2281,"")</f>
        <v>62.5</v>
      </c>
      <c r="AQ58" s="5">
        <f>_xlfn.XLOOKUP(AQ$3&amp;$A58,[3]Calcs!$Q$2:$Q$2281,[3]Calcs!$G$2:$G$2281,"")</f>
        <v>62.9</v>
      </c>
      <c r="AR58" s="5">
        <f>_xlfn.XLOOKUP(AR$3&amp;$A58,[3]Calcs!$Q$2:$Q$2281,[3]Calcs!$G$2:$G$2281,"")</f>
        <v>63.4</v>
      </c>
      <c r="AS58" s="5">
        <f>_xlfn.XLOOKUP(AS$3&amp;$A58,[3]Calcs!$Q$2:$Q$2281,[3]Calcs!$G$2:$G$2281,"")</f>
        <v>63.8</v>
      </c>
      <c r="AT58" s="5">
        <f>_xlfn.XLOOKUP(AT$3&amp;$A58,[3]Calcs!$Q$2:$Q$2281,[3]Calcs!$G$2:$G$2281,"")</f>
        <v>64.3</v>
      </c>
      <c r="AU58" s="5">
        <f>_xlfn.XLOOKUP(AU$3&amp;$A58,[3]Calcs!$Q$2:$Q$2281,[3]Calcs!$G$2:$G$2281,"")</f>
        <v>64.7</v>
      </c>
      <c r="AV58" s="5">
        <f>_xlfn.XLOOKUP(AV$3&amp;$A58,[3]Calcs!$Q$2:$Q$2281,[3]Calcs!$G$2:$G$2281,"")</f>
        <v>65.099999999999994</v>
      </c>
      <c r="AW58" s="5">
        <f>_xlfn.XLOOKUP(AW$3&amp;$A58,[3]Calcs!$Q$2:$Q$2281,[3]Calcs!$G$2:$G$2281,"")</f>
        <v>65.5</v>
      </c>
      <c r="AX58" s="5">
        <f>_xlfn.XLOOKUP(AX$3&amp;$A58,[3]Calcs!$Q$2:$Q$2281,[3]Calcs!$G$2:$G$2281,"")</f>
        <v>65.900000000000006</v>
      </c>
      <c r="AY58" s="5">
        <f>_xlfn.XLOOKUP(AY$3&amp;$A58,[3]Calcs!$Q$2:$Q$2281,[3]Calcs!$G$2:$G$2281,"")</f>
        <v>66.3</v>
      </c>
      <c r="AZ58" s="5">
        <f>_xlfn.XLOOKUP(AZ$3&amp;$A58,[3]Calcs!$Q$2:$Q$2281,[3]Calcs!$G$2:$G$2281,"")</f>
        <v>66.7</v>
      </c>
      <c r="BA58" s="5">
        <f>_xlfn.XLOOKUP(BA$3&amp;$A58,[3]Calcs!$Q$2:$Q$2281,[3]Calcs!$G$2:$G$2281,"")</f>
        <v>67</v>
      </c>
      <c r="BB58" s="5">
        <f>_xlfn.XLOOKUP(BB$3&amp;$A58,[3]Calcs!$Q$2:$Q$2281,[3]Calcs!$G$2:$G$2281,"")</f>
        <v>67.260883720930224</v>
      </c>
      <c r="BC58" s="127">
        <f t="shared" si="5"/>
        <v>0.41934065934065934</v>
      </c>
      <c r="BD58" s="6">
        <f t="shared" si="6"/>
        <v>0.26088372093022372</v>
      </c>
      <c r="BE58" s="17">
        <f>_xlfn.XLOOKUP(BE$3&amp;$A58,[3]Calcs!$Q$2:$Q$2281,[3]Calcs!$I$2:$I$2281,"")</f>
        <v>1.08457643016728</v>
      </c>
      <c r="BF58" s="5">
        <f>_xlfn.XLOOKUP(BF$3&amp;$A58,[3]Calcs!$Q$2:$Q$2281,[3]Calcs!$I$2:$I$2281,"")</f>
        <v>1.0593460436652</v>
      </c>
      <c r="BG58" s="5">
        <f>_xlfn.XLOOKUP(BG$3&amp;$A58,[3]Calcs!$Q$2:$Q$2281,[3]Calcs!$I$2:$I$2281,"")</f>
        <v>1.06506504659696</v>
      </c>
      <c r="BH58" s="5">
        <f>_xlfn.XLOOKUP(BH$3&amp;$A58,[3]Calcs!$Q$2:$Q$2281,[3]Calcs!$I$2:$I$2281,"")</f>
        <v>1.03682616240631</v>
      </c>
      <c r="BI58" s="5">
        <f>_xlfn.XLOOKUP(BI$3&amp;$A58,[3]Calcs!$Q$2:$Q$2281,[3]Calcs!$I$2:$I$2281,"")</f>
        <v>1.0319359660434799</v>
      </c>
      <c r="BJ58" s="5">
        <f>_xlfn.XLOOKUP(BJ$3&amp;$A58,[3]Calcs!$Q$2:$Q$2281,[3]Calcs!$I$2:$I$2281,"")</f>
        <v>0.99503708824680204</v>
      </c>
      <c r="BK58" s="5">
        <f>_xlfn.XLOOKUP(BK$3&amp;$A58,[3]Calcs!$Q$2:$Q$2281,[3]Calcs!$I$2:$I$2281,"")</f>
        <v>0.98772685363113299</v>
      </c>
      <c r="BL58" s="5">
        <f>_xlfn.XLOOKUP(BL$3&amp;$A58,[3]Calcs!$Q$2:$Q$2281,[3]Calcs!$I$2:$I$2281,"")</f>
        <v>0.95576491041598399</v>
      </c>
      <c r="BM58" s="5">
        <f>_xlfn.XLOOKUP(BM$3&amp;$A58,[3]Calcs!$Q$2:$Q$2281,[3]Calcs!$I$2:$I$2281,"")</f>
        <v>0.96029578220180101</v>
      </c>
      <c r="BN58" s="5">
        <f>_xlfn.XLOOKUP(BN$3&amp;$A58,[3]Calcs!$Q$2:$Q$2281,[3]Calcs!$I$2:$I$2281,"")</f>
        <v>0.92779174711650503</v>
      </c>
      <c r="BO58" s="5">
        <f>_xlfn.XLOOKUP(BO$3&amp;$A58,[3]Calcs!$Q$2:$Q$2281,[3]Calcs!$I$2:$I$2281,"")</f>
        <v>0.92524313961589799</v>
      </c>
      <c r="BP58" s="5">
        <f>_xlfn.XLOOKUP(BP$3&amp;$A58,[3]Calcs!$Q$2:$Q$2281,[3]Calcs!$I$2:$I$2281,"")</f>
        <v>0.91682299541603895</v>
      </c>
      <c r="BQ58" s="5">
        <f>_xlfn.XLOOKUP(BQ$3&amp;$A58,[3]Calcs!$Q$2:$Q$2281,[3]Calcs!$I$2:$I$2281,"")</f>
        <v>0.90080448511999722</v>
      </c>
      <c r="BR58" s="5">
        <f>_xlfn.XLOOKUP(BR$3&amp;$A58,[3]Calcs!$Q$2:$Q$2281,[3]Calcs!$I$2:$I$2281,"")</f>
        <v>0.86518582004339539</v>
      </c>
      <c r="BS58" s="5" t="str">
        <f>_xlfn.XLOOKUP(BS$3&amp;$A58,[3]Calcs!$Q$2:$Q$2281,[3]Calcs!$I$2:$I$2281,"")</f>
        <v/>
      </c>
      <c r="BT58" s="127">
        <f t="shared" si="7"/>
        <v>-1.6193849784074572E-2</v>
      </c>
      <c r="BU58" s="6" t="str">
        <f t="shared" si="8"/>
        <v/>
      </c>
      <c r="BV58" s="15">
        <f t="shared" si="34"/>
        <v>56</v>
      </c>
      <c r="BW58">
        <f t="shared" si="34"/>
        <v>79</v>
      </c>
      <c r="BX58">
        <f t="shared" si="34"/>
        <v>65</v>
      </c>
      <c r="BY58">
        <f t="shared" si="34"/>
        <v>72</v>
      </c>
      <c r="BZ58">
        <f t="shared" si="34"/>
        <v>71</v>
      </c>
      <c r="CA58">
        <f t="shared" si="34"/>
        <v>77</v>
      </c>
      <c r="CB58">
        <f t="shared" si="34"/>
        <v>113</v>
      </c>
      <c r="CC58">
        <f t="shared" si="34"/>
        <v>99</v>
      </c>
      <c r="CD58">
        <f t="shared" si="34"/>
        <v>107</v>
      </c>
      <c r="CE58">
        <f t="shared" si="34"/>
        <v>106</v>
      </c>
      <c r="CF58">
        <f t="shared" si="34"/>
        <v>103</v>
      </c>
      <c r="CG58">
        <f t="shared" si="34"/>
        <v>91</v>
      </c>
      <c r="CH58">
        <f t="shared" si="34"/>
        <v>91</v>
      </c>
      <c r="CI58">
        <f t="shared" si="34"/>
        <v>80</v>
      </c>
      <c r="CJ58" t="str">
        <f t="shared" si="34"/>
        <v/>
      </c>
      <c r="CK58" s="17">
        <v>18.880264999999998</v>
      </c>
      <c r="CL58" s="5">
        <v>19.433520000000001</v>
      </c>
      <c r="CM58" s="5">
        <v>19.996475999999998</v>
      </c>
      <c r="CN58" s="5">
        <v>20.569115</v>
      </c>
      <c r="CO58" s="5">
        <v>21.15164</v>
      </c>
      <c r="CP58" s="5">
        <v>21.743970000000001</v>
      </c>
      <c r="CQ58" s="5">
        <v>22.346640999999998</v>
      </c>
      <c r="CR58" s="5">
        <v>22.961258999999998</v>
      </c>
      <c r="CS58" s="5">
        <v>23.589897000000001</v>
      </c>
      <c r="CT58" s="5">
        <v>24.234080000000002</v>
      </c>
      <c r="CU58" s="5">
        <v>24.894369999999999</v>
      </c>
      <c r="CV58" s="5">
        <v>25.570511</v>
      </c>
      <c r="CW58" s="5">
        <v>26.262312999999999</v>
      </c>
      <c r="CX58" s="5">
        <v>26.969306</v>
      </c>
      <c r="CY58" s="5" t="s">
        <v>333</v>
      </c>
      <c r="CZ58">
        <f t="shared" si="35"/>
        <v>705.12802324941481</v>
      </c>
      <c r="DA58">
        <f t="shared" si="35"/>
        <v>775.89413328427486</v>
      </c>
      <c r="DB58">
        <f t="shared" si="35"/>
        <v>847.68373051639526</v>
      </c>
      <c r="DC58">
        <f t="shared" si="35"/>
        <v>866.79771530865253</v>
      </c>
      <c r="DD58">
        <f t="shared" si="35"/>
        <v>886.94714434033563</v>
      </c>
      <c r="DE58">
        <f t="shared" si="35"/>
        <v>908.18337591374541</v>
      </c>
      <c r="DF58">
        <f t="shared" si="35"/>
        <v>812.85130627541355</v>
      </c>
      <c r="DG58">
        <f t="shared" si="35"/>
        <v>888.20870476948585</v>
      </c>
      <c r="DH58">
        <f t="shared" si="35"/>
        <v>894.70935863439956</v>
      </c>
      <c r="DI58">
        <f t="shared" si="35"/>
        <v>913.67038908253096</v>
      </c>
      <c r="DJ58">
        <f t="shared" si="35"/>
        <v>956.96223381269169</v>
      </c>
      <c r="DK58">
        <f t="shared" si="35"/>
        <v>1066.4173794597268</v>
      </c>
      <c r="DL58">
        <f t="shared" si="35"/>
        <v>1099.8833123908971</v>
      </c>
      <c r="DM58">
        <f t="shared" si="35"/>
        <v>1191.5215985286716</v>
      </c>
      <c r="DN58" t="str">
        <f t="shared" si="35"/>
        <v/>
      </c>
      <c r="DO58" s="5">
        <v>18.880264999999998</v>
      </c>
      <c r="DP58" s="5">
        <v>19.433520000000001</v>
      </c>
      <c r="DQ58" s="5">
        <v>19.996475999999998</v>
      </c>
      <c r="DR58" s="5">
        <v>20.569115</v>
      </c>
      <c r="DS58" s="5">
        <v>21.15164</v>
      </c>
      <c r="DT58" s="5">
        <v>21.743970000000001</v>
      </c>
      <c r="DU58" s="5">
        <v>22.346640999999998</v>
      </c>
      <c r="DV58" s="5">
        <v>22.961258999999998</v>
      </c>
      <c r="DW58" s="5">
        <v>23.589897000000001</v>
      </c>
      <c r="DX58" s="5">
        <v>24.234080000000002</v>
      </c>
      <c r="DY58" s="5">
        <v>24.894369999999999</v>
      </c>
      <c r="DZ58" s="5">
        <v>25.570511</v>
      </c>
      <c r="EA58" s="5">
        <v>26.262312999999999</v>
      </c>
      <c r="EB58" s="5">
        <v>26.969306</v>
      </c>
      <c r="EC58" s="5">
        <v>27.691019000000001</v>
      </c>
      <c r="ED58" s="127">
        <f t="shared" ref="ED58:EQ73" si="38">IFERROR(E58/VLOOKUP($C58,$C$159:$S$166,E$3-2003,0),"")</f>
        <v>1.1991101017089629</v>
      </c>
      <c r="EE58" s="6">
        <f t="shared" si="38"/>
        <v>1.2024053537174257</v>
      </c>
      <c r="EF58" s="6">
        <f t="shared" si="38"/>
        <v>1.2534567806424077</v>
      </c>
      <c r="EG58" s="6">
        <f t="shared" si="38"/>
        <v>1.2347597331994413</v>
      </c>
      <c r="EH58" s="6">
        <f t="shared" si="38"/>
        <v>1.2340298805984842</v>
      </c>
      <c r="EI58" s="6">
        <f t="shared" si="31"/>
        <v>1.1504968091082366</v>
      </c>
      <c r="EJ58" s="6">
        <f t="shared" si="31"/>
        <v>0.97773632202091199</v>
      </c>
      <c r="EK58" s="6">
        <f t="shared" si="31"/>
        <v>1.0843547812130976</v>
      </c>
      <c r="EL58" s="6">
        <f t="shared" si="31"/>
        <v>1.0412280595624761</v>
      </c>
      <c r="EM58" s="6">
        <f t="shared" si="31"/>
        <v>1.0179100102359524</v>
      </c>
      <c r="EN58" s="6">
        <f t="shared" si="31"/>
        <v>1.0234849633459429</v>
      </c>
      <c r="EO58" s="6">
        <f t="shared" si="31"/>
        <v>1.0784253968990094</v>
      </c>
      <c r="EP58" s="6">
        <f t="shared" si="31"/>
        <v>1.0566357693460722</v>
      </c>
      <c r="EQ58" s="6">
        <f t="shared" si="31"/>
        <v>1.134252435553657</v>
      </c>
      <c r="ER58" s="129" cm="1">
        <f t="array" ref="ER58">TREND($EM58:$EQ58,$EM$3:$EQ$3,ER$3)</f>
        <v>1.1418924120667882</v>
      </c>
      <c r="ES58" s="17">
        <f t="shared" si="36"/>
        <v>37.347358379207861</v>
      </c>
      <c r="ET58" s="5">
        <f t="shared" si="36"/>
        <v>39.925558173932195</v>
      </c>
      <c r="EU58" s="5">
        <f t="shared" si="36"/>
        <v>42.391655935595622</v>
      </c>
      <c r="EV58" s="5">
        <f t="shared" si="36"/>
        <v>42.14073941969076</v>
      </c>
      <c r="EW58" s="5">
        <f t="shared" si="36"/>
        <v>41.932783667854387</v>
      </c>
      <c r="EX58" s="5">
        <f t="shared" si="33"/>
        <v>41.76713709197287</v>
      </c>
      <c r="EY58" s="5">
        <f t="shared" si="33"/>
        <v>36.374652739774788</v>
      </c>
      <c r="EZ58" s="5">
        <f t="shared" si="33"/>
        <v>38.682926958381763</v>
      </c>
      <c r="FA58" s="5">
        <f t="shared" si="33"/>
        <v>37.927650071316528</v>
      </c>
      <c r="FB58" s="5">
        <f t="shared" si="33"/>
        <v>37.701880536935214</v>
      </c>
      <c r="FC58" s="5">
        <f t="shared" si="33"/>
        <v>38.440909884953577</v>
      </c>
      <c r="FD58" s="5">
        <f t="shared" si="33"/>
        <v>41.704969425903407</v>
      </c>
      <c r="FE58" s="5">
        <f t="shared" si="33"/>
        <v>41.880671835374784</v>
      </c>
      <c r="FF58" s="5">
        <f t="shared" si="33"/>
        <v>44.180654798038617</v>
      </c>
      <c r="FG58" s="5">
        <f t="shared" si="13"/>
        <v>47.133297573149598</v>
      </c>
      <c r="FH58" s="15">
        <f t="shared" si="37"/>
        <v>705.12802324941481</v>
      </c>
      <c r="FI58">
        <f t="shared" si="37"/>
        <v>775.89413328427486</v>
      </c>
      <c r="FJ58">
        <f t="shared" si="37"/>
        <v>847.68373051639526</v>
      </c>
      <c r="FK58">
        <f t="shared" si="37"/>
        <v>866.79771530865253</v>
      </c>
      <c r="FL58">
        <f t="shared" si="37"/>
        <v>886.94714434033563</v>
      </c>
      <c r="FM58">
        <f t="shared" si="37"/>
        <v>908.18337591374541</v>
      </c>
      <c r="FN58">
        <f t="shared" si="37"/>
        <v>812.85130627541355</v>
      </c>
      <c r="FO58">
        <f t="shared" si="37"/>
        <v>888.20870476948585</v>
      </c>
      <c r="FP58">
        <f t="shared" si="37"/>
        <v>894.70935863439956</v>
      </c>
      <c r="FQ58">
        <f t="shared" si="37"/>
        <v>913.67038908253096</v>
      </c>
      <c r="FR58">
        <f t="shared" si="37"/>
        <v>956.96223381269169</v>
      </c>
      <c r="FS58">
        <f t="shared" si="37"/>
        <v>1066.4173794597268</v>
      </c>
      <c r="FT58">
        <f t="shared" si="37"/>
        <v>1099.8833123908971</v>
      </c>
      <c r="FU58">
        <f t="shared" si="37"/>
        <v>1191.5215985286716</v>
      </c>
      <c r="FV58">
        <f t="shared" si="37"/>
        <v>1305.1690386307394</v>
      </c>
    </row>
    <row r="59" spans="1:178">
      <c r="A59" t="str">
        <f>VLOOKUP(B59,'[3]country codes'!$A$3:$B$287,2,0)</f>
        <v>PRY</v>
      </c>
      <c r="B59" s="1" t="s">
        <v>61</v>
      </c>
      <c r="C59" s="15">
        <v>1</v>
      </c>
      <c r="E59" s="17">
        <f>IFERROR(VLOOKUP(E$3&amp;$A59,[3]Calcs!$Q$2:$R$2281,2,0),"")</f>
        <v>40.727876981086162</v>
      </c>
      <c r="F59" s="5">
        <f>IFERROR(VLOOKUP(F$3&amp;$A59,[3]Calcs!$Q$2:$R$2281,2,0),"")</f>
        <v>42.794947466794909</v>
      </c>
      <c r="G59" s="5">
        <f>IFERROR(VLOOKUP(G$3&amp;$A59,[3]Calcs!$Q$2:$R$2281,2,0),"")</f>
        <v>45.112511331096712</v>
      </c>
      <c r="H59" s="5">
        <f>IFERROR(VLOOKUP(H$3&amp;$A59,[3]Calcs!$Q$2:$R$2281,2,0),"")</f>
        <v>46.151913309313386</v>
      </c>
      <c r="I59" s="5">
        <f>IFERROR(VLOOKUP(I$3&amp;$A59,[3]Calcs!$Q$2:$R$2281,2,0),"")</f>
        <v>45.694260511046309</v>
      </c>
      <c r="J59" s="5">
        <f>IFERROR(VLOOKUP(J$3&amp;$A59,[3]Calcs!$Q$2:$R$2281,2,0),"")</f>
        <v>43.418362064777789</v>
      </c>
      <c r="K59" s="5">
        <f>IFERROR(VLOOKUP(K$3&amp;$A59,[3]Calcs!$Q$2:$R$2281,2,0),"")</f>
        <v>45.715764080141362</v>
      </c>
      <c r="L59" s="5">
        <f>IFERROR(VLOOKUP(L$3&amp;$A59,[3]Calcs!$Q$2:$R$2281,2,0),"")</f>
        <v>45.743859307919628</v>
      </c>
      <c r="M59" s="5">
        <f>IFERROR(VLOOKUP(M$3&amp;$A59,[3]Calcs!$Q$2:$R$2281,2,0),"")</f>
        <v>42.266724110706228</v>
      </c>
      <c r="N59" s="5">
        <f>IFERROR(VLOOKUP(N$3&amp;$A59,[3]Calcs!$Q$2:$R$2281,2,0),"")</f>
        <v>46.025950752637428</v>
      </c>
      <c r="O59" s="5">
        <f>IFERROR(VLOOKUP(O$3&amp;$A59,[3]Calcs!$Q$2:$R$2281,2,0),"")</f>
        <v>47.918310359687524</v>
      </c>
      <c r="P59" s="5">
        <f>IFERROR(VLOOKUP(P$3&amp;$A59,[3]Calcs!$Q$2:$R$2281,2,0),"")</f>
        <v>46.510499578557372</v>
      </c>
      <c r="Q59" s="5">
        <f>IFERROR(VLOOKUP(Q$3&amp;$A59,[3]Calcs!$Q$2:$R$2281,2,0),"")</f>
        <v>46.928780215472258</v>
      </c>
      <c r="R59" s="5">
        <f>IFERROR(VLOOKUP(R$3&amp;$A59,[3]Calcs!$Q$2:$R$2281,2,0),"")</f>
        <v>47.603055927162082</v>
      </c>
      <c r="S59" s="5" t="str">
        <f>IFERROR(VLOOKUP(S$3&amp;$A59,[3]Calcs!$Q$2:$R$2281,2,0),"")</f>
        <v/>
      </c>
      <c r="T59" s="127">
        <f t="shared" si="0"/>
        <v>0.34731383008290523</v>
      </c>
      <c r="U59" s="6">
        <f t="shared" si="1"/>
        <v>0.68885602278291114</v>
      </c>
      <c r="V59" s="6" t="str">
        <f t="shared" si="2"/>
        <v/>
      </c>
      <c r="W59" s="17">
        <f>_xlfn.XLOOKUP(W$3&amp;$A59,[3]Calcs!$Q$2:$Q$2281,[3]Calcs!$H$2:$H$2281,"")</f>
        <v>4.7300820350646973</v>
      </c>
      <c r="X59" s="5">
        <f>_xlfn.XLOOKUP(X$3&amp;$A59,[3]Calcs!$Q$2:$Q$2281,[3]Calcs!$H$2:$H$2281,"")</f>
        <v>5.2724614143371582</v>
      </c>
      <c r="Y59" s="5">
        <f>_xlfn.XLOOKUP(Y$3&amp;$A59,[3]Calcs!$Q$2:$Q$2281,[3]Calcs!$H$2:$H$2281,"")</f>
        <v>5.5700616836547852</v>
      </c>
      <c r="Z59" s="5">
        <f>_xlfn.XLOOKUP(Z$3&amp;$A59,[3]Calcs!$Q$2:$Q$2281,[3]Calcs!$H$2:$H$2281,"")</f>
        <v>5.5761470794677734</v>
      </c>
      <c r="AA59" s="5">
        <f>_xlfn.XLOOKUP(AA$3&amp;$A59,[3]Calcs!$Q$2:$Q$2281,[3]Calcs!$H$2:$H$2281,"")</f>
        <v>5.8411741256713867</v>
      </c>
      <c r="AB59" s="5">
        <f>_xlfn.XLOOKUP(AB$3&amp;$A59,[3]Calcs!$Q$2:$Q$2281,[3]Calcs!$H$2:$H$2281,"")</f>
        <v>5.6770806312561035</v>
      </c>
      <c r="AC59" s="5">
        <f>_xlfn.XLOOKUP(AC$3&amp;$A59,[3]Calcs!$Q$2:$Q$2281,[3]Calcs!$H$2:$H$2281,"")</f>
        <v>5.8200583457946777</v>
      </c>
      <c r="AD59" s="5">
        <f>_xlfn.XLOOKUP(AD$3&amp;$A59,[3]Calcs!$Q$2:$Q$2281,[3]Calcs!$H$2:$H$2281,"")</f>
        <v>5.9362406730651855</v>
      </c>
      <c r="AE59" s="5">
        <f>_xlfn.XLOOKUP(AE$3&amp;$A59,[3]Calcs!$Q$2:$Q$2281,[3]Calcs!$H$2:$H$2281,"")</f>
        <v>5.1186418533325195</v>
      </c>
      <c r="AF59" s="5">
        <f>_xlfn.XLOOKUP(AF$3&amp;$A59,[3]Calcs!$Q$2:$Q$2281,[3]Calcs!$H$2:$H$2281,"")</f>
        <v>5.5597243309020996</v>
      </c>
      <c r="AG59" s="5">
        <f>_xlfn.XLOOKUP(AG$3&amp;$A59,[3]Calcs!$Q$2:$Q$2281,[3]Calcs!$H$2:$H$2281,"")</f>
        <v>5.8013801574707031</v>
      </c>
      <c r="AH59" s="5">
        <f>_xlfn.XLOOKUP(AH$3&amp;$A59,[3]Calcs!$Q$2:$Q$2281,[3]Calcs!$H$2:$H$2281,"")</f>
        <v>5.7132954597473145</v>
      </c>
      <c r="AI59" s="5">
        <f>_xlfn.XLOOKUP(AI$3&amp;$A59,[3]Calcs!$Q$2:$Q$2281,[3]Calcs!$H$2:$H$2281,"")</f>
        <v>5.6829605102539063</v>
      </c>
      <c r="AJ59" s="5">
        <f>_xlfn.XLOOKUP(AJ$3&amp;$A59,[3]Calcs!$Q$2:$Q$2281,[3]Calcs!$H$2:$H$2281,"")</f>
        <v>5.652625560760498</v>
      </c>
      <c r="AK59" s="128" t="str">
        <f>_xlfn.XLOOKUP(AK$3&amp;$A59,[3]Calcs!$Q$2:$Q$2281,[3]Calcs!$H$2:$H$2281,"")</f>
        <v/>
      </c>
      <c r="AL59" s="127">
        <f t="shared" si="3"/>
        <v>3.6061337229969737E-2</v>
      </c>
      <c r="AM59" s="6" t="str">
        <f t="shared" si="4"/>
        <v/>
      </c>
      <c r="AN59" s="17">
        <f>_xlfn.XLOOKUP(AN$3&amp;$A59,[3]Calcs!$Q$2:$Q$2281,[3]Calcs!$G$2:$G$2281,"")</f>
        <v>71.900000000000006</v>
      </c>
      <c r="AO59" s="5">
        <f>_xlfn.XLOOKUP(AO$3&amp;$A59,[3]Calcs!$Q$2:$Q$2281,[3]Calcs!$G$2:$G$2281,"")</f>
        <v>72.099999999999994</v>
      </c>
      <c r="AP59" s="5">
        <f>_xlfn.XLOOKUP(AP$3&amp;$A59,[3]Calcs!$Q$2:$Q$2281,[3]Calcs!$G$2:$G$2281,"")</f>
        <v>72.3</v>
      </c>
      <c r="AQ59" s="5">
        <f>_xlfn.XLOOKUP(AQ$3&amp;$A59,[3]Calcs!$Q$2:$Q$2281,[3]Calcs!$G$2:$G$2281,"")</f>
        <v>72.5</v>
      </c>
      <c r="AR59" s="5">
        <f>_xlfn.XLOOKUP(AR$3&amp;$A59,[3]Calcs!$Q$2:$Q$2281,[3]Calcs!$G$2:$G$2281,"")</f>
        <v>72.7</v>
      </c>
      <c r="AS59" s="5">
        <f>_xlfn.XLOOKUP(AS$3&amp;$A59,[3]Calcs!$Q$2:$Q$2281,[3]Calcs!$G$2:$G$2281,"")</f>
        <v>72.900000000000006</v>
      </c>
      <c r="AT59" s="5">
        <f>_xlfn.XLOOKUP(AT$3&amp;$A59,[3]Calcs!$Q$2:$Q$2281,[3]Calcs!$G$2:$G$2281,"")</f>
        <v>73.099999999999994</v>
      </c>
      <c r="AU59" s="5">
        <f>_xlfn.XLOOKUP(AU$3&amp;$A59,[3]Calcs!$Q$2:$Q$2281,[3]Calcs!$G$2:$G$2281,"")</f>
        <v>73.3</v>
      </c>
      <c r="AV59" s="5">
        <f>_xlfn.XLOOKUP(AV$3&amp;$A59,[3]Calcs!$Q$2:$Q$2281,[3]Calcs!$G$2:$G$2281,"")</f>
        <v>73.5</v>
      </c>
      <c r="AW59" s="5">
        <f>_xlfn.XLOOKUP(AW$3&amp;$A59,[3]Calcs!$Q$2:$Q$2281,[3]Calcs!$G$2:$G$2281,"")</f>
        <v>73.7</v>
      </c>
      <c r="AX59" s="5">
        <f>_xlfn.XLOOKUP(AX$3&amp;$A59,[3]Calcs!$Q$2:$Q$2281,[3]Calcs!$G$2:$G$2281,"")</f>
        <v>73.8</v>
      </c>
      <c r="AY59" s="5">
        <f>_xlfn.XLOOKUP(AY$3&amp;$A59,[3]Calcs!$Q$2:$Q$2281,[3]Calcs!$G$2:$G$2281,"")</f>
        <v>74</v>
      </c>
      <c r="AZ59" s="5">
        <f>_xlfn.XLOOKUP(AZ$3&amp;$A59,[3]Calcs!$Q$2:$Q$2281,[3]Calcs!$G$2:$G$2281,"")</f>
        <v>74.099999999999994</v>
      </c>
      <c r="BA59" s="5">
        <f>_xlfn.XLOOKUP(BA$3&amp;$A59,[3]Calcs!$Q$2:$Q$2281,[3]Calcs!$G$2:$G$2281,"")</f>
        <v>74.3</v>
      </c>
      <c r="BB59" s="5">
        <f>_xlfn.XLOOKUP(BB$3&amp;$A59,[3]Calcs!$Q$2:$Q$2281,[3]Calcs!$G$2:$G$2281,"")</f>
        <v>73.587286821705433</v>
      </c>
      <c r="BC59" s="127">
        <f t="shared" si="5"/>
        <v>0.18593406593406567</v>
      </c>
      <c r="BD59" s="6">
        <f t="shared" si="6"/>
        <v>-0.71271317829456393</v>
      </c>
      <c r="BE59" s="17">
        <f>_xlfn.XLOOKUP(BE$3&amp;$A59,[3]Calcs!$Q$2:$Q$2281,[3]Calcs!$I$2:$I$2281,"")</f>
        <v>2.89745772456379</v>
      </c>
      <c r="BF59" s="5">
        <f>_xlfn.XLOOKUP(BF$3&amp;$A59,[3]Calcs!$Q$2:$Q$2281,[3]Calcs!$I$2:$I$2281,"")</f>
        <v>3.17814502159912</v>
      </c>
      <c r="BG59" s="5">
        <f>_xlfn.XLOOKUP(BG$3&amp;$A59,[3]Calcs!$Q$2:$Q$2281,[3]Calcs!$I$2:$I$2281,"")</f>
        <v>3.0926649443707599</v>
      </c>
      <c r="BH59" s="5">
        <f>_xlfn.XLOOKUP(BH$3&amp;$A59,[3]Calcs!$Q$2:$Q$2281,[3]Calcs!$I$2:$I$2281,"")</f>
        <v>2.8814116322765</v>
      </c>
      <c r="BI59" s="5">
        <f>_xlfn.XLOOKUP(BI$3&amp;$A59,[3]Calcs!$Q$2:$Q$2281,[3]Calcs!$I$2:$I$2281,"")</f>
        <v>3.3236807399294701</v>
      </c>
      <c r="BJ59" s="5">
        <f>_xlfn.XLOOKUP(BJ$3&amp;$A59,[3]Calcs!$Q$2:$Q$2281,[3]Calcs!$I$2:$I$2281,"")</f>
        <v>3.6227317613269201</v>
      </c>
      <c r="BK59" s="5">
        <f>_xlfn.XLOOKUP(BK$3&amp;$A59,[3]Calcs!$Q$2:$Q$2281,[3]Calcs!$I$2:$I$2281,"")</f>
        <v>3.2924852996002798</v>
      </c>
      <c r="BL59" s="5">
        <f>_xlfn.XLOOKUP(BL$3&amp;$A59,[3]Calcs!$Q$2:$Q$2281,[3]Calcs!$I$2:$I$2281,"")</f>
        <v>3.4742835255170101</v>
      </c>
      <c r="BM59" s="5">
        <f>_xlfn.XLOOKUP(BM$3&amp;$A59,[3]Calcs!$Q$2:$Q$2281,[3]Calcs!$I$2:$I$2281,"")</f>
        <v>3.19315109455908</v>
      </c>
      <c r="BN59" s="5">
        <f>_xlfn.XLOOKUP(BN$3&amp;$A59,[3]Calcs!$Q$2:$Q$2281,[3]Calcs!$I$2:$I$2281,"")</f>
        <v>2.96696742876648</v>
      </c>
      <c r="BO59" s="5">
        <f>_xlfn.XLOOKUP(BO$3&amp;$A59,[3]Calcs!$Q$2:$Q$2281,[3]Calcs!$I$2:$I$2281,"")</f>
        <v>2.8900936774580899</v>
      </c>
      <c r="BP59" s="5">
        <f>_xlfn.XLOOKUP(BP$3&amp;$A59,[3]Calcs!$Q$2:$Q$2281,[3]Calcs!$I$2:$I$2281,"")</f>
        <v>3.0909048485717601</v>
      </c>
      <c r="BQ59" s="5">
        <f>_xlfn.XLOOKUP(BQ$3&amp;$A59,[3]Calcs!$Q$2:$Q$2281,[3]Calcs!$I$2:$I$2281,"")</f>
        <v>2.9482524023380701</v>
      </c>
      <c r="BR59" s="5">
        <f>_xlfn.XLOOKUP(BR$3&amp;$A59,[3]Calcs!$Q$2:$Q$2281,[3]Calcs!$I$2:$I$2281,"")</f>
        <v>2.7957803760000517</v>
      </c>
      <c r="BS59" s="5" t="str">
        <f>_xlfn.XLOOKUP(BS$3&amp;$A59,[3]Calcs!$Q$2:$Q$2281,[3]Calcs!$I$2:$I$2281,"")</f>
        <v/>
      </c>
      <c r="BT59" s="127">
        <f t="shared" si="7"/>
        <v>-1.4716925756751115E-2</v>
      </c>
      <c r="BU59" s="6" t="str">
        <f t="shared" si="8"/>
        <v/>
      </c>
      <c r="BV59" s="15">
        <f t="shared" si="34"/>
        <v>46</v>
      </c>
      <c r="BW59">
        <f t="shared" si="34"/>
        <v>62</v>
      </c>
      <c r="BX59">
        <f t="shared" si="34"/>
        <v>46</v>
      </c>
      <c r="BY59">
        <f t="shared" si="34"/>
        <v>46</v>
      </c>
      <c r="BZ59">
        <f t="shared" si="34"/>
        <v>49</v>
      </c>
      <c r="CA59">
        <f t="shared" si="34"/>
        <v>63</v>
      </c>
      <c r="CB59">
        <f t="shared" si="34"/>
        <v>51</v>
      </c>
      <c r="CC59">
        <f t="shared" si="34"/>
        <v>55</v>
      </c>
      <c r="CD59">
        <f t="shared" si="34"/>
        <v>82</v>
      </c>
      <c r="CE59">
        <f t="shared" si="34"/>
        <v>60</v>
      </c>
      <c r="CF59">
        <f t="shared" si="34"/>
        <v>48</v>
      </c>
      <c r="CG59">
        <f t="shared" si="34"/>
        <v>55</v>
      </c>
      <c r="CH59">
        <f t="shared" si="34"/>
        <v>57</v>
      </c>
      <c r="CI59">
        <f t="shared" si="34"/>
        <v>55</v>
      </c>
      <c r="CJ59" t="str">
        <f t="shared" si="34"/>
        <v/>
      </c>
      <c r="CK59" s="17">
        <v>5.9132120000000006</v>
      </c>
      <c r="CL59" s="5">
        <v>5.9984299999999999</v>
      </c>
      <c r="CM59" s="5">
        <v>6.081296</v>
      </c>
      <c r="CN59" s="5">
        <v>6.1639699999999999</v>
      </c>
      <c r="CO59" s="5">
        <v>6.2480169999999999</v>
      </c>
      <c r="CP59" s="5">
        <v>6.3339809999999996</v>
      </c>
      <c r="CQ59" s="5">
        <v>6.4215100000000005</v>
      </c>
      <c r="CR59" s="5">
        <v>6.5102729999999998</v>
      </c>
      <c r="CS59" s="5">
        <v>6.5995240000000006</v>
      </c>
      <c r="CT59" s="5">
        <v>6.6887460000000001</v>
      </c>
      <c r="CU59" s="5">
        <v>6.7778779999999994</v>
      </c>
      <c r="CV59" s="5">
        <v>6.8670580000000001</v>
      </c>
      <c r="CW59" s="5">
        <v>6.9560690000000003</v>
      </c>
      <c r="CX59" s="5">
        <v>7.0446390000000001</v>
      </c>
      <c r="CY59" s="5" t="s">
        <v>333</v>
      </c>
      <c r="CZ59">
        <f t="shared" si="35"/>
        <v>240.8325708990825</v>
      </c>
      <c r="DA59">
        <f t="shared" si="35"/>
        <v>256.70249673324656</v>
      </c>
      <c r="DB59">
        <f t="shared" si="35"/>
        <v>274.34253470775309</v>
      </c>
      <c r="DC59">
        <f t="shared" si="35"/>
        <v>284.4790090812084</v>
      </c>
      <c r="DD59">
        <f t="shared" si="35"/>
        <v>285.49851647544602</v>
      </c>
      <c r="DE59">
        <f t="shared" si="35"/>
        <v>275.01108036942327</v>
      </c>
      <c r="DF59">
        <f t="shared" si="35"/>
        <v>293.56423619826859</v>
      </c>
      <c r="DG59">
        <f t="shared" si="35"/>
        <v>297.80501216814781</v>
      </c>
      <c r="DH59">
        <f t="shared" si="35"/>
        <v>278.94026016998441</v>
      </c>
      <c r="DI59">
        <f t="shared" si="35"/>
        <v>307.85589399290058</v>
      </c>
      <c r="DJ59">
        <f t="shared" si="35"/>
        <v>324.78446158409815</v>
      </c>
      <c r="DK59">
        <f t="shared" si="35"/>
        <v>319.39029821492903</v>
      </c>
      <c r="DL59">
        <f t="shared" si="35"/>
        <v>326.43983326465991</v>
      </c>
      <c r="DM59">
        <f t="shared" si="35"/>
        <v>335.34634430366714</v>
      </c>
      <c r="DN59" t="str">
        <f t="shared" si="35"/>
        <v/>
      </c>
      <c r="DO59" s="5">
        <v>5.9132120000000006</v>
      </c>
      <c r="DP59" s="5">
        <v>5.9984299999999999</v>
      </c>
      <c r="DQ59" s="5">
        <v>6.081296</v>
      </c>
      <c r="DR59" s="5">
        <v>6.1639699999999999</v>
      </c>
      <c r="DS59" s="5">
        <v>6.2480169999999999</v>
      </c>
      <c r="DT59" s="5">
        <v>6.3339809999999996</v>
      </c>
      <c r="DU59" s="5">
        <v>6.4215100000000005</v>
      </c>
      <c r="DV59" s="5">
        <v>6.5102729999999998</v>
      </c>
      <c r="DW59" s="5">
        <v>6.5995240000000006</v>
      </c>
      <c r="DX59" s="5">
        <v>6.6887460000000001</v>
      </c>
      <c r="DY59" s="5">
        <v>6.7778779999999994</v>
      </c>
      <c r="DZ59" s="5">
        <v>6.8670580000000001</v>
      </c>
      <c r="EA59" s="5">
        <v>6.9560690000000003</v>
      </c>
      <c r="EB59" s="5">
        <v>7.0446390000000001</v>
      </c>
      <c r="EC59" s="5">
        <v>7.13253</v>
      </c>
      <c r="ED59" s="127" t="str">
        <f t="shared" si="38"/>
        <v/>
      </c>
      <c r="EE59" s="6">
        <f t="shared" si="38"/>
        <v>0.82722255803345102</v>
      </c>
      <c r="EF59" s="6">
        <f t="shared" si="38"/>
        <v>0.86010531861722517</v>
      </c>
      <c r="EG59" s="6">
        <f t="shared" si="38"/>
        <v>0.82873704847819663</v>
      </c>
      <c r="EH59" s="6">
        <f t="shared" si="38"/>
        <v>0.84628579931754067</v>
      </c>
      <c r="EI59" s="6">
        <f t="shared" si="31"/>
        <v>0.7950729071341025</v>
      </c>
      <c r="EJ59" s="6">
        <f t="shared" si="31"/>
        <v>0.84336891123437352</v>
      </c>
      <c r="EK59" s="6">
        <f t="shared" si="31"/>
        <v>0.81727086140759886</v>
      </c>
      <c r="EL59" s="6">
        <f t="shared" si="31"/>
        <v>0.77175719498145179</v>
      </c>
      <c r="EM59" s="6">
        <f t="shared" si="31"/>
        <v>0.86529744340191939</v>
      </c>
      <c r="EN59" s="6">
        <f t="shared" si="31"/>
        <v>0.89460195296566503</v>
      </c>
      <c r="EO59" s="6">
        <f t="shared" si="31"/>
        <v>0.8774086035598051</v>
      </c>
      <c r="EP59" s="6">
        <f t="shared" si="31"/>
        <v>0.88612393993830751</v>
      </c>
      <c r="EQ59" s="6">
        <f t="shared" si="31"/>
        <v>0.88165625105570056</v>
      </c>
      <c r="ER59" s="129" cm="1">
        <f t="array" ref="ER59">TREND($EM59:$EQ59,$EM$3:$EQ$3,ER$3)</f>
        <v>0.88828951886834062</v>
      </c>
      <c r="ES59" s="17">
        <f t="shared" si="36"/>
        <v>40.727876981086162</v>
      </c>
      <c r="ET59" s="5">
        <f t="shared" si="36"/>
        <v>42.794947466794909</v>
      </c>
      <c r="EU59" s="5">
        <f t="shared" si="36"/>
        <v>45.112511331096712</v>
      </c>
      <c r="EV59" s="5">
        <f t="shared" si="36"/>
        <v>46.151913309313386</v>
      </c>
      <c r="EW59" s="5">
        <f t="shared" si="36"/>
        <v>45.694260511046309</v>
      </c>
      <c r="EX59" s="5">
        <f t="shared" si="33"/>
        <v>43.418362064777789</v>
      </c>
      <c r="EY59" s="5">
        <f t="shared" si="33"/>
        <v>45.715764080141362</v>
      </c>
      <c r="EZ59" s="5">
        <f t="shared" si="33"/>
        <v>45.743859307919628</v>
      </c>
      <c r="FA59" s="5">
        <f t="shared" si="33"/>
        <v>42.266724110706228</v>
      </c>
      <c r="FB59" s="5">
        <f t="shared" si="33"/>
        <v>46.025950752637428</v>
      </c>
      <c r="FC59" s="5">
        <f t="shared" si="33"/>
        <v>47.918310359687524</v>
      </c>
      <c r="FD59" s="5">
        <f t="shared" si="33"/>
        <v>46.510499578557372</v>
      </c>
      <c r="FE59" s="5">
        <f t="shared" si="33"/>
        <v>46.928780215472258</v>
      </c>
      <c r="FF59" s="5">
        <f t="shared" si="33"/>
        <v>47.603055927162082</v>
      </c>
      <c r="FG59" s="5">
        <f t="shared" si="13"/>
        <v>45.505914807428397</v>
      </c>
      <c r="FH59" s="15">
        <f t="shared" si="37"/>
        <v>240.8325708990825</v>
      </c>
      <c r="FI59">
        <f t="shared" si="37"/>
        <v>256.70249673324656</v>
      </c>
      <c r="FJ59">
        <f t="shared" si="37"/>
        <v>274.34253470775309</v>
      </c>
      <c r="FK59">
        <f t="shared" si="37"/>
        <v>284.4790090812084</v>
      </c>
      <c r="FL59">
        <f t="shared" si="37"/>
        <v>285.49851647544602</v>
      </c>
      <c r="FM59">
        <f t="shared" si="37"/>
        <v>275.01108036942327</v>
      </c>
      <c r="FN59">
        <f t="shared" si="37"/>
        <v>293.56423619826859</v>
      </c>
      <c r="FO59">
        <f t="shared" si="37"/>
        <v>297.80501216814781</v>
      </c>
      <c r="FP59">
        <f t="shared" si="37"/>
        <v>278.94026016998441</v>
      </c>
      <c r="FQ59">
        <f t="shared" si="37"/>
        <v>307.85589399290058</v>
      </c>
      <c r="FR59">
        <f t="shared" si="37"/>
        <v>324.78446158409815</v>
      </c>
      <c r="FS59">
        <f t="shared" si="37"/>
        <v>319.39029821492903</v>
      </c>
      <c r="FT59">
        <f t="shared" si="37"/>
        <v>326.43983326465991</v>
      </c>
      <c r="FU59">
        <f t="shared" si="37"/>
        <v>335.34634430366714</v>
      </c>
      <c r="FV59">
        <f t="shared" si="37"/>
        <v>324.57230254142729</v>
      </c>
    </row>
    <row r="60" spans="1:178">
      <c r="A60" t="str">
        <f>VLOOKUP(B60,'[3]country codes'!$A$3:$B$287,2,0)</f>
        <v>SWE</v>
      </c>
      <c r="B60" s="1" t="s">
        <v>62</v>
      </c>
      <c r="C60" s="15">
        <v>3</v>
      </c>
      <c r="D60" s="15">
        <v>1</v>
      </c>
      <c r="E60" s="17" t="str">
        <f>IFERROR(VLOOKUP(E$3&amp;$A60,[3]Calcs!$Q$2:$R$2281,2,0),"")</f>
        <v/>
      </c>
      <c r="F60" s="5">
        <f>IFERROR(VLOOKUP(F$3&amp;$A60,[3]Calcs!$Q$2:$R$2281,2,0),"")</f>
        <v>44.75065215055313</v>
      </c>
      <c r="G60" s="5">
        <f>IFERROR(VLOOKUP(G$3&amp;$A60,[3]Calcs!$Q$2:$R$2281,2,0),"")</f>
        <v>48.860478517207042</v>
      </c>
      <c r="H60" s="5">
        <f>IFERROR(VLOOKUP(H$3&amp;$A60,[3]Calcs!$Q$2:$R$2281,2,0),"")</f>
        <v>50.977452171466403</v>
      </c>
      <c r="I60" s="5">
        <f>IFERROR(VLOOKUP(I$3&amp;$A60,[3]Calcs!$Q$2:$R$2281,2,0),"")</f>
        <v>46.982584038300345</v>
      </c>
      <c r="J60" s="5">
        <f>IFERROR(VLOOKUP(J$3&amp;$A60,[3]Calcs!$Q$2:$R$2281,2,0),"")</f>
        <v>46.726371799292615</v>
      </c>
      <c r="K60" s="5">
        <f>IFERROR(VLOOKUP(K$3&amp;$A60,[3]Calcs!$Q$2:$R$2281,2,0),"")</f>
        <v>48.882251721462936</v>
      </c>
      <c r="L60" s="5">
        <f>IFERROR(VLOOKUP(L$3&amp;$A60,[3]Calcs!$Q$2:$R$2281,2,0),"")</f>
        <v>48.945125616471728</v>
      </c>
      <c r="M60" s="5">
        <f>IFERROR(VLOOKUP(M$3&amp;$A60,[3]Calcs!$Q$2:$R$2281,2,0),"")</f>
        <v>46.508097277895359</v>
      </c>
      <c r="N60" s="5">
        <f>IFERROR(VLOOKUP(N$3&amp;$A60,[3]Calcs!$Q$2:$R$2281,2,0),"")</f>
        <v>48.150099524343609</v>
      </c>
      <c r="O60" s="5">
        <f>IFERROR(VLOOKUP(O$3&amp;$A60,[3]Calcs!$Q$2:$R$2281,2,0),"")</f>
        <v>48.214020596875621</v>
      </c>
      <c r="P60" s="5">
        <f>IFERROR(VLOOKUP(P$3&amp;$A60,[3]Calcs!$Q$2:$R$2281,2,0),"")</f>
        <v>48.068420811068236</v>
      </c>
      <c r="Q60" s="5">
        <f>IFERROR(VLOOKUP(Q$3&amp;$A60,[3]Calcs!$Q$2:$R$2281,2,0),"")</f>
        <v>49.388211421009935</v>
      </c>
      <c r="R60" s="5">
        <f>IFERROR(VLOOKUP(R$3&amp;$A60,[3]Calcs!$Q$2:$R$2281,2,0),"")</f>
        <v>50.500516124288048</v>
      </c>
      <c r="S60" s="5">
        <f>IFERROR(VLOOKUP(S$3&amp;$A60,[3]Calcs!$Q$2:$R$2281,2,0),"")</f>
        <v>50.486321240979684</v>
      </c>
      <c r="T60" s="127">
        <f t="shared" si="0"/>
        <v>0.16301831649500848</v>
      </c>
      <c r="U60" s="6">
        <f t="shared" si="1"/>
        <v>0.37551341076803241</v>
      </c>
      <c r="V60" s="6">
        <f t="shared" si="2"/>
        <v>-1.419488330836316E-2</v>
      </c>
      <c r="W60" s="17" t="str">
        <f>_xlfn.XLOOKUP(W$3&amp;$A60,[3]Calcs!$Q$2:$Q$2281,[3]Calcs!$H$2:$H$2281,"")</f>
        <v/>
      </c>
      <c r="X60" s="5">
        <f>_xlfn.XLOOKUP(X$3&amp;$A60,[3]Calcs!$Q$2:$Q$2281,[3]Calcs!$H$2:$H$2281,"")</f>
        <v>7.2413625717163086</v>
      </c>
      <c r="Y60" s="5">
        <f>_xlfn.XLOOKUP(Y$3&amp;$A60,[3]Calcs!$Q$2:$Q$2281,[3]Calcs!$H$2:$H$2281,"")</f>
        <v>7.5159974098205566</v>
      </c>
      <c r="Z60" s="5">
        <f>_xlfn.XLOOKUP(Z$3&amp;$A60,[3]Calcs!$Q$2:$Q$2281,[3]Calcs!$H$2:$H$2281,"")</f>
        <v>7.2659773826599121</v>
      </c>
      <c r="AA60" s="5">
        <f>_xlfn.XLOOKUP(AA$3&amp;$A60,[3]Calcs!$Q$2:$Q$2281,[3]Calcs!$H$2:$H$2281,"")</f>
        <v>7.4960188865661621</v>
      </c>
      <c r="AB60" s="5">
        <f>_xlfn.XLOOKUP(AB$3&amp;$A60,[3]Calcs!$Q$2:$Q$2281,[3]Calcs!$H$2:$H$2281,"")</f>
        <v>7.3822321891784668</v>
      </c>
      <c r="AC60" s="5">
        <f>_xlfn.XLOOKUP(AC$3&amp;$A60,[3]Calcs!$Q$2:$Q$2281,[3]Calcs!$H$2:$H$2281,"")</f>
        <v>7.560147762298584</v>
      </c>
      <c r="AD60" s="5">
        <f>_xlfn.XLOOKUP(AD$3&amp;$A60,[3]Calcs!$Q$2:$Q$2281,[3]Calcs!$H$2:$H$2281,"")</f>
        <v>7.4340105056762695</v>
      </c>
      <c r="AE60" s="5">
        <f>_xlfn.XLOOKUP(AE$3&amp;$A60,[3]Calcs!$Q$2:$Q$2281,[3]Calcs!$H$2:$H$2281,"")</f>
        <v>7.2391476631164551</v>
      </c>
      <c r="AF60" s="5">
        <f>_xlfn.XLOOKUP(AF$3&amp;$A60,[3]Calcs!$Q$2:$Q$2281,[3]Calcs!$H$2:$H$2281,"")</f>
        <v>7.2889223098754883</v>
      </c>
      <c r="AG60" s="5">
        <f>_xlfn.XLOOKUP(AG$3&amp;$A60,[3]Calcs!$Q$2:$Q$2281,[3]Calcs!$H$2:$H$2281,"")</f>
        <v>7.3687443733215332</v>
      </c>
      <c r="AH60" s="5">
        <f>_xlfn.XLOOKUP(AH$3&amp;$A60,[3]Calcs!$Q$2:$Q$2281,[3]Calcs!$H$2:$H$2281,"")</f>
        <v>7.2868046760559082</v>
      </c>
      <c r="AI60" s="5">
        <f>_xlfn.XLOOKUP(AI$3&amp;$A60,[3]Calcs!$Q$2:$Q$2281,[3]Calcs!$H$2:$H$2281,"")</f>
        <v>7.3747920989990234</v>
      </c>
      <c r="AJ60" s="5">
        <f>_xlfn.XLOOKUP(AJ$3&amp;$A60,[3]Calcs!$Q$2:$Q$2281,[3]Calcs!$H$2:$H$2281,"")</f>
        <v>7.3980927467346191</v>
      </c>
      <c r="AK60" s="128">
        <f>_xlfn.XLOOKUP(AK$3&amp;$A60,[3]Calcs!$Q$2:$Q$2281,[3]Calcs!$H$2:$H$2281,"")</f>
        <v>7.3143410682678223</v>
      </c>
      <c r="AL60" s="127">
        <f t="shared" si="3"/>
        <v>-3.1416468567900604E-3</v>
      </c>
      <c r="AM60" s="6">
        <f t="shared" si="4"/>
        <v>-8.3751678466796875E-2</v>
      </c>
      <c r="AN60" s="17">
        <f>_xlfn.XLOOKUP(AN$3&amp;$A60,[3]Calcs!$Q$2:$Q$2281,[3]Calcs!$G$2:$G$2281,"")</f>
        <v>80.8</v>
      </c>
      <c r="AO60" s="5">
        <f>_xlfn.XLOOKUP(AO$3&amp;$A60,[3]Calcs!$Q$2:$Q$2281,[3]Calcs!$G$2:$G$2281,"")</f>
        <v>81</v>
      </c>
      <c r="AP60" s="5">
        <f>_xlfn.XLOOKUP(AP$3&amp;$A60,[3]Calcs!$Q$2:$Q$2281,[3]Calcs!$G$2:$G$2281,"")</f>
        <v>81.2</v>
      </c>
      <c r="AQ60" s="5">
        <f>_xlfn.XLOOKUP(AQ$3&amp;$A60,[3]Calcs!$Q$2:$Q$2281,[3]Calcs!$G$2:$G$2281,"")</f>
        <v>81.3</v>
      </c>
      <c r="AR60" s="5">
        <f>_xlfn.XLOOKUP(AR$3&amp;$A60,[3]Calcs!$Q$2:$Q$2281,[3]Calcs!$G$2:$G$2281,"")</f>
        <v>81.5</v>
      </c>
      <c r="AS60" s="5">
        <f>_xlfn.XLOOKUP(AS$3&amp;$A60,[3]Calcs!$Q$2:$Q$2281,[3]Calcs!$G$2:$G$2281,"")</f>
        <v>81.7</v>
      </c>
      <c r="AT60" s="5">
        <f>_xlfn.XLOOKUP(AT$3&amp;$A60,[3]Calcs!$Q$2:$Q$2281,[3]Calcs!$G$2:$G$2281,"")</f>
        <v>81.8</v>
      </c>
      <c r="AU60" s="5">
        <f>_xlfn.XLOOKUP(AU$3&amp;$A60,[3]Calcs!$Q$2:$Q$2281,[3]Calcs!$G$2:$G$2281,"")</f>
        <v>82</v>
      </c>
      <c r="AV60" s="5">
        <f>_xlfn.XLOOKUP(AV$3&amp;$A60,[3]Calcs!$Q$2:$Q$2281,[3]Calcs!$G$2:$G$2281,"")</f>
        <v>82.1</v>
      </c>
      <c r="AW60" s="5">
        <f>_xlfn.XLOOKUP(AW$3&amp;$A60,[3]Calcs!$Q$2:$Q$2281,[3]Calcs!$G$2:$G$2281,"")</f>
        <v>82.3</v>
      </c>
      <c r="AX60" s="5">
        <f>_xlfn.XLOOKUP(AX$3&amp;$A60,[3]Calcs!$Q$2:$Q$2281,[3]Calcs!$G$2:$G$2281,"")</f>
        <v>82.4</v>
      </c>
      <c r="AY60" s="5">
        <f>_xlfn.XLOOKUP(AY$3&amp;$A60,[3]Calcs!$Q$2:$Q$2281,[3]Calcs!$G$2:$G$2281,"")</f>
        <v>82.5</v>
      </c>
      <c r="AZ60" s="5">
        <f>_xlfn.XLOOKUP(AZ$3&amp;$A60,[3]Calcs!$Q$2:$Q$2281,[3]Calcs!$G$2:$G$2281,"")</f>
        <v>82.7</v>
      </c>
      <c r="BA60" s="5">
        <f>_xlfn.XLOOKUP(BA$3&amp;$A60,[3]Calcs!$Q$2:$Q$2281,[3]Calcs!$G$2:$G$2281,"")</f>
        <v>82.8</v>
      </c>
      <c r="BB60" s="5">
        <f>_xlfn.XLOOKUP(BB$3&amp;$A60,[3]Calcs!$Q$2:$Q$2281,[3]Calcs!$G$2:$G$2281,"")</f>
        <v>82</v>
      </c>
      <c r="BC60" s="127">
        <f t="shared" si="5"/>
        <v>0.15274725274725282</v>
      </c>
      <c r="BD60" s="6">
        <f t="shared" si="6"/>
        <v>-0.79999999999999716</v>
      </c>
      <c r="BE60" s="17">
        <f>_xlfn.XLOOKUP(BE$3&amp;$A60,[3]Calcs!$Q$2:$Q$2281,[3]Calcs!$I$2:$I$2281,"")</f>
        <v>5.4074682458116099</v>
      </c>
      <c r="BF60" s="5">
        <f>_xlfn.XLOOKUP(BF$3&amp;$A60,[3]Calcs!$Q$2:$Q$2281,[3]Calcs!$I$2:$I$2281,"")</f>
        <v>6.8663942511398801</v>
      </c>
      <c r="BG60" s="5">
        <f>_xlfn.XLOOKUP(BG$3&amp;$A60,[3]Calcs!$Q$2:$Q$2281,[3]Calcs!$I$2:$I$2281,"")</f>
        <v>6.1454679896057804</v>
      </c>
      <c r="BH60" s="5">
        <f>_xlfn.XLOOKUP(BH$3&amp;$A60,[3]Calcs!$Q$2:$Q$2281,[3]Calcs!$I$2:$I$2281,"")</f>
        <v>5.2825974605044799</v>
      </c>
      <c r="BI60" s="5">
        <f>_xlfn.XLOOKUP(BI$3&amp;$A60,[3]Calcs!$Q$2:$Q$2281,[3]Calcs!$I$2:$I$2281,"")</f>
        <v>6.60720523541044</v>
      </c>
      <c r="BJ60" s="5">
        <f>_xlfn.XLOOKUP(BJ$3&amp;$A60,[3]Calcs!$Q$2:$Q$2281,[3]Calcs!$I$2:$I$2281,"")</f>
        <v>6.5248876250958103</v>
      </c>
      <c r="BK60" s="5">
        <f>_xlfn.XLOOKUP(BK$3&amp;$A60,[3]Calcs!$Q$2:$Q$2281,[3]Calcs!$I$2:$I$2281,"")</f>
        <v>6.1587412310458198</v>
      </c>
      <c r="BL60" s="5">
        <f>_xlfn.XLOOKUP(BL$3&amp;$A60,[3]Calcs!$Q$2:$Q$2281,[3]Calcs!$I$2:$I$2281,"")</f>
        <v>6.026325095821</v>
      </c>
      <c r="BM60" s="5">
        <f>_xlfn.XLOOKUP(BM$3&amp;$A60,[3]Calcs!$Q$2:$Q$2281,[3]Calcs!$I$2:$I$2281,"")</f>
        <v>6.4088817528620101</v>
      </c>
      <c r="BN60" s="5">
        <f>_xlfn.XLOOKUP(BN$3&amp;$A60,[3]Calcs!$Q$2:$Q$2281,[3]Calcs!$I$2:$I$2281,"")</f>
        <v>6.04098688955904</v>
      </c>
      <c r="BO60" s="5">
        <f>_xlfn.XLOOKUP(BO$3&amp;$A60,[3]Calcs!$Q$2:$Q$2281,[3]Calcs!$I$2:$I$2281,"")</f>
        <v>6.1317611444476103</v>
      </c>
      <c r="BP60" s="5">
        <f>_xlfn.XLOOKUP(BP$3&amp;$A60,[3]Calcs!$Q$2:$Q$2281,[3]Calcs!$I$2:$I$2281,"")</f>
        <v>6.07679093760916</v>
      </c>
      <c r="BQ60" s="5">
        <f>_xlfn.XLOOKUP(BQ$3&amp;$A60,[3]Calcs!$Q$2:$Q$2281,[3]Calcs!$I$2:$I$2281,"")</f>
        <v>5.8446042638892006</v>
      </c>
      <c r="BR60" s="5">
        <f>_xlfn.XLOOKUP(BR$3&amp;$A60,[3]Calcs!$Q$2:$Q$2281,[3]Calcs!$I$2:$I$2281,"")</f>
        <v>5.6055931127758507</v>
      </c>
      <c r="BS60" s="5">
        <f>_xlfn.XLOOKUP(BS$3&amp;$A60,[3]Calcs!$Q$2:$Q$2281,[3]Calcs!$I$2:$I$2281,"")</f>
        <v>5.3619998751984967</v>
      </c>
      <c r="BT60" s="127">
        <f t="shared" si="7"/>
        <v>-1.4614373078622497E-2</v>
      </c>
      <c r="BU60" s="6">
        <f t="shared" si="8"/>
        <v>-0.24359323757735396</v>
      </c>
      <c r="BV60" s="15" t="str">
        <f t="shared" si="34"/>
        <v/>
      </c>
      <c r="BW60">
        <f t="shared" si="34"/>
        <v>48</v>
      </c>
      <c r="BX60">
        <f t="shared" si="34"/>
        <v>21</v>
      </c>
      <c r="BY60">
        <f t="shared" si="34"/>
        <v>25</v>
      </c>
      <c r="BZ60">
        <f t="shared" si="34"/>
        <v>37</v>
      </c>
      <c r="CA60">
        <f t="shared" si="34"/>
        <v>43</v>
      </c>
      <c r="CB60">
        <f t="shared" si="34"/>
        <v>36</v>
      </c>
      <c r="CC60">
        <f t="shared" si="34"/>
        <v>41</v>
      </c>
      <c r="CD60">
        <f t="shared" si="34"/>
        <v>54</v>
      </c>
      <c r="CE60">
        <f t="shared" si="34"/>
        <v>42</v>
      </c>
      <c r="CF60">
        <f t="shared" si="34"/>
        <v>47</v>
      </c>
      <c r="CG60">
        <f t="shared" si="34"/>
        <v>47</v>
      </c>
      <c r="CH60">
        <f t="shared" si="34"/>
        <v>42</v>
      </c>
      <c r="CI60">
        <f t="shared" si="34"/>
        <v>41</v>
      </c>
      <c r="CJ60">
        <f t="shared" si="34"/>
        <v>30</v>
      </c>
      <c r="CK60" s="17" t="s">
        <v>333</v>
      </c>
      <c r="CL60" s="5">
        <v>9.162941</v>
      </c>
      <c r="CM60" s="5">
        <v>9.2364330000000017</v>
      </c>
      <c r="CN60" s="5">
        <v>9.3130849999999992</v>
      </c>
      <c r="CO60" s="5">
        <v>9.3901569999999985</v>
      </c>
      <c r="CP60" s="5">
        <v>9.4667049999999993</v>
      </c>
      <c r="CQ60" s="5">
        <v>9.5428169999999994</v>
      </c>
      <c r="CR60" s="5">
        <v>9.618015999999999</v>
      </c>
      <c r="CS60" s="5">
        <v>9.6921370000000007</v>
      </c>
      <c r="CT60" s="5">
        <v>9.7649489999999997</v>
      </c>
      <c r="CU60" s="5">
        <v>9.8360029999999998</v>
      </c>
      <c r="CV60" s="5">
        <v>9.9048949999999998</v>
      </c>
      <c r="CW60" s="5">
        <v>9.9716299999999993</v>
      </c>
      <c r="CX60" s="5">
        <v>10.036391</v>
      </c>
      <c r="CY60" s="5">
        <v>10.099270000000001</v>
      </c>
      <c r="CZ60" t="str">
        <f t="shared" si="35"/>
        <v/>
      </c>
      <c r="DA60">
        <f t="shared" si="35"/>
        <v>410.04758536704145</v>
      </c>
      <c r="DB60">
        <f t="shared" si="35"/>
        <v>451.29653617212227</v>
      </c>
      <c r="DC60">
        <f t="shared" si="35"/>
        <v>474.75734515630114</v>
      </c>
      <c r="DD60">
        <f t="shared" si="35"/>
        <v>441.17384038533419</v>
      </c>
      <c r="DE60">
        <f t="shared" si="35"/>
        <v>442.34477754422238</v>
      </c>
      <c r="DF60">
        <f t="shared" si="35"/>
        <v>466.47438272585572</v>
      </c>
      <c r="DG60">
        <f t="shared" si="35"/>
        <v>470.75500130123487</v>
      </c>
      <c r="DH60">
        <f t="shared" si="35"/>
        <v>450.76285042668894</v>
      </c>
      <c r="DI60">
        <f t="shared" si="35"/>
        <v>470.1832662001396</v>
      </c>
      <c r="DJ60">
        <f t="shared" si="35"/>
        <v>474.2332512329304</v>
      </c>
      <c r="DK60">
        <f t="shared" si="35"/>
        <v>476.11266094944568</v>
      </c>
      <c r="DL60">
        <f t="shared" si="35"/>
        <v>492.48097065208526</v>
      </c>
      <c r="DM60">
        <f t="shared" si="35"/>
        <v>506.84292552515944</v>
      </c>
      <c r="DN60">
        <f t="shared" si="35"/>
        <v>509.87498951938892</v>
      </c>
      <c r="DO60" s="5">
        <v>9.0961700000000008</v>
      </c>
      <c r="DP60" s="5">
        <v>9.162941</v>
      </c>
      <c r="DQ60" s="5">
        <v>9.2364330000000017</v>
      </c>
      <c r="DR60" s="5">
        <v>9.3130849999999992</v>
      </c>
      <c r="DS60" s="5">
        <v>9.3901569999999985</v>
      </c>
      <c r="DT60" s="5">
        <v>9.4667049999999993</v>
      </c>
      <c r="DU60" s="5">
        <v>9.5428169999999994</v>
      </c>
      <c r="DV60" s="5">
        <v>9.618015999999999</v>
      </c>
      <c r="DW60" s="5">
        <v>9.6921370000000007</v>
      </c>
      <c r="DX60" s="5">
        <v>9.7649489999999997</v>
      </c>
      <c r="DY60" s="5">
        <v>9.8360029999999998</v>
      </c>
      <c r="DZ60" s="5">
        <v>9.9048949999999998</v>
      </c>
      <c r="EA60" s="5">
        <v>9.9716299999999993</v>
      </c>
      <c r="EB60" s="5">
        <v>10.036391</v>
      </c>
      <c r="EC60" s="5">
        <v>10.099270000000001</v>
      </c>
      <c r="ED60" s="127" t="str">
        <f t="shared" si="38"/>
        <v/>
      </c>
      <c r="EE60" s="6">
        <f t="shared" si="38"/>
        <v>0.98737402179445699</v>
      </c>
      <c r="EF60" s="6">
        <f t="shared" si="38"/>
        <v>1.0406337903075664</v>
      </c>
      <c r="EG60" s="6">
        <f t="shared" si="38"/>
        <v>1.0827185334129201</v>
      </c>
      <c r="EH60" s="6">
        <f t="shared" si="38"/>
        <v>0.99377132844001992</v>
      </c>
      <c r="EI60" s="6">
        <f t="shared" si="38"/>
        <v>0.9721039144159227</v>
      </c>
      <c r="EJ60" s="6">
        <f t="shared" si="38"/>
        <v>1.0070867363870184</v>
      </c>
      <c r="EK60" s="6">
        <f t="shared" si="38"/>
        <v>0.99477376923732608</v>
      </c>
      <c r="EL60" s="6">
        <f t="shared" si="38"/>
        <v>0.94085686042467165</v>
      </c>
      <c r="EM60" s="6">
        <f t="shared" si="38"/>
        <v>0.97720509209957918</v>
      </c>
      <c r="EN60" s="6">
        <f t="shared" si="38"/>
        <v>0.96230984820682608</v>
      </c>
      <c r="EO60" s="6">
        <f t="shared" si="38"/>
        <v>0.94418084346456499</v>
      </c>
      <c r="EP60" s="6">
        <f t="shared" si="38"/>
        <v>0.95214160667305403</v>
      </c>
      <c r="EQ60" s="6">
        <f t="shared" si="38"/>
        <v>0.96951069964058878</v>
      </c>
      <c r="ER60" s="6">
        <f>IFERROR(S60/VLOOKUP($C60,$C$159:$S$166,S$3-2003,0),"")</f>
        <v>0.92764187511710838</v>
      </c>
      <c r="ES60" s="17" t="str">
        <f t="shared" si="36"/>
        <v/>
      </c>
      <c r="ET60" s="5">
        <f t="shared" si="36"/>
        <v>44.75065215055313</v>
      </c>
      <c r="EU60" s="5">
        <f t="shared" si="36"/>
        <v>48.860478517207042</v>
      </c>
      <c r="EV60" s="5">
        <f t="shared" si="36"/>
        <v>50.977452171466403</v>
      </c>
      <c r="EW60" s="5">
        <f t="shared" si="36"/>
        <v>46.982584038300345</v>
      </c>
      <c r="EX60" s="5">
        <f t="shared" si="33"/>
        <v>46.726371799292615</v>
      </c>
      <c r="EY60" s="5">
        <f t="shared" si="33"/>
        <v>48.882251721462936</v>
      </c>
      <c r="EZ60" s="5">
        <f t="shared" si="33"/>
        <v>48.945125616471728</v>
      </c>
      <c r="FA60" s="5">
        <f t="shared" si="33"/>
        <v>46.508097277895359</v>
      </c>
      <c r="FB60" s="5">
        <f t="shared" si="33"/>
        <v>48.150099524343609</v>
      </c>
      <c r="FC60" s="5">
        <f t="shared" si="33"/>
        <v>48.214020596875621</v>
      </c>
      <c r="FD60" s="5">
        <f t="shared" si="33"/>
        <v>48.068420811068236</v>
      </c>
      <c r="FE60" s="5">
        <f t="shared" si="33"/>
        <v>49.388211421009935</v>
      </c>
      <c r="FF60" s="5">
        <f t="shared" si="33"/>
        <v>50.500516124288048</v>
      </c>
      <c r="FG60" s="5">
        <f t="shared" si="13"/>
        <v>50.486321240979684</v>
      </c>
      <c r="FH60" s="15" t="str">
        <f t="shared" si="37"/>
        <v/>
      </c>
      <c r="FI60">
        <f t="shared" si="37"/>
        <v>410.04758536704145</v>
      </c>
      <c r="FJ60">
        <f t="shared" si="37"/>
        <v>451.29653617212227</v>
      </c>
      <c r="FK60">
        <f t="shared" si="37"/>
        <v>474.75734515630114</v>
      </c>
      <c r="FL60">
        <f t="shared" si="37"/>
        <v>441.17384038533419</v>
      </c>
      <c r="FM60">
        <f t="shared" si="37"/>
        <v>442.34477754422238</v>
      </c>
      <c r="FN60">
        <f t="shared" si="37"/>
        <v>466.47438272585572</v>
      </c>
      <c r="FO60">
        <f t="shared" si="37"/>
        <v>470.75500130123487</v>
      </c>
      <c r="FP60">
        <f t="shared" si="37"/>
        <v>450.76285042668894</v>
      </c>
      <c r="FQ60">
        <f t="shared" si="37"/>
        <v>470.1832662001396</v>
      </c>
      <c r="FR60">
        <f t="shared" si="37"/>
        <v>474.2332512329304</v>
      </c>
      <c r="FS60">
        <f t="shared" si="37"/>
        <v>476.11266094944568</v>
      </c>
      <c r="FT60">
        <f t="shared" si="37"/>
        <v>492.48097065208526</v>
      </c>
      <c r="FU60">
        <f t="shared" si="37"/>
        <v>506.84292552515944</v>
      </c>
      <c r="FV60">
        <f t="shared" si="37"/>
        <v>509.87498951938892</v>
      </c>
    </row>
    <row r="61" spans="1:178">
      <c r="A61" t="str">
        <f>VLOOKUP(B61,'[3]country codes'!$A$3:$B$287,2,0)</f>
        <v>JOR</v>
      </c>
      <c r="B61" s="1" t="s">
        <v>70</v>
      </c>
      <c r="C61" s="15">
        <v>4</v>
      </c>
      <c r="E61" s="17" t="str">
        <f>IFERROR(VLOOKUP(E$3&amp;$A61,[3]Calcs!$Q$2:$R$2281,2,0),"")</f>
        <v/>
      </c>
      <c r="F61" s="5">
        <f>IFERROR(VLOOKUP(F$3&amp;$A61,[3]Calcs!$Q$2:$R$2281,2,0),"")</f>
        <v>50.089320129627311</v>
      </c>
      <c r="G61" s="5">
        <f>IFERROR(VLOOKUP(G$3&amp;$A61,[3]Calcs!$Q$2:$R$2281,2,0),"")</f>
        <v>46.892967342913572</v>
      </c>
      <c r="H61" s="5">
        <f>IFERROR(VLOOKUP(H$3&amp;$A61,[3]Calcs!$Q$2:$R$2281,2,0),"")</f>
        <v>54.72135510471302</v>
      </c>
      <c r="I61" s="5">
        <f>IFERROR(VLOOKUP(I$3&amp;$A61,[3]Calcs!$Q$2:$R$2281,2,0),"")</f>
        <v>52.781542601290262</v>
      </c>
      <c r="J61" s="5">
        <f>IFERROR(VLOOKUP(J$3&amp;$A61,[3]Calcs!$Q$2:$R$2281,2,0),"")</f>
        <v>52.634502892321905</v>
      </c>
      <c r="K61" s="5">
        <f>IFERROR(VLOOKUP(K$3&amp;$A61,[3]Calcs!$Q$2:$R$2281,2,0),"")</f>
        <v>48.757711614105347</v>
      </c>
      <c r="L61" s="5">
        <f>IFERROR(VLOOKUP(L$3&amp;$A61,[3]Calcs!$Q$2:$R$2281,2,0),"")</f>
        <v>50.169402689690386</v>
      </c>
      <c r="M61" s="5">
        <f>IFERROR(VLOOKUP(M$3&amp;$A61,[3]Calcs!$Q$2:$R$2281,2,0),"")</f>
        <v>51.005984920954148</v>
      </c>
      <c r="N61" s="5">
        <f>IFERROR(VLOOKUP(N$3&amp;$A61,[3]Calcs!$Q$2:$R$2281,2,0),"")</f>
        <v>51.228104412805237</v>
      </c>
      <c r="O61" s="5">
        <f>IFERROR(VLOOKUP(O$3&amp;$A61,[3]Calcs!$Q$2:$R$2281,2,0),"")</f>
        <v>49.702750164052624</v>
      </c>
      <c r="P61" s="5">
        <f>IFERROR(VLOOKUP(P$3&amp;$A61,[3]Calcs!$Q$2:$R$2281,2,0),"")</f>
        <v>46.965368220774657</v>
      </c>
      <c r="Q61" s="5">
        <f>IFERROR(VLOOKUP(Q$3&amp;$A61,[3]Calcs!$Q$2:$R$2281,2,0),"")</f>
        <v>45.502496184472932</v>
      </c>
      <c r="R61" s="5">
        <f>IFERROR(VLOOKUP(R$3&amp;$A61,[3]Calcs!$Q$2:$R$2281,2,0),"")</f>
        <v>43.85457626023171</v>
      </c>
      <c r="S61" s="5">
        <f>IFERROR(VLOOKUP(S$3&amp;$A61,[3]Calcs!$Q$2:$R$2281,2,0),"")</f>
        <v>40.923416139057558</v>
      </c>
      <c r="T61" s="127">
        <f t="shared" si="0"/>
        <v>-0.46805311817707534</v>
      </c>
      <c r="U61" s="6">
        <f t="shared" si="1"/>
        <v>-0.58749276330150846</v>
      </c>
      <c r="V61" s="6">
        <f t="shared" si="2"/>
        <v>-2.9311601211741518</v>
      </c>
      <c r="W61" s="17" t="str">
        <f>_xlfn.XLOOKUP(W$3&amp;$A61,[3]Calcs!$Q$2:$Q$2281,[3]Calcs!$H$2:$H$2281,"")</f>
        <v/>
      </c>
      <c r="X61" s="5">
        <f>_xlfn.XLOOKUP(X$3&amp;$A61,[3]Calcs!$Q$2:$Q$2281,[3]Calcs!$H$2:$H$2281,"")</f>
        <v>5.5980572700500488</v>
      </c>
      <c r="Y61" s="5">
        <f>_xlfn.XLOOKUP(Y$3&amp;$A61,[3]Calcs!$Q$2:$Q$2281,[3]Calcs!$H$2:$H$2281,"")</f>
        <v>4.9300580024719238</v>
      </c>
      <c r="Z61" s="5">
        <f>_xlfn.XLOOKUP(Z$3&amp;$A61,[3]Calcs!$Q$2:$Q$2281,[3]Calcs!$H$2:$H$2281,"")</f>
        <v>5.9998593330383301</v>
      </c>
      <c r="AA61" s="5">
        <f>_xlfn.XLOOKUP(AA$3&amp;$A61,[3]Calcs!$Q$2:$Q$2281,[3]Calcs!$H$2:$H$2281,"")</f>
        <v>5.5699424743652344</v>
      </c>
      <c r="AB61" s="5">
        <f>_xlfn.XLOOKUP(AB$3&amp;$A61,[3]Calcs!$Q$2:$Q$2281,[3]Calcs!$H$2:$H$2281,"")</f>
        <v>5.5393276214599609</v>
      </c>
      <c r="AC61" s="5">
        <f>_xlfn.XLOOKUP(AC$3&amp;$A61,[3]Calcs!$Q$2:$Q$2281,[3]Calcs!$H$2:$H$2281,"")</f>
        <v>5.1319961547851563</v>
      </c>
      <c r="AD61" s="5">
        <f>_xlfn.XLOOKUP(AD$3&amp;$A61,[3]Calcs!$Q$2:$Q$2281,[3]Calcs!$H$2:$H$2281,"")</f>
        <v>5.1719527244567871</v>
      </c>
      <c r="AE61" s="5">
        <f>_xlfn.XLOOKUP(AE$3&amp;$A61,[3]Calcs!$Q$2:$Q$2281,[3]Calcs!$H$2:$H$2281,"")</f>
        <v>5.3330216407775879</v>
      </c>
      <c r="AF61" s="5">
        <f>_xlfn.XLOOKUP(AF$3&amp;$A61,[3]Calcs!$Q$2:$Q$2281,[3]Calcs!$H$2:$H$2281,"")</f>
        <v>5.4045934677124023</v>
      </c>
      <c r="AG61" s="5">
        <f>_xlfn.XLOOKUP(AG$3&amp;$A61,[3]Calcs!$Q$2:$Q$2281,[3]Calcs!$H$2:$H$2281,"")</f>
        <v>5.2712845802307129</v>
      </c>
      <c r="AH61" s="5">
        <f>_xlfn.XLOOKUP(AH$3&amp;$A61,[3]Calcs!$Q$2:$Q$2281,[3]Calcs!$H$2:$H$2281,"")</f>
        <v>4.8080825805664063</v>
      </c>
      <c r="AI61" s="5">
        <f>_xlfn.XLOOKUP(AI$3&amp;$A61,[3]Calcs!$Q$2:$Q$2281,[3]Calcs!$H$2:$H$2281,"")</f>
        <v>4.6389336585998535</v>
      </c>
      <c r="AJ61" s="5">
        <f>_xlfn.XLOOKUP(AJ$3&amp;$A61,[3]Calcs!$Q$2:$Q$2281,[3]Calcs!$H$2:$H$2281,"")</f>
        <v>4.4525480270385742</v>
      </c>
      <c r="AK61" s="128">
        <f>_xlfn.XLOOKUP(AK$3&amp;$A61,[3]Calcs!$Q$2:$Q$2281,[3]Calcs!$H$2:$H$2281,"")</f>
        <v>4.093991756439209</v>
      </c>
      <c r="AL61" s="127">
        <f t="shared" si="3"/>
        <v>-7.7253849951775519E-2</v>
      </c>
      <c r="AM61" s="6">
        <f t="shared" si="4"/>
        <v>-0.35855627059936523</v>
      </c>
      <c r="AN61" s="17">
        <f>_xlfn.XLOOKUP(AN$3&amp;$A61,[3]Calcs!$Q$2:$Q$2281,[3]Calcs!$G$2:$G$2281,"")</f>
        <v>72.8</v>
      </c>
      <c r="AO61" s="5">
        <f>_xlfn.XLOOKUP(AO$3&amp;$A61,[3]Calcs!$Q$2:$Q$2281,[3]Calcs!$G$2:$G$2281,"")</f>
        <v>72.900000000000006</v>
      </c>
      <c r="AP61" s="5">
        <f>_xlfn.XLOOKUP(AP$3&amp;$A61,[3]Calcs!$Q$2:$Q$2281,[3]Calcs!$G$2:$G$2281,"")</f>
        <v>73.099999999999994</v>
      </c>
      <c r="AQ61" s="5">
        <f>_xlfn.XLOOKUP(AQ$3&amp;$A61,[3]Calcs!$Q$2:$Q$2281,[3]Calcs!$G$2:$G$2281,"")</f>
        <v>73.3</v>
      </c>
      <c r="AR61" s="5">
        <f>_xlfn.XLOOKUP(AR$3&amp;$A61,[3]Calcs!$Q$2:$Q$2281,[3]Calcs!$G$2:$G$2281,"")</f>
        <v>73.400000000000006</v>
      </c>
      <c r="AS61" s="5">
        <f>_xlfn.XLOOKUP(AS$3&amp;$A61,[3]Calcs!$Q$2:$Q$2281,[3]Calcs!$G$2:$G$2281,"")</f>
        <v>73.599999999999994</v>
      </c>
      <c r="AT61" s="5">
        <f>_xlfn.XLOOKUP(AT$3&amp;$A61,[3]Calcs!$Q$2:$Q$2281,[3]Calcs!$G$2:$G$2281,"")</f>
        <v>73.7</v>
      </c>
      <c r="AU61" s="5">
        <f>_xlfn.XLOOKUP(AU$3&amp;$A61,[3]Calcs!$Q$2:$Q$2281,[3]Calcs!$G$2:$G$2281,"")</f>
        <v>73.900000000000006</v>
      </c>
      <c r="AV61" s="5">
        <f>_xlfn.XLOOKUP(AV$3&amp;$A61,[3]Calcs!$Q$2:$Q$2281,[3]Calcs!$G$2:$G$2281,"")</f>
        <v>74</v>
      </c>
      <c r="AW61" s="5">
        <f>_xlfn.XLOOKUP(AW$3&amp;$A61,[3]Calcs!$Q$2:$Q$2281,[3]Calcs!$G$2:$G$2281,"")</f>
        <v>74.099999999999994</v>
      </c>
      <c r="AX61" s="5">
        <f>_xlfn.XLOOKUP(AX$3&amp;$A61,[3]Calcs!$Q$2:$Q$2281,[3]Calcs!$G$2:$G$2281,"")</f>
        <v>74.2</v>
      </c>
      <c r="AY61" s="5">
        <f>_xlfn.XLOOKUP(AY$3&amp;$A61,[3]Calcs!$Q$2:$Q$2281,[3]Calcs!$G$2:$G$2281,"")</f>
        <v>74.3</v>
      </c>
      <c r="AZ61" s="5">
        <f>_xlfn.XLOOKUP(AZ$3&amp;$A61,[3]Calcs!$Q$2:$Q$2281,[3]Calcs!$G$2:$G$2281,"")</f>
        <v>74.400000000000006</v>
      </c>
      <c r="BA61" s="5">
        <f>_xlfn.XLOOKUP(BA$3&amp;$A61,[3]Calcs!$Q$2:$Q$2281,[3]Calcs!$G$2:$G$2281,"")</f>
        <v>74.5</v>
      </c>
      <c r="BB61" s="5">
        <f>_xlfn.XLOOKUP(BB$3&amp;$A61,[3]Calcs!$Q$2:$Q$2281,[3]Calcs!$G$2:$G$2281,"")</f>
        <v>73.270046511627896</v>
      </c>
      <c r="BC61" s="127">
        <f t="shared" si="5"/>
        <v>0.13318681318681333</v>
      </c>
      <c r="BD61" s="6">
        <f t="shared" si="6"/>
        <v>-1.2299534883721037</v>
      </c>
      <c r="BE61" s="17">
        <f>_xlfn.XLOOKUP(BE$3&amp;$A61,[3]Calcs!$Q$2:$Q$2281,[3]Calcs!$I$2:$I$2281,"")</f>
        <v>2.2193369345652201</v>
      </c>
      <c r="BF61" s="5">
        <f>_xlfn.XLOOKUP(BF$3&amp;$A61,[3]Calcs!$Q$2:$Q$2281,[3]Calcs!$I$2:$I$2281,"")</f>
        <v>2.2634872256693401</v>
      </c>
      <c r="BG61" s="5">
        <f>_xlfn.XLOOKUP(BG$3&amp;$A61,[3]Calcs!$Q$2:$Q$2281,[3]Calcs!$I$2:$I$2281,"")</f>
        <v>2.0583647428610798</v>
      </c>
      <c r="BH61" s="5">
        <f>_xlfn.XLOOKUP(BH$3&amp;$A61,[3]Calcs!$Q$2:$Q$2281,[3]Calcs!$I$2:$I$2281,"")</f>
        <v>1.9750829814483699</v>
      </c>
      <c r="BI61" s="5">
        <f>_xlfn.XLOOKUP(BI$3&amp;$A61,[3]Calcs!$Q$2:$Q$2281,[3]Calcs!$I$2:$I$2281,"")</f>
        <v>1.8145095394746</v>
      </c>
      <c r="BJ61" s="5">
        <f>_xlfn.XLOOKUP(BJ$3&amp;$A61,[3]Calcs!$Q$2:$Q$2281,[3]Calcs!$I$2:$I$2281,"")</f>
        <v>1.80874430894859</v>
      </c>
      <c r="BK61" s="5">
        <f>_xlfn.XLOOKUP(BK$3&amp;$A61,[3]Calcs!$Q$2:$Q$2281,[3]Calcs!$I$2:$I$2281,"")</f>
        <v>1.95944842021884</v>
      </c>
      <c r="BL61" s="5">
        <f>_xlfn.XLOOKUP(BL$3&amp;$A61,[3]Calcs!$Q$2:$Q$2281,[3]Calcs!$I$2:$I$2281,"")</f>
        <v>1.8059432338463099</v>
      </c>
      <c r="BM61" s="5">
        <f>_xlfn.XLOOKUP(BM$3&amp;$A61,[3]Calcs!$Q$2:$Q$2281,[3]Calcs!$I$2:$I$2281,"")</f>
        <v>1.85667544787613</v>
      </c>
      <c r="BN61" s="5">
        <f>_xlfn.XLOOKUP(BN$3&amp;$A61,[3]Calcs!$Q$2:$Q$2281,[3]Calcs!$I$2:$I$2281,"")</f>
        <v>1.8937764435351101</v>
      </c>
      <c r="BO61" s="5">
        <f>_xlfn.XLOOKUP(BO$3&amp;$A61,[3]Calcs!$Q$2:$Q$2281,[3]Calcs!$I$2:$I$2281,"")</f>
        <v>1.9952161075147901</v>
      </c>
      <c r="BP61" s="5">
        <f>_xlfn.XLOOKUP(BP$3&amp;$A61,[3]Calcs!$Q$2:$Q$2281,[3]Calcs!$I$2:$I$2281,"")</f>
        <v>1.9264304070768601</v>
      </c>
      <c r="BQ61" s="5">
        <f>_xlfn.XLOOKUP(BQ$3&amp;$A61,[3]Calcs!$Q$2:$Q$2281,[3]Calcs!$I$2:$I$2281,"")</f>
        <v>1.959970559066702</v>
      </c>
      <c r="BR61" s="5">
        <f>_xlfn.XLOOKUP(BR$3&amp;$A61,[3]Calcs!$Q$2:$Q$2281,[3]Calcs!$I$2:$I$2281,"")</f>
        <v>2.0306311762701226</v>
      </c>
      <c r="BS61" s="5">
        <f>_xlfn.XLOOKUP(BS$3&amp;$A61,[3]Calcs!$Q$2:$Q$2281,[3]Calcs!$I$2:$I$2281,"")</f>
        <v>1.9536361508231579</v>
      </c>
      <c r="BT61" s="127">
        <f t="shared" si="7"/>
        <v>-1.4179588086474028E-2</v>
      </c>
      <c r="BU61" s="6">
        <f t="shared" si="8"/>
        <v>-7.6995025446964682E-2</v>
      </c>
      <c r="BV61" s="15" t="str">
        <f t="shared" si="34"/>
        <v/>
      </c>
      <c r="BW61">
        <f t="shared" si="34"/>
        <v>11</v>
      </c>
      <c r="BX61">
        <f t="shared" si="34"/>
        <v>30</v>
      </c>
      <c r="BY61">
        <f t="shared" si="34"/>
        <v>10</v>
      </c>
      <c r="BZ61">
        <f t="shared" si="34"/>
        <v>15</v>
      </c>
      <c r="CA61">
        <f t="shared" si="34"/>
        <v>15</v>
      </c>
      <c r="CB61">
        <f t="shared" si="34"/>
        <v>37</v>
      </c>
      <c r="CC61">
        <f t="shared" si="34"/>
        <v>30</v>
      </c>
      <c r="CD61">
        <f t="shared" si="34"/>
        <v>28</v>
      </c>
      <c r="CE61">
        <f t="shared" si="34"/>
        <v>23</v>
      </c>
      <c r="CF61">
        <f t="shared" si="34"/>
        <v>36</v>
      </c>
      <c r="CG61">
        <f t="shared" si="34"/>
        <v>54</v>
      </c>
      <c r="CH61">
        <f t="shared" si="34"/>
        <v>73</v>
      </c>
      <c r="CI61">
        <f t="shared" si="34"/>
        <v>83</v>
      </c>
      <c r="CJ61">
        <f t="shared" si="34"/>
        <v>74</v>
      </c>
      <c r="CK61" s="17" t="s">
        <v>333</v>
      </c>
      <c r="CL61" s="5">
        <v>6.2552899999999996</v>
      </c>
      <c r="CM61" s="5">
        <v>6.5564729999999996</v>
      </c>
      <c r="CN61" s="5">
        <v>6.8932579999999994</v>
      </c>
      <c r="CO61" s="5">
        <v>7.2615410000000002</v>
      </c>
      <c r="CP61" s="5">
        <v>7.6628579999999999</v>
      </c>
      <c r="CQ61" s="5">
        <v>8.0899629999999991</v>
      </c>
      <c r="CR61" s="5">
        <v>8.5189920000000008</v>
      </c>
      <c r="CS61" s="5">
        <v>8.9188220000000005</v>
      </c>
      <c r="CT61" s="5">
        <v>9.2665730000000011</v>
      </c>
      <c r="CU61" s="5">
        <v>9.5542859999999994</v>
      </c>
      <c r="CV61" s="5">
        <v>9.7858400000000003</v>
      </c>
      <c r="CW61" s="5">
        <v>9.9653220000000005</v>
      </c>
      <c r="CX61" s="5">
        <v>10.101697</v>
      </c>
      <c r="CY61" s="5">
        <v>10.203139999999999</v>
      </c>
      <c r="CZ61" t="str">
        <f t="shared" si="35"/>
        <v/>
      </c>
      <c r="DA61">
        <f t="shared" si="35"/>
        <v>313.3232233136564</v>
      </c>
      <c r="DB61">
        <f t="shared" si="35"/>
        <v>307.45247427369458</v>
      </c>
      <c r="DC61">
        <f t="shared" si="35"/>
        <v>377.20841884640384</v>
      </c>
      <c r="DD61">
        <f t="shared" si="35"/>
        <v>383.27533564251593</v>
      </c>
      <c r="DE61">
        <f t="shared" si="35"/>
        <v>403.33072156445206</v>
      </c>
      <c r="DF61">
        <f t="shared" si="35"/>
        <v>394.44808292278248</v>
      </c>
      <c r="DG61">
        <f t="shared" si="35"/>
        <v>427.39274015825094</v>
      </c>
      <c r="DH61">
        <f t="shared" si="35"/>
        <v>454.91330044467412</v>
      </c>
      <c r="DI61">
        <f t="shared" si="35"/>
        <v>474.70896919288191</v>
      </c>
      <c r="DJ61">
        <f t="shared" si="35"/>
        <v>474.87429005390567</v>
      </c>
      <c r="DK61">
        <f t="shared" si="35"/>
        <v>459.5955789495855</v>
      </c>
      <c r="DL61">
        <f t="shared" si="35"/>
        <v>453.44702628204419</v>
      </c>
      <c r="DM61">
        <f t="shared" si="35"/>
        <v>443.00564144425385</v>
      </c>
      <c r="DN61">
        <f t="shared" si="35"/>
        <v>417.54734414506373</v>
      </c>
      <c r="DO61" s="5">
        <v>5.9915469999999997</v>
      </c>
      <c r="DP61" s="5">
        <v>6.2552899999999996</v>
      </c>
      <c r="DQ61" s="5">
        <v>6.5564729999999996</v>
      </c>
      <c r="DR61" s="5">
        <v>6.8932579999999994</v>
      </c>
      <c r="DS61" s="5">
        <v>7.2615410000000002</v>
      </c>
      <c r="DT61" s="5">
        <v>7.6628579999999999</v>
      </c>
      <c r="DU61" s="5">
        <v>8.0899629999999991</v>
      </c>
      <c r="DV61" s="5">
        <v>8.5189920000000008</v>
      </c>
      <c r="DW61" s="5">
        <v>8.9188220000000005</v>
      </c>
      <c r="DX61" s="5">
        <v>9.2665730000000011</v>
      </c>
      <c r="DY61" s="5">
        <v>9.5542859999999994</v>
      </c>
      <c r="DZ61" s="5">
        <v>9.7858400000000003</v>
      </c>
      <c r="EA61" s="5">
        <v>9.9653220000000005</v>
      </c>
      <c r="EB61" s="5">
        <v>10.101697</v>
      </c>
      <c r="EC61" s="5">
        <v>10.203139999999999</v>
      </c>
      <c r="ED61" s="127" t="str">
        <f t="shared" si="38"/>
        <v/>
      </c>
      <c r="EE61" s="6">
        <f t="shared" si="38"/>
        <v>1.0893845158992539</v>
      </c>
      <c r="EF61" s="6">
        <f t="shared" si="38"/>
        <v>1.068402611949556</v>
      </c>
      <c r="EG61" s="6">
        <f t="shared" si="38"/>
        <v>1.2359359880056664</v>
      </c>
      <c r="EH61" s="6">
        <f t="shared" si="38"/>
        <v>1.1933530070066405</v>
      </c>
      <c r="EI61" s="6">
        <f t="shared" si="38"/>
        <v>1.2146789508231886</v>
      </c>
      <c r="EJ61" s="6">
        <f t="shared" si="38"/>
        <v>1.1357658954078849</v>
      </c>
      <c r="EK61" s="6">
        <f t="shared" si="38"/>
        <v>1.1635361278492466</v>
      </c>
      <c r="EL61" s="6">
        <f t="shared" si="38"/>
        <v>1.1365247865579877</v>
      </c>
      <c r="EM61" s="6">
        <f t="shared" si="38"/>
        <v>1.1565675179704364</v>
      </c>
      <c r="EN61" s="6">
        <f t="shared" si="38"/>
        <v>1.1156345833129619</v>
      </c>
      <c r="EO61" s="6">
        <f t="shared" si="38"/>
        <v>1.0837000944055002</v>
      </c>
      <c r="EP61" s="6">
        <f t="shared" si="38"/>
        <v>1.0722513850812103</v>
      </c>
      <c r="EQ61" s="6">
        <f t="shared" si="38"/>
        <v>1.0049086647248382</v>
      </c>
      <c r="ER61" s="6">
        <f>IFERROR(S61/VLOOKUP($C61,$C$159:$S$166,S$3-2003,0),"")</f>
        <v>0.93880146223175043</v>
      </c>
      <c r="ES61" s="17" t="str">
        <f t="shared" si="36"/>
        <v/>
      </c>
      <c r="ET61" s="5">
        <f t="shared" si="36"/>
        <v>50.089320129627311</v>
      </c>
      <c r="EU61" s="5">
        <f t="shared" si="36"/>
        <v>46.892967342913572</v>
      </c>
      <c r="EV61" s="5">
        <f t="shared" si="36"/>
        <v>54.72135510471302</v>
      </c>
      <c r="EW61" s="5">
        <f t="shared" si="36"/>
        <v>52.781542601290262</v>
      </c>
      <c r="EX61" s="5">
        <f t="shared" si="33"/>
        <v>52.634502892321905</v>
      </c>
      <c r="EY61" s="5">
        <f t="shared" si="33"/>
        <v>48.757711614105347</v>
      </c>
      <c r="EZ61" s="5">
        <f t="shared" si="33"/>
        <v>50.169402689690386</v>
      </c>
      <c r="FA61" s="5">
        <f t="shared" si="33"/>
        <v>51.005984920954148</v>
      </c>
      <c r="FB61" s="5">
        <f t="shared" si="33"/>
        <v>51.228104412805237</v>
      </c>
      <c r="FC61" s="5">
        <f t="shared" si="33"/>
        <v>49.702750164052624</v>
      </c>
      <c r="FD61" s="5">
        <f t="shared" si="33"/>
        <v>46.965368220774657</v>
      </c>
      <c r="FE61" s="5">
        <f t="shared" si="33"/>
        <v>45.502496184472932</v>
      </c>
      <c r="FF61" s="5">
        <f t="shared" si="33"/>
        <v>43.85457626023171</v>
      </c>
      <c r="FG61" s="5">
        <f t="shared" si="13"/>
        <v>40.923416139057558</v>
      </c>
      <c r="FH61" s="15" t="str">
        <f t="shared" si="37"/>
        <v/>
      </c>
      <c r="FI61">
        <f t="shared" si="37"/>
        <v>313.3232233136564</v>
      </c>
      <c r="FJ61">
        <f t="shared" si="37"/>
        <v>307.45247427369458</v>
      </c>
      <c r="FK61">
        <f t="shared" si="37"/>
        <v>377.20841884640384</v>
      </c>
      <c r="FL61">
        <f t="shared" si="37"/>
        <v>383.27533564251593</v>
      </c>
      <c r="FM61">
        <f t="shared" si="37"/>
        <v>403.33072156445206</v>
      </c>
      <c r="FN61">
        <f t="shared" si="37"/>
        <v>394.44808292278248</v>
      </c>
      <c r="FO61">
        <f t="shared" si="37"/>
        <v>427.39274015825094</v>
      </c>
      <c r="FP61">
        <f t="shared" si="37"/>
        <v>454.91330044467412</v>
      </c>
      <c r="FQ61">
        <f t="shared" si="37"/>
        <v>474.70896919288191</v>
      </c>
      <c r="FR61">
        <f t="shared" si="37"/>
        <v>474.87429005390567</v>
      </c>
      <c r="FS61">
        <f t="shared" si="37"/>
        <v>459.5955789495855</v>
      </c>
      <c r="FT61">
        <f t="shared" si="37"/>
        <v>453.44702628204419</v>
      </c>
      <c r="FU61">
        <f t="shared" si="37"/>
        <v>443.00564144425385</v>
      </c>
      <c r="FV61">
        <f t="shared" si="37"/>
        <v>417.54734414506373</v>
      </c>
    </row>
    <row r="62" spans="1:178">
      <c r="A62" t="str">
        <f>VLOOKUP(B62,'[3]country codes'!$A$3:$B$287,2,0)</f>
        <v>ALB</v>
      </c>
      <c r="B62" s="1" t="s">
        <v>35</v>
      </c>
      <c r="C62" s="15">
        <v>7</v>
      </c>
      <c r="E62" s="17">
        <f>IFERROR(VLOOKUP(E$3&amp;$A62,[3]Calcs!$Q$2:$R$2281,2,0),"")</f>
        <v>46.742609719999244</v>
      </c>
      <c r="F62" s="5">
        <f>IFERROR(VLOOKUP(F$3&amp;$A62,[3]Calcs!$Q$2:$R$2281,2,0),"")</f>
        <v>46.087871676382925</v>
      </c>
      <c r="G62" s="5">
        <f>IFERROR(VLOOKUP(G$3&amp;$A62,[3]Calcs!$Q$2:$R$2281,2,0),"")</f>
        <v>49.419223604591693</v>
      </c>
      <c r="H62" s="5">
        <f>IFERROR(VLOOKUP(H$3&amp;$A62,[3]Calcs!$Q$2:$R$2281,2,0),"")</f>
        <v>52.236170813445284</v>
      </c>
      <c r="I62" s="5">
        <f>IFERROR(VLOOKUP(I$3&amp;$A62,[3]Calcs!$Q$2:$R$2281,2,0),"")</f>
        <v>51.344200372665668</v>
      </c>
      <c r="J62" s="5">
        <f>IFERROR(VLOOKUP(J$3&amp;$A62,[3]Calcs!$Q$2:$R$2281,2,0),"")</f>
        <v>54.310703235588456</v>
      </c>
      <c r="K62" s="5">
        <f>IFERROR(VLOOKUP(K$3&amp;$A62,[3]Calcs!$Q$2:$R$2281,2,0),"")</f>
        <v>53.007518249504251</v>
      </c>
      <c r="L62" s="5">
        <f>IFERROR(VLOOKUP(L$3&amp;$A62,[3]Calcs!$Q$2:$R$2281,2,0),"")</f>
        <v>46.634139783316776</v>
      </c>
      <c r="M62" s="5">
        <f>IFERROR(VLOOKUP(M$3&amp;$A62,[3]Calcs!$Q$2:$R$2281,2,0),"")</f>
        <v>49.258335863251048</v>
      </c>
      <c r="N62" s="5">
        <f>IFERROR(VLOOKUP(N$3&amp;$A62,[3]Calcs!$Q$2:$R$2281,2,0),"")</f>
        <v>47.574180486246469</v>
      </c>
      <c r="O62" s="5">
        <f>IFERROR(VLOOKUP(O$3&amp;$A62,[3]Calcs!$Q$2:$R$2281,2,0),"")</f>
        <v>47.427764124297894</v>
      </c>
      <c r="P62" s="5">
        <f>IFERROR(VLOOKUP(P$3&amp;$A62,[3]Calcs!$Q$2:$R$2281,2,0),"")</f>
        <v>47.917560542619306</v>
      </c>
      <c r="Q62" s="5">
        <f>IFERROR(VLOOKUP(Q$3&amp;$A62,[3]Calcs!$Q$2:$R$2281,2,0),"")</f>
        <v>50.821740312118536</v>
      </c>
      <c r="R62" s="5">
        <f>IFERROR(VLOOKUP(R$3&amp;$A62,[3]Calcs!$Q$2:$R$2281,2,0),"")</f>
        <v>51.033093746774568</v>
      </c>
      <c r="S62" s="5">
        <f>IFERROR(VLOOKUP(S$3&amp;$A62,[3]Calcs!$Q$2:$R$2281,2,0),"")</f>
        <v>54.329275795314778</v>
      </c>
      <c r="T62" s="127">
        <f t="shared" si="0"/>
        <v>4.4603193283718742E-2</v>
      </c>
      <c r="U62" s="6">
        <f t="shared" si="1"/>
        <v>7.154772220461704E-2</v>
      </c>
      <c r="V62" s="6">
        <f t="shared" si="2"/>
        <v>3.29618204854021</v>
      </c>
      <c r="W62" s="17">
        <f>_xlfn.XLOOKUP(W$3&amp;$A62,[3]Calcs!$Q$2:$Q$2281,[3]Calcs!$H$2:$H$2281,"")</f>
        <v>4.634251594543457</v>
      </c>
      <c r="X62" s="5">
        <f>_xlfn.XLOOKUP(X$3&amp;$A62,[3]Calcs!$Q$2:$Q$2281,[3]Calcs!$H$2:$H$2281,"")</f>
        <v>4.634251594543457</v>
      </c>
      <c r="Y62" s="5">
        <f>_xlfn.XLOOKUP(Y$3&amp;$A62,[3]Calcs!$Q$2:$Q$2281,[3]Calcs!$H$2:$H$2281,"")</f>
        <v>5.0598607063293457</v>
      </c>
      <c r="Z62" s="5">
        <f>_xlfn.XLOOKUP(Z$3&amp;$A62,[3]Calcs!$Q$2:$Q$2281,[3]Calcs!$H$2:$H$2281,"")</f>
        <v>5.4854698181152344</v>
      </c>
      <c r="AA62" s="5">
        <f>_xlfn.XLOOKUP(AA$3&amp;$A62,[3]Calcs!$Q$2:$Q$2281,[3]Calcs!$H$2:$H$2281,"")</f>
        <v>5.2689366340637207</v>
      </c>
      <c r="AB62" s="5">
        <f>_xlfn.XLOOKUP(AB$3&amp;$A62,[3]Calcs!$Q$2:$Q$2281,[3]Calcs!$H$2:$H$2281,"")</f>
        <v>5.8674216270446777</v>
      </c>
      <c r="AC62" s="5">
        <f>_xlfn.XLOOKUP(AC$3&amp;$A62,[3]Calcs!$Q$2:$Q$2281,[3]Calcs!$H$2:$H$2281,"")</f>
        <v>5.5101242065429688</v>
      </c>
      <c r="AD62" s="5">
        <f>_xlfn.XLOOKUP(AD$3&amp;$A62,[3]Calcs!$Q$2:$Q$2281,[3]Calcs!$H$2:$H$2281,"")</f>
        <v>4.5506477355957031</v>
      </c>
      <c r="AE62" s="5">
        <f>_xlfn.XLOOKUP(AE$3&amp;$A62,[3]Calcs!$Q$2:$Q$2281,[3]Calcs!$H$2:$H$2281,"")</f>
        <v>4.8137631416320801</v>
      </c>
      <c r="AF62" s="5">
        <f>_xlfn.XLOOKUP(AF$3&amp;$A62,[3]Calcs!$Q$2:$Q$2281,[3]Calcs!$H$2:$H$2281,"")</f>
        <v>4.6066508293151855</v>
      </c>
      <c r="AG62" s="5">
        <f>_xlfn.XLOOKUP(AG$3&amp;$A62,[3]Calcs!$Q$2:$Q$2281,[3]Calcs!$H$2:$H$2281,"")</f>
        <v>4.5111007690429688</v>
      </c>
      <c r="AH62" s="5">
        <f>_xlfn.XLOOKUP(AH$3&amp;$A62,[3]Calcs!$Q$2:$Q$2281,[3]Calcs!$H$2:$H$2281,"")</f>
        <v>4.6395483016967773</v>
      </c>
      <c r="AI62" s="5">
        <f>_xlfn.XLOOKUP(AI$3&amp;$A62,[3]Calcs!$Q$2:$Q$2281,[3]Calcs!$H$2:$H$2281,"")</f>
        <v>5.0044026374816895</v>
      </c>
      <c r="AJ62" s="5">
        <f>_xlfn.XLOOKUP(AJ$3&amp;$A62,[3]Calcs!$Q$2:$Q$2281,[3]Calcs!$H$2:$H$2281,"")</f>
        <v>4.9953179359436035</v>
      </c>
      <c r="AK62" s="128">
        <f>_xlfn.XLOOKUP(AK$3&amp;$A62,[3]Calcs!$Q$2:$Q$2281,[3]Calcs!$H$2:$H$2281,"")</f>
        <v>5.3649096488952637</v>
      </c>
      <c r="AL62" s="127">
        <f t="shared" si="3"/>
        <v>-2.0373081374954392E-2</v>
      </c>
      <c r="AM62" s="6">
        <f t="shared" si="4"/>
        <v>0.36959171295166016</v>
      </c>
      <c r="AN62" s="17">
        <f>_xlfn.XLOOKUP(AN$3&amp;$A62,[3]Calcs!$Q$2:$Q$2281,[3]Calcs!$G$2:$G$2281,"")</f>
        <v>75.400000000000006</v>
      </c>
      <c r="AO62" s="5">
        <f>_xlfn.XLOOKUP(AO$3&amp;$A62,[3]Calcs!$Q$2:$Q$2281,[3]Calcs!$G$2:$G$2281,"")</f>
        <v>75.599999999999994</v>
      </c>
      <c r="AP62" s="5">
        <f>_xlfn.XLOOKUP(AP$3&amp;$A62,[3]Calcs!$Q$2:$Q$2281,[3]Calcs!$G$2:$G$2281,"")</f>
        <v>75.900000000000006</v>
      </c>
      <c r="AQ62" s="5">
        <f>_xlfn.XLOOKUP(AQ$3&amp;$A62,[3]Calcs!$Q$2:$Q$2281,[3]Calcs!$G$2:$G$2281,"")</f>
        <v>76.2</v>
      </c>
      <c r="AR62" s="5">
        <f>_xlfn.XLOOKUP(AR$3&amp;$A62,[3]Calcs!$Q$2:$Q$2281,[3]Calcs!$G$2:$G$2281,"")</f>
        <v>76.599999999999994</v>
      </c>
      <c r="AS62" s="5">
        <f>_xlfn.XLOOKUP(AS$3&amp;$A62,[3]Calcs!$Q$2:$Q$2281,[3]Calcs!$G$2:$G$2281,"")</f>
        <v>76.900000000000006</v>
      </c>
      <c r="AT62" s="5">
        <f>_xlfn.XLOOKUP(AT$3&amp;$A62,[3]Calcs!$Q$2:$Q$2281,[3]Calcs!$G$2:$G$2281,"")</f>
        <v>77.3</v>
      </c>
      <c r="AU62" s="5">
        <f>_xlfn.XLOOKUP(AU$3&amp;$A62,[3]Calcs!$Q$2:$Q$2281,[3]Calcs!$G$2:$G$2281,"")</f>
        <v>77.599999999999994</v>
      </c>
      <c r="AV62" s="5">
        <f>_xlfn.XLOOKUP(AV$3&amp;$A62,[3]Calcs!$Q$2:$Q$2281,[3]Calcs!$G$2:$G$2281,"")</f>
        <v>77.8</v>
      </c>
      <c r="AW62" s="5">
        <f>_xlfn.XLOOKUP(AW$3&amp;$A62,[3]Calcs!$Q$2:$Q$2281,[3]Calcs!$G$2:$G$2281,"")</f>
        <v>78</v>
      </c>
      <c r="AX62" s="5">
        <f>_xlfn.XLOOKUP(AX$3&amp;$A62,[3]Calcs!$Q$2:$Q$2281,[3]Calcs!$G$2:$G$2281,"")</f>
        <v>78.2</v>
      </c>
      <c r="AY62" s="5">
        <f>_xlfn.XLOOKUP(AY$3&amp;$A62,[3]Calcs!$Q$2:$Q$2281,[3]Calcs!$G$2:$G$2281,"")</f>
        <v>78.3</v>
      </c>
      <c r="AZ62" s="5">
        <f>_xlfn.XLOOKUP(AZ$3&amp;$A62,[3]Calcs!$Q$2:$Q$2281,[3]Calcs!$G$2:$G$2281,"")</f>
        <v>78.5</v>
      </c>
      <c r="BA62" s="5">
        <f>_xlfn.XLOOKUP(BA$3&amp;$A62,[3]Calcs!$Q$2:$Q$2281,[3]Calcs!$G$2:$G$2281,"")</f>
        <v>78.599999999999994</v>
      </c>
      <c r="BB62" s="5">
        <f>_xlfn.XLOOKUP(BB$3&amp;$A62,[3]Calcs!$Q$2:$Q$2281,[3]Calcs!$G$2:$G$2281,"")</f>
        <v>78.074139534883713</v>
      </c>
      <c r="BC62" s="127">
        <f t="shared" si="5"/>
        <v>0.26175824175824142</v>
      </c>
      <c r="BD62" s="6">
        <f t="shared" si="6"/>
        <v>-0.52586046511628126</v>
      </c>
      <c r="BE62" s="17">
        <f>_xlfn.XLOOKUP(BE$3&amp;$A62,[3]Calcs!$Q$2:$Q$2281,[3]Calcs!$I$2:$I$2281,"")</f>
        <v>2.03432482325805</v>
      </c>
      <c r="BF62" s="5">
        <f>_xlfn.XLOOKUP(BF$3&amp;$A62,[3]Calcs!$Q$2:$Q$2281,[3]Calcs!$I$2:$I$2281,"")</f>
        <v>2.1588475888153198</v>
      </c>
      <c r="BG62" s="5">
        <f>_xlfn.XLOOKUP(BG$3&amp;$A62,[3]Calcs!$Q$2:$Q$2281,[3]Calcs!$I$2:$I$2281,"")</f>
        <v>2.1359736874783199</v>
      </c>
      <c r="BH62" s="5">
        <f>_xlfn.XLOOKUP(BH$3&amp;$A62,[3]Calcs!$Q$2:$Q$2281,[3]Calcs!$I$2:$I$2281,"")</f>
        <v>2.1717912382412301</v>
      </c>
      <c r="BI62" s="5">
        <f>_xlfn.XLOOKUP(BI$3&amp;$A62,[3]Calcs!$Q$2:$Q$2281,[3]Calcs!$I$2:$I$2281,"")</f>
        <v>2.1070122901172099</v>
      </c>
      <c r="BJ62" s="5">
        <f>_xlfn.XLOOKUP(BJ$3&amp;$A62,[3]Calcs!$Q$2:$Q$2281,[3]Calcs!$I$2:$I$2281,"")</f>
        <v>2.3238294910802799</v>
      </c>
      <c r="BK62" s="5">
        <f>_xlfn.XLOOKUP(BK$3&amp;$A62,[3]Calcs!$Q$2:$Q$2281,[3]Calcs!$I$2:$I$2281,"")</f>
        <v>2.1490954851956299</v>
      </c>
      <c r="BL62" s="5">
        <f>_xlfn.XLOOKUP(BL$3&amp;$A62,[3]Calcs!$Q$2:$Q$2281,[3]Calcs!$I$2:$I$2281,"")</f>
        <v>2.1201005487864699</v>
      </c>
      <c r="BM62" s="5">
        <f>_xlfn.XLOOKUP(BM$3&amp;$A62,[3]Calcs!$Q$2:$Q$2281,[3]Calcs!$I$2:$I$2281,"")</f>
        <v>2.00558440371741</v>
      </c>
      <c r="BN62" s="5">
        <f>_xlfn.XLOOKUP(BN$3&amp;$A62,[3]Calcs!$Q$2:$Q$2281,[3]Calcs!$I$2:$I$2281,"")</f>
        <v>2.0414628609672199</v>
      </c>
      <c r="BO62" s="5">
        <f>_xlfn.XLOOKUP(BO$3&amp;$A62,[3]Calcs!$Q$2:$Q$2281,[3]Calcs!$I$2:$I$2281,"")</f>
        <v>1.95889508522745</v>
      </c>
      <c r="BP62" s="5">
        <f>_xlfn.XLOOKUP(BP$3&amp;$A62,[3]Calcs!$Q$2:$Q$2281,[3]Calcs!$I$2:$I$2281,"")</f>
        <v>2.0491887127007602</v>
      </c>
      <c r="BQ62" s="5">
        <f>_xlfn.XLOOKUP(BQ$3&amp;$A62,[3]Calcs!$Q$2:$Q$2281,[3]Calcs!$I$2:$I$2281,"")</f>
        <v>1.9977537075885019</v>
      </c>
      <c r="BR62" s="5">
        <f>_xlfn.XLOOKUP(BR$3&amp;$A62,[3]Calcs!$Q$2:$Q$2281,[3]Calcs!$I$2:$I$2281,"")</f>
        <v>1.9537262965787552</v>
      </c>
      <c r="BS62" s="5">
        <f>_xlfn.XLOOKUP(BS$3&amp;$A62,[3]Calcs!$Q$2:$Q$2281,[3]Calcs!$I$2:$I$2281,"")</f>
        <v>1.7897609476740794</v>
      </c>
      <c r="BT62" s="127">
        <f t="shared" si="7"/>
        <v>-1.4071711491578124E-2</v>
      </c>
      <c r="BU62" s="6">
        <f t="shared" si="8"/>
        <v>-0.16396534890467573</v>
      </c>
      <c r="BV62" s="15">
        <f t="shared" si="34"/>
        <v>25</v>
      </c>
      <c r="BW62">
        <f t="shared" si="34"/>
        <v>37</v>
      </c>
      <c r="BX62">
        <f t="shared" si="34"/>
        <v>18</v>
      </c>
      <c r="BY62">
        <f t="shared" si="34"/>
        <v>20</v>
      </c>
      <c r="BZ62">
        <f t="shared" si="34"/>
        <v>22</v>
      </c>
      <c r="CA62">
        <f t="shared" si="34"/>
        <v>8</v>
      </c>
      <c r="CB62">
        <f t="shared" si="34"/>
        <v>16</v>
      </c>
      <c r="CC62">
        <f t="shared" si="34"/>
        <v>53</v>
      </c>
      <c r="CD62">
        <f t="shared" si="34"/>
        <v>38</v>
      </c>
      <c r="CE62">
        <f t="shared" si="34"/>
        <v>48</v>
      </c>
      <c r="CF62">
        <f t="shared" si="34"/>
        <v>50</v>
      </c>
      <c r="CG62">
        <f t="shared" si="34"/>
        <v>48</v>
      </c>
      <c r="CH62">
        <f t="shared" si="34"/>
        <v>32</v>
      </c>
      <c r="CI62">
        <f t="shared" si="34"/>
        <v>36</v>
      </c>
      <c r="CJ62">
        <f t="shared" si="34"/>
        <v>15</v>
      </c>
      <c r="CK62" s="17">
        <v>3.063021</v>
      </c>
      <c r="CL62" s="5">
        <v>3.0339929999999997</v>
      </c>
      <c r="CM62" s="5">
        <v>3.0026830000000002</v>
      </c>
      <c r="CN62" s="5">
        <v>2.9730439999999998</v>
      </c>
      <c r="CO62" s="5">
        <v>2.948029</v>
      </c>
      <c r="CP62" s="5">
        <v>2.928601</v>
      </c>
      <c r="CQ62" s="5">
        <v>2.914091</v>
      </c>
      <c r="CR62" s="5">
        <v>2.903788</v>
      </c>
      <c r="CS62" s="5">
        <v>2.8963069999999997</v>
      </c>
      <c r="CT62" s="5">
        <v>2.8905240000000001</v>
      </c>
      <c r="CU62" s="5">
        <v>2.8864270000000003</v>
      </c>
      <c r="CV62" s="5">
        <v>2.884169</v>
      </c>
      <c r="CW62" s="5">
        <v>2.8827350000000003</v>
      </c>
      <c r="CX62" s="5">
        <v>2.8809130000000001</v>
      </c>
      <c r="CY62" s="5">
        <v>2.8778000000000001</v>
      </c>
      <c r="CZ62">
        <f t="shared" si="35"/>
        <v>143.17359516716181</v>
      </c>
      <c r="DA62">
        <f t="shared" si="35"/>
        <v>139.83028005104404</v>
      </c>
      <c r="DB62">
        <f t="shared" si="35"/>
        <v>148.39026259070621</v>
      </c>
      <c r="DC62">
        <f t="shared" si="35"/>
        <v>155.30043421988861</v>
      </c>
      <c r="DD62">
        <f t="shared" si="35"/>
        <v>151.3641916804292</v>
      </c>
      <c r="DE62">
        <f t="shared" si="35"/>
        <v>159.0543798064476</v>
      </c>
      <c r="DF62">
        <f t="shared" si="35"/>
        <v>154.46873186321608</v>
      </c>
      <c r="DG62">
        <f t="shared" si="35"/>
        <v>135.41565549311787</v>
      </c>
      <c r="DH62">
        <f t="shared" si="35"/>
        <v>142.66726296908504</v>
      </c>
      <c r="DI62">
        <f t="shared" si="35"/>
        <v>137.5143104758271</v>
      </c>
      <c r="DJ62">
        <f t="shared" si="35"/>
        <v>136.8967789180048</v>
      </c>
      <c r="DK62">
        <f t="shared" si="35"/>
        <v>138.20234267264578</v>
      </c>
      <c r="DL62">
        <f t="shared" si="35"/>
        <v>146.50560955865504</v>
      </c>
      <c r="DM62">
        <f t="shared" si="35"/>
        <v>147.02190320530156</v>
      </c>
      <c r="DN62">
        <f t="shared" si="35"/>
        <v>156.34878988375687</v>
      </c>
      <c r="DO62" s="5">
        <v>3.063021</v>
      </c>
      <c r="DP62" s="5">
        <v>3.0339929999999997</v>
      </c>
      <c r="DQ62" s="5">
        <v>3.0026830000000002</v>
      </c>
      <c r="DR62" s="5">
        <v>2.9730439999999998</v>
      </c>
      <c r="DS62" s="5">
        <v>2.948029</v>
      </c>
      <c r="DT62" s="5">
        <v>2.928601</v>
      </c>
      <c r="DU62" s="5">
        <v>2.914091</v>
      </c>
      <c r="DV62" s="5">
        <v>2.903788</v>
      </c>
      <c r="DW62" s="5">
        <v>2.8963069999999997</v>
      </c>
      <c r="DX62" s="5">
        <v>2.8905240000000001</v>
      </c>
      <c r="DY62" s="5">
        <v>2.8864270000000003</v>
      </c>
      <c r="DZ62" s="5">
        <v>2.884169</v>
      </c>
      <c r="EA62" s="5">
        <v>2.8827350000000003</v>
      </c>
      <c r="EB62" s="5">
        <v>2.8809130000000001</v>
      </c>
      <c r="EC62" s="5">
        <v>2.8778000000000001</v>
      </c>
      <c r="ED62" s="127">
        <f t="shared" si="38"/>
        <v>1.327098337615555</v>
      </c>
      <c r="EE62" s="6">
        <f t="shared" si="38"/>
        <v>1.2334491778267038</v>
      </c>
      <c r="EF62" s="6">
        <f t="shared" si="38"/>
        <v>1.3067816422340341</v>
      </c>
      <c r="EG62" s="6">
        <f t="shared" si="38"/>
        <v>1.3534916414547151</v>
      </c>
      <c r="EH62" s="6">
        <f t="shared" si="38"/>
        <v>1.3362353855446165</v>
      </c>
      <c r="EI62" s="6">
        <f t="shared" si="38"/>
        <v>1.4264998521127756</v>
      </c>
      <c r="EJ62" s="6">
        <f t="shared" si="38"/>
        <v>1.3219687408667773</v>
      </c>
      <c r="EK62" s="6">
        <f t="shared" si="38"/>
        <v>1.1689274746551666</v>
      </c>
      <c r="EL62" s="6">
        <f t="shared" si="38"/>
        <v>1.1913343930388538</v>
      </c>
      <c r="EM62" s="6">
        <f t="shared" si="38"/>
        <v>1.1327985989471463</v>
      </c>
      <c r="EN62" s="6">
        <f t="shared" si="38"/>
        <v>1.1408860530284501</v>
      </c>
      <c r="EO62" s="6">
        <f t="shared" si="38"/>
        <v>1.1520573978522801</v>
      </c>
      <c r="EP62" s="6">
        <f t="shared" si="38"/>
        <v>1.220754120381689</v>
      </c>
      <c r="EQ62" s="6">
        <f t="shared" si="38"/>
        <v>1.2161894812256351</v>
      </c>
      <c r="ER62" s="6">
        <f>IFERROR(S62/VLOOKUP($C62,$C$159:$S$166,S$3-2003,0),"")</f>
        <v>1.3143935926633386</v>
      </c>
      <c r="ES62" s="17">
        <f t="shared" si="36"/>
        <v>46.742609719999244</v>
      </c>
      <c r="ET62" s="5">
        <f t="shared" si="36"/>
        <v>46.087871676382925</v>
      </c>
      <c r="EU62" s="5">
        <f t="shared" si="36"/>
        <v>49.419223604591693</v>
      </c>
      <c r="EV62" s="5">
        <f t="shared" si="36"/>
        <v>52.236170813445284</v>
      </c>
      <c r="EW62" s="5">
        <f t="shared" si="36"/>
        <v>51.344200372665668</v>
      </c>
      <c r="EX62" s="5">
        <f t="shared" si="33"/>
        <v>54.310703235588456</v>
      </c>
      <c r="EY62" s="5">
        <f t="shared" si="33"/>
        <v>53.007518249504251</v>
      </c>
      <c r="EZ62" s="5">
        <f t="shared" si="33"/>
        <v>46.634139783316776</v>
      </c>
      <c r="FA62" s="5">
        <f t="shared" si="33"/>
        <v>49.258335863251048</v>
      </c>
      <c r="FB62" s="5">
        <f t="shared" si="33"/>
        <v>47.574180486246469</v>
      </c>
      <c r="FC62" s="5">
        <f t="shared" si="33"/>
        <v>47.427764124297894</v>
      </c>
      <c r="FD62" s="5">
        <f t="shared" si="33"/>
        <v>47.917560542619306</v>
      </c>
      <c r="FE62" s="5">
        <f t="shared" si="33"/>
        <v>50.821740312118536</v>
      </c>
      <c r="FF62" s="5">
        <f t="shared" si="33"/>
        <v>51.033093746774568</v>
      </c>
      <c r="FG62" s="5">
        <f t="shared" si="13"/>
        <v>54.329275795314778</v>
      </c>
      <c r="FH62" s="15">
        <f t="shared" si="37"/>
        <v>143.17359516716181</v>
      </c>
      <c r="FI62">
        <f t="shared" si="37"/>
        <v>139.83028005104404</v>
      </c>
      <c r="FJ62">
        <f t="shared" si="37"/>
        <v>148.39026259070621</v>
      </c>
      <c r="FK62">
        <f t="shared" si="37"/>
        <v>155.30043421988861</v>
      </c>
      <c r="FL62">
        <f t="shared" si="37"/>
        <v>151.3641916804292</v>
      </c>
      <c r="FM62">
        <f t="shared" si="37"/>
        <v>159.0543798064476</v>
      </c>
      <c r="FN62">
        <f t="shared" si="37"/>
        <v>154.46873186321608</v>
      </c>
      <c r="FO62">
        <f t="shared" si="37"/>
        <v>135.41565549311787</v>
      </c>
      <c r="FP62">
        <f t="shared" si="37"/>
        <v>142.66726296908504</v>
      </c>
      <c r="FQ62">
        <f t="shared" si="37"/>
        <v>137.5143104758271</v>
      </c>
      <c r="FR62">
        <f t="shared" si="37"/>
        <v>136.8967789180048</v>
      </c>
      <c r="FS62">
        <f t="shared" si="37"/>
        <v>138.20234267264578</v>
      </c>
      <c r="FT62">
        <f t="shared" si="37"/>
        <v>146.50560955865504</v>
      </c>
      <c r="FU62">
        <f t="shared" si="37"/>
        <v>147.02190320530156</v>
      </c>
      <c r="FV62">
        <f t="shared" si="37"/>
        <v>156.34878988375687</v>
      </c>
    </row>
    <row r="63" spans="1:178">
      <c r="A63" t="str">
        <f>VLOOKUP(B63,'[3]country codes'!$A$3:$B$287,2,0)</f>
        <v>VUT</v>
      </c>
      <c r="B63" s="1" t="s">
        <v>11</v>
      </c>
      <c r="C63" s="15">
        <v>2</v>
      </c>
      <c r="E63" s="17" t="str">
        <f>IFERROR(VLOOKUP(E$3&amp;$A63,[3]Calcs!$Q$2:$R$2281,2,0),"")</f>
        <v/>
      </c>
      <c r="F63" s="5" t="str">
        <f>IFERROR(VLOOKUP(F$3&amp;$A63,[3]Calcs!$Q$2:$R$2281,2,0),"")</f>
        <v/>
      </c>
      <c r="G63" s="5" t="str">
        <f>IFERROR(VLOOKUP(G$3&amp;$A63,[3]Calcs!$Q$2:$R$2281,2,0),"")</f>
        <v/>
      </c>
      <c r="H63" s="5" t="str">
        <f>IFERROR(VLOOKUP(H$3&amp;$A63,[3]Calcs!$Q$2:$R$2281,2,0),"")</f>
        <v/>
      </c>
      <c r="I63" s="5" t="str">
        <f>IFERROR(VLOOKUP(I$3&amp;$A63,[3]Calcs!$Q$2:$R$2281,2,0),"")</f>
        <v/>
      </c>
      <c r="J63" s="5" t="str">
        <f>IFERROR(VLOOKUP(J$3&amp;$A63,[3]Calcs!$Q$2:$R$2281,2,0),"")</f>
        <v/>
      </c>
      <c r="K63" s="5" t="str">
        <f>IFERROR(VLOOKUP(K$3&amp;$A63,[3]Calcs!$Q$2:$R$2281,2,0),"")</f>
        <v/>
      </c>
      <c r="L63" s="5" t="str">
        <f>IFERROR(VLOOKUP(L$3&amp;$A63,[3]Calcs!$Q$2:$R$2281,2,0),"")</f>
        <v/>
      </c>
      <c r="M63" s="5" t="str">
        <f>IFERROR(VLOOKUP(M$3&amp;$A63,[3]Calcs!$Q$2:$R$2281,2,0),"")</f>
        <v/>
      </c>
      <c r="N63" s="5" t="str">
        <f>IFERROR(VLOOKUP(N$3&amp;$A63,[3]Calcs!$Q$2:$R$2281,2,0),"")</f>
        <v/>
      </c>
      <c r="O63" s="5" t="str">
        <f>IFERROR(VLOOKUP(O$3&amp;$A63,[3]Calcs!$Q$2:$R$2281,2,0),"")</f>
        <v/>
      </c>
      <c r="P63" s="5">
        <f>IFERROR(VLOOKUP(P$3&amp;$A63,[3]Calcs!$Q$2:$R$2281,2,0),"")</f>
        <v>59.107204780683276</v>
      </c>
      <c r="Q63" s="5">
        <f>IFERROR(VLOOKUP(Q$3&amp;$A63,[3]Calcs!$Q$2:$R$2281,2,0),"")</f>
        <v>59.63471472451581</v>
      </c>
      <c r="R63" s="5">
        <f>IFERROR(VLOOKUP(R$3&amp;$A63,[3]Calcs!$Q$2:$R$2281,2,0),"")</f>
        <v>60.363875808250292</v>
      </c>
      <c r="S63" s="5" t="str">
        <f>IFERROR(VLOOKUP(S$3&amp;$A63,[3]Calcs!$Q$2:$R$2281,2,0),"")</f>
        <v/>
      </c>
      <c r="T63" s="127">
        <f t="shared" si="0"/>
        <v>0.62833551378350805</v>
      </c>
      <c r="U63" s="6">
        <f t="shared" si="1"/>
        <v>0.99573595089693445</v>
      </c>
      <c r="V63" s="6" t="str">
        <f t="shared" si="2"/>
        <v/>
      </c>
      <c r="W63" s="17" t="str">
        <f>_xlfn.XLOOKUP(W$3&amp;$A63,[3]Calcs!$Q$2:$Q$2281,[3]Calcs!$H$2:$H$2281,"")</f>
        <v/>
      </c>
      <c r="X63" s="5" t="str">
        <f>_xlfn.XLOOKUP(X$3&amp;$A63,[3]Calcs!$Q$2:$Q$2281,[3]Calcs!$H$2:$H$2281,"")</f>
        <v/>
      </c>
      <c r="Y63" s="5" t="str">
        <f>_xlfn.XLOOKUP(Y$3&amp;$A63,[3]Calcs!$Q$2:$Q$2281,[3]Calcs!$H$2:$H$2281,"")</f>
        <v/>
      </c>
      <c r="Z63" s="5" t="str">
        <f>_xlfn.XLOOKUP(Z$3&amp;$A63,[3]Calcs!$Q$2:$Q$2281,[3]Calcs!$H$2:$H$2281,"")</f>
        <v/>
      </c>
      <c r="AA63" s="5" t="str">
        <f>_xlfn.XLOOKUP(AA$3&amp;$A63,[3]Calcs!$Q$2:$Q$2281,[3]Calcs!$H$2:$H$2281,"")</f>
        <v/>
      </c>
      <c r="AB63" s="5" t="str">
        <f>_xlfn.XLOOKUP(AB$3&amp;$A63,[3]Calcs!$Q$2:$Q$2281,[3]Calcs!$H$2:$H$2281,"")</f>
        <v/>
      </c>
      <c r="AC63" s="5" t="str">
        <f>_xlfn.XLOOKUP(AC$3&amp;$A63,[3]Calcs!$Q$2:$Q$2281,[3]Calcs!$H$2:$H$2281,"")</f>
        <v/>
      </c>
      <c r="AD63" s="5">
        <f>_xlfn.XLOOKUP(AD$3&amp;$A63,[3]Calcs!$Q$2:$Q$2281,[3]Calcs!$H$2:$H$2281,"")</f>
        <v>6.47</v>
      </c>
      <c r="AE63" s="5">
        <f>_xlfn.XLOOKUP(AE$3&amp;$A63,[3]Calcs!$Q$2:$Q$2281,[3]Calcs!$H$2:$H$2281,"")</f>
        <v>6.5509367194994104</v>
      </c>
      <c r="AF63" s="5">
        <f>_xlfn.XLOOKUP(AF$3&amp;$A63,[3]Calcs!$Q$2:$Q$2281,[3]Calcs!$H$2:$H$2281,"")</f>
        <v>6.631873438998821</v>
      </c>
      <c r="AG63" s="5">
        <f>_xlfn.XLOOKUP(AG$3&amp;$A63,[3]Calcs!$Q$2:$Q$2281,[3]Calcs!$H$2:$H$2281,"")</f>
        <v>6.7128101584982316</v>
      </c>
      <c r="AH63" s="5">
        <f>_xlfn.XLOOKUP(AH$3&amp;$A63,[3]Calcs!$Q$2:$Q$2281,[3]Calcs!$H$2:$H$2281,"")</f>
        <v>6.7937468779976422</v>
      </c>
      <c r="AI63" s="5">
        <f>_xlfn.XLOOKUP(AI$3&amp;$A63,[3]Calcs!$Q$2:$Q$2281,[3]Calcs!$H$2:$H$2281,"")</f>
        <v>6.8746835974970528</v>
      </c>
      <c r="AJ63" s="5">
        <f>_xlfn.XLOOKUP(AJ$3&amp;$A63,[3]Calcs!$Q$2:$Q$2281,[3]Calcs!$H$2:$H$2281,"")</f>
        <v>6.9556203169964634</v>
      </c>
      <c r="AK63" s="128">
        <f>_xlfn.XLOOKUP(AK$3&amp;$A63,[3]Calcs!$Q$2:$Q$2281,[3]Calcs!$H$2:$H$2281,"")</f>
        <v>7.0365570364958714</v>
      </c>
      <c r="AL63" s="127">
        <f t="shared" si="3"/>
        <v>8.0936719499410614E-2</v>
      </c>
      <c r="AM63" s="6">
        <f t="shared" si="4"/>
        <v>8.093671949940795E-2</v>
      </c>
      <c r="AN63" s="17">
        <f>_xlfn.XLOOKUP(AN$3&amp;$A63,[3]Calcs!$Q$2:$Q$2281,[3]Calcs!$G$2:$G$2281,"")</f>
        <v>68.5</v>
      </c>
      <c r="AO63" s="5">
        <f>_xlfn.XLOOKUP(AO$3&amp;$A63,[3]Calcs!$Q$2:$Q$2281,[3]Calcs!$G$2:$G$2281,"")</f>
        <v>68.7</v>
      </c>
      <c r="AP63" s="5">
        <f>_xlfn.XLOOKUP(AP$3&amp;$A63,[3]Calcs!$Q$2:$Q$2281,[3]Calcs!$G$2:$G$2281,"")</f>
        <v>68.8</v>
      </c>
      <c r="AQ63" s="5">
        <f>_xlfn.XLOOKUP(AQ$3&amp;$A63,[3]Calcs!$Q$2:$Q$2281,[3]Calcs!$G$2:$G$2281,"")</f>
        <v>69</v>
      </c>
      <c r="AR63" s="5">
        <f>_xlfn.XLOOKUP(AR$3&amp;$A63,[3]Calcs!$Q$2:$Q$2281,[3]Calcs!$G$2:$G$2281,"")</f>
        <v>69.099999999999994</v>
      </c>
      <c r="AS63" s="5">
        <f>_xlfn.XLOOKUP(AS$3&amp;$A63,[3]Calcs!$Q$2:$Q$2281,[3]Calcs!$G$2:$G$2281,"")</f>
        <v>69.3</v>
      </c>
      <c r="AT63" s="5">
        <f>_xlfn.XLOOKUP(AT$3&amp;$A63,[3]Calcs!$Q$2:$Q$2281,[3]Calcs!$G$2:$G$2281,"")</f>
        <v>69.400000000000006</v>
      </c>
      <c r="AU63" s="5">
        <f>_xlfn.XLOOKUP(AU$3&amp;$A63,[3]Calcs!$Q$2:$Q$2281,[3]Calcs!$G$2:$G$2281,"")</f>
        <v>69.599999999999994</v>
      </c>
      <c r="AV63" s="5">
        <f>_xlfn.XLOOKUP(AV$3&amp;$A63,[3]Calcs!$Q$2:$Q$2281,[3]Calcs!$G$2:$G$2281,"")</f>
        <v>69.7</v>
      </c>
      <c r="AW63" s="5">
        <f>_xlfn.XLOOKUP(AW$3&amp;$A63,[3]Calcs!$Q$2:$Q$2281,[3]Calcs!$G$2:$G$2281,"")</f>
        <v>69.900000000000006</v>
      </c>
      <c r="AX63" s="5">
        <f>_xlfn.XLOOKUP(AX$3&amp;$A63,[3]Calcs!$Q$2:$Q$2281,[3]Calcs!$G$2:$G$2281,"")</f>
        <v>70</v>
      </c>
      <c r="AY63" s="5">
        <f>_xlfn.XLOOKUP(AY$3&amp;$A63,[3]Calcs!$Q$2:$Q$2281,[3]Calcs!$G$2:$G$2281,"")</f>
        <v>70.2</v>
      </c>
      <c r="AZ63" s="5">
        <f>_xlfn.XLOOKUP(AZ$3&amp;$A63,[3]Calcs!$Q$2:$Q$2281,[3]Calcs!$G$2:$G$2281,"")</f>
        <v>70.3</v>
      </c>
      <c r="BA63" s="5">
        <f>_xlfn.XLOOKUP(BA$3&amp;$A63,[3]Calcs!$Q$2:$Q$2281,[3]Calcs!$G$2:$G$2281,"")</f>
        <v>70.5</v>
      </c>
      <c r="BB63" s="5" t="str">
        <f>_xlfn.XLOOKUP(BB$3&amp;$A63,[3]Calcs!$Q$2:$Q$2281,[3]Calcs!$G$2:$G$2281,"")</f>
        <v/>
      </c>
      <c r="BC63" s="127">
        <f t="shared" si="5"/>
        <v>0.15076923076923088</v>
      </c>
      <c r="BD63" s="6" t="str">
        <f t="shared" si="6"/>
        <v/>
      </c>
      <c r="BE63" s="17" t="str">
        <f>_xlfn.XLOOKUP(BE$3&amp;$A63,[3]Calcs!$Q$2:$Q$2281,[3]Calcs!$I$2:$I$2281,"")</f>
        <v/>
      </c>
      <c r="BF63" s="5" t="str">
        <f>_xlfn.XLOOKUP(BF$3&amp;$A63,[3]Calcs!$Q$2:$Q$2281,[3]Calcs!$I$2:$I$2281,"")</f>
        <v/>
      </c>
      <c r="BG63" s="5" t="str">
        <f>_xlfn.XLOOKUP(BG$3&amp;$A63,[3]Calcs!$Q$2:$Q$2281,[3]Calcs!$I$2:$I$2281,"")</f>
        <v/>
      </c>
      <c r="BH63" s="5" t="str">
        <f>_xlfn.XLOOKUP(BH$3&amp;$A63,[3]Calcs!$Q$2:$Q$2281,[3]Calcs!$I$2:$I$2281,"")</f>
        <v/>
      </c>
      <c r="BI63" s="5" t="str">
        <f>_xlfn.XLOOKUP(BI$3&amp;$A63,[3]Calcs!$Q$2:$Q$2281,[3]Calcs!$I$2:$I$2281,"")</f>
        <v/>
      </c>
      <c r="BJ63" s="5" t="str">
        <f>_xlfn.XLOOKUP(BJ$3&amp;$A63,[3]Calcs!$Q$2:$Q$2281,[3]Calcs!$I$2:$I$2281,"")</f>
        <v/>
      </c>
      <c r="BK63" s="5" t="str">
        <f>_xlfn.XLOOKUP(BK$3&amp;$A63,[3]Calcs!$Q$2:$Q$2281,[3]Calcs!$I$2:$I$2281,"")</f>
        <v/>
      </c>
      <c r="BL63" s="5" t="str">
        <f>_xlfn.XLOOKUP(BL$3&amp;$A63,[3]Calcs!$Q$2:$Q$2281,[3]Calcs!$I$2:$I$2281,"")</f>
        <v/>
      </c>
      <c r="BM63" s="5" t="str">
        <f>_xlfn.XLOOKUP(BM$3&amp;$A63,[3]Calcs!$Q$2:$Q$2281,[3]Calcs!$I$2:$I$2281,"")</f>
        <v/>
      </c>
      <c r="BN63" s="5" t="str">
        <f>_xlfn.XLOOKUP(BN$3&amp;$A63,[3]Calcs!$Q$2:$Q$2281,[3]Calcs!$I$2:$I$2281,"")</f>
        <v/>
      </c>
      <c r="BO63" s="5" t="str">
        <f>_xlfn.XLOOKUP(BO$3&amp;$A63,[3]Calcs!$Q$2:$Q$2281,[3]Calcs!$I$2:$I$2281,"")</f>
        <v/>
      </c>
      <c r="BP63" s="5">
        <f>_xlfn.XLOOKUP(BP$3&amp;$A63,[3]Calcs!$Q$2:$Q$2281,[3]Calcs!$I$2:$I$2281,"")</f>
        <v>1.63855</v>
      </c>
      <c r="BQ63" s="5">
        <f>_xlfn.XLOOKUP(BQ$3&amp;$A63,[3]Calcs!$Q$2:$Q$2281,[3]Calcs!$I$2:$I$2281,"")</f>
        <v>1.6243790412195271</v>
      </c>
      <c r="BR63" s="5">
        <f>_xlfn.XLOOKUP(BR$3&amp;$A63,[3]Calcs!$Q$2:$Q$2281,[3]Calcs!$I$2:$I$2281,"")</f>
        <v>1.6160936601940632</v>
      </c>
      <c r="BS63" s="5">
        <f>_xlfn.XLOOKUP(BS$3&amp;$A63,[3]Calcs!$Q$2:$Q$2281,[3]Calcs!$I$2:$I$2281,"")</f>
        <v>1.5812863870506235</v>
      </c>
      <c r="BT63" s="127">
        <f t="shared" si="7"/>
        <v>-1.1228169902968377E-2</v>
      </c>
      <c r="BU63" s="6">
        <f t="shared" si="8"/>
        <v>-3.4807273143439676E-2</v>
      </c>
      <c r="BV63" s="15" t="str">
        <f t="shared" si="34"/>
        <v/>
      </c>
      <c r="BW63" t="str">
        <f t="shared" si="34"/>
        <v/>
      </c>
      <c r="BX63" t="str">
        <f t="shared" si="34"/>
        <v/>
      </c>
      <c r="BY63" t="str">
        <f t="shared" si="34"/>
        <v/>
      </c>
      <c r="BZ63" t="str">
        <f t="shared" si="34"/>
        <v/>
      </c>
      <c r="CA63" t="str">
        <f t="shared" si="34"/>
        <v/>
      </c>
      <c r="CB63" t="str">
        <f t="shared" si="34"/>
        <v/>
      </c>
      <c r="CC63" t="str">
        <f t="shared" si="34"/>
        <v/>
      </c>
      <c r="CD63" t="str">
        <f t="shared" si="34"/>
        <v/>
      </c>
      <c r="CE63" t="str">
        <f t="shared" si="34"/>
        <v/>
      </c>
      <c r="CF63" t="str">
        <f t="shared" si="34"/>
        <v/>
      </c>
      <c r="CG63">
        <f t="shared" si="34"/>
        <v>4</v>
      </c>
      <c r="CH63">
        <f t="shared" si="34"/>
        <v>4</v>
      </c>
      <c r="CI63">
        <f t="shared" si="34"/>
        <v>2</v>
      </c>
      <c r="CJ63" t="str">
        <f t="shared" si="34"/>
        <v/>
      </c>
      <c r="CK63" s="17" t="s">
        <v>333</v>
      </c>
      <c r="CL63" s="5" t="s">
        <v>333</v>
      </c>
      <c r="CM63" s="5" t="s">
        <v>333</v>
      </c>
      <c r="CN63" s="5" t="s">
        <v>333</v>
      </c>
      <c r="CO63" s="5" t="s">
        <v>333</v>
      </c>
      <c r="CP63" s="5" t="s">
        <v>333</v>
      </c>
      <c r="CQ63" s="5" t="s">
        <v>333</v>
      </c>
      <c r="CR63" s="5" t="s">
        <v>333</v>
      </c>
      <c r="CS63" s="5" t="s">
        <v>333</v>
      </c>
      <c r="CT63" s="5" t="s">
        <v>333</v>
      </c>
      <c r="CU63" s="5" t="s">
        <v>333</v>
      </c>
      <c r="CV63" s="5">
        <v>0.285499</v>
      </c>
      <c r="CW63" s="5">
        <v>0.29267500000000002</v>
      </c>
      <c r="CX63" s="5">
        <v>0.29988199999999998</v>
      </c>
      <c r="CY63" s="5" t="s">
        <v>333</v>
      </c>
      <c r="CZ63" t="str">
        <f t="shared" si="35"/>
        <v/>
      </c>
      <c r="DA63" t="str">
        <f t="shared" si="35"/>
        <v/>
      </c>
      <c r="DB63" t="str">
        <f t="shared" si="35"/>
        <v/>
      </c>
      <c r="DC63" t="str">
        <f t="shared" si="35"/>
        <v/>
      </c>
      <c r="DD63" t="str">
        <f t="shared" si="35"/>
        <v/>
      </c>
      <c r="DE63" t="str">
        <f t="shared" si="35"/>
        <v/>
      </c>
      <c r="DF63" t="str">
        <f t="shared" si="35"/>
        <v/>
      </c>
      <c r="DG63" t="str">
        <f t="shared" si="35"/>
        <v/>
      </c>
      <c r="DH63" t="str">
        <f t="shared" si="35"/>
        <v/>
      </c>
      <c r="DI63" t="str">
        <f t="shared" si="35"/>
        <v/>
      </c>
      <c r="DJ63" t="str">
        <f t="shared" si="35"/>
        <v/>
      </c>
      <c r="DK63">
        <f t="shared" si="35"/>
        <v>16.875047857680293</v>
      </c>
      <c r="DL63">
        <f t="shared" si="35"/>
        <v>17.453590131997665</v>
      </c>
      <c r="DM63">
        <f t="shared" si="35"/>
        <v>18.102039805129714</v>
      </c>
      <c r="DN63" t="str">
        <f t="shared" si="35"/>
        <v/>
      </c>
      <c r="DO63" s="5">
        <v>0.21437899999999999</v>
      </c>
      <c r="DP63" s="5">
        <v>0.21946399999999999</v>
      </c>
      <c r="DQ63" s="5">
        <v>0.22469999999999998</v>
      </c>
      <c r="DR63" s="5">
        <v>0.230244</v>
      </c>
      <c r="DS63" s="5">
        <v>0.23621600000000001</v>
      </c>
      <c r="DT63" s="5">
        <v>0.24265799999999998</v>
      </c>
      <c r="DU63" s="5">
        <v>0.249505</v>
      </c>
      <c r="DV63" s="5">
        <v>0.256637</v>
      </c>
      <c r="DW63" s="5">
        <v>0.26388799999999996</v>
      </c>
      <c r="DX63" s="5">
        <v>0.27112799999999998</v>
      </c>
      <c r="DY63" s="5">
        <v>0.27832600000000002</v>
      </c>
      <c r="DZ63" s="5">
        <v>0.285499</v>
      </c>
      <c r="EA63" s="5">
        <v>0.29267500000000002</v>
      </c>
      <c r="EB63" s="5">
        <v>0.29988199999999998</v>
      </c>
      <c r="EC63" s="5">
        <v>0.30714999999999998</v>
      </c>
      <c r="ED63" s="127" t="str">
        <f>IFERROR(E63/VLOOKUP($C63,$C$159:$S$166,E$3-2003,0),"")</f>
        <v/>
      </c>
      <c r="EE63" s="6" t="str">
        <f>IFERROR(F63/#REF!,"")</f>
        <v/>
      </c>
      <c r="EF63" s="6" t="str">
        <f t="shared" si="38"/>
        <v/>
      </c>
      <c r="EG63" s="6" t="str">
        <f t="shared" si="38"/>
        <v/>
      </c>
      <c r="EH63" s="6" t="str">
        <f t="shared" si="38"/>
        <v/>
      </c>
      <c r="EI63" s="6" t="str">
        <f t="shared" si="38"/>
        <v/>
      </c>
      <c r="EJ63" s="6" t="str">
        <f t="shared" si="38"/>
        <v/>
      </c>
      <c r="EK63" s="6" t="str">
        <f t="shared" si="38"/>
        <v/>
      </c>
      <c r="EL63" s="6" t="str">
        <f t="shared" si="38"/>
        <v/>
      </c>
      <c r="EM63" s="6" t="str">
        <f t="shared" si="38"/>
        <v/>
      </c>
      <c r="EN63" s="6" t="str">
        <f t="shared" si="38"/>
        <v/>
      </c>
      <c r="EO63" s="6">
        <f t="shared" si="38"/>
        <v>1.5072573926905479</v>
      </c>
      <c r="EP63" s="6">
        <f t="shared" si="38"/>
        <v>1.556506556427832</v>
      </c>
      <c r="EQ63" s="6">
        <f t="shared" si="38"/>
        <v>1.5751652463316155</v>
      </c>
      <c r="ER63" s="6" t="str">
        <f>IFERROR(S63/VLOOKUP($C63,$C$159:$S$166,S$3-2003,0),"")</f>
        <v/>
      </c>
      <c r="ES63" s="17" t="str">
        <f t="shared" si="36"/>
        <v/>
      </c>
      <c r="ET63" s="5" t="str">
        <f t="shared" si="36"/>
        <v/>
      </c>
      <c r="EU63" s="5" t="str">
        <f t="shared" si="36"/>
        <v/>
      </c>
      <c r="EV63" s="5" t="str">
        <f t="shared" si="36"/>
        <v/>
      </c>
      <c r="EW63" s="5" t="str">
        <f t="shared" si="36"/>
        <v/>
      </c>
      <c r="EX63" s="5" t="str">
        <f t="shared" si="33"/>
        <v/>
      </c>
      <c r="EY63" s="5" t="str">
        <f t="shared" si="33"/>
        <v/>
      </c>
      <c r="EZ63" s="5" t="str">
        <f t="shared" si="33"/>
        <v/>
      </c>
      <c r="FA63" s="5" t="str">
        <f t="shared" si="33"/>
        <v/>
      </c>
      <c r="FB63" s="5" t="str">
        <f t="shared" si="33"/>
        <v/>
      </c>
      <c r="FC63" s="5" t="str">
        <f t="shared" si="33"/>
        <v/>
      </c>
      <c r="FD63" s="5">
        <f t="shared" si="33"/>
        <v>59.107204780683276</v>
      </c>
      <c r="FE63" s="5">
        <f t="shared" si="33"/>
        <v>59.63471472451581</v>
      </c>
      <c r="FF63" s="5">
        <f t="shared" si="33"/>
        <v>60.363875808250292</v>
      </c>
      <c r="FG63" s="5" t="str">
        <f t="shared" si="13"/>
        <v/>
      </c>
      <c r="FH63" s="15" t="str">
        <f t="shared" si="37"/>
        <v/>
      </c>
      <c r="FI63" t="str">
        <f t="shared" si="37"/>
        <v/>
      </c>
      <c r="FJ63" t="str">
        <f t="shared" si="37"/>
        <v/>
      </c>
      <c r="FK63" t="str">
        <f t="shared" si="37"/>
        <v/>
      </c>
      <c r="FL63" t="str">
        <f t="shared" si="37"/>
        <v/>
      </c>
      <c r="FM63" t="str">
        <f t="shared" si="37"/>
        <v/>
      </c>
      <c r="FN63" t="str">
        <f t="shared" si="37"/>
        <v/>
      </c>
      <c r="FO63" t="str">
        <f t="shared" si="37"/>
        <v/>
      </c>
      <c r="FP63" t="str">
        <f t="shared" si="37"/>
        <v/>
      </c>
      <c r="FQ63" t="str">
        <f t="shared" si="37"/>
        <v/>
      </c>
      <c r="FR63" t="str">
        <f t="shared" si="37"/>
        <v/>
      </c>
      <c r="FS63">
        <f t="shared" si="37"/>
        <v>16.875047857680293</v>
      </c>
      <c r="FT63">
        <f t="shared" si="37"/>
        <v>17.453590131997665</v>
      </c>
      <c r="FU63">
        <f t="shared" si="37"/>
        <v>18.102039805129714</v>
      </c>
      <c r="FV63" t="str">
        <f t="shared" si="37"/>
        <v/>
      </c>
    </row>
    <row r="64" spans="1:178">
      <c r="A64" t="str">
        <f>VLOOKUP(B64,'[3]country codes'!$A$3:$B$287,2,0)</f>
        <v>AZE</v>
      </c>
      <c r="B64" s="1" t="s">
        <v>46</v>
      </c>
      <c r="C64" s="15">
        <v>7</v>
      </c>
      <c r="E64" s="17">
        <f>IFERROR(VLOOKUP(E$3&amp;$A64,[3]Calcs!$Q$2:$R$2281,2,0),"")</f>
        <v>41.759444744264322</v>
      </c>
      <c r="F64" s="5">
        <f>IFERROR(VLOOKUP(F$3&amp;$A64,[3]Calcs!$Q$2:$R$2281,2,0),"")</f>
        <v>41.192950432966754</v>
      </c>
      <c r="G64" s="5">
        <f>IFERROR(VLOOKUP(G$3&amp;$A64,[3]Calcs!$Q$2:$R$2281,2,0),"")</f>
        <v>45.142995162285715</v>
      </c>
      <c r="H64" s="5">
        <f>IFERROR(VLOOKUP(H$3&amp;$A64,[3]Calcs!$Q$2:$R$2281,2,0),"")</f>
        <v>42.775164936352198</v>
      </c>
      <c r="I64" s="5">
        <f>IFERROR(VLOOKUP(I$3&amp;$A64,[3]Calcs!$Q$2:$R$2281,2,0),"")</f>
        <v>41.190981553962402</v>
      </c>
      <c r="J64" s="5">
        <f>IFERROR(VLOOKUP(J$3&amp;$A64,[3]Calcs!$Q$2:$R$2281,2,0),"")</f>
        <v>43.180678093797063</v>
      </c>
      <c r="K64" s="5">
        <f>IFERROR(VLOOKUP(K$3&amp;$A64,[3]Calcs!$Q$2:$R$2281,2,0),"")</f>
        <v>44.284257013691828</v>
      </c>
      <c r="L64" s="5">
        <f>IFERROR(VLOOKUP(L$3&amp;$A64,[3]Calcs!$Q$2:$R$2281,2,0),"")</f>
        <v>47.998287715715918</v>
      </c>
      <c r="M64" s="5">
        <f>IFERROR(VLOOKUP(M$3&amp;$A64,[3]Calcs!$Q$2:$R$2281,2,0),"")</f>
        <v>47.256698035771386</v>
      </c>
      <c r="N64" s="5">
        <f>IFERROR(VLOOKUP(N$3&amp;$A64,[3]Calcs!$Q$2:$R$2281,2,0),"")</f>
        <v>46.524539208098759</v>
      </c>
      <c r="O64" s="5">
        <f>IFERROR(VLOOKUP(O$3&amp;$A64,[3]Calcs!$Q$2:$R$2281,2,0),"")</f>
        <v>48.847196448253314</v>
      </c>
      <c r="P64" s="5">
        <f>IFERROR(VLOOKUP(P$3&amp;$A64,[3]Calcs!$Q$2:$R$2281,2,0),"")</f>
        <v>47.880777779904776</v>
      </c>
      <c r="Q64" s="5">
        <f>IFERROR(VLOOKUP(Q$3&amp;$A64,[3]Calcs!$Q$2:$R$2281,2,0),"")</f>
        <v>48.007916516772326</v>
      </c>
      <c r="R64" s="5">
        <f>IFERROR(VLOOKUP(R$3&amp;$A64,[3]Calcs!$Q$2:$R$2281,2,0),"")</f>
        <v>48.034540463377795</v>
      </c>
      <c r="S64" s="5" t="str">
        <f>IFERROR(VLOOKUP(S$3&amp;$A64,[3]Calcs!$Q$2:$R$2281,2,0),"")</f>
        <v/>
      </c>
      <c r="T64" s="127">
        <f t="shared" si="0"/>
        <v>0.58526376749636189</v>
      </c>
      <c r="U64" s="6">
        <f t="shared" si="1"/>
        <v>0.86201260619071718</v>
      </c>
      <c r="V64" s="6" t="str">
        <f t="shared" si="2"/>
        <v/>
      </c>
      <c r="W64" s="17">
        <f>_xlfn.XLOOKUP(W$3&amp;$A64,[3]Calcs!$Q$2:$Q$2281,[3]Calcs!$H$2:$H$2281,"")</f>
        <v>4.7278709411621094</v>
      </c>
      <c r="X64" s="5">
        <f>_xlfn.XLOOKUP(X$3&amp;$A64,[3]Calcs!$Q$2:$Q$2281,[3]Calcs!$H$2:$H$2281,"")</f>
        <v>4.5681595802307129</v>
      </c>
      <c r="Y64" s="5">
        <f>_xlfn.XLOOKUP(Y$3&amp;$A64,[3]Calcs!$Q$2:$Q$2281,[3]Calcs!$H$2:$H$2281,"")</f>
        <v>4.8171892166137695</v>
      </c>
      <c r="Z64" s="5">
        <f>_xlfn.XLOOKUP(Z$3&amp;$A64,[3]Calcs!$Q$2:$Q$2281,[3]Calcs!$H$2:$H$2281,"")</f>
        <v>4.5737252235412598</v>
      </c>
      <c r="AA64" s="5">
        <f>_xlfn.XLOOKUP(AA$3&amp;$A64,[3]Calcs!$Q$2:$Q$2281,[3]Calcs!$H$2:$H$2281,"")</f>
        <v>4.2186107635498047</v>
      </c>
      <c r="AB64" s="5">
        <f>_xlfn.XLOOKUP(AB$3&amp;$A64,[3]Calcs!$Q$2:$Q$2281,[3]Calcs!$H$2:$H$2281,"")</f>
        <v>4.6804695129394531</v>
      </c>
      <c r="AC64" s="5">
        <f>_xlfn.XLOOKUP(AC$3&amp;$A64,[3]Calcs!$Q$2:$Q$2281,[3]Calcs!$H$2:$H$2281,"")</f>
        <v>4.9107718467712402</v>
      </c>
      <c r="AD64" s="5">
        <f>_xlfn.XLOOKUP(AD$3&amp;$A64,[3]Calcs!$Q$2:$Q$2281,[3]Calcs!$H$2:$H$2281,"")</f>
        <v>5.4811782836914063</v>
      </c>
      <c r="AE64" s="5">
        <f>_xlfn.XLOOKUP(AE$3&amp;$A64,[3]Calcs!$Q$2:$Q$2281,[3]Calcs!$H$2:$H$2281,"")</f>
        <v>5.2515301704406738</v>
      </c>
      <c r="AF64" s="5">
        <f>_xlfn.XLOOKUP(AF$3&amp;$A64,[3]Calcs!$Q$2:$Q$2281,[3]Calcs!$H$2:$H$2281,"")</f>
        <v>5.1467747688293457</v>
      </c>
      <c r="AG64" s="5">
        <f>_xlfn.XLOOKUP(AG$3&amp;$A64,[3]Calcs!$Q$2:$Q$2281,[3]Calcs!$H$2:$H$2281,"")</f>
        <v>5.3038949966430664</v>
      </c>
      <c r="AH64" s="5">
        <f>_xlfn.XLOOKUP(AH$3&amp;$A64,[3]Calcs!$Q$2:$Q$2281,[3]Calcs!$H$2:$H$2281,"")</f>
        <v>5.1522793769836426</v>
      </c>
      <c r="AI64" s="5">
        <f>_xlfn.XLOOKUP(AI$3&amp;$A64,[3]Calcs!$Q$2:$Q$2281,[3]Calcs!$H$2:$H$2281,"")</f>
        <v>5.1679954528808594</v>
      </c>
      <c r="AJ64" s="5">
        <f>_xlfn.XLOOKUP(AJ$3&amp;$A64,[3]Calcs!$Q$2:$Q$2281,[3]Calcs!$H$2:$H$2281,"")</f>
        <v>5.1733894348144531</v>
      </c>
      <c r="AK64" s="128" t="str">
        <f>_xlfn.XLOOKUP(AK$3&amp;$A64,[3]Calcs!$Q$2:$Q$2281,[3]Calcs!$H$2:$H$2281,"")</f>
        <v/>
      </c>
      <c r="AL64" s="127">
        <f t="shared" si="3"/>
        <v>6.0310644631857403E-2</v>
      </c>
      <c r="AM64" s="6" t="str">
        <f t="shared" si="4"/>
        <v/>
      </c>
      <c r="AN64" s="17">
        <f>_xlfn.XLOOKUP(AN$3&amp;$A64,[3]Calcs!$Q$2:$Q$2281,[3]Calcs!$G$2:$G$2281,"")</f>
        <v>69.3</v>
      </c>
      <c r="AO64" s="5">
        <f>_xlfn.XLOOKUP(AO$3&amp;$A64,[3]Calcs!$Q$2:$Q$2281,[3]Calcs!$G$2:$G$2281,"")</f>
        <v>69.8</v>
      </c>
      <c r="AP64" s="5">
        <f>_xlfn.XLOOKUP(AP$3&amp;$A64,[3]Calcs!$Q$2:$Q$2281,[3]Calcs!$G$2:$G$2281,"")</f>
        <v>70.2</v>
      </c>
      <c r="AQ64" s="5">
        <f>_xlfn.XLOOKUP(AQ$3&amp;$A64,[3]Calcs!$Q$2:$Q$2281,[3]Calcs!$G$2:$G$2281,"")</f>
        <v>70.599999999999994</v>
      </c>
      <c r="AR64" s="5">
        <f>_xlfn.XLOOKUP(AR$3&amp;$A64,[3]Calcs!$Q$2:$Q$2281,[3]Calcs!$G$2:$G$2281,"")</f>
        <v>70.900000000000006</v>
      </c>
      <c r="AS64" s="5">
        <f>_xlfn.XLOOKUP(AS$3&amp;$A64,[3]Calcs!$Q$2:$Q$2281,[3]Calcs!$G$2:$G$2281,"")</f>
        <v>71.2</v>
      </c>
      <c r="AT64" s="5">
        <f>_xlfn.XLOOKUP(AT$3&amp;$A64,[3]Calcs!$Q$2:$Q$2281,[3]Calcs!$G$2:$G$2281,"")</f>
        <v>71.5</v>
      </c>
      <c r="AU64" s="5">
        <f>_xlfn.XLOOKUP(AU$3&amp;$A64,[3]Calcs!$Q$2:$Q$2281,[3]Calcs!$G$2:$G$2281,"")</f>
        <v>71.8</v>
      </c>
      <c r="AV64" s="5">
        <f>_xlfn.XLOOKUP(AV$3&amp;$A64,[3]Calcs!$Q$2:$Q$2281,[3]Calcs!$G$2:$G$2281,"")</f>
        <v>72</v>
      </c>
      <c r="AW64" s="5">
        <f>_xlfn.XLOOKUP(AW$3&amp;$A64,[3]Calcs!$Q$2:$Q$2281,[3]Calcs!$G$2:$G$2281,"")</f>
        <v>72.3</v>
      </c>
      <c r="AX64" s="5">
        <f>_xlfn.XLOOKUP(AX$3&amp;$A64,[3]Calcs!$Q$2:$Q$2281,[3]Calcs!$G$2:$G$2281,"")</f>
        <v>72.5</v>
      </c>
      <c r="AY64" s="5">
        <f>_xlfn.XLOOKUP(AY$3&amp;$A64,[3]Calcs!$Q$2:$Q$2281,[3]Calcs!$G$2:$G$2281,"")</f>
        <v>72.7</v>
      </c>
      <c r="AZ64" s="5">
        <f>_xlfn.XLOOKUP(AZ$3&amp;$A64,[3]Calcs!$Q$2:$Q$2281,[3]Calcs!$G$2:$G$2281,"")</f>
        <v>72.900000000000006</v>
      </c>
      <c r="BA64" s="5">
        <f>_xlfn.XLOOKUP(BA$3&amp;$A64,[3]Calcs!$Q$2:$Q$2281,[3]Calcs!$G$2:$G$2281,"")</f>
        <v>73</v>
      </c>
      <c r="BB64" s="5">
        <f>_xlfn.XLOOKUP(BB$3&amp;$A64,[3]Calcs!$Q$2:$Q$2281,[3]Calcs!$G$2:$G$2281,"")</f>
        <v>72.578449612403091</v>
      </c>
      <c r="BC64" s="127">
        <f t="shared" si="5"/>
        <v>0.28065934065934089</v>
      </c>
      <c r="BD64" s="6">
        <f t="shared" si="6"/>
        <v>-0.4215503875969091</v>
      </c>
      <c r="BE64" s="17">
        <f>_xlfn.XLOOKUP(BE$3&amp;$A64,[3]Calcs!$Q$2:$Q$2281,[3]Calcs!$I$2:$I$2281,"")</f>
        <v>2.2877179799224301</v>
      </c>
      <c r="BF64" s="5">
        <f>_xlfn.XLOOKUP(BF$3&amp;$A64,[3]Calcs!$Q$2:$Q$2281,[3]Calcs!$I$2:$I$2281,"")</f>
        <v>2.2447562213188199</v>
      </c>
      <c r="BG64" s="5">
        <f>_xlfn.XLOOKUP(BG$3&amp;$A64,[3]Calcs!$Q$2:$Q$2281,[3]Calcs!$I$2:$I$2281,"")</f>
        <v>1.84822621858949</v>
      </c>
      <c r="BH64" s="5">
        <f>_xlfn.XLOOKUP(BH$3&amp;$A64,[3]Calcs!$Q$2:$Q$2281,[3]Calcs!$I$2:$I$2281,"")</f>
        <v>2.0122958627859702</v>
      </c>
      <c r="BI64" s="5">
        <f>_xlfn.XLOOKUP(BI$3&amp;$A64,[3]Calcs!$Q$2:$Q$2281,[3]Calcs!$I$2:$I$2281,"")</f>
        <v>1.88647852558566</v>
      </c>
      <c r="BJ64" s="5">
        <f>_xlfn.XLOOKUP(BJ$3&amp;$A64,[3]Calcs!$Q$2:$Q$2281,[3]Calcs!$I$2:$I$2281,"")</f>
        <v>2.1223843456128599</v>
      </c>
      <c r="BK64" s="5">
        <f>_xlfn.XLOOKUP(BK$3&amp;$A64,[3]Calcs!$Q$2:$Q$2281,[3]Calcs!$I$2:$I$2281,"")</f>
        <v>2.21043894343109</v>
      </c>
      <c r="BL64" s="5">
        <f>_xlfn.XLOOKUP(BL$3&amp;$A64,[3]Calcs!$Q$2:$Q$2281,[3]Calcs!$I$2:$I$2281,"")</f>
        <v>2.2615179354750801</v>
      </c>
      <c r="BM64" s="5">
        <f>_xlfn.XLOOKUP(BM$3&amp;$A64,[3]Calcs!$Q$2:$Q$2281,[3]Calcs!$I$2:$I$2281,"")</f>
        <v>2.14047482607879</v>
      </c>
      <c r="BN64" s="5">
        <f>_xlfn.XLOOKUP(BN$3&amp;$A64,[3]Calcs!$Q$2:$Q$2281,[3]Calcs!$I$2:$I$2281,"")</f>
        <v>2.1671630858872799</v>
      </c>
      <c r="BO64" s="5">
        <f>_xlfn.XLOOKUP(BO$3&amp;$A64,[3]Calcs!$Q$2:$Q$2281,[3]Calcs!$I$2:$I$2281,"")</f>
        <v>1.95767042297378</v>
      </c>
      <c r="BP64" s="5">
        <f>_xlfn.XLOOKUP(BP$3&amp;$A64,[3]Calcs!$Q$2:$Q$2281,[3]Calcs!$I$2:$I$2281,"")</f>
        <v>1.97349663980641</v>
      </c>
      <c r="BQ64" s="5">
        <f>_xlfn.XLOOKUP(BQ$3&amp;$A64,[3]Calcs!$Q$2:$Q$2281,[3]Calcs!$I$2:$I$2281,"")</f>
        <v>1.964655733295507</v>
      </c>
      <c r="BR64" s="5">
        <f>_xlfn.XLOOKUP(BR$3&amp;$A64,[3]Calcs!$Q$2:$Q$2281,[3]Calcs!$I$2:$I$2281,"")</f>
        <v>1.9689407483016819</v>
      </c>
      <c r="BS64" s="5">
        <f>_xlfn.XLOOKUP(BS$3&amp;$A64,[3]Calcs!$Q$2:$Q$2281,[3]Calcs!$I$2:$I$2281,"")</f>
        <v>1.8839149628691001</v>
      </c>
      <c r="BT64" s="127">
        <f t="shared" si="7"/>
        <v>-1.0926110839800747E-2</v>
      </c>
      <c r="BU64" s="6">
        <f t="shared" si="8"/>
        <v>-8.5025785432581769E-2</v>
      </c>
      <c r="BV64" s="15">
        <f t="shared" si="34"/>
        <v>42</v>
      </c>
      <c r="BW64">
        <f t="shared" si="34"/>
        <v>69</v>
      </c>
      <c r="BX64">
        <f t="shared" si="34"/>
        <v>44</v>
      </c>
      <c r="BY64">
        <f t="shared" si="34"/>
        <v>63</v>
      </c>
      <c r="BZ64">
        <f t="shared" si="34"/>
        <v>79</v>
      </c>
      <c r="CA64">
        <f t="shared" si="34"/>
        <v>64</v>
      </c>
      <c r="CB64">
        <f t="shared" si="34"/>
        <v>61</v>
      </c>
      <c r="CC64">
        <f t="shared" si="34"/>
        <v>47</v>
      </c>
      <c r="CD64">
        <f t="shared" si="34"/>
        <v>47</v>
      </c>
      <c r="CE64">
        <f t="shared" si="34"/>
        <v>53</v>
      </c>
      <c r="CF64">
        <f t="shared" si="34"/>
        <v>41</v>
      </c>
      <c r="CG64">
        <f t="shared" si="34"/>
        <v>49</v>
      </c>
      <c r="CH64">
        <f t="shared" si="34"/>
        <v>52</v>
      </c>
      <c r="CI64">
        <f t="shared" si="34"/>
        <v>50</v>
      </c>
      <c r="CJ64" t="str">
        <f t="shared" si="34"/>
        <v/>
      </c>
      <c r="CK64" s="17">
        <v>8.630153</v>
      </c>
      <c r="CL64" s="5">
        <v>8.7242369999999987</v>
      </c>
      <c r="CM64" s="5">
        <v>8.8218690000000013</v>
      </c>
      <c r="CN64" s="5">
        <v>8.9243830000000006</v>
      </c>
      <c r="CO64" s="5">
        <v>9.0324650000000002</v>
      </c>
      <c r="CP64" s="5">
        <v>9.1462769999999995</v>
      </c>
      <c r="CQ64" s="5">
        <v>9.264683999999999</v>
      </c>
      <c r="CR64" s="5">
        <v>9.3854670000000002</v>
      </c>
      <c r="CS64" s="5">
        <v>9.5056159999999998</v>
      </c>
      <c r="CT64" s="5">
        <v>9.6227409999999995</v>
      </c>
      <c r="CU64" s="5">
        <v>9.7360409999999984</v>
      </c>
      <c r="CV64" s="5">
        <v>9.8453160000000004</v>
      </c>
      <c r="CW64" s="5">
        <v>9.9495369999999994</v>
      </c>
      <c r="CX64" s="5">
        <v>10.047718999999999</v>
      </c>
      <c r="CY64" s="5" t="s">
        <v>333</v>
      </c>
      <c r="CZ64">
        <f t="shared" si="35"/>
        <v>360.39039733804697</v>
      </c>
      <c r="DA64">
        <f t="shared" si="35"/>
        <v>359.37706230645449</v>
      </c>
      <c r="DB64">
        <f t="shared" si="35"/>
        <v>398.2455895893184</v>
      </c>
      <c r="DC64">
        <f t="shared" si="35"/>
        <v>381.74195478017765</v>
      </c>
      <c r="DD64">
        <f t="shared" si="35"/>
        <v>372.05609920181104</v>
      </c>
      <c r="DE64">
        <f t="shared" si="35"/>
        <v>394.94244289369988</v>
      </c>
      <c r="DF64">
        <f t="shared" si="35"/>
        <v>410.27964740663845</v>
      </c>
      <c r="DG64">
        <f t="shared" si="35"/>
        <v>450.48634541235714</v>
      </c>
      <c r="DH64">
        <f t="shared" si="35"/>
        <v>449.20402495599706</v>
      </c>
      <c r="DI64">
        <f t="shared" si="35"/>
        <v>447.69359094387943</v>
      </c>
      <c r="DJ64">
        <f t="shared" si="35"/>
        <v>475.57830735524857</v>
      </c>
      <c r="DK64">
        <f t="shared" si="35"/>
        <v>471.401387568941</v>
      </c>
      <c r="DL64">
        <f t="shared" si="35"/>
        <v>477.65654167653736</v>
      </c>
      <c r="DM64">
        <f t="shared" si="35"/>
        <v>482.63756487014984</v>
      </c>
      <c r="DN64" t="str">
        <f t="shared" si="35"/>
        <v/>
      </c>
      <c r="DO64" s="5">
        <v>8.630153</v>
      </c>
      <c r="DP64" s="5">
        <v>8.7242369999999987</v>
      </c>
      <c r="DQ64" s="5">
        <v>8.8218690000000013</v>
      </c>
      <c r="DR64" s="5">
        <v>8.9243830000000006</v>
      </c>
      <c r="DS64" s="5">
        <v>9.0324650000000002</v>
      </c>
      <c r="DT64" s="5">
        <v>9.1462769999999995</v>
      </c>
      <c r="DU64" s="5">
        <v>9.264683999999999</v>
      </c>
      <c r="DV64" s="5">
        <v>9.3854670000000002</v>
      </c>
      <c r="DW64" s="5">
        <v>9.5056159999999998</v>
      </c>
      <c r="DX64" s="5">
        <v>9.6227409999999995</v>
      </c>
      <c r="DY64" s="5">
        <v>9.7360409999999984</v>
      </c>
      <c r="DZ64" s="5">
        <v>9.8453160000000004</v>
      </c>
      <c r="EA64" s="5">
        <v>9.9495369999999994</v>
      </c>
      <c r="EB64" s="5">
        <v>10.047718999999999</v>
      </c>
      <c r="EC64" s="5">
        <v>10.139175</v>
      </c>
      <c r="ED64" s="127">
        <f>IFERROR(E64/VLOOKUP($C64,$C$159:$S$166,E$3-2003,0),"")</f>
        <v>1.1856182192615219</v>
      </c>
      <c r="EE64" s="6">
        <f t="shared" ref="EE64:EE72" si="39">IFERROR(F64/VLOOKUP($C64,$C$159:$S$166,F$3-2003,0),"")</f>
        <v>1.1024464570759418</v>
      </c>
      <c r="EF64" s="6">
        <f t="shared" si="38"/>
        <v>1.1937062756294223</v>
      </c>
      <c r="EG64" s="6">
        <f t="shared" si="38"/>
        <v>1.1083474784161911</v>
      </c>
      <c r="EH64" s="6">
        <f t="shared" si="38"/>
        <v>1.0719973574079162</v>
      </c>
      <c r="EI64" s="6">
        <f t="shared" si="38"/>
        <v>1.1341637512542417</v>
      </c>
      <c r="EJ64" s="6">
        <f t="shared" si="38"/>
        <v>1.1044169849464411</v>
      </c>
      <c r="EK64" s="6">
        <f t="shared" si="38"/>
        <v>1.2031210934306942</v>
      </c>
      <c r="EL64" s="6">
        <f t="shared" si="38"/>
        <v>1.1429239068847097</v>
      </c>
      <c r="EM64" s="6">
        <f t="shared" si="38"/>
        <v>1.1078053745315084</v>
      </c>
      <c r="EN64" s="6">
        <f t="shared" si="38"/>
        <v>1.1750308323896357</v>
      </c>
      <c r="EO64" s="6">
        <f t="shared" si="38"/>
        <v>1.1511730487030567</v>
      </c>
      <c r="EP64" s="6">
        <f t="shared" si="38"/>
        <v>1.1531651914882435</v>
      </c>
      <c r="EQ64" s="6">
        <f t="shared" si="38"/>
        <v>1.1447297931209484</v>
      </c>
      <c r="ER64" s="129" cm="1">
        <f t="array" ref="ER64">TREND($EM64:$EQ64,$EM$3:$EQ$3,ER$3)</f>
        <v>1.1619758069299255</v>
      </c>
      <c r="ES64" s="17">
        <f t="shared" si="36"/>
        <v>41.759444744264322</v>
      </c>
      <c r="ET64" s="5">
        <f t="shared" si="36"/>
        <v>41.192950432966754</v>
      </c>
      <c r="EU64" s="5">
        <f t="shared" si="36"/>
        <v>45.142995162285715</v>
      </c>
      <c r="EV64" s="5">
        <f t="shared" si="36"/>
        <v>42.775164936352198</v>
      </c>
      <c r="EW64" s="5">
        <f t="shared" si="36"/>
        <v>41.190981553962402</v>
      </c>
      <c r="EX64" s="5">
        <f t="shared" si="33"/>
        <v>43.180678093797063</v>
      </c>
      <c r="EY64" s="5">
        <f t="shared" si="33"/>
        <v>44.284257013691828</v>
      </c>
      <c r="EZ64" s="5">
        <f t="shared" si="33"/>
        <v>47.998287715715918</v>
      </c>
      <c r="FA64" s="5">
        <f t="shared" si="33"/>
        <v>47.256698035771386</v>
      </c>
      <c r="FB64" s="5">
        <f t="shared" si="33"/>
        <v>46.524539208098759</v>
      </c>
      <c r="FC64" s="5">
        <f t="shared" si="33"/>
        <v>48.847196448253314</v>
      </c>
      <c r="FD64" s="5">
        <f t="shared" si="33"/>
        <v>47.880777779904776</v>
      </c>
      <c r="FE64" s="5">
        <f t="shared" si="33"/>
        <v>48.007916516772326</v>
      </c>
      <c r="FF64" s="5">
        <f t="shared" si="33"/>
        <v>48.034540463377795</v>
      </c>
      <c r="FG64" s="5">
        <f t="shared" si="13"/>
        <v>48.029223844785548</v>
      </c>
      <c r="FH64" s="15">
        <f t="shared" si="37"/>
        <v>360.39039733804697</v>
      </c>
      <c r="FI64">
        <f t="shared" si="37"/>
        <v>359.37706230645449</v>
      </c>
      <c r="FJ64">
        <f t="shared" si="37"/>
        <v>398.2455895893184</v>
      </c>
      <c r="FK64">
        <f t="shared" si="37"/>
        <v>381.74195478017765</v>
      </c>
      <c r="FL64">
        <f t="shared" si="37"/>
        <v>372.05609920181104</v>
      </c>
      <c r="FM64">
        <f t="shared" si="37"/>
        <v>394.94244289369988</v>
      </c>
      <c r="FN64">
        <f t="shared" si="37"/>
        <v>410.27964740663845</v>
      </c>
      <c r="FO64">
        <f t="shared" si="37"/>
        <v>450.48634541235714</v>
      </c>
      <c r="FP64">
        <f t="shared" si="37"/>
        <v>449.20402495599706</v>
      </c>
      <c r="FQ64">
        <f t="shared" si="37"/>
        <v>447.69359094387943</v>
      </c>
      <c r="FR64">
        <f t="shared" si="37"/>
        <v>475.57830735524857</v>
      </c>
      <c r="FS64">
        <f t="shared" si="37"/>
        <v>471.401387568941</v>
      </c>
      <c r="FT64">
        <f t="shared" si="37"/>
        <v>477.65654167653736</v>
      </c>
      <c r="FU64">
        <f t="shared" si="37"/>
        <v>482.63756487014984</v>
      </c>
      <c r="FV64">
        <f t="shared" si="37"/>
        <v>486.97670567645349</v>
      </c>
    </row>
    <row r="65" spans="1:178">
      <c r="A65" t="str">
        <f>VLOOKUP(B65,'[3]country codes'!$A$3:$B$287,2,0)</f>
        <v>ARM</v>
      </c>
      <c r="B65" s="1" t="s">
        <v>18</v>
      </c>
      <c r="C65" s="15">
        <v>7</v>
      </c>
      <c r="E65" s="17">
        <f>IFERROR(VLOOKUP(E$3&amp;$A65,[3]Calcs!$Q$2:$R$2281,2,0),"")</f>
        <v>45.136283863457983</v>
      </c>
      <c r="F65" s="5">
        <f>IFERROR(VLOOKUP(F$3&amp;$A65,[3]Calcs!$Q$2:$R$2281,2,0),"")</f>
        <v>47.622380709535669</v>
      </c>
      <c r="G65" s="5">
        <f>IFERROR(VLOOKUP(G$3&amp;$A65,[3]Calcs!$Q$2:$R$2281,2,0),"")</f>
        <v>44.337118675875075</v>
      </c>
      <c r="H65" s="5">
        <f>IFERROR(VLOOKUP(H$3&amp;$A65,[3]Calcs!$Q$2:$R$2281,2,0),"")</f>
        <v>42.424130617924213</v>
      </c>
      <c r="I65" s="5">
        <f>IFERROR(VLOOKUP(I$3&amp;$A65,[3]Calcs!$Q$2:$R$2281,2,0),"")</f>
        <v>43.975727747893913</v>
      </c>
      <c r="J65" s="5">
        <f>IFERROR(VLOOKUP(J$3&amp;$A65,[3]Calcs!$Q$2:$R$2281,2,0),"")</f>
        <v>42.405771994453104</v>
      </c>
      <c r="K65" s="5">
        <f>IFERROR(VLOOKUP(K$3&amp;$A65,[3]Calcs!$Q$2:$R$2281,2,0),"")</f>
        <v>42.392249411842755</v>
      </c>
      <c r="L65" s="5">
        <f>IFERROR(VLOOKUP(L$3&amp;$A65,[3]Calcs!$Q$2:$R$2281,2,0),"")</f>
        <v>42.903285613369476</v>
      </c>
      <c r="M65" s="5">
        <f>IFERROR(VLOOKUP(M$3&amp;$A65,[3]Calcs!$Q$2:$R$2281,2,0),"")</f>
        <v>44.228632535135283</v>
      </c>
      <c r="N65" s="5">
        <f>IFERROR(VLOOKUP(N$3&amp;$A65,[3]Calcs!$Q$2:$R$2281,2,0),"")</f>
        <v>43.898804962180016</v>
      </c>
      <c r="O65" s="5">
        <f>IFERROR(VLOOKUP(O$3&amp;$A65,[3]Calcs!$Q$2:$R$2281,2,0),"")</f>
        <v>44.137516326938332</v>
      </c>
      <c r="P65" s="5">
        <f>IFERROR(VLOOKUP(P$3&amp;$A65,[3]Calcs!$Q$2:$R$2281,2,0),"")</f>
        <v>44.367794471694765</v>
      </c>
      <c r="Q65" s="5">
        <f>IFERROR(VLOOKUP(Q$3&amp;$A65,[3]Calcs!$Q$2:$R$2281,2,0),"")</f>
        <v>50.363761992193304</v>
      </c>
      <c r="R65" s="5">
        <f>IFERROR(VLOOKUP(R$3&amp;$A65,[3]Calcs!$Q$2:$R$2281,2,0),"")</f>
        <v>54.733933905185879</v>
      </c>
      <c r="S65" s="5" t="str">
        <f>IFERROR(VLOOKUP(S$3&amp;$A65,[3]Calcs!$Q$2:$R$2281,2,0),"")</f>
        <v/>
      </c>
      <c r="T65" s="127">
        <f t="shared" si="0"/>
        <v>0.37975699048829981</v>
      </c>
      <c r="U65" s="6">
        <f t="shared" si="1"/>
        <v>0.45453308142523935</v>
      </c>
      <c r="V65" s="6" t="str">
        <f t="shared" si="2"/>
        <v/>
      </c>
      <c r="W65" s="17">
        <f>_xlfn.XLOOKUP(W$3&amp;$A65,[3]Calcs!$Q$2:$Q$2281,[3]Calcs!$H$2:$H$2281,"")</f>
        <v>4.2893109321594238</v>
      </c>
      <c r="X65" s="5">
        <f>_xlfn.XLOOKUP(X$3&amp;$A65,[3]Calcs!$Q$2:$Q$2281,[3]Calcs!$H$2:$H$2281,"")</f>
        <v>4.8815155029296875</v>
      </c>
      <c r="Y65" s="5">
        <f>_xlfn.XLOOKUP(Y$3&amp;$A65,[3]Calcs!$Q$2:$Q$2281,[3]Calcs!$H$2:$H$2281,"")</f>
        <v>4.6519722938537598</v>
      </c>
      <c r="Z65" s="5">
        <f>_xlfn.XLOOKUP(Z$3&amp;$A65,[3]Calcs!$Q$2:$Q$2281,[3]Calcs!$H$2:$H$2281,"")</f>
        <v>4.177581787109375</v>
      </c>
      <c r="AA65" s="5">
        <f>_xlfn.XLOOKUP(AA$3&amp;$A65,[3]Calcs!$Q$2:$Q$2281,[3]Calcs!$H$2:$H$2281,"")</f>
        <v>4.3678112030029297</v>
      </c>
      <c r="AB65" s="5">
        <f>_xlfn.XLOOKUP(AB$3&amp;$A65,[3]Calcs!$Q$2:$Q$2281,[3]Calcs!$H$2:$H$2281,"")</f>
        <v>4.2604913711547852</v>
      </c>
      <c r="AC65" s="5">
        <f>_xlfn.XLOOKUP(AC$3&amp;$A65,[3]Calcs!$Q$2:$Q$2281,[3]Calcs!$H$2:$H$2281,"")</f>
        <v>4.3197116851806641</v>
      </c>
      <c r="AD65" s="5">
        <f>_xlfn.XLOOKUP(AD$3&amp;$A65,[3]Calcs!$Q$2:$Q$2281,[3]Calcs!$H$2:$H$2281,"")</f>
        <v>4.277191162109375</v>
      </c>
      <c r="AE65" s="5">
        <f>_xlfn.XLOOKUP(AE$3&amp;$A65,[3]Calcs!$Q$2:$Q$2281,[3]Calcs!$H$2:$H$2281,"")</f>
        <v>4.4530830383300781</v>
      </c>
      <c r="AF65" s="5">
        <f>_xlfn.XLOOKUP(AF$3&amp;$A65,[3]Calcs!$Q$2:$Q$2281,[3]Calcs!$H$2:$H$2281,"")</f>
        <v>4.3483195304870605</v>
      </c>
      <c r="AG65" s="5">
        <f>_xlfn.XLOOKUP(AG$3&amp;$A65,[3]Calcs!$Q$2:$Q$2281,[3]Calcs!$H$2:$H$2281,"")</f>
        <v>4.3254718780517578</v>
      </c>
      <c r="AH65" s="5">
        <f>_xlfn.XLOOKUP(AH$3&amp;$A65,[3]Calcs!$Q$2:$Q$2281,[3]Calcs!$H$2:$H$2281,"")</f>
        <v>4.2877364158630371</v>
      </c>
      <c r="AI65" s="5">
        <f>_xlfn.XLOOKUP(AI$3&amp;$A65,[3]Calcs!$Q$2:$Q$2281,[3]Calcs!$H$2:$H$2281,"")</f>
        <v>5.0624485015869141</v>
      </c>
      <c r="AJ65" s="5">
        <f>_xlfn.XLOOKUP(AJ$3&amp;$A65,[3]Calcs!$Q$2:$Q$2281,[3]Calcs!$H$2:$H$2281,"")</f>
        <v>5.4880867004394531</v>
      </c>
      <c r="AK65" s="128" t="str">
        <f>_xlfn.XLOOKUP(AK$3&amp;$A65,[3]Calcs!$Q$2:$Q$2281,[3]Calcs!$H$2:$H$2281,"")</f>
        <v/>
      </c>
      <c r="AL65" s="127">
        <f t="shared" si="3"/>
        <v>3.4657696315220421E-2</v>
      </c>
      <c r="AM65" s="6" t="str">
        <f t="shared" si="4"/>
        <v/>
      </c>
      <c r="AN65" s="17">
        <f>_xlfn.XLOOKUP(AN$3&amp;$A65,[3]Calcs!$Q$2:$Q$2281,[3]Calcs!$G$2:$G$2281,"")</f>
        <v>72.7</v>
      </c>
      <c r="AO65" s="5">
        <f>_xlfn.XLOOKUP(AO$3&amp;$A65,[3]Calcs!$Q$2:$Q$2281,[3]Calcs!$G$2:$G$2281,"")</f>
        <v>72.8</v>
      </c>
      <c r="AP65" s="5">
        <f>_xlfn.XLOOKUP(AP$3&amp;$A65,[3]Calcs!$Q$2:$Q$2281,[3]Calcs!$G$2:$G$2281,"")</f>
        <v>72.900000000000006</v>
      </c>
      <c r="AQ65" s="5">
        <f>_xlfn.XLOOKUP(AQ$3&amp;$A65,[3]Calcs!$Q$2:$Q$2281,[3]Calcs!$G$2:$G$2281,"")</f>
        <v>73.099999999999994</v>
      </c>
      <c r="AR65" s="5">
        <f>_xlfn.XLOOKUP(AR$3&amp;$A65,[3]Calcs!$Q$2:$Q$2281,[3]Calcs!$G$2:$G$2281,"")</f>
        <v>73.3</v>
      </c>
      <c r="AS65" s="5">
        <f>_xlfn.XLOOKUP(AS$3&amp;$A65,[3]Calcs!$Q$2:$Q$2281,[3]Calcs!$G$2:$G$2281,"")</f>
        <v>73.599999999999994</v>
      </c>
      <c r="AT65" s="5">
        <f>_xlfn.XLOOKUP(AT$3&amp;$A65,[3]Calcs!$Q$2:$Q$2281,[3]Calcs!$G$2:$G$2281,"")</f>
        <v>73.8</v>
      </c>
      <c r="AU65" s="5">
        <f>_xlfn.XLOOKUP(AU$3&amp;$A65,[3]Calcs!$Q$2:$Q$2281,[3]Calcs!$G$2:$G$2281,"")</f>
        <v>74.099999999999994</v>
      </c>
      <c r="AV65" s="5">
        <f>_xlfn.XLOOKUP(AV$3&amp;$A65,[3]Calcs!$Q$2:$Q$2281,[3]Calcs!$G$2:$G$2281,"")</f>
        <v>74.3</v>
      </c>
      <c r="AW65" s="5">
        <f>_xlfn.XLOOKUP(AW$3&amp;$A65,[3]Calcs!$Q$2:$Q$2281,[3]Calcs!$G$2:$G$2281,"")</f>
        <v>74.5</v>
      </c>
      <c r="AX65" s="5">
        <f>_xlfn.XLOOKUP(AX$3&amp;$A65,[3]Calcs!$Q$2:$Q$2281,[3]Calcs!$G$2:$G$2281,"")</f>
        <v>74.599999999999994</v>
      </c>
      <c r="AY65" s="5">
        <f>_xlfn.XLOOKUP(AY$3&amp;$A65,[3]Calcs!$Q$2:$Q$2281,[3]Calcs!$G$2:$G$2281,"")</f>
        <v>74.8</v>
      </c>
      <c r="AZ65" s="5">
        <f>_xlfn.XLOOKUP(AZ$3&amp;$A65,[3]Calcs!$Q$2:$Q$2281,[3]Calcs!$G$2:$G$2281,"")</f>
        <v>74.900000000000006</v>
      </c>
      <c r="BA65" s="5">
        <f>_xlfn.XLOOKUP(BA$3&amp;$A65,[3]Calcs!$Q$2:$Q$2281,[3]Calcs!$G$2:$G$2281,"")</f>
        <v>75.099999999999994</v>
      </c>
      <c r="BB65" s="5">
        <f>_xlfn.XLOOKUP(BB$3&amp;$A65,[3]Calcs!$Q$2:$Q$2281,[3]Calcs!$G$2:$G$2281,"")</f>
        <v>73.970046511627885</v>
      </c>
      <c r="BC65" s="127">
        <f t="shared" si="5"/>
        <v>0.1984615384615383</v>
      </c>
      <c r="BD65" s="6">
        <f t="shared" si="6"/>
        <v>-1.1299534883721094</v>
      </c>
      <c r="BE65" s="17">
        <f>_xlfn.XLOOKUP(BE$3&amp;$A65,[3]Calcs!$Q$2:$Q$2281,[3]Calcs!$I$2:$I$2281,"")</f>
        <v>1.5354311976081201</v>
      </c>
      <c r="BF65" s="5">
        <f>_xlfn.XLOOKUP(BF$3&amp;$A65,[3]Calcs!$Q$2:$Q$2281,[3]Calcs!$I$2:$I$2281,"")</f>
        <v>1.8312468886084099</v>
      </c>
      <c r="BG65" s="5">
        <f>_xlfn.XLOOKUP(BG$3&amp;$A65,[3]Calcs!$Q$2:$Q$2281,[3]Calcs!$I$2:$I$2281,"")</f>
        <v>2.1556003389909999</v>
      </c>
      <c r="BH65" s="5">
        <f>_xlfn.XLOOKUP(BH$3&amp;$A65,[3]Calcs!$Q$2:$Q$2281,[3]Calcs!$I$2:$I$2281,"")</f>
        <v>1.89186761257664</v>
      </c>
      <c r="BI65" s="5">
        <f>_xlfn.XLOOKUP(BI$3&amp;$A65,[3]Calcs!$Q$2:$Q$2281,[3]Calcs!$I$2:$I$2281,"")</f>
        <v>1.8647943347173801</v>
      </c>
      <c r="BJ65" s="5">
        <f>_xlfn.XLOOKUP(BJ$3&amp;$A65,[3]Calcs!$Q$2:$Q$2281,[3]Calcs!$I$2:$I$2281,"")</f>
        <v>2.0433073713161098</v>
      </c>
      <c r="BK65" s="5">
        <f>_xlfn.XLOOKUP(BK$3&amp;$A65,[3]Calcs!$Q$2:$Q$2281,[3]Calcs!$I$2:$I$2281,"")</f>
        <v>2.1216605872232601</v>
      </c>
      <c r="BL65" s="5">
        <f>_xlfn.XLOOKUP(BL$3&amp;$A65,[3]Calcs!$Q$2:$Q$2281,[3]Calcs!$I$2:$I$2281,"")</f>
        <v>2.0129372540257902</v>
      </c>
      <c r="BM65" s="5">
        <f>_xlfn.XLOOKUP(BM$3&amp;$A65,[3]Calcs!$Q$2:$Q$2281,[3]Calcs!$I$2:$I$2281,"")</f>
        <v>2.0076043943147601</v>
      </c>
      <c r="BN65" s="5">
        <f>_xlfn.XLOOKUP(BN$3&amp;$A65,[3]Calcs!$Q$2:$Q$2281,[3]Calcs!$I$2:$I$2281,"")</f>
        <v>1.9370853172840601</v>
      </c>
      <c r="BO65" s="5">
        <f>_xlfn.XLOOKUP(BO$3&amp;$A65,[3]Calcs!$Q$2:$Q$2281,[3]Calcs!$I$2:$I$2281,"")</f>
        <v>1.86446004253554</v>
      </c>
      <c r="BP65" s="5">
        <f>_xlfn.XLOOKUP(BP$3&amp;$A65,[3]Calcs!$Q$2:$Q$2281,[3]Calcs!$I$2:$I$2281,"")</f>
        <v>1.7975155399823</v>
      </c>
      <c r="BQ65" s="5">
        <f>_xlfn.XLOOKUP(BQ$3&amp;$A65,[3]Calcs!$Q$2:$Q$2281,[3]Calcs!$I$2:$I$2281,"")</f>
        <v>1.7014429041518699</v>
      </c>
      <c r="BR65" s="5">
        <f>_xlfn.XLOOKUP(BR$3&amp;$A65,[3]Calcs!$Q$2:$Q$2281,[3]Calcs!$I$2:$I$2281,"")</f>
        <v>1.521645530899465</v>
      </c>
      <c r="BS65" s="5" t="str">
        <f>_xlfn.XLOOKUP(BS$3&amp;$A65,[3]Calcs!$Q$2:$Q$2281,[3]Calcs!$I$2:$I$2281,"")</f>
        <v/>
      </c>
      <c r="BT65" s="127">
        <f t="shared" si="7"/>
        <v>-1.0716595668062798E-2</v>
      </c>
      <c r="BU65" s="6" t="str">
        <f t="shared" si="8"/>
        <v/>
      </c>
      <c r="BV65" s="15">
        <f t="shared" si="34"/>
        <v>33</v>
      </c>
      <c r="BW65">
        <f t="shared" si="34"/>
        <v>27</v>
      </c>
      <c r="BX65">
        <f t="shared" si="34"/>
        <v>51</v>
      </c>
      <c r="BY65">
        <f t="shared" si="34"/>
        <v>67</v>
      </c>
      <c r="BZ65">
        <f t="shared" si="34"/>
        <v>56</v>
      </c>
      <c r="CA65">
        <f t="shared" si="34"/>
        <v>71</v>
      </c>
      <c r="CB65">
        <f t="shared" si="34"/>
        <v>72</v>
      </c>
      <c r="CC65">
        <f t="shared" si="34"/>
        <v>76</v>
      </c>
      <c r="CD65">
        <f t="shared" si="34"/>
        <v>70</v>
      </c>
      <c r="CE65">
        <f t="shared" si="34"/>
        <v>72</v>
      </c>
      <c r="CF65">
        <f t="shared" si="34"/>
        <v>72</v>
      </c>
      <c r="CG65">
        <f t="shared" si="34"/>
        <v>73</v>
      </c>
      <c r="CH65">
        <f t="shared" si="34"/>
        <v>36</v>
      </c>
      <c r="CI65">
        <f t="shared" si="34"/>
        <v>20</v>
      </c>
      <c r="CJ65" t="str">
        <f t="shared" si="34"/>
        <v/>
      </c>
      <c r="CK65" s="17">
        <v>2.9583010000000001</v>
      </c>
      <c r="CL65" s="5">
        <v>2.9326149999999997</v>
      </c>
      <c r="CM65" s="5">
        <v>2.9076149999999998</v>
      </c>
      <c r="CN65" s="5">
        <v>2.8880940000000002</v>
      </c>
      <c r="CO65" s="5">
        <v>2.8773139999999997</v>
      </c>
      <c r="CP65" s="5">
        <v>2.8765360000000002</v>
      </c>
      <c r="CQ65" s="5">
        <v>2.884239</v>
      </c>
      <c r="CR65" s="5">
        <v>2.8975929999999996</v>
      </c>
      <c r="CS65" s="5">
        <v>2.9124029999999999</v>
      </c>
      <c r="CT65" s="5">
        <v>2.9255590000000002</v>
      </c>
      <c r="CU65" s="5">
        <v>2.9361470000000001</v>
      </c>
      <c r="CV65" s="5">
        <v>2.9447890000000001</v>
      </c>
      <c r="CW65" s="5">
        <v>2.9517410000000002</v>
      </c>
      <c r="CX65" s="5">
        <v>2.9577279999999999</v>
      </c>
      <c r="CY65" s="5" t="s">
        <v>333</v>
      </c>
      <c r="CZ65">
        <f t="shared" si="35"/>
        <v>133.52671368955163</v>
      </c>
      <c r="DA65">
        <f t="shared" si="35"/>
        <v>139.65810800449492</v>
      </c>
      <c r="DB65">
        <f t="shared" si="35"/>
        <v>128.91527131875449</v>
      </c>
      <c r="DC65">
        <f t="shared" si="35"/>
        <v>122.52487709284321</v>
      </c>
      <c r="DD65">
        <f t="shared" si="35"/>
        <v>126.53197710920361</v>
      </c>
      <c r="DE65">
        <f t="shared" si="35"/>
        <v>121.98172974983616</v>
      </c>
      <c r="DF65">
        <f t="shared" si="35"/>
        <v>122.26937905136394</v>
      </c>
      <c r="DG65">
        <f t="shared" si="35"/>
        <v>124.31626007030009</v>
      </c>
      <c r="DH65">
        <f t="shared" si="35"/>
        <v>128.8116020812256</v>
      </c>
      <c r="DI65">
        <f t="shared" si="35"/>
        <v>128.4285439463504</v>
      </c>
      <c r="DJ65">
        <f t="shared" si="35"/>
        <v>129.59423615079101</v>
      </c>
      <c r="DK65">
        <f t="shared" si="35"/>
        <v>130.65379311450755</v>
      </c>
      <c r="DL65">
        <f t="shared" si="35"/>
        <v>148.66078118659865</v>
      </c>
      <c r="DM65">
        <f t="shared" si="35"/>
        <v>161.88808886151762</v>
      </c>
      <c r="DN65" t="str">
        <f t="shared" si="35"/>
        <v/>
      </c>
      <c r="DO65" s="5">
        <v>2.9583010000000001</v>
      </c>
      <c r="DP65" s="5">
        <v>2.9326149999999997</v>
      </c>
      <c r="DQ65" s="5">
        <v>2.9076149999999998</v>
      </c>
      <c r="DR65" s="5">
        <v>2.8880940000000002</v>
      </c>
      <c r="DS65" s="5">
        <v>2.8773139999999997</v>
      </c>
      <c r="DT65" s="5">
        <v>2.8765360000000002</v>
      </c>
      <c r="DU65" s="5">
        <v>2.884239</v>
      </c>
      <c r="DV65" s="5">
        <v>2.8975929999999996</v>
      </c>
      <c r="DW65" s="5">
        <v>2.9124029999999999</v>
      </c>
      <c r="DX65" s="5">
        <v>2.9255590000000002</v>
      </c>
      <c r="DY65" s="5">
        <v>2.9361470000000001</v>
      </c>
      <c r="DZ65" s="5">
        <v>2.9447890000000001</v>
      </c>
      <c r="EA65" s="5">
        <v>2.9517410000000002</v>
      </c>
      <c r="EB65" s="5">
        <v>2.9577279999999999</v>
      </c>
      <c r="EC65" s="5">
        <v>2.9632339999999999</v>
      </c>
      <c r="ED65" s="127">
        <f>IFERROR(E65/VLOOKUP($C65,$C$159:$S$166,E$3-2003,0),"")</f>
        <v>1.2814921468903355</v>
      </c>
      <c r="EE65" s="6">
        <f t="shared" si="39"/>
        <v>1.2745172253729264</v>
      </c>
      <c r="EF65" s="6">
        <f t="shared" si="38"/>
        <v>1.1723966612418009</v>
      </c>
      <c r="EG65" s="6">
        <f t="shared" si="38"/>
        <v>1.0992518267162823</v>
      </c>
      <c r="EH65" s="6">
        <f t="shared" si="38"/>
        <v>1.1444705165394971</v>
      </c>
      <c r="EI65" s="6">
        <f t="shared" si="38"/>
        <v>1.1138104254775447</v>
      </c>
      <c r="EJ65" s="6">
        <f t="shared" si="38"/>
        <v>1.0572316989771213</v>
      </c>
      <c r="EK65" s="6">
        <f t="shared" si="38"/>
        <v>1.0754101938937584</v>
      </c>
      <c r="EL65" s="6">
        <f t="shared" si="38"/>
        <v>1.069688818608544</v>
      </c>
      <c r="EM65" s="6">
        <f t="shared" si="38"/>
        <v>1.0452834762122258</v>
      </c>
      <c r="EN65" s="6">
        <f t="shared" si="38"/>
        <v>1.0617383661761413</v>
      </c>
      <c r="EO65" s="6">
        <f t="shared" si="38"/>
        <v>1.066712187947108</v>
      </c>
      <c r="EP65" s="6">
        <f t="shared" si="38"/>
        <v>1.209753337691827</v>
      </c>
      <c r="EQ65" s="6">
        <f t="shared" si="38"/>
        <v>1.3043856406568222</v>
      </c>
      <c r="ER65" s="129" cm="1">
        <f t="array" ref="ER65">TREND($EM65:$EQ65,$EM$3:$EQ$3,ER$3)</f>
        <v>1.33744039185828</v>
      </c>
      <c r="ES65" s="17">
        <f t="shared" si="36"/>
        <v>45.136283863457983</v>
      </c>
      <c r="ET65" s="5">
        <f t="shared" si="36"/>
        <v>47.622380709535669</v>
      </c>
      <c r="EU65" s="5">
        <f t="shared" si="36"/>
        <v>44.337118675875075</v>
      </c>
      <c r="EV65" s="5">
        <f t="shared" si="36"/>
        <v>42.424130617924213</v>
      </c>
      <c r="EW65" s="5">
        <f t="shared" si="36"/>
        <v>43.975727747893913</v>
      </c>
      <c r="EX65" s="5">
        <f t="shared" si="33"/>
        <v>42.405771994453104</v>
      </c>
      <c r="EY65" s="5">
        <f t="shared" si="33"/>
        <v>42.392249411842755</v>
      </c>
      <c r="EZ65" s="5">
        <f t="shared" si="33"/>
        <v>42.903285613369476</v>
      </c>
      <c r="FA65" s="5">
        <f t="shared" si="33"/>
        <v>44.228632535135283</v>
      </c>
      <c r="FB65" s="5">
        <f t="shared" si="33"/>
        <v>43.898804962180016</v>
      </c>
      <c r="FC65" s="5">
        <f t="shared" si="33"/>
        <v>44.137516326938332</v>
      </c>
      <c r="FD65" s="5">
        <f t="shared" si="33"/>
        <v>44.367794471694765</v>
      </c>
      <c r="FE65" s="5">
        <f t="shared" si="33"/>
        <v>50.363761992193304</v>
      </c>
      <c r="FF65" s="5">
        <f t="shared" si="33"/>
        <v>54.733933905185879</v>
      </c>
      <c r="FG65" s="5">
        <f t="shared" si="13"/>
        <v>55.281894490848792</v>
      </c>
      <c r="FH65" s="15">
        <f t="shared" si="37"/>
        <v>133.52671368955163</v>
      </c>
      <c r="FI65">
        <f t="shared" si="37"/>
        <v>139.65810800449492</v>
      </c>
      <c r="FJ65">
        <f t="shared" si="37"/>
        <v>128.91527131875449</v>
      </c>
      <c r="FK65">
        <f t="shared" si="37"/>
        <v>122.52487709284321</v>
      </c>
      <c r="FL65">
        <f t="shared" si="37"/>
        <v>126.53197710920361</v>
      </c>
      <c r="FM65">
        <f t="shared" si="37"/>
        <v>121.98172974983616</v>
      </c>
      <c r="FN65">
        <f t="shared" si="37"/>
        <v>122.26937905136394</v>
      </c>
      <c r="FO65">
        <f t="shared" si="37"/>
        <v>124.31626007030009</v>
      </c>
      <c r="FP65">
        <f t="shared" si="37"/>
        <v>128.8116020812256</v>
      </c>
      <c r="FQ65">
        <f t="shared" si="37"/>
        <v>128.4285439463504</v>
      </c>
      <c r="FR65">
        <f t="shared" si="37"/>
        <v>129.59423615079101</v>
      </c>
      <c r="FS65">
        <f t="shared" si="37"/>
        <v>130.65379311450755</v>
      </c>
      <c r="FT65">
        <f t="shared" si="37"/>
        <v>148.66078118659865</v>
      </c>
      <c r="FU65">
        <f t="shared" si="37"/>
        <v>161.88808886151762</v>
      </c>
      <c r="FV65">
        <f t="shared" si="37"/>
        <v>163.81318933969584</v>
      </c>
    </row>
    <row r="66" spans="1:178">
      <c r="A66" t="str">
        <f>VLOOKUP(B66,'[3]country codes'!$A$3:$B$287,2,0)</f>
        <v>LBR</v>
      </c>
      <c r="B66" s="1" t="s">
        <v>47</v>
      </c>
      <c r="C66" s="15">
        <v>5</v>
      </c>
      <c r="E66" s="17" t="str">
        <f>IFERROR(VLOOKUP(E$3&amp;$A66,[3]Calcs!$Q$2:$R$2281,2,0),"")</f>
        <v/>
      </c>
      <c r="F66" s="5">
        <f>IFERROR(VLOOKUP(F$3&amp;$A66,[3]Calcs!$Q$2:$R$2281,2,0),"")</f>
        <v>31.828106490194735</v>
      </c>
      <c r="G66" s="5">
        <f>IFERROR(VLOOKUP(G$3&amp;$A66,[3]Calcs!$Q$2:$R$2281,2,0),"")</f>
        <v>35.904263966189156</v>
      </c>
      <c r="H66" s="5">
        <f>IFERROR(VLOOKUP(H$3&amp;$A66,[3]Calcs!$Q$2:$R$2281,2,0),"")</f>
        <v>36.442453858976954</v>
      </c>
      <c r="I66" s="5">
        <f>IFERROR(VLOOKUP(I$3&amp;$A66,[3]Calcs!$Q$2:$R$2281,2,0),"")</f>
        <v>36.347555675165552</v>
      </c>
      <c r="J66" s="5">
        <f>IFERROR(VLOOKUP(J$3&amp;$A66,[3]Calcs!$Q$2:$R$2281,2,0),"")</f>
        <v>37.530793002265369</v>
      </c>
      <c r="K66" s="5">
        <f>IFERROR(VLOOKUP(K$3&amp;$A66,[3]Calcs!$Q$2:$R$2281,2,0),"")</f>
        <v>38.5258852526064</v>
      </c>
      <c r="L66" s="5">
        <f>IFERROR(VLOOKUP(L$3&amp;$A66,[3]Calcs!$Q$2:$R$2281,2,0),"")</f>
        <v>39.15669893501159</v>
      </c>
      <c r="M66" s="5">
        <f>IFERROR(VLOOKUP(M$3&amp;$A66,[3]Calcs!$Q$2:$R$2281,2,0),"")</f>
        <v>40.18292395423093</v>
      </c>
      <c r="N66" s="5">
        <f>IFERROR(VLOOKUP(N$3&amp;$A66,[3]Calcs!$Q$2:$R$2281,2,0),"")</f>
        <v>28.588511297321929</v>
      </c>
      <c r="O66" s="5">
        <f>IFERROR(VLOOKUP(O$3&amp;$A66,[3]Calcs!$Q$2:$R$2281,2,0),"")</f>
        <v>33.235994666573184</v>
      </c>
      <c r="P66" s="5">
        <f>IFERROR(VLOOKUP(P$3&amp;$A66,[3]Calcs!$Q$2:$R$2281,2,0),"")</f>
        <v>40.735279328365685</v>
      </c>
      <c r="Q66" s="5">
        <f>IFERROR(VLOOKUP(Q$3&amp;$A66,[3]Calcs!$Q$2:$R$2281,2,0),"")</f>
        <v>39.080396248743597</v>
      </c>
      <c r="R66" s="5">
        <f>IFERROR(VLOOKUP(R$3&amp;$A66,[3]Calcs!$Q$2:$R$2281,2,0),"")</f>
        <v>46.02253419757718</v>
      </c>
      <c r="S66" s="5" t="str">
        <f>IFERROR(VLOOKUP(S$3&amp;$A66,[3]Calcs!$Q$2:$R$2281,2,0),"")</f>
        <v/>
      </c>
      <c r="T66" s="127">
        <f t="shared" si="0"/>
        <v>0.50910066923396891</v>
      </c>
      <c r="U66" s="6">
        <f t="shared" si="1"/>
        <v>0.45270188716421844</v>
      </c>
      <c r="V66" s="6" t="str">
        <f t="shared" si="2"/>
        <v/>
      </c>
      <c r="W66" s="17" t="str">
        <f>_xlfn.XLOOKUP(W$3&amp;$A66,[3]Calcs!$Q$2:$Q$2281,[3]Calcs!$H$2:$H$2281,"")</f>
        <v/>
      </c>
      <c r="X66" s="5">
        <f>_xlfn.XLOOKUP(X$3&amp;$A66,[3]Calcs!$Q$2:$Q$2281,[3]Calcs!$H$2:$H$2281,"")</f>
        <v>3.7014012336730957</v>
      </c>
      <c r="Y66" s="5">
        <f>_xlfn.XLOOKUP(Y$3&amp;$A66,[3]Calcs!$Q$2:$Q$2281,[3]Calcs!$H$2:$H$2281,"")</f>
        <v>4.2213540077209473</v>
      </c>
      <c r="Z66" s="5">
        <f>_xlfn.XLOOKUP(Z$3&amp;$A66,[3]Calcs!$Q$2:$Q$2281,[3]Calcs!$H$2:$H$2281,"")</f>
        <v>4.2087085247039795</v>
      </c>
      <c r="AA66" s="5">
        <f>_xlfn.XLOOKUP(AA$3&amp;$A66,[3]Calcs!$Q$2:$Q$2281,[3]Calcs!$H$2:$H$2281,"")</f>
        <v>4.1960630416870117</v>
      </c>
      <c r="AB66" s="5">
        <f>_xlfn.XLOOKUP(AB$3&amp;$A66,[3]Calcs!$Q$2:$Q$2281,[3]Calcs!$H$2:$H$2281,"")</f>
        <v>4.2899020910263062</v>
      </c>
      <c r="AC66" s="5">
        <f>_xlfn.XLOOKUP(AC$3&amp;$A66,[3]Calcs!$Q$2:$Q$2281,[3]Calcs!$H$2:$H$2281,"")</f>
        <v>4.3837411403656006</v>
      </c>
      <c r="AD66" s="5">
        <f>_xlfn.XLOOKUP(AD$3&amp;$A66,[3]Calcs!$Q$2:$Q$2281,[3]Calcs!$H$2:$H$2281,"")</f>
        <v>4.477580189704895</v>
      </c>
      <c r="AE66" s="5">
        <f>_xlfn.XLOOKUP(AE$3&amp;$A66,[3]Calcs!$Q$2:$Q$2281,[3]Calcs!$H$2:$H$2281,"")</f>
        <v>4.5714192390441895</v>
      </c>
      <c r="AF66" s="5">
        <f>_xlfn.XLOOKUP(AF$3&amp;$A66,[3]Calcs!$Q$2:$Q$2281,[3]Calcs!$H$2:$H$2281,"")</f>
        <v>2.7015912532806396</v>
      </c>
      <c r="AG66" s="5">
        <f>_xlfn.XLOOKUP(AG$3&amp;$A66,[3]Calcs!$Q$2:$Q$2281,[3]Calcs!$H$2:$H$2281,"")</f>
        <v>3.3546760082244873</v>
      </c>
      <c r="AH66" s="5">
        <f>_xlfn.XLOOKUP(AH$3&amp;$A66,[3]Calcs!$Q$2:$Q$2281,[3]Calcs!$H$2:$H$2281,"")</f>
        <v>4.4244909286499023</v>
      </c>
      <c r="AI66" s="5">
        <f>_xlfn.XLOOKUP(AI$3&amp;$A66,[3]Calcs!$Q$2:$Q$2281,[3]Calcs!$H$2:$H$2281,"")</f>
        <v>4.1348528861999512</v>
      </c>
      <c r="AJ66" s="5">
        <f>_xlfn.XLOOKUP(AJ$3&amp;$A66,[3]Calcs!$Q$2:$Q$2281,[3]Calcs!$H$2:$H$2281,"")</f>
        <v>5.1214609146118164</v>
      </c>
      <c r="AK66" s="128" t="str">
        <f>_xlfn.XLOOKUP(AK$3&amp;$A66,[3]Calcs!$Q$2:$Q$2281,[3]Calcs!$H$2:$H$2281,"")</f>
        <v/>
      </c>
      <c r="AL66" s="127">
        <f t="shared" si="3"/>
        <v>1.8889436355003945E-2</v>
      </c>
      <c r="AM66" s="6" t="str">
        <f t="shared" si="4"/>
        <v/>
      </c>
      <c r="AN66" s="17">
        <f>_xlfn.XLOOKUP(AN$3&amp;$A66,[3]Calcs!$Q$2:$Q$2281,[3]Calcs!$G$2:$G$2281,"")</f>
        <v>56.4</v>
      </c>
      <c r="AO66" s="5">
        <f>_xlfn.XLOOKUP(AO$3&amp;$A66,[3]Calcs!$Q$2:$Q$2281,[3]Calcs!$G$2:$G$2281,"")</f>
        <v>57.4</v>
      </c>
      <c r="AP66" s="5">
        <f>_xlfn.XLOOKUP(AP$3&amp;$A66,[3]Calcs!$Q$2:$Q$2281,[3]Calcs!$G$2:$G$2281,"")</f>
        <v>58.2</v>
      </c>
      <c r="AQ66" s="5">
        <f>_xlfn.XLOOKUP(AQ$3&amp;$A66,[3]Calcs!$Q$2:$Q$2281,[3]Calcs!$G$2:$G$2281,"")</f>
        <v>59</v>
      </c>
      <c r="AR66" s="5">
        <f>_xlfn.XLOOKUP(AR$3&amp;$A66,[3]Calcs!$Q$2:$Q$2281,[3]Calcs!$G$2:$G$2281,"")</f>
        <v>59.6</v>
      </c>
      <c r="AS66" s="5">
        <f>_xlfn.XLOOKUP(AS$3&amp;$A66,[3]Calcs!$Q$2:$Q$2281,[3]Calcs!$G$2:$G$2281,"")</f>
        <v>60.1</v>
      </c>
      <c r="AT66" s="5">
        <f>_xlfn.XLOOKUP(AT$3&amp;$A66,[3]Calcs!$Q$2:$Q$2281,[3]Calcs!$G$2:$G$2281,"")</f>
        <v>60.7</v>
      </c>
      <c r="AU66" s="5">
        <f>_xlfn.XLOOKUP(AU$3&amp;$A66,[3]Calcs!$Q$2:$Q$2281,[3]Calcs!$G$2:$G$2281,"")</f>
        <v>61.2</v>
      </c>
      <c r="AV66" s="5">
        <f>_xlfn.XLOOKUP(AV$3&amp;$A66,[3]Calcs!$Q$2:$Q$2281,[3]Calcs!$G$2:$G$2281,"")</f>
        <v>61.7</v>
      </c>
      <c r="AW66" s="5">
        <f>_xlfn.XLOOKUP(AW$3&amp;$A66,[3]Calcs!$Q$2:$Q$2281,[3]Calcs!$G$2:$G$2281,"")</f>
        <v>62.3</v>
      </c>
      <c r="AX66" s="5">
        <f>_xlfn.XLOOKUP(AX$3&amp;$A66,[3]Calcs!$Q$2:$Q$2281,[3]Calcs!$G$2:$G$2281,"")</f>
        <v>62.8</v>
      </c>
      <c r="AY66" s="5">
        <f>_xlfn.XLOOKUP(AY$3&amp;$A66,[3]Calcs!$Q$2:$Q$2281,[3]Calcs!$G$2:$G$2281,"")</f>
        <v>63.3</v>
      </c>
      <c r="AZ66" s="5">
        <f>_xlfn.XLOOKUP(AZ$3&amp;$A66,[3]Calcs!$Q$2:$Q$2281,[3]Calcs!$G$2:$G$2281,"")</f>
        <v>63.7</v>
      </c>
      <c r="BA66" s="5">
        <f>_xlfn.XLOOKUP(BA$3&amp;$A66,[3]Calcs!$Q$2:$Q$2281,[3]Calcs!$G$2:$G$2281,"")</f>
        <v>64.099999999999994</v>
      </c>
      <c r="BB66" s="5">
        <f>_xlfn.XLOOKUP(BB$3&amp;$A66,[3]Calcs!$Q$2:$Q$2281,[3]Calcs!$G$2:$G$2281,"")</f>
        <v>64.447844961240293</v>
      </c>
      <c r="BC66" s="127">
        <f t="shared" si="5"/>
        <v>0.57296703296703277</v>
      </c>
      <c r="BD66" s="6">
        <f t="shared" si="6"/>
        <v>0.34784496124029829</v>
      </c>
      <c r="BE66" s="17">
        <f>_xlfn.XLOOKUP(BE$3&amp;$A66,[3]Calcs!$Q$2:$Q$2281,[3]Calcs!$I$2:$I$2281,"")</f>
        <v>1.2617483459921399</v>
      </c>
      <c r="BF66" s="5">
        <f>_xlfn.XLOOKUP(BF$3&amp;$A66,[3]Calcs!$Q$2:$Q$2281,[3]Calcs!$I$2:$I$2281,"")</f>
        <v>1.2417127916359301</v>
      </c>
      <c r="BG66" s="5">
        <f>_xlfn.XLOOKUP(BG$3&amp;$A66,[3]Calcs!$Q$2:$Q$2281,[3]Calcs!$I$2:$I$2281,"")</f>
        <v>1.1588432845221299</v>
      </c>
      <c r="BH66" s="5">
        <f>_xlfn.XLOOKUP(BH$3&amp;$A66,[3]Calcs!$Q$2:$Q$2281,[3]Calcs!$I$2:$I$2281,"")</f>
        <v>1.1272613652182</v>
      </c>
      <c r="BI66" s="5">
        <f>_xlfn.XLOOKUP(BI$3&amp;$A66,[3]Calcs!$Q$2:$Q$2281,[3]Calcs!$I$2:$I$2281,"")</f>
        <v>1.21381052014665</v>
      </c>
      <c r="BJ66" s="5">
        <f>_xlfn.XLOOKUP(BJ$3&amp;$A66,[3]Calcs!$Q$2:$Q$2281,[3]Calcs!$I$2:$I$2281,"")</f>
        <v>1.1482986810671001</v>
      </c>
      <c r="BK66" s="5">
        <f>_xlfn.XLOOKUP(BK$3&amp;$A66,[3]Calcs!$Q$2:$Q$2281,[3]Calcs!$I$2:$I$2281,"")</f>
        <v>1.1297263045077801</v>
      </c>
      <c r="BL66" s="5">
        <f>_xlfn.XLOOKUP(BL$3&amp;$A66,[3]Calcs!$Q$2:$Q$2281,[3]Calcs!$I$2:$I$2281,"")</f>
        <v>1.2057088818767201</v>
      </c>
      <c r="BM66" s="5">
        <f>_xlfn.XLOOKUP(BM$3&amp;$A66,[3]Calcs!$Q$2:$Q$2281,[3]Calcs!$I$2:$I$2281,"")</f>
        <v>1.18724354798538</v>
      </c>
      <c r="BN66" s="5">
        <f>_xlfn.XLOOKUP(BN$3&amp;$A66,[3]Calcs!$Q$2:$Q$2281,[3]Calcs!$I$2:$I$2281,"")</f>
        <v>1.1764103901028899</v>
      </c>
      <c r="BO66" s="5">
        <f>_xlfn.XLOOKUP(BO$3&amp;$A66,[3]Calcs!$Q$2:$Q$2281,[3]Calcs!$I$2:$I$2281,"")</f>
        <v>1.13800433577675</v>
      </c>
      <c r="BP66" s="5">
        <f>_xlfn.XLOOKUP(BP$3&amp;$A66,[3]Calcs!$Q$2:$Q$2281,[3]Calcs!$I$2:$I$2281,"")</f>
        <v>1.1079142668420601</v>
      </c>
      <c r="BQ66" s="5">
        <f>_xlfn.XLOOKUP(BQ$3&amp;$A66,[3]Calcs!$Q$2:$Q$2281,[3]Calcs!$I$2:$I$2281,"")</f>
        <v>1.0878362244099409</v>
      </c>
      <c r="BR66" s="5">
        <f>_xlfn.XLOOKUP(BR$3&amp;$A66,[3]Calcs!$Q$2:$Q$2281,[3]Calcs!$I$2:$I$2281,"")</f>
        <v>1.0651465063456758</v>
      </c>
      <c r="BS66" s="5" t="str">
        <f>_xlfn.XLOOKUP(BS$3&amp;$A66,[3]Calcs!$Q$2:$Q$2281,[3]Calcs!$I$2:$I$2281,"")</f>
        <v/>
      </c>
      <c r="BT66" s="127">
        <f t="shared" si="7"/>
        <v>-1.0166615367463109E-2</v>
      </c>
      <c r="BU66" s="6" t="str">
        <f t="shared" si="8"/>
        <v/>
      </c>
      <c r="BV66" s="15" t="str">
        <f t="shared" si="34"/>
        <v/>
      </c>
      <c r="BW66">
        <f t="shared" si="34"/>
        <v>103</v>
      </c>
      <c r="BX66">
        <f t="shared" si="34"/>
        <v>97</v>
      </c>
      <c r="BY66">
        <f t="shared" si="34"/>
        <v>98</v>
      </c>
      <c r="BZ66">
        <f t="shared" si="34"/>
        <v>101</v>
      </c>
      <c r="CA66">
        <f t="shared" si="34"/>
        <v>104</v>
      </c>
      <c r="CB66">
        <f t="shared" si="34"/>
        <v>102</v>
      </c>
      <c r="CC66">
        <f t="shared" si="34"/>
        <v>93</v>
      </c>
      <c r="CD66">
        <f t="shared" si="34"/>
        <v>91</v>
      </c>
      <c r="CE66">
        <f t="shared" si="34"/>
        <v>138</v>
      </c>
      <c r="CF66">
        <f t="shared" si="34"/>
        <v>129</v>
      </c>
      <c r="CG66">
        <f t="shared" si="34"/>
        <v>97</v>
      </c>
      <c r="CH66">
        <f t="shared" si="34"/>
        <v>111</v>
      </c>
      <c r="CI66">
        <f t="shared" si="34"/>
        <v>66</v>
      </c>
      <c r="CJ66" t="str">
        <f t="shared" si="34"/>
        <v/>
      </c>
      <c r="CK66" s="17" t="s">
        <v>333</v>
      </c>
      <c r="CL66" s="5">
        <v>3.4619110000000002</v>
      </c>
      <c r="CM66" s="5">
        <v>3.607863</v>
      </c>
      <c r="CN66" s="5">
        <v>3.7541289999999998</v>
      </c>
      <c r="CO66" s="5">
        <v>3.8913570000000002</v>
      </c>
      <c r="CP66" s="5">
        <v>4.0174459999999996</v>
      </c>
      <c r="CQ66" s="5">
        <v>4.1356619999999999</v>
      </c>
      <c r="CR66" s="5">
        <v>4.2483370000000003</v>
      </c>
      <c r="CS66" s="5">
        <v>4.3595079999999999</v>
      </c>
      <c r="CT66" s="5">
        <v>4.4722290000000005</v>
      </c>
      <c r="CU66" s="5">
        <v>4.5867879999999994</v>
      </c>
      <c r="CV66" s="5">
        <v>4.7022240000000002</v>
      </c>
      <c r="CW66" s="5">
        <v>4.8189759999999993</v>
      </c>
      <c r="CX66" s="5">
        <v>4.9373740000000002</v>
      </c>
      <c r="CY66" s="5" t="s">
        <v>333</v>
      </c>
      <c r="CZ66" t="str">
        <f t="shared" si="35"/>
        <v/>
      </c>
      <c r="DA66">
        <f t="shared" si="35"/>
        <v>110.18607196757655</v>
      </c>
      <c r="DB66">
        <f t="shared" si="35"/>
        <v>129.53766550584712</v>
      </c>
      <c r="DC66">
        <f t="shared" si="35"/>
        <v>136.80967286314728</v>
      </c>
      <c r="DD66">
        <f t="shared" si="35"/>
        <v>141.44131520944521</v>
      </c>
      <c r="DE66">
        <f t="shared" si="35"/>
        <v>150.777934223779</v>
      </c>
      <c r="DF66">
        <f t="shared" si="35"/>
        <v>159.33003965556469</v>
      </c>
      <c r="DG66">
        <f t="shared" si="35"/>
        <v>166.35085288347034</v>
      </c>
      <c r="DH66">
        <f t="shared" si="35"/>
        <v>175.17777844186136</v>
      </c>
      <c r="DI66">
        <f t="shared" si="35"/>
        <v>127.85436929071076</v>
      </c>
      <c r="DJ66">
        <f t="shared" si="35"/>
        <v>152.44646150470186</v>
      </c>
      <c r="DK66">
        <f t="shared" si="35"/>
        <v>191.54640810454501</v>
      </c>
      <c r="DL66">
        <f t="shared" si="35"/>
        <v>188.32749159318539</v>
      </c>
      <c r="DM66">
        <f t="shared" si="35"/>
        <v>227.23046376122844</v>
      </c>
      <c r="DN66" t="str">
        <f t="shared" si="35"/>
        <v/>
      </c>
      <c r="DO66" s="5">
        <v>3.3292109999999999</v>
      </c>
      <c r="DP66" s="5">
        <v>3.4619110000000002</v>
      </c>
      <c r="DQ66" s="5">
        <v>3.607863</v>
      </c>
      <c r="DR66" s="5">
        <v>3.7541289999999998</v>
      </c>
      <c r="DS66" s="5">
        <v>3.8913570000000002</v>
      </c>
      <c r="DT66" s="5">
        <v>4.0174459999999996</v>
      </c>
      <c r="DU66" s="5">
        <v>4.1356619999999999</v>
      </c>
      <c r="DV66" s="5">
        <v>4.2483370000000003</v>
      </c>
      <c r="DW66" s="5">
        <v>4.3595079999999999</v>
      </c>
      <c r="DX66" s="5">
        <v>4.4722290000000005</v>
      </c>
      <c r="DY66" s="5">
        <v>4.5867879999999994</v>
      </c>
      <c r="DZ66" s="5">
        <v>4.7022240000000002</v>
      </c>
      <c r="EA66" s="5">
        <v>4.8189759999999993</v>
      </c>
      <c r="EB66" s="5">
        <v>4.9373740000000002</v>
      </c>
      <c r="EC66" s="5">
        <v>5.057677</v>
      </c>
      <c r="ED66" s="130" cm="1">
        <f t="array" ref="ED66">TREND($EE66:$EQ66,$EE$3:$EQ$3,ED$3)</f>
        <v>1.0276712018144867</v>
      </c>
      <c r="EE66" s="6">
        <f t="shared" si="39"/>
        <v>0.95854102967771537</v>
      </c>
      <c r="EF66" s="6">
        <f t="shared" si="38"/>
        <v>1.0616344686031745</v>
      </c>
      <c r="EG66" s="6">
        <f t="shared" si="38"/>
        <v>1.0677950891155374</v>
      </c>
      <c r="EH66" s="6">
        <f t="shared" si="38"/>
        <v>1.0696635392764611</v>
      </c>
      <c r="EI66" s="6">
        <f t="shared" si="38"/>
        <v>1.0338045793592714</v>
      </c>
      <c r="EJ66" s="6">
        <f t="shared" si="38"/>
        <v>1.0355606036698701</v>
      </c>
      <c r="EK66" s="6">
        <f t="shared" si="38"/>
        <v>1.0976354956899534</v>
      </c>
      <c r="EL66" s="6">
        <f t="shared" si="38"/>
        <v>1.1031421102477519</v>
      </c>
      <c r="EM66" s="6">
        <f t="shared" si="38"/>
        <v>0.77185889438005173</v>
      </c>
      <c r="EN66" s="6">
        <f t="shared" si="38"/>
        <v>0.88490467277930518</v>
      </c>
      <c r="EO66" s="6">
        <f t="shared" si="38"/>
        <v>1.0533507249186329</v>
      </c>
      <c r="EP66" s="6">
        <f t="shared" si="38"/>
        <v>0.98598572436847853</v>
      </c>
      <c r="EQ66" s="6">
        <f t="shared" si="38"/>
        <v>1.1815391089737954</v>
      </c>
      <c r="ER66" s="129" cm="1">
        <f t="array" ref="ER66">TREND($EM66:$EQ66,$EM$3:$EQ$3,ER$3)</f>
        <v>1.2516602693170569</v>
      </c>
      <c r="ES66" s="17">
        <f t="shared" si="36"/>
        <v>32.007740252923263</v>
      </c>
      <c r="ET66" s="5">
        <f t="shared" si="36"/>
        <v>31.828106490194735</v>
      </c>
      <c r="EU66" s="5">
        <f t="shared" si="36"/>
        <v>35.904263966189156</v>
      </c>
      <c r="EV66" s="5">
        <f t="shared" si="36"/>
        <v>36.442453858976954</v>
      </c>
      <c r="EW66" s="5">
        <f t="shared" si="36"/>
        <v>36.347555675165552</v>
      </c>
      <c r="EX66" s="5">
        <f t="shared" si="33"/>
        <v>37.530793002265369</v>
      </c>
      <c r="EY66" s="5">
        <f t="shared" si="33"/>
        <v>38.5258852526064</v>
      </c>
      <c r="EZ66" s="5">
        <f t="shared" si="33"/>
        <v>39.15669893501159</v>
      </c>
      <c r="FA66" s="5">
        <f t="shared" si="33"/>
        <v>40.18292395423093</v>
      </c>
      <c r="FB66" s="5">
        <f t="shared" si="33"/>
        <v>28.588511297321929</v>
      </c>
      <c r="FC66" s="5">
        <f t="shared" si="33"/>
        <v>33.235994666573184</v>
      </c>
      <c r="FD66" s="5">
        <f t="shared" si="33"/>
        <v>40.735279328365685</v>
      </c>
      <c r="FE66" s="5">
        <f t="shared" si="33"/>
        <v>39.080396248743597</v>
      </c>
      <c r="FF66" s="5">
        <f t="shared" si="33"/>
        <v>46.02253419757718</v>
      </c>
      <c r="FG66" s="5">
        <f t="shared" si="13"/>
        <v>51.664128170735978</v>
      </c>
      <c r="FH66" s="15">
        <f t="shared" si="37"/>
        <v>106.56052093517491</v>
      </c>
      <c r="FI66">
        <f t="shared" si="37"/>
        <v>110.18607196757655</v>
      </c>
      <c r="FJ66">
        <f t="shared" si="37"/>
        <v>129.53766550584712</v>
      </c>
      <c r="FK66">
        <f t="shared" si="37"/>
        <v>136.80967286314728</v>
      </c>
      <c r="FL66">
        <f t="shared" si="37"/>
        <v>141.44131520944521</v>
      </c>
      <c r="FM66">
        <f t="shared" si="37"/>
        <v>150.777934223779</v>
      </c>
      <c r="FN66">
        <f t="shared" si="37"/>
        <v>159.33003965556469</v>
      </c>
      <c r="FO66">
        <f t="shared" si="37"/>
        <v>166.35085288347034</v>
      </c>
      <c r="FP66">
        <f t="shared" si="37"/>
        <v>175.17777844186136</v>
      </c>
      <c r="FQ66">
        <f t="shared" si="37"/>
        <v>127.85436929071076</v>
      </c>
      <c r="FR66">
        <f t="shared" si="37"/>
        <v>152.44646150470186</v>
      </c>
      <c r="FS66">
        <f t="shared" si="37"/>
        <v>191.54640810454501</v>
      </c>
      <c r="FT66">
        <f t="shared" si="37"/>
        <v>188.32749159318539</v>
      </c>
      <c r="FU66">
        <f t="shared" si="37"/>
        <v>227.23046376122844</v>
      </c>
      <c r="FV66">
        <f t="shared" si="37"/>
        <v>261.30047277418345</v>
      </c>
    </row>
    <row r="67" spans="1:178">
      <c r="A67" t="str">
        <f>VLOOKUP(B67,'[3]country codes'!$A$3:$B$287,2,0)</f>
        <v>MYS</v>
      </c>
      <c r="B67" s="1" t="s">
        <v>112</v>
      </c>
      <c r="C67" s="15">
        <v>8</v>
      </c>
      <c r="E67" s="17">
        <f>IFERROR(VLOOKUP(E$3&amp;$A67,[3]Calcs!$Q$2:$R$2281,2,0),"")</f>
        <v>42.817504321930052</v>
      </c>
      <c r="F67" s="5">
        <f>IFERROR(VLOOKUP(F$3&amp;$A67,[3]Calcs!$Q$2:$R$2281,2,0),"")</f>
        <v>45.662559698896047</v>
      </c>
      <c r="G67" s="5">
        <f>IFERROR(VLOOKUP(G$3&amp;$A67,[3]Calcs!$Q$2:$R$2281,2,0),"")</f>
        <v>42.671546225494232</v>
      </c>
      <c r="H67" s="5">
        <f>IFERROR(VLOOKUP(H$3&amp;$A67,[3]Calcs!$Q$2:$R$2281,2,0),"")</f>
        <v>43.134064487909789</v>
      </c>
      <c r="I67" s="5">
        <f>IFERROR(VLOOKUP(I$3&amp;$A67,[3]Calcs!$Q$2:$R$2281,2,0),"")</f>
        <v>43.341440940152395</v>
      </c>
      <c r="J67" s="5">
        <f>IFERROR(VLOOKUP(J$3&amp;$A67,[3]Calcs!$Q$2:$R$2281,2,0),"")</f>
        <v>44.549366050137138</v>
      </c>
      <c r="K67" s="5">
        <f>IFERROR(VLOOKUP(K$3&amp;$A67,[3]Calcs!$Q$2:$R$2281,2,0),"")</f>
        <v>45.05617904464966</v>
      </c>
      <c r="L67" s="5">
        <f>IFERROR(VLOOKUP(L$3&amp;$A67,[3]Calcs!$Q$2:$R$2281,2,0),"")</f>
        <v>43.333744791759827</v>
      </c>
      <c r="M67" s="5">
        <f>IFERROR(VLOOKUP(M$3&amp;$A67,[3]Calcs!$Q$2:$R$2281,2,0),"")</f>
        <v>44.096933142889519</v>
      </c>
      <c r="N67" s="5">
        <f>IFERROR(VLOOKUP(N$3&amp;$A67,[3]Calcs!$Q$2:$R$2281,2,0),"")</f>
        <v>47.313485499040176</v>
      </c>
      <c r="O67" s="5">
        <f>IFERROR(VLOOKUP(O$3&amp;$A67,[3]Calcs!$Q$2:$R$2281,2,0),"")</f>
        <v>45.642322513552642</v>
      </c>
      <c r="P67" s="5">
        <f>IFERROR(VLOOKUP(P$3&amp;$A67,[3]Calcs!$Q$2:$R$2281,2,0),"")</f>
        <v>43.725269322450949</v>
      </c>
      <c r="Q67" s="5">
        <f>IFERROR(VLOOKUP(Q$3&amp;$A67,[3]Calcs!$Q$2:$R$2281,2,0),"")</f>
        <v>41.536324674916692</v>
      </c>
      <c r="R67" s="5">
        <f>IFERROR(VLOOKUP(R$3&amp;$A67,[3]Calcs!$Q$2:$R$2281,2,0),"")</f>
        <v>41.740737769743845</v>
      </c>
      <c r="S67" s="5" t="str">
        <f>IFERROR(VLOOKUP(S$3&amp;$A67,[3]Calcs!$Q$2:$R$2281,2,0),"")</f>
        <v/>
      </c>
      <c r="T67" s="127">
        <f t="shared" si="0"/>
        <v>-3.420823422038894E-2</v>
      </c>
      <c r="U67" s="6">
        <f t="shared" si="1"/>
        <v>-8.8786405211002062E-2</v>
      </c>
      <c r="V67" s="6" t="str">
        <f t="shared" si="2"/>
        <v/>
      </c>
      <c r="W67" s="17">
        <f>_xlfn.XLOOKUP(W$3&amp;$A67,[3]Calcs!$Q$2:$Q$2281,[3]Calcs!$H$2:$H$2281,"")</f>
        <v>6.0117168426513672</v>
      </c>
      <c r="X67" s="5">
        <f>_xlfn.XLOOKUP(X$3&amp;$A67,[3]Calcs!$Q$2:$Q$2281,[3]Calcs!$H$2:$H$2281,"")</f>
        <v>6.2389044761657715</v>
      </c>
      <c r="Y67" s="5">
        <f>_xlfn.XLOOKUP(Y$3&amp;$A67,[3]Calcs!$Q$2:$Q$2281,[3]Calcs!$H$2:$H$2281,"")</f>
        <v>5.8067817687988281</v>
      </c>
      <c r="Z67" s="5">
        <f>_xlfn.XLOOKUP(Z$3&amp;$A67,[3]Calcs!$Q$2:$Q$2281,[3]Calcs!$H$2:$H$2281,"")</f>
        <v>5.3847017288208008</v>
      </c>
      <c r="AA67" s="5">
        <f>_xlfn.XLOOKUP(AA$3&amp;$A67,[3]Calcs!$Q$2:$Q$2281,[3]Calcs!$H$2:$H$2281,"")</f>
        <v>5.5802817344665527</v>
      </c>
      <c r="AB67" s="5">
        <f>_xlfn.XLOOKUP(AB$3&amp;$A67,[3]Calcs!$Q$2:$Q$2281,[3]Calcs!$H$2:$H$2281,"")</f>
        <v>5.7863674163818359</v>
      </c>
      <c r="AC67" s="5">
        <f>_xlfn.XLOOKUP(AC$3&amp;$A67,[3]Calcs!$Q$2:$Q$2281,[3]Calcs!$H$2:$H$2281,"")</f>
        <v>5.9142837524414063</v>
      </c>
      <c r="AD67" s="5">
        <f>_xlfn.XLOOKUP(AD$3&amp;$A67,[3]Calcs!$Q$2:$Q$2281,[3]Calcs!$H$2:$H$2281,"")</f>
        <v>5.7701997756958008</v>
      </c>
      <c r="AE67" s="5">
        <f>_xlfn.XLOOKUP(AE$3&amp;$A67,[3]Calcs!$Q$2:$Q$2281,[3]Calcs!$H$2:$H$2281,"")</f>
        <v>5.9629216194152832</v>
      </c>
      <c r="AF67" s="5">
        <f>_xlfn.XLOOKUP(AF$3&amp;$A67,[3]Calcs!$Q$2:$Q$2281,[3]Calcs!$H$2:$H$2281,"")</f>
        <v>6.3221211433410645</v>
      </c>
      <c r="AG67" s="5">
        <f>_xlfn.XLOOKUP(AG$3&amp;$A67,[3]Calcs!$Q$2:$Q$2281,[3]Calcs!$H$2:$H$2281,"")</f>
        <v>5.9943532943725586</v>
      </c>
      <c r="AH67" s="5">
        <f>_xlfn.XLOOKUP(AH$3&amp;$A67,[3]Calcs!$Q$2:$Q$2281,[3]Calcs!$H$2:$H$2281,"")</f>
        <v>5.6665854454040527</v>
      </c>
      <c r="AI67" s="5">
        <f>_xlfn.XLOOKUP(AI$3&amp;$A67,[3]Calcs!$Q$2:$Q$2281,[3]Calcs!$H$2:$H$2281,"")</f>
        <v>5.3388175964355469</v>
      </c>
      <c r="AJ67" s="5">
        <f>_xlfn.XLOOKUP(AJ$3&amp;$A67,[3]Calcs!$Q$2:$Q$2281,[3]Calcs!$H$2:$H$2281,"")</f>
        <v>5.4279541969299316</v>
      </c>
      <c r="AK67" s="128" t="str">
        <f>_xlfn.XLOOKUP(AK$3&amp;$A67,[3]Calcs!$Q$2:$Q$2281,[3]Calcs!$H$2:$H$2281,"")</f>
        <v/>
      </c>
      <c r="AL67" s="127">
        <f t="shared" si="3"/>
        <v>-2.2833627134889036E-2</v>
      </c>
      <c r="AM67" s="6" t="str">
        <f t="shared" si="4"/>
        <v/>
      </c>
      <c r="AN67" s="17">
        <f>_xlfn.XLOOKUP(AN$3&amp;$A67,[3]Calcs!$Q$2:$Q$2281,[3]Calcs!$G$2:$G$2281,"")</f>
        <v>73.7</v>
      </c>
      <c r="AO67" s="5">
        <f>_xlfn.XLOOKUP(AO$3&amp;$A67,[3]Calcs!$Q$2:$Q$2281,[3]Calcs!$G$2:$G$2281,"")</f>
        <v>73.900000000000006</v>
      </c>
      <c r="AP67" s="5">
        <f>_xlfn.XLOOKUP(AP$3&amp;$A67,[3]Calcs!$Q$2:$Q$2281,[3]Calcs!$G$2:$G$2281,"")</f>
        <v>74.099999999999994</v>
      </c>
      <c r="AQ67" s="5">
        <f>_xlfn.XLOOKUP(AQ$3&amp;$A67,[3]Calcs!$Q$2:$Q$2281,[3]Calcs!$G$2:$G$2281,"")</f>
        <v>74.3</v>
      </c>
      <c r="AR67" s="5">
        <f>_xlfn.XLOOKUP(AR$3&amp;$A67,[3]Calcs!$Q$2:$Q$2281,[3]Calcs!$G$2:$G$2281,"")</f>
        <v>74.5</v>
      </c>
      <c r="AS67" s="5">
        <f>_xlfn.XLOOKUP(AS$3&amp;$A67,[3]Calcs!$Q$2:$Q$2281,[3]Calcs!$G$2:$G$2281,"")</f>
        <v>74.7</v>
      </c>
      <c r="AT67" s="5">
        <f>_xlfn.XLOOKUP(AT$3&amp;$A67,[3]Calcs!$Q$2:$Q$2281,[3]Calcs!$G$2:$G$2281,"")</f>
        <v>74.900000000000006</v>
      </c>
      <c r="AU67" s="5">
        <f>_xlfn.XLOOKUP(AU$3&amp;$A67,[3]Calcs!$Q$2:$Q$2281,[3]Calcs!$G$2:$G$2281,"")</f>
        <v>75.099999999999994</v>
      </c>
      <c r="AV67" s="5">
        <f>_xlfn.XLOOKUP(AV$3&amp;$A67,[3]Calcs!$Q$2:$Q$2281,[3]Calcs!$G$2:$G$2281,"")</f>
        <v>75.3</v>
      </c>
      <c r="AW67" s="5">
        <f>_xlfn.XLOOKUP(AW$3&amp;$A67,[3]Calcs!$Q$2:$Q$2281,[3]Calcs!$G$2:$G$2281,"")</f>
        <v>75.5</v>
      </c>
      <c r="AX67" s="5">
        <f>_xlfn.XLOOKUP(AX$3&amp;$A67,[3]Calcs!$Q$2:$Q$2281,[3]Calcs!$G$2:$G$2281,"")</f>
        <v>75.599999999999994</v>
      </c>
      <c r="AY67" s="5">
        <f>_xlfn.XLOOKUP(AY$3&amp;$A67,[3]Calcs!$Q$2:$Q$2281,[3]Calcs!$G$2:$G$2281,"")</f>
        <v>75.8</v>
      </c>
      <c r="AZ67" s="5">
        <f>_xlfn.XLOOKUP(AZ$3&amp;$A67,[3]Calcs!$Q$2:$Q$2281,[3]Calcs!$G$2:$G$2281,"")</f>
        <v>76</v>
      </c>
      <c r="BA67" s="5">
        <f>_xlfn.XLOOKUP(BA$3&amp;$A67,[3]Calcs!$Q$2:$Q$2281,[3]Calcs!$G$2:$G$2281,"")</f>
        <v>76.2</v>
      </c>
      <c r="BB67" s="5">
        <f>_xlfn.XLOOKUP(BB$3&amp;$A67,[3]Calcs!$Q$2:$Q$2281,[3]Calcs!$G$2:$G$2281,"")</f>
        <v>76.360883720930232</v>
      </c>
      <c r="BC67" s="127">
        <f t="shared" si="5"/>
        <v>0.19120879120879103</v>
      </c>
      <c r="BD67" s="6">
        <f t="shared" si="6"/>
        <v>0.1608837209302294</v>
      </c>
      <c r="BE67" s="17">
        <f>_xlfn.XLOOKUP(BE$3&amp;$A67,[3]Calcs!$Q$2:$Q$2281,[3]Calcs!$I$2:$I$2281,"")</f>
        <v>4.44800092131665</v>
      </c>
      <c r="BF67" s="5">
        <f>_xlfn.XLOOKUP(BF$3&amp;$A67,[3]Calcs!$Q$2:$Q$2281,[3]Calcs!$I$2:$I$2281,"")</f>
        <v>4.0696367396672404</v>
      </c>
      <c r="BG67" s="5">
        <f>_xlfn.XLOOKUP(BG$3&amp;$A67,[3]Calcs!$Q$2:$Q$2281,[3]Calcs!$I$2:$I$2281,"")</f>
        <v>4.2430909306941897</v>
      </c>
      <c r="BH67" s="5">
        <f>_xlfn.XLOOKUP(BH$3&amp;$A67,[3]Calcs!$Q$2:$Q$2281,[3]Calcs!$I$2:$I$2281,"")</f>
        <v>3.5492856823391699</v>
      </c>
      <c r="BI67" s="5">
        <f>_xlfn.XLOOKUP(BI$3&amp;$A67,[3]Calcs!$Q$2:$Q$2281,[3]Calcs!$I$2:$I$2281,"")</f>
        <v>3.7841797294853499</v>
      </c>
      <c r="BJ67" s="5">
        <f>_xlfn.XLOOKUP(BJ$3&amp;$A67,[3]Calcs!$Q$2:$Q$2281,[3]Calcs!$I$2:$I$2281,"")</f>
        <v>3.7850645467916699</v>
      </c>
      <c r="BK67" s="5">
        <f>_xlfn.XLOOKUP(BK$3&amp;$A67,[3]Calcs!$Q$2:$Q$2281,[3]Calcs!$I$2:$I$2281,"")</f>
        <v>3.8296551803875398</v>
      </c>
      <c r="BL67" s="5">
        <f>_xlfn.XLOOKUP(BL$3&amp;$A67,[3]Calcs!$Q$2:$Q$2281,[3]Calcs!$I$2:$I$2281,"")</f>
        <v>4.0853761207383803</v>
      </c>
      <c r="BM67" s="5">
        <f>_xlfn.XLOOKUP(BM$3&amp;$A67,[3]Calcs!$Q$2:$Q$2281,[3]Calcs!$I$2:$I$2281,"")</f>
        <v>4.1794808281092104</v>
      </c>
      <c r="BN67" s="5">
        <f>_xlfn.XLOOKUP(BN$3&amp;$A67,[3]Calcs!$Q$2:$Q$2281,[3]Calcs!$I$2:$I$2281,"")</f>
        <v>3.91300437947084</v>
      </c>
      <c r="BO67" s="5">
        <f>_xlfn.XLOOKUP(BO$3&amp;$A67,[3]Calcs!$Q$2:$Q$2281,[3]Calcs!$I$2:$I$2281,"")</f>
        <v>3.8695771774989698</v>
      </c>
      <c r="BP67" s="5">
        <f>_xlfn.XLOOKUP(BP$3&amp;$A67,[3]Calcs!$Q$2:$Q$2281,[3]Calcs!$I$2:$I$2281,"")</f>
        <v>3.9083249261833601</v>
      </c>
      <c r="BQ67" s="5">
        <f>_xlfn.XLOOKUP(BQ$3&amp;$A67,[3]Calcs!$Q$2:$Q$2281,[3]Calcs!$I$2:$I$2281,"")</f>
        <v>3.9767552477535792</v>
      </c>
      <c r="BR67" s="5">
        <f>_xlfn.XLOOKUP(BR$3&amp;$A67,[3]Calcs!$Q$2:$Q$2281,[3]Calcs!$I$2:$I$2281,"")</f>
        <v>4.0698480498095817</v>
      </c>
      <c r="BS67" s="5">
        <f>_xlfn.XLOOKUP(BS$3&amp;$A67,[3]Calcs!$Q$2:$Q$2281,[3]Calcs!$I$2:$I$2281,"")</f>
        <v>3.9218261332082713</v>
      </c>
      <c r="BT67" s="127">
        <f t="shared" si="7"/>
        <v>-1.01658116063519E-2</v>
      </c>
      <c r="BU67" s="6">
        <f t="shared" si="8"/>
        <v>-0.14802191660131037</v>
      </c>
      <c r="BV67" s="15">
        <f t="shared" si="34"/>
        <v>40</v>
      </c>
      <c r="BW67">
        <f t="shared" si="34"/>
        <v>40</v>
      </c>
      <c r="BX67">
        <f t="shared" si="34"/>
        <v>63</v>
      </c>
      <c r="BY67">
        <f t="shared" si="34"/>
        <v>61</v>
      </c>
      <c r="BZ67">
        <f t="shared" si="34"/>
        <v>62</v>
      </c>
      <c r="CA67">
        <f t="shared" si="34"/>
        <v>54</v>
      </c>
      <c r="CB67">
        <f t="shared" si="34"/>
        <v>55</v>
      </c>
      <c r="CC67">
        <f t="shared" si="34"/>
        <v>73</v>
      </c>
      <c r="CD67">
        <f t="shared" si="34"/>
        <v>72</v>
      </c>
      <c r="CE67">
        <f t="shared" si="34"/>
        <v>51</v>
      </c>
      <c r="CF67">
        <f t="shared" si="34"/>
        <v>59</v>
      </c>
      <c r="CG67">
        <f t="shared" si="34"/>
        <v>78</v>
      </c>
      <c r="CH67">
        <f t="shared" si="34"/>
        <v>94</v>
      </c>
      <c r="CI67">
        <f t="shared" si="34"/>
        <v>95</v>
      </c>
      <c r="CJ67" t="str">
        <f t="shared" si="34"/>
        <v/>
      </c>
      <c r="CK67" s="17">
        <v>26.201954000000001</v>
      </c>
      <c r="CL67" s="5">
        <v>26.720367</v>
      </c>
      <c r="CM67" s="5">
        <v>27.236003</v>
      </c>
      <c r="CN67" s="5">
        <v>27.735037999999999</v>
      </c>
      <c r="CO67" s="5">
        <v>28.208027999999999</v>
      </c>
      <c r="CP67" s="5">
        <v>28.650962</v>
      </c>
      <c r="CQ67" s="5">
        <v>29.068188999999997</v>
      </c>
      <c r="CR67" s="5">
        <v>29.468923</v>
      </c>
      <c r="CS67" s="5">
        <v>29.866606000000001</v>
      </c>
      <c r="CT67" s="5">
        <v>30.270965</v>
      </c>
      <c r="CU67" s="5">
        <v>30.684652</v>
      </c>
      <c r="CV67" s="5">
        <v>31.104654999999998</v>
      </c>
      <c r="CW67" s="5">
        <v>31.528033000000001</v>
      </c>
      <c r="CX67" s="5">
        <v>31.949788999999999</v>
      </c>
      <c r="CY67" s="5" t="s">
        <v>333</v>
      </c>
      <c r="CZ67">
        <f t="shared" si="35"/>
        <v>1121.9022786380124</v>
      </c>
      <c r="DA67">
        <f t="shared" si="35"/>
        <v>1220.1203533139119</v>
      </c>
      <c r="DB67">
        <f t="shared" si="35"/>
        <v>1162.2023610121996</v>
      </c>
      <c r="DC67">
        <f t="shared" si="35"/>
        <v>1196.3249176666286</v>
      </c>
      <c r="DD67">
        <f t="shared" si="35"/>
        <v>1222.5765796001651</v>
      </c>
      <c r="DE67">
        <f t="shared" si="35"/>
        <v>1276.3821938265692</v>
      </c>
      <c r="DF67">
        <f t="shared" si="35"/>
        <v>1309.7015280877156</v>
      </c>
      <c r="DG67">
        <f t="shared" si="35"/>
        <v>1276.9987885700214</v>
      </c>
      <c r="DH67">
        <f t="shared" si="35"/>
        <v>1317.0257279870229</v>
      </c>
      <c r="DI67">
        <f t="shared" si="35"/>
        <v>1432.2248635694527</v>
      </c>
      <c r="DJ67">
        <f t="shared" si="35"/>
        <v>1400.5187828001281</v>
      </c>
      <c r="DK67">
        <f t="shared" si="35"/>
        <v>1360.0594170569204</v>
      </c>
      <c r="DL67">
        <f t="shared" si="35"/>
        <v>1309.5586150494878</v>
      </c>
      <c r="DM67">
        <f t="shared" si="35"/>
        <v>1333.6077644476463</v>
      </c>
      <c r="DN67" t="str">
        <f t="shared" si="35"/>
        <v/>
      </c>
      <c r="DO67" s="5">
        <v>26.201954000000001</v>
      </c>
      <c r="DP67" s="5">
        <v>26.720367</v>
      </c>
      <c r="DQ67" s="5">
        <v>27.236003</v>
      </c>
      <c r="DR67" s="5">
        <v>27.735037999999999</v>
      </c>
      <c r="DS67" s="5">
        <v>28.208027999999999</v>
      </c>
      <c r="DT67" s="5">
        <v>28.650962</v>
      </c>
      <c r="DU67" s="5">
        <v>29.068188999999997</v>
      </c>
      <c r="DV67" s="5">
        <v>29.468923</v>
      </c>
      <c r="DW67" s="5">
        <v>29.866606000000001</v>
      </c>
      <c r="DX67" s="5">
        <v>30.270965</v>
      </c>
      <c r="DY67" s="5">
        <v>30.684652</v>
      </c>
      <c r="DZ67" s="5">
        <v>31.104654999999998</v>
      </c>
      <c r="EA67" s="5">
        <v>31.528033000000001</v>
      </c>
      <c r="EB67" s="5">
        <v>31.949788999999999</v>
      </c>
      <c r="EC67" s="5">
        <v>32.365997999999998</v>
      </c>
      <c r="ED67" s="127">
        <f>IFERROR(E67/VLOOKUP($C67,$C$159:$S$166,E$3-2003,0),"")</f>
        <v>0.99011815856064933</v>
      </c>
      <c r="EE67" s="6">
        <f t="shared" si="39"/>
        <v>1.0193984825883449</v>
      </c>
      <c r="EF67" s="6">
        <f t="shared" si="38"/>
        <v>0.96949451596420444</v>
      </c>
      <c r="EG67" s="6">
        <f t="shared" si="38"/>
        <v>1.0158577282340988</v>
      </c>
      <c r="EH67" s="6">
        <f t="shared" si="38"/>
        <v>1.007049973152284</v>
      </c>
      <c r="EI67" s="6">
        <f t="shared" si="38"/>
        <v>1.0046961599048667</v>
      </c>
      <c r="EJ67" s="6">
        <f t="shared" si="38"/>
        <v>1.0217170045147927</v>
      </c>
      <c r="EK67" s="6">
        <f t="shared" si="38"/>
        <v>0.97733676090625776</v>
      </c>
      <c r="EL67" s="6">
        <f t="shared" si="38"/>
        <v>0.98126592746289432</v>
      </c>
      <c r="EM67" s="6">
        <f t="shared" si="38"/>
        <v>1.0549654097254819</v>
      </c>
      <c r="EN67" s="6">
        <f t="shared" si="38"/>
        <v>1.0100540193251104</v>
      </c>
      <c r="EO67" s="6">
        <f t="shared" si="38"/>
        <v>0.99748977838063124</v>
      </c>
      <c r="EP67" s="6">
        <f t="shared" si="38"/>
        <v>0.94208167161270817</v>
      </c>
      <c r="EQ67" s="6">
        <f t="shared" si="38"/>
        <v>0.94170071806775191</v>
      </c>
      <c r="ER67" s="129" cm="1">
        <f t="array" ref="ER67">TREND($EM67:$EQ67,$EM$3:$EQ$3,ER$3)</f>
        <v>0.90090780011397698</v>
      </c>
      <c r="ES67" s="17">
        <f t="shared" si="36"/>
        <v>42.817504321930052</v>
      </c>
      <c r="ET67" s="5">
        <f t="shared" si="36"/>
        <v>45.662559698896047</v>
      </c>
      <c r="EU67" s="5">
        <f t="shared" si="36"/>
        <v>42.671546225494232</v>
      </c>
      <c r="EV67" s="5">
        <f t="shared" si="36"/>
        <v>43.134064487909789</v>
      </c>
      <c r="EW67" s="5">
        <f t="shared" si="36"/>
        <v>43.341440940152395</v>
      </c>
      <c r="EX67" s="5">
        <f t="shared" si="33"/>
        <v>44.549366050137138</v>
      </c>
      <c r="EY67" s="5">
        <f t="shared" si="33"/>
        <v>45.05617904464966</v>
      </c>
      <c r="EZ67" s="5">
        <f t="shared" si="33"/>
        <v>43.333744791759827</v>
      </c>
      <c r="FA67" s="5">
        <f t="shared" si="33"/>
        <v>44.096933142889519</v>
      </c>
      <c r="FB67" s="5">
        <f t="shared" si="33"/>
        <v>47.313485499040176</v>
      </c>
      <c r="FC67" s="5">
        <f t="shared" si="33"/>
        <v>45.642322513552642</v>
      </c>
      <c r="FD67" s="5">
        <f t="shared" si="33"/>
        <v>43.725269322450949</v>
      </c>
      <c r="FE67" s="5">
        <f t="shared" si="33"/>
        <v>41.536324674916692</v>
      </c>
      <c r="FF67" s="5">
        <f t="shared" si="33"/>
        <v>41.740737769743845</v>
      </c>
      <c r="FG67" s="5">
        <f t="shared" si="13"/>
        <v>41.562468225517613</v>
      </c>
      <c r="FH67" s="15">
        <f t="shared" si="37"/>
        <v>1121.9022786380124</v>
      </c>
      <c r="FI67">
        <f t="shared" si="37"/>
        <v>1220.1203533139119</v>
      </c>
      <c r="FJ67">
        <f t="shared" si="37"/>
        <v>1162.2023610121996</v>
      </c>
      <c r="FK67">
        <f t="shared" si="37"/>
        <v>1196.3249176666286</v>
      </c>
      <c r="FL67">
        <f t="shared" si="37"/>
        <v>1222.5765796001651</v>
      </c>
      <c r="FM67">
        <f t="shared" si="37"/>
        <v>1276.3821938265692</v>
      </c>
      <c r="FN67">
        <f t="shared" si="37"/>
        <v>1309.7015280877156</v>
      </c>
      <c r="FO67">
        <f t="shared" si="37"/>
        <v>1276.9987885700214</v>
      </c>
      <c r="FP67">
        <f t="shared" si="37"/>
        <v>1317.0257279870229</v>
      </c>
      <c r="FQ67">
        <f t="shared" si="37"/>
        <v>1432.2248635694527</v>
      </c>
      <c r="FR67">
        <f t="shared" si="37"/>
        <v>1400.5187828001281</v>
      </c>
      <c r="FS67">
        <f t="shared" si="37"/>
        <v>1360.0594170569204</v>
      </c>
      <c r="FT67">
        <f t="shared" si="37"/>
        <v>1309.5586150494878</v>
      </c>
      <c r="FU67">
        <f t="shared" si="37"/>
        <v>1333.6077644476463</v>
      </c>
      <c r="FV67">
        <f t="shared" si="37"/>
        <v>1345.2107634621666</v>
      </c>
    </row>
    <row r="68" spans="1:178">
      <c r="A68" t="str">
        <f>VLOOKUP(B68,'[3]country codes'!$A$3:$B$287,2,0)</f>
        <v>EGY</v>
      </c>
      <c r="B68" s="1" t="s">
        <v>71</v>
      </c>
      <c r="C68" s="15">
        <v>4</v>
      </c>
      <c r="E68" s="17" t="str">
        <f>IFERROR(VLOOKUP(E$3&amp;$A68,[3]Calcs!$Q$2:$R$2281,2,0),"")</f>
        <v/>
      </c>
      <c r="F68" s="5">
        <f>IFERROR(VLOOKUP(F$3&amp;$A68,[3]Calcs!$Q$2:$R$2281,2,0),"")</f>
        <v>49.492272917252286</v>
      </c>
      <c r="G68" s="5">
        <f>IFERROR(VLOOKUP(G$3&amp;$A68,[3]Calcs!$Q$2:$R$2281,2,0),"")</f>
        <v>43.721565334021179</v>
      </c>
      <c r="H68" s="5">
        <f>IFERROR(VLOOKUP(H$3&amp;$A68,[3]Calcs!$Q$2:$R$2281,2,0),"")</f>
        <v>47.286803832686417</v>
      </c>
      <c r="I68" s="5">
        <f>IFERROR(VLOOKUP(I$3&amp;$A68,[3]Calcs!$Q$2:$R$2281,2,0),"")</f>
        <v>43.544193045140396</v>
      </c>
      <c r="J68" s="5">
        <f>IFERROR(VLOOKUP(J$3&amp;$A68,[3]Calcs!$Q$2:$R$2281,2,0),"")</f>
        <v>40.503573109078609</v>
      </c>
      <c r="K68" s="5">
        <f>IFERROR(VLOOKUP(K$3&amp;$A68,[3]Calcs!$Q$2:$R$2281,2,0),"")</f>
        <v>40.531524762739757</v>
      </c>
      <c r="L68" s="5">
        <f>IFERROR(VLOOKUP(L$3&amp;$A68,[3]Calcs!$Q$2:$R$2281,2,0),"")</f>
        <v>36.402687536680766</v>
      </c>
      <c r="M68" s="5">
        <f>IFERROR(VLOOKUP(M$3&amp;$A68,[3]Calcs!$Q$2:$R$2281,2,0),"")</f>
        <v>45.390353820410112</v>
      </c>
      <c r="N68" s="5">
        <f>IFERROR(VLOOKUP(N$3&amp;$A68,[3]Calcs!$Q$2:$R$2281,2,0),"")</f>
        <v>44.820855164230835</v>
      </c>
      <c r="O68" s="5">
        <f>IFERROR(VLOOKUP(O$3&amp;$A68,[3]Calcs!$Q$2:$R$2281,2,0),"")</f>
        <v>44.172193021429884</v>
      </c>
      <c r="P68" s="5">
        <f>IFERROR(VLOOKUP(P$3&amp;$A68,[3]Calcs!$Q$2:$R$2281,2,0),"")</f>
        <v>39.880006003090642</v>
      </c>
      <c r="Q68" s="5">
        <f>IFERROR(VLOOKUP(Q$3&amp;$A68,[3]Calcs!$Q$2:$R$2281,2,0),"")</f>
        <v>40.556294711749977</v>
      </c>
      <c r="R68" s="5">
        <f>IFERROR(VLOOKUP(R$3&amp;$A68,[3]Calcs!$Q$2:$R$2281,2,0),"")</f>
        <v>43.178438476681691</v>
      </c>
      <c r="S68" s="5">
        <f>IFERROR(VLOOKUP(S$3&amp;$A68,[3]Calcs!$Q$2:$R$2281,2,0),"")</f>
        <v>44.626033216179586</v>
      </c>
      <c r="T68" s="127">
        <f t="shared" ref="T68:T131" si="40">SLOPE(E68:R68,E$3:R$3)</f>
        <v>-0.37340196690285388</v>
      </c>
      <c r="U68" s="6">
        <f t="shared" ref="U68:U131" si="41">CORREL(E68:R68,$E$3:$R$3)</f>
        <v>-0.42078866924704444</v>
      </c>
      <c r="V68" s="6">
        <f t="shared" ref="V68:V131" si="42">IF(ISNUMBER(S68),S68-R68,"")</f>
        <v>1.4475947394978945</v>
      </c>
      <c r="W68" s="17" t="str">
        <f>_xlfn.XLOOKUP(W$3&amp;$A68,[3]Calcs!$Q$2:$Q$2281,[3]Calcs!$H$2:$H$2281,"")</f>
        <v/>
      </c>
      <c r="X68" s="5">
        <f>_xlfn.XLOOKUP(X$3&amp;$A68,[3]Calcs!$Q$2:$Q$2281,[3]Calcs!$H$2:$H$2281,"")</f>
        <v>5.5405106544494629</v>
      </c>
      <c r="Y68" s="5">
        <f>_xlfn.XLOOKUP(Y$3&amp;$A68,[3]Calcs!$Q$2:$Q$2281,[3]Calcs!$H$2:$H$2281,"")</f>
        <v>4.6317410469055176</v>
      </c>
      <c r="Z68" s="5">
        <f>_xlfn.XLOOKUP(Z$3&amp;$A68,[3]Calcs!$Q$2:$Q$2281,[3]Calcs!$H$2:$H$2281,"")</f>
        <v>5.066164493560791</v>
      </c>
      <c r="AA68" s="5">
        <f>_xlfn.XLOOKUP(AA$3&amp;$A68,[3]Calcs!$Q$2:$Q$2281,[3]Calcs!$H$2:$H$2281,"")</f>
        <v>4.6689162254333496</v>
      </c>
      <c r="AB68" s="5">
        <f>_xlfn.XLOOKUP(AB$3&amp;$A68,[3]Calcs!$Q$2:$Q$2281,[3]Calcs!$H$2:$H$2281,"")</f>
        <v>4.1741585731506348</v>
      </c>
      <c r="AC68" s="5">
        <f>_xlfn.XLOOKUP(AC$3&amp;$A68,[3]Calcs!$Q$2:$Q$2281,[3]Calcs!$H$2:$H$2281,"")</f>
        <v>4.2041568756103516</v>
      </c>
      <c r="AD68" s="5">
        <f>_xlfn.XLOOKUP(AD$3&amp;$A68,[3]Calcs!$Q$2:$Q$2281,[3]Calcs!$H$2:$H$2281,"")</f>
        <v>3.5585203170776367</v>
      </c>
      <c r="AE68" s="5">
        <f>_xlfn.XLOOKUP(AE$3&amp;$A68,[3]Calcs!$Q$2:$Q$2281,[3]Calcs!$H$2:$H$2281,"")</f>
        <v>4.8850727081298828</v>
      </c>
      <c r="AF68" s="5">
        <f>_xlfn.XLOOKUP(AF$3&amp;$A68,[3]Calcs!$Q$2:$Q$2281,[3]Calcs!$H$2:$H$2281,"")</f>
        <v>4.7625384330749512</v>
      </c>
      <c r="AG68" s="5">
        <f>_xlfn.XLOOKUP(AG$3&amp;$A68,[3]Calcs!$Q$2:$Q$2281,[3]Calcs!$H$2:$H$2281,"")</f>
        <v>4.5567407608032227</v>
      </c>
      <c r="AH68" s="5">
        <f>_xlfn.XLOOKUP(AH$3&amp;$A68,[3]Calcs!$Q$2:$Q$2281,[3]Calcs!$H$2:$H$2281,"")</f>
        <v>3.9293441772460938</v>
      </c>
      <c r="AI68" s="5">
        <f>_xlfn.XLOOKUP(AI$3&amp;$A68,[3]Calcs!$Q$2:$Q$2281,[3]Calcs!$H$2:$H$2281,"")</f>
        <v>4.0054507255554199</v>
      </c>
      <c r="AJ68" s="5">
        <f>_xlfn.XLOOKUP(AJ$3&amp;$A68,[3]Calcs!$Q$2:$Q$2281,[3]Calcs!$H$2:$H$2281,"")</f>
        <v>4.3278317451477051</v>
      </c>
      <c r="AK68" s="128">
        <f>_xlfn.XLOOKUP(AK$3&amp;$A68,[3]Calcs!$Q$2:$Q$2281,[3]Calcs!$H$2:$H$2281,"")</f>
        <v>4.4723968505859375</v>
      </c>
      <c r="AL68" s="127">
        <f t="shared" ref="AL68:AL131" si="43">SLOPE(W68:AJ68,W$3:AJ$3)</f>
        <v>-7.3811303128252972E-2</v>
      </c>
      <c r="AM68" s="6">
        <f t="shared" ref="AM68:AM131" si="44">IF(ISNUMBER(AK68),AK68-AJ68,"")</f>
        <v>0.14456510543823242</v>
      </c>
      <c r="AN68" s="17">
        <f>_xlfn.XLOOKUP(AN$3&amp;$A68,[3]Calcs!$Q$2:$Q$2281,[3]Calcs!$G$2:$G$2281,"")</f>
        <v>69.599999999999994</v>
      </c>
      <c r="AO68" s="5">
        <f>_xlfn.XLOOKUP(AO$3&amp;$A68,[3]Calcs!$Q$2:$Q$2281,[3]Calcs!$G$2:$G$2281,"")</f>
        <v>69.8</v>
      </c>
      <c r="AP68" s="5">
        <f>_xlfn.XLOOKUP(AP$3&amp;$A68,[3]Calcs!$Q$2:$Q$2281,[3]Calcs!$G$2:$G$2281,"")</f>
        <v>70</v>
      </c>
      <c r="AQ68" s="5">
        <f>_xlfn.XLOOKUP(AQ$3&amp;$A68,[3]Calcs!$Q$2:$Q$2281,[3]Calcs!$G$2:$G$2281,"")</f>
        <v>70.2</v>
      </c>
      <c r="AR68" s="5">
        <f>_xlfn.XLOOKUP(AR$3&amp;$A68,[3]Calcs!$Q$2:$Q$2281,[3]Calcs!$G$2:$G$2281,"")</f>
        <v>70.3</v>
      </c>
      <c r="AS68" s="5">
        <f>_xlfn.XLOOKUP(AS$3&amp;$A68,[3]Calcs!$Q$2:$Q$2281,[3]Calcs!$G$2:$G$2281,"")</f>
        <v>70.5</v>
      </c>
      <c r="AT68" s="5">
        <f>_xlfn.XLOOKUP(AT$3&amp;$A68,[3]Calcs!$Q$2:$Q$2281,[3]Calcs!$G$2:$G$2281,"")</f>
        <v>70.7</v>
      </c>
      <c r="AU68" s="5">
        <f>_xlfn.XLOOKUP(AU$3&amp;$A68,[3]Calcs!$Q$2:$Q$2281,[3]Calcs!$G$2:$G$2281,"")</f>
        <v>70.900000000000006</v>
      </c>
      <c r="AV68" s="5">
        <f>_xlfn.XLOOKUP(AV$3&amp;$A68,[3]Calcs!$Q$2:$Q$2281,[3]Calcs!$G$2:$G$2281,"")</f>
        <v>71.099999999999994</v>
      </c>
      <c r="AW68" s="5">
        <f>_xlfn.XLOOKUP(AW$3&amp;$A68,[3]Calcs!$Q$2:$Q$2281,[3]Calcs!$G$2:$G$2281,"")</f>
        <v>71.3</v>
      </c>
      <c r="AX68" s="5">
        <f>_xlfn.XLOOKUP(AX$3&amp;$A68,[3]Calcs!$Q$2:$Q$2281,[3]Calcs!$G$2:$G$2281,"")</f>
        <v>71.5</v>
      </c>
      <c r="AY68" s="5">
        <f>_xlfn.XLOOKUP(AY$3&amp;$A68,[3]Calcs!$Q$2:$Q$2281,[3]Calcs!$G$2:$G$2281,"")</f>
        <v>71.7</v>
      </c>
      <c r="AZ68" s="5">
        <f>_xlfn.XLOOKUP(AZ$3&amp;$A68,[3]Calcs!$Q$2:$Q$2281,[3]Calcs!$G$2:$G$2281,"")</f>
        <v>71.8</v>
      </c>
      <c r="BA68" s="5">
        <f>_xlfn.XLOOKUP(BA$3&amp;$A68,[3]Calcs!$Q$2:$Q$2281,[3]Calcs!$G$2:$G$2281,"")</f>
        <v>72</v>
      </c>
      <c r="BB68" s="5">
        <f>_xlfn.XLOOKUP(BB$3&amp;$A68,[3]Calcs!$Q$2:$Q$2281,[3]Calcs!$G$2:$G$2281,"")</f>
        <v>72.004418604651164</v>
      </c>
      <c r="BC68" s="127">
        <f t="shared" ref="BC68:BC131" si="45">SLOPE(AN68:BA68,AN$3:BA$3)</f>
        <v>0.18593406593406608</v>
      </c>
      <c r="BD68" s="6">
        <f t="shared" ref="BD68:BD131" si="46">IF(ISNUMBER(BB68),BB68-BA68,"")</f>
        <v>4.4186046511640598E-3</v>
      </c>
      <c r="BE68" s="17">
        <f>_xlfn.XLOOKUP(BE$3&amp;$A68,[3]Calcs!$Q$2:$Q$2281,[3]Calcs!$I$2:$I$2281,"")</f>
        <v>1.8184421275813301</v>
      </c>
      <c r="BF68" s="5">
        <f>_xlfn.XLOOKUP(BF$3&amp;$A68,[3]Calcs!$Q$2:$Q$2281,[3]Calcs!$I$2:$I$2281,"")</f>
        <v>1.88182576979197</v>
      </c>
      <c r="BG68" s="5">
        <f>_xlfn.XLOOKUP(BG$3&amp;$A68,[3]Calcs!$Q$2:$Q$2281,[3]Calcs!$I$2:$I$2281,"")</f>
        <v>1.8531692106162101</v>
      </c>
      <c r="BH68" s="5">
        <f>_xlfn.XLOOKUP(BH$3&amp;$A68,[3]Calcs!$Q$2:$Q$2281,[3]Calcs!$I$2:$I$2281,"")</f>
        <v>1.73701179421206</v>
      </c>
      <c r="BI68" s="5">
        <f>_xlfn.XLOOKUP(BI$3&amp;$A68,[3]Calcs!$Q$2:$Q$2281,[3]Calcs!$I$2:$I$2281,"")</f>
        <v>1.93406423545082</v>
      </c>
      <c r="BJ68" s="5">
        <f>_xlfn.XLOOKUP(BJ$3&amp;$A68,[3]Calcs!$Q$2:$Q$2281,[3]Calcs!$I$2:$I$2281,"")</f>
        <v>1.8899640423569299</v>
      </c>
      <c r="BK68" s="5">
        <f>_xlfn.XLOOKUP(BK$3&amp;$A68,[3]Calcs!$Q$2:$Q$2281,[3]Calcs!$I$2:$I$2281,"")</f>
        <v>1.921706748719</v>
      </c>
      <c r="BL68" s="5">
        <f>_xlfn.XLOOKUP(BL$3&amp;$A68,[3]Calcs!$Q$2:$Q$2281,[3]Calcs!$I$2:$I$2281,"")</f>
        <v>1.92163168711705</v>
      </c>
      <c r="BM68" s="5">
        <f>_xlfn.XLOOKUP(BM$3&amp;$A68,[3]Calcs!$Q$2:$Q$2281,[3]Calcs!$I$2:$I$2281,"")</f>
        <v>1.91552061825252</v>
      </c>
      <c r="BN68" s="5">
        <f>_xlfn.XLOOKUP(BN$3&amp;$A68,[3]Calcs!$Q$2:$Q$2281,[3]Calcs!$I$2:$I$2281,"")</f>
        <v>1.87514328598957</v>
      </c>
      <c r="BO68" s="5">
        <f>_xlfn.XLOOKUP(BO$3&amp;$A68,[3]Calcs!$Q$2:$Q$2281,[3]Calcs!$I$2:$I$2281,"")</f>
        <v>1.75355586236479</v>
      </c>
      <c r="BP68" s="5">
        <f>_xlfn.XLOOKUP(BP$3&amp;$A68,[3]Calcs!$Q$2:$Q$2281,[3]Calcs!$I$2:$I$2281,"")</f>
        <v>1.7800604935617399</v>
      </c>
      <c r="BQ68" s="5">
        <f>_xlfn.XLOOKUP(BQ$3&amp;$A68,[3]Calcs!$Q$2:$Q$2281,[3]Calcs!$I$2:$I$2281,"")</f>
        <v>1.7313988041523023</v>
      </c>
      <c r="BR68" s="5">
        <f>_xlfn.XLOOKUP(BR$3&amp;$A68,[3]Calcs!$Q$2:$Q$2281,[3]Calcs!$I$2:$I$2281,"")</f>
        <v>1.6704070288709247</v>
      </c>
      <c r="BS68" s="5">
        <f>_xlfn.XLOOKUP(BS$3&amp;$A68,[3]Calcs!$Q$2:$Q$2281,[3]Calcs!$I$2:$I$2281,"")</f>
        <v>1.5803911391567136</v>
      </c>
      <c r="BT68" s="127">
        <f t="shared" ref="BT68:BT131" si="47">SLOPE(BE68:BR68,BE$3:BR$3)</f>
        <v>-9.5369955228882756E-3</v>
      </c>
      <c r="BU68" s="6">
        <f t="shared" ref="BU68:BU131" si="48">IF(ISNUMBER(BS68),BS68-BR68,"")</f>
        <v>-9.001588971421115E-2</v>
      </c>
      <c r="BV68" s="15" t="str">
        <f t="shared" si="34"/>
        <v/>
      </c>
      <c r="BW68">
        <f t="shared" si="34"/>
        <v>15</v>
      </c>
      <c r="BX68">
        <f t="shared" si="34"/>
        <v>53</v>
      </c>
      <c r="BY68">
        <f t="shared" si="34"/>
        <v>45</v>
      </c>
      <c r="BZ68">
        <f t="shared" si="34"/>
        <v>58</v>
      </c>
      <c r="CA68">
        <f t="shared" si="34"/>
        <v>91</v>
      </c>
      <c r="CB68">
        <f t="shared" si="34"/>
        <v>89</v>
      </c>
      <c r="CC68">
        <f t="shared" si="34"/>
        <v>111</v>
      </c>
      <c r="CD68">
        <f t="shared" si="34"/>
        <v>57</v>
      </c>
      <c r="CE68">
        <f t="shared" si="34"/>
        <v>63</v>
      </c>
      <c r="CF68">
        <f t="shared" si="34"/>
        <v>71</v>
      </c>
      <c r="CG68">
        <f t="shared" si="34"/>
        <v>103</v>
      </c>
      <c r="CH68">
        <f t="shared" si="34"/>
        <v>99</v>
      </c>
      <c r="CI68">
        <f t="shared" si="34"/>
        <v>86</v>
      </c>
      <c r="CJ68">
        <f t="shared" si="34"/>
        <v>57</v>
      </c>
      <c r="CK68" s="17" t="s">
        <v>333</v>
      </c>
      <c r="CL68" s="5">
        <v>78.232123999999999</v>
      </c>
      <c r="CM68" s="5">
        <v>79.636081000000004</v>
      </c>
      <c r="CN68" s="5">
        <v>81.134788999999998</v>
      </c>
      <c r="CO68" s="5">
        <v>82.761244000000005</v>
      </c>
      <c r="CP68" s="5">
        <v>84.529251000000002</v>
      </c>
      <c r="CQ68" s="5">
        <v>86.422240000000002</v>
      </c>
      <c r="CR68" s="5">
        <v>88.404651999999999</v>
      </c>
      <c r="CS68" s="5">
        <v>90.424668000000011</v>
      </c>
      <c r="CT68" s="5">
        <v>92.442549</v>
      </c>
      <c r="CU68" s="5">
        <v>94.447070999999994</v>
      </c>
      <c r="CV68" s="5">
        <v>96.442589999999996</v>
      </c>
      <c r="CW68" s="5">
        <v>98.423602000000002</v>
      </c>
      <c r="CX68" s="5">
        <v>100.388076</v>
      </c>
      <c r="CY68" s="5">
        <v>102.33440300000001</v>
      </c>
      <c r="CZ68" t="str">
        <f t="shared" si="35"/>
        <v/>
      </c>
      <c r="DA68">
        <f t="shared" si="35"/>
        <v>3871.8856319043225</v>
      </c>
      <c r="DB68">
        <f t="shared" si="35"/>
        <v>3481.8141183869029</v>
      </c>
      <c r="DC68">
        <f t="shared" si="35"/>
        <v>3836.6048514494037</v>
      </c>
      <c r="DD68">
        <f t="shared" si="35"/>
        <v>3603.7715853919676</v>
      </c>
      <c r="DE68">
        <f t="shared" si="35"/>
        <v>3423.7366977341562</v>
      </c>
      <c r="DF68">
        <f t="shared" si="35"/>
        <v>3502.8251606114386</v>
      </c>
      <c r="DG68">
        <f t="shared" si="35"/>
        <v>3218.1669235450004</v>
      </c>
      <c r="DH68">
        <f t="shared" si="35"/>
        <v>4104.4076746131168</v>
      </c>
      <c r="DI68">
        <f t="shared" si="35"/>
        <v>4143.354099741312</v>
      </c>
      <c r="DJ68">
        <f t="shared" si="35"/>
        <v>4171.9342505206923</v>
      </c>
      <c r="DK68">
        <f t="shared" si="35"/>
        <v>3846.1310681536092</v>
      </c>
      <c r="DL68">
        <f t="shared" si="35"/>
        <v>3991.6966093039846</v>
      </c>
      <c r="DM68">
        <f t="shared" si="35"/>
        <v>4334.600363358446</v>
      </c>
      <c r="DN68">
        <f t="shared" si="35"/>
        <v>4566.7784674359082</v>
      </c>
      <c r="DO68" s="5">
        <v>76.873670000000004</v>
      </c>
      <c r="DP68" s="5">
        <v>78.232123999999999</v>
      </c>
      <c r="DQ68" s="5">
        <v>79.636081000000004</v>
      </c>
      <c r="DR68" s="5">
        <v>81.134788999999998</v>
      </c>
      <c r="DS68" s="5">
        <v>82.761244000000005</v>
      </c>
      <c r="DT68" s="5">
        <v>84.529251000000002</v>
      </c>
      <c r="DU68" s="5">
        <v>86.422240000000002</v>
      </c>
      <c r="DV68" s="5">
        <v>88.404651999999999</v>
      </c>
      <c r="DW68" s="5">
        <v>90.424668000000011</v>
      </c>
      <c r="DX68" s="5">
        <v>92.442549</v>
      </c>
      <c r="DY68" s="5">
        <v>94.447070999999994</v>
      </c>
      <c r="DZ68" s="5">
        <v>96.442589999999996</v>
      </c>
      <c r="EA68" s="5">
        <v>98.423602000000002</v>
      </c>
      <c r="EB68" s="5">
        <v>100.388076</v>
      </c>
      <c r="EC68" s="5">
        <v>102.33440300000001</v>
      </c>
      <c r="ED68" s="127" t="str">
        <f>IFERROR(E68/VLOOKUP($C68,$C$159:$S$166,E$3-2003,0),"")</f>
        <v/>
      </c>
      <c r="EE68" s="6">
        <f t="shared" si="39"/>
        <v>1.0763994327170716</v>
      </c>
      <c r="EF68" s="6">
        <f t="shared" si="38"/>
        <v>0.99614584549106178</v>
      </c>
      <c r="EG68" s="6">
        <f t="shared" si="38"/>
        <v>1.0680192861223172</v>
      </c>
      <c r="EH68" s="6">
        <f t="shared" si="38"/>
        <v>0.98450312641725757</v>
      </c>
      <c r="EI68" s="6">
        <f t="shared" si="38"/>
        <v>0.93472598742644974</v>
      </c>
      <c r="EJ68" s="6">
        <f t="shared" si="38"/>
        <v>0.9441444643411544</v>
      </c>
      <c r="EK68" s="6">
        <f t="shared" si="38"/>
        <v>0.84425645570700658</v>
      </c>
      <c r="EL68" s="6">
        <f t="shared" si="38"/>
        <v>1.0113962560958252</v>
      </c>
      <c r="EM68" s="6">
        <f t="shared" si="38"/>
        <v>1.0119122267902829</v>
      </c>
      <c r="EN68" s="6">
        <f t="shared" si="38"/>
        <v>0.9914949573781191</v>
      </c>
      <c r="EO68" s="6">
        <f t="shared" si="38"/>
        <v>0.92020925008577314</v>
      </c>
      <c r="EP68" s="6">
        <f t="shared" si="38"/>
        <v>0.95569577110969217</v>
      </c>
      <c r="EQ68" s="6">
        <f t="shared" si="38"/>
        <v>0.98941525958496435</v>
      </c>
      <c r="ER68" s="6">
        <f>IFERROR(S68/VLOOKUP($C68,$C$159:$S$166,S$3-2003,0),"")</f>
        <v>1.0237411533434333</v>
      </c>
      <c r="ES68" s="17" t="str">
        <f t="shared" si="36"/>
        <v/>
      </c>
      <c r="ET68" s="5">
        <f t="shared" si="36"/>
        <v>49.492272917252286</v>
      </c>
      <c r="EU68" s="5">
        <f t="shared" si="36"/>
        <v>43.721565334021179</v>
      </c>
      <c r="EV68" s="5">
        <f t="shared" si="36"/>
        <v>47.286803832686417</v>
      </c>
      <c r="EW68" s="5">
        <f t="shared" si="36"/>
        <v>43.544193045140396</v>
      </c>
      <c r="EX68" s="5">
        <f t="shared" si="33"/>
        <v>40.503573109078609</v>
      </c>
      <c r="EY68" s="5">
        <f t="shared" si="33"/>
        <v>40.531524762739757</v>
      </c>
      <c r="EZ68" s="5">
        <f t="shared" si="33"/>
        <v>36.402687536680766</v>
      </c>
      <c r="FA68" s="5">
        <f t="shared" si="33"/>
        <v>45.390353820410112</v>
      </c>
      <c r="FB68" s="5">
        <f t="shared" si="33"/>
        <v>44.820855164230835</v>
      </c>
      <c r="FC68" s="5">
        <f t="shared" si="33"/>
        <v>44.172193021429884</v>
      </c>
      <c r="FD68" s="5">
        <f t="shared" si="33"/>
        <v>39.880006003090642</v>
      </c>
      <c r="FE68" s="5">
        <f t="shared" si="33"/>
        <v>40.556294711749977</v>
      </c>
      <c r="FF68" s="5">
        <f t="shared" si="33"/>
        <v>43.178438476681691</v>
      </c>
      <c r="FG68" s="5">
        <f t="shared" ref="FG68:FG131" si="49">IFERROR(IF(ISNUMBER(S68),S68,ER68*VLOOKUP($C68,$C$159:$S$166,FG$3-2003,0)),"")</f>
        <v>44.626033216179586</v>
      </c>
      <c r="FH68" s="15" t="str">
        <f t="shared" si="37"/>
        <v/>
      </c>
      <c r="FI68">
        <f t="shared" si="37"/>
        <v>3871.8856319043225</v>
      </c>
      <c r="FJ68">
        <f t="shared" si="37"/>
        <v>3481.8141183869029</v>
      </c>
      <c r="FK68">
        <f t="shared" si="37"/>
        <v>3836.6048514494037</v>
      </c>
      <c r="FL68">
        <f t="shared" si="37"/>
        <v>3603.7715853919676</v>
      </c>
      <c r="FM68">
        <f t="shared" si="37"/>
        <v>3423.7366977341562</v>
      </c>
      <c r="FN68">
        <f t="shared" si="37"/>
        <v>3502.8251606114386</v>
      </c>
      <c r="FO68">
        <f t="shared" si="37"/>
        <v>3218.1669235450004</v>
      </c>
      <c r="FP68">
        <f t="shared" si="37"/>
        <v>4104.4076746131168</v>
      </c>
      <c r="FQ68">
        <f t="shared" si="37"/>
        <v>4143.354099741312</v>
      </c>
      <c r="FR68">
        <f t="shared" si="37"/>
        <v>4171.9342505206923</v>
      </c>
      <c r="FS68">
        <f t="shared" si="37"/>
        <v>3846.1310681536092</v>
      </c>
      <c r="FT68">
        <f t="shared" si="37"/>
        <v>3991.6966093039846</v>
      </c>
      <c r="FU68">
        <f t="shared" si="37"/>
        <v>4334.600363358446</v>
      </c>
      <c r="FV68">
        <f t="shared" si="37"/>
        <v>4566.7784674359082</v>
      </c>
    </row>
    <row r="69" spans="1:178">
      <c r="A69" t="str">
        <f>VLOOKUP(B69,'[3]country codes'!$A$3:$B$287,2,0)</f>
        <v>BFA</v>
      </c>
      <c r="B69" s="1" t="s">
        <v>80</v>
      </c>
      <c r="C69" s="15">
        <v>5</v>
      </c>
      <c r="E69" s="17">
        <f>IFERROR(VLOOKUP(E$3&amp;$A69,[3]Calcs!$Q$2:$R$2281,2,0),"")</f>
        <v>30.223645569574728</v>
      </c>
      <c r="F69" s="5">
        <f>IFERROR(VLOOKUP(F$3&amp;$A69,[3]Calcs!$Q$2:$R$2281,2,0),"")</f>
        <v>32.567885154106484</v>
      </c>
      <c r="G69" s="5">
        <f>IFERROR(VLOOKUP(G$3&amp;$A69,[3]Calcs!$Q$2:$R$2281,2,0),"")</f>
        <v>31.187586009629605</v>
      </c>
      <c r="H69" s="5">
        <f>IFERROR(VLOOKUP(H$3&amp;$A69,[3]Calcs!$Q$2:$R$2281,2,0),"")</f>
        <v>32.750166840786882</v>
      </c>
      <c r="I69" s="5">
        <f>IFERROR(VLOOKUP(I$3&amp;$A69,[3]Calcs!$Q$2:$R$2281,2,0),"")</f>
        <v>33.330077017638956</v>
      </c>
      <c r="J69" s="5">
        <f>IFERROR(VLOOKUP(J$3&amp;$A69,[3]Calcs!$Q$2:$R$2281,2,0),"")</f>
        <v>38.775480420450037</v>
      </c>
      <c r="K69" s="5">
        <f>IFERROR(VLOOKUP(K$3&amp;$A69,[3]Calcs!$Q$2:$R$2281,2,0),"")</f>
        <v>33.838034885180207</v>
      </c>
      <c r="L69" s="5">
        <f>IFERROR(VLOOKUP(L$3&amp;$A69,[3]Calcs!$Q$2:$R$2281,2,0),"")</f>
        <v>30.368892219341166</v>
      </c>
      <c r="M69" s="5">
        <f>IFERROR(VLOOKUP(M$3&amp;$A69,[3]Calcs!$Q$2:$R$2281,2,0),"")</f>
        <v>31.472761980042762</v>
      </c>
      <c r="N69" s="5">
        <f>IFERROR(VLOOKUP(N$3&amp;$A69,[3]Calcs!$Q$2:$R$2281,2,0),"")</f>
        <v>37.831333987933633</v>
      </c>
      <c r="O69" s="5">
        <f>IFERROR(VLOOKUP(O$3&amp;$A69,[3]Calcs!$Q$2:$R$2281,2,0),"")</f>
        <v>36.998446830179439</v>
      </c>
      <c r="P69" s="5">
        <f>IFERROR(VLOOKUP(P$3&amp;$A69,[3]Calcs!$Q$2:$R$2281,2,0),"")</f>
        <v>40.160332203755182</v>
      </c>
      <c r="Q69" s="5">
        <f>IFERROR(VLOOKUP(Q$3&amp;$A69,[3]Calcs!$Q$2:$R$2281,2,0),"")</f>
        <v>42.265985335679474</v>
      </c>
      <c r="R69" s="5">
        <f>IFERROR(VLOOKUP(R$3&amp;$A69,[3]Calcs!$Q$2:$R$2281,2,0),"")</f>
        <v>41.538293974149596</v>
      </c>
      <c r="S69" s="5" t="str">
        <f>IFERROR(VLOOKUP(S$3&amp;$A69,[3]Calcs!$Q$2:$R$2281,2,0),"")</f>
        <v/>
      </c>
      <c r="T69" s="127">
        <f t="shared" si="40"/>
        <v>0.79426635998695994</v>
      </c>
      <c r="U69" s="6">
        <f t="shared" si="41"/>
        <v>0.78314438850810542</v>
      </c>
      <c r="V69" s="6" t="str">
        <f t="shared" si="42"/>
        <v/>
      </c>
      <c r="W69" s="17">
        <f>_xlfn.XLOOKUP(W$3&amp;$A69,[3]Calcs!$Q$2:$Q$2281,[3]Calcs!$H$2:$H$2281,"")</f>
        <v>3.8014907836914063</v>
      </c>
      <c r="X69" s="5">
        <f>_xlfn.XLOOKUP(X$3&amp;$A69,[3]Calcs!$Q$2:$Q$2281,[3]Calcs!$H$2:$H$2281,"")</f>
        <v>4.0171303749084473</v>
      </c>
      <c r="Y69" s="5">
        <f>_xlfn.XLOOKUP(Y$3&amp;$A69,[3]Calcs!$Q$2:$Q$2281,[3]Calcs!$H$2:$H$2281,"")</f>
        <v>3.8464388847351074</v>
      </c>
      <c r="Z69" s="5">
        <f>_xlfn.XLOOKUP(Z$3&amp;$A69,[3]Calcs!$Q$2:$Q$2281,[3]Calcs!$H$2:$H$2281,"")</f>
        <v>3.9409997463226318</v>
      </c>
      <c r="AA69" s="5">
        <f>_xlfn.XLOOKUP(AA$3&amp;$A69,[3]Calcs!$Q$2:$Q$2281,[3]Calcs!$H$2:$H$2281,"")</f>
        <v>4.0355606079101563</v>
      </c>
      <c r="AB69" s="5">
        <f>_xlfn.XLOOKUP(AB$3&amp;$A69,[3]Calcs!$Q$2:$Q$2281,[3]Calcs!$H$2:$H$2281,"")</f>
        <v>4.785367488861084</v>
      </c>
      <c r="AC69" s="5">
        <f>_xlfn.XLOOKUP(AC$3&amp;$A69,[3]Calcs!$Q$2:$Q$2281,[3]Calcs!$H$2:$H$2281,"")</f>
        <v>3.9550080299377441</v>
      </c>
      <c r="AD69" s="5">
        <f>_xlfn.XLOOKUP(AD$3&amp;$A69,[3]Calcs!$Q$2:$Q$2281,[3]Calcs!$H$2:$H$2281,"")</f>
        <v>3.3259496688842773</v>
      </c>
      <c r="AE69" s="5">
        <f>_xlfn.XLOOKUP(AE$3&amp;$A69,[3]Calcs!$Q$2:$Q$2281,[3]Calcs!$H$2:$H$2281,"")</f>
        <v>3.4813477993011475</v>
      </c>
      <c r="AF69" s="5">
        <f>_xlfn.XLOOKUP(AF$3&amp;$A69,[3]Calcs!$Q$2:$Q$2281,[3]Calcs!$H$2:$H$2281,"")</f>
        <v>4.4189300537109375</v>
      </c>
      <c r="AG69" s="5">
        <f>_xlfn.XLOOKUP(AG$3&amp;$A69,[3]Calcs!$Q$2:$Q$2281,[3]Calcs!$H$2:$H$2281,"")</f>
        <v>4.205634593963623</v>
      </c>
      <c r="AH69" s="5">
        <f>_xlfn.XLOOKUP(AH$3&amp;$A69,[3]Calcs!$Q$2:$Q$2281,[3]Calcs!$H$2:$H$2281,"")</f>
        <v>4.6468911170959473</v>
      </c>
      <c r="AI69" s="5">
        <f>_xlfn.XLOOKUP(AI$3&amp;$A69,[3]Calcs!$Q$2:$Q$2281,[3]Calcs!$H$2:$H$2281,"")</f>
        <v>4.9272360801696777</v>
      </c>
      <c r="AJ69" s="5">
        <f>_xlfn.XLOOKUP(AJ$3&amp;$A69,[3]Calcs!$Q$2:$Q$2281,[3]Calcs!$H$2:$H$2281,"")</f>
        <v>4.7408928871154785</v>
      </c>
      <c r="AK69" s="128" t="str">
        <f>_xlfn.XLOOKUP(AK$3&amp;$A69,[3]Calcs!$Q$2:$Q$2281,[3]Calcs!$H$2:$H$2281,"")</f>
        <v/>
      </c>
      <c r="AL69" s="127">
        <f t="shared" si="43"/>
        <v>6.2979415222838689E-2</v>
      </c>
      <c r="AM69" s="6" t="str">
        <f t="shared" si="44"/>
        <v/>
      </c>
      <c r="AN69" s="17">
        <f>_xlfn.XLOOKUP(AN$3&amp;$A69,[3]Calcs!$Q$2:$Q$2281,[3]Calcs!$G$2:$G$2281,"")</f>
        <v>54.1</v>
      </c>
      <c r="AO69" s="5">
        <f>_xlfn.XLOOKUP(AO$3&amp;$A69,[3]Calcs!$Q$2:$Q$2281,[3]Calcs!$G$2:$G$2281,"")</f>
        <v>54.8</v>
      </c>
      <c r="AP69" s="5">
        <f>_xlfn.XLOOKUP(AP$3&amp;$A69,[3]Calcs!$Q$2:$Q$2281,[3]Calcs!$G$2:$G$2281,"")</f>
        <v>55.6</v>
      </c>
      <c r="AQ69" s="5">
        <f>_xlfn.XLOOKUP(AQ$3&amp;$A69,[3]Calcs!$Q$2:$Q$2281,[3]Calcs!$G$2:$G$2281,"")</f>
        <v>56.4</v>
      </c>
      <c r="AR69" s="5">
        <f>_xlfn.XLOOKUP(AR$3&amp;$A69,[3]Calcs!$Q$2:$Q$2281,[3]Calcs!$G$2:$G$2281,"")</f>
        <v>57.1</v>
      </c>
      <c r="AS69" s="5">
        <f>_xlfn.XLOOKUP(AS$3&amp;$A69,[3]Calcs!$Q$2:$Q$2281,[3]Calcs!$G$2:$G$2281,"")</f>
        <v>57.8</v>
      </c>
      <c r="AT69" s="5">
        <f>_xlfn.XLOOKUP(AT$3&amp;$A69,[3]Calcs!$Q$2:$Q$2281,[3]Calcs!$G$2:$G$2281,"")</f>
        <v>58.4</v>
      </c>
      <c r="AU69" s="5">
        <f>_xlfn.XLOOKUP(AU$3&amp;$A69,[3]Calcs!$Q$2:$Q$2281,[3]Calcs!$G$2:$G$2281,"")</f>
        <v>58.9</v>
      </c>
      <c r="AV69" s="5">
        <f>_xlfn.XLOOKUP(AV$3&amp;$A69,[3]Calcs!$Q$2:$Q$2281,[3]Calcs!$G$2:$G$2281,"")</f>
        <v>59.5</v>
      </c>
      <c r="AW69" s="5">
        <f>_xlfn.XLOOKUP(AW$3&amp;$A69,[3]Calcs!$Q$2:$Q$2281,[3]Calcs!$G$2:$G$2281,"")</f>
        <v>59.9</v>
      </c>
      <c r="AX69" s="5">
        <f>_xlfn.XLOOKUP(AX$3&amp;$A69,[3]Calcs!$Q$2:$Q$2281,[3]Calcs!$G$2:$G$2281,"")</f>
        <v>60.4</v>
      </c>
      <c r="AY69" s="5">
        <f>_xlfn.XLOOKUP(AY$3&amp;$A69,[3]Calcs!$Q$2:$Q$2281,[3]Calcs!$G$2:$G$2281,"")</f>
        <v>60.8</v>
      </c>
      <c r="AZ69" s="5">
        <f>_xlfn.XLOOKUP(AZ$3&amp;$A69,[3]Calcs!$Q$2:$Q$2281,[3]Calcs!$G$2:$G$2281,"")</f>
        <v>61.2</v>
      </c>
      <c r="BA69" s="5">
        <f>_xlfn.XLOOKUP(BA$3&amp;$A69,[3]Calcs!$Q$2:$Q$2281,[3]Calcs!$G$2:$G$2281,"")</f>
        <v>61.6</v>
      </c>
      <c r="BB69" s="5">
        <f>_xlfn.XLOOKUP(BB$3&amp;$A69,[3]Calcs!$Q$2:$Q$2281,[3]Calcs!$G$2:$G$2281,"")</f>
        <v>61.98696124031008</v>
      </c>
      <c r="BC69" s="127">
        <f t="shared" si="45"/>
        <v>0.57648351648351637</v>
      </c>
      <c r="BD69" s="6">
        <f t="shared" si="46"/>
        <v>0.38696124031007884</v>
      </c>
      <c r="BE69" s="17">
        <f>_xlfn.XLOOKUP(BE$3&amp;$A69,[3]Calcs!$Q$2:$Q$2281,[3]Calcs!$I$2:$I$2281,"")</f>
        <v>1.2355072820355799</v>
      </c>
      <c r="BF69" s="5">
        <f>_xlfn.XLOOKUP(BF$3&amp;$A69,[3]Calcs!$Q$2:$Q$2281,[3]Calcs!$I$2:$I$2281,"")</f>
        <v>1.0706269004169899</v>
      </c>
      <c r="BG69" s="5">
        <f>_xlfn.XLOOKUP(BG$3&amp;$A69,[3]Calcs!$Q$2:$Q$2281,[3]Calcs!$I$2:$I$2281,"")</f>
        <v>1.30070501742541</v>
      </c>
      <c r="BH69" s="5">
        <f>_xlfn.XLOOKUP(BH$3&amp;$A69,[3]Calcs!$Q$2:$Q$2281,[3]Calcs!$I$2:$I$2281,"")</f>
        <v>1.1653426733016199</v>
      </c>
      <c r="BI69" s="5">
        <f>_xlfn.XLOOKUP(BI$3&amp;$A69,[3]Calcs!$Q$2:$Q$2281,[3]Calcs!$I$2:$I$2281,"")</f>
        <v>1.2655940795081499</v>
      </c>
      <c r="BJ69" s="5">
        <f>_xlfn.XLOOKUP(BJ$3&amp;$A69,[3]Calcs!$Q$2:$Q$2281,[3]Calcs!$I$2:$I$2281,"")</f>
        <v>1.1505283824430299</v>
      </c>
      <c r="BK69" s="5">
        <f>_xlfn.XLOOKUP(BK$3&amp;$A69,[3]Calcs!$Q$2:$Q$2281,[3]Calcs!$I$2:$I$2281,"")</f>
        <v>1.20421769652189</v>
      </c>
      <c r="BL69" s="5">
        <f>_xlfn.XLOOKUP(BL$3&amp;$A69,[3]Calcs!$Q$2:$Q$2281,[3]Calcs!$I$2:$I$2281,"")</f>
        <v>1.21521267259736</v>
      </c>
      <c r="BM69" s="5">
        <f>_xlfn.XLOOKUP(BM$3&amp;$A69,[3]Calcs!$Q$2:$Q$2281,[3]Calcs!$I$2:$I$2281,"")</f>
        <v>1.26228829389611</v>
      </c>
      <c r="BN69" s="5">
        <f>_xlfn.XLOOKUP(BN$3&amp;$A69,[3]Calcs!$Q$2:$Q$2281,[3]Calcs!$I$2:$I$2281,"")</f>
        <v>1.1716242159233401</v>
      </c>
      <c r="BO69" s="5">
        <f>_xlfn.XLOOKUP(BO$3&amp;$A69,[3]Calcs!$Q$2:$Q$2281,[3]Calcs!$I$2:$I$2281,"")</f>
        <v>1.1380787716628</v>
      </c>
      <c r="BP69" s="5">
        <f>_xlfn.XLOOKUP(BP$3&amp;$A69,[3]Calcs!$Q$2:$Q$2281,[3]Calcs!$I$2:$I$2281,"")</f>
        <v>1.12139232435821</v>
      </c>
      <c r="BQ69" s="5">
        <f>_xlfn.XLOOKUP(BQ$3&amp;$A69,[3]Calcs!$Q$2:$Q$2281,[3]Calcs!$I$2:$I$2281,"")</f>
        <v>1.0911976078889343</v>
      </c>
      <c r="BR69" s="5">
        <f>_xlfn.XLOOKUP(BR$3&amp;$A69,[3]Calcs!$Q$2:$Q$2281,[3]Calcs!$I$2:$I$2281,"")</f>
        <v>1.0569876374061702</v>
      </c>
      <c r="BS69" s="5" t="str">
        <f>_xlfn.XLOOKUP(BS$3&amp;$A69,[3]Calcs!$Q$2:$Q$2281,[3]Calcs!$I$2:$I$2281,"")</f>
        <v/>
      </c>
      <c r="BT69" s="127">
        <f t="shared" si="47"/>
        <v>-8.8411291308941025E-3</v>
      </c>
      <c r="BU69" s="6" t="str">
        <f t="shared" si="48"/>
        <v/>
      </c>
      <c r="BV69" s="15">
        <f t="shared" si="34"/>
        <v>73</v>
      </c>
      <c r="BW69">
        <f t="shared" si="34"/>
        <v>99</v>
      </c>
      <c r="BX69">
        <f t="shared" si="34"/>
        <v>111</v>
      </c>
      <c r="BY69">
        <f t="shared" si="34"/>
        <v>114</v>
      </c>
      <c r="BZ69">
        <f t="shared" si="34"/>
        <v>115</v>
      </c>
      <c r="CA69">
        <f t="shared" si="34"/>
        <v>97</v>
      </c>
      <c r="CB69">
        <f t="shared" si="34"/>
        <v>122</v>
      </c>
      <c r="CC69">
        <f t="shared" si="34"/>
        <v>133</v>
      </c>
      <c r="CD69">
        <f t="shared" si="34"/>
        <v>132</v>
      </c>
      <c r="CE69">
        <f t="shared" si="34"/>
        <v>102</v>
      </c>
      <c r="CF69">
        <f t="shared" si="34"/>
        <v>109</v>
      </c>
      <c r="CG69">
        <f t="shared" si="34"/>
        <v>102</v>
      </c>
      <c r="CH69">
        <f t="shared" si="34"/>
        <v>89</v>
      </c>
      <c r="CI69">
        <f t="shared" si="34"/>
        <v>98</v>
      </c>
      <c r="CJ69" t="str">
        <f t="shared" si="34"/>
        <v/>
      </c>
      <c r="CK69" s="17">
        <v>13.829173000000001</v>
      </c>
      <c r="CL69" s="5">
        <v>14.252029</v>
      </c>
      <c r="CM69" s="5">
        <v>14.689725000000001</v>
      </c>
      <c r="CN69" s="5">
        <v>15.141098</v>
      </c>
      <c r="CO69" s="5">
        <v>15.605210999999999</v>
      </c>
      <c r="CP69" s="5">
        <v>16.081915000000002</v>
      </c>
      <c r="CQ69" s="5">
        <v>16.571252000000001</v>
      </c>
      <c r="CR69" s="5">
        <v>17.072791000000002</v>
      </c>
      <c r="CS69" s="5">
        <v>17.586029</v>
      </c>
      <c r="CT69" s="5">
        <v>18.110616</v>
      </c>
      <c r="CU69" s="5">
        <v>18.646349999999998</v>
      </c>
      <c r="CV69" s="5">
        <v>19.193236000000002</v>
      </c>
      <c r="CW69" s="5">
        <v>19.751466000000001</v>
      </c>
      <c r="CX69" s="5">
        <v>20.321383000000001</v>
      </c>
      <c r="CY69" s="5" t="s">
        <v>333</v>
      </c>
      <c r="CZ69">
        <f t="shared" si="35"/>
        <v>417.96802327233246</v>
      </c>
      <c r="DA69">
        <f t="shared" si="35"/>
        <v>464.15844368499512</v>
      </c>
      <c r="DB69">
        <f t="shared" si="35"/>
        <v>458.13706189530626</v>
      </c>
      <c r="DC69">
        <f t="shared" si="35"/>
        <v>495.87348565270457</v>
      </c>
      <c r="DD69">
        <f t="shared" si="35"/>
        <v>520.12288450650658</v>
      </c>
      <c r="DE69">
        <f t="shared" si="35"/>
        <v>623.58398020584184</v>
      </c>
      <c r="DF69">
        <f t="shared" si="35"/>
        <v>560.73860326711235</v>
      </c>
      <c r="DG69">
        <f t="shared" si="35"/>
        <v>518.48174976233793</v>
      </c>
      <c r="DH69">
        <f t="shared" si="35"/>
        <v>553.4809048911294</v>
      </c>
      <c r="DI69">
        <f t="shared" si="35"/>
        <v>685.14876262321468</v>
      </c>
      <c r="DJ69">
        <f t="shared" si="35"/>
        <v>689.88598905191634</v>
      </c>
      <c r="DK69">
        <f t="shared" si="35"/>
        <v>770.80673382507337</v>
      </c>
      <c r="DL69">
        <f t="shared" si="35"/>
        <v>834.81517231417172</v>
      </c>
      <c r="DM69">
        <f t="shared" si="35"/>
        <v>844.11558101528612</v>
      </c>
      <c r="DN69" t="str">
        <f t="shared" si="35"/>
        <v/>
      </c>
      <c r="DO69" s="5">
        <v>13.829173000000001</v>
      </c>
      <c r="DP69" s="5">
        <v>14.252029</v>
      </c>
      <c r="DQ69" s="5">
        <v>14.689725000000001</v>
      </c>
      <c r="DR69" s="5">
        <v>15.141098</v>
      </c>
      <c r="DS69" s="5">
        <v>15.605210999999999</v>
      </c>
      <c r="DT69" s="5">
        <v>16.081915000000002</v>
      </c>
      <c r="DU69" s="5">
        <v>16.571252000000001</v>
      </c>
      <c r="DV69" s="5">
        <v>17.072791000000002</v>
      </c>
      <c r="DW69" s="5">
        <v>17.586029</v>
      </c>
      <c r="DX69" s="5">
        <v>18.110616</v>
      </c>
      <c r="DY69" s="5">
        <v>18.646349999999998</v>
      </c>
      <c r="DZ69" s="5">
        <v>19.193236000000002</v>
      </c>
      <c r="EA69" s="5">
        <v>19.751466000000001</v>
      </c>
      <c r="EB69" s="5">
        <v>20.321383000000001</v>
      </c>
      <c r="EC69" s="5">
        <v>20.903277999999997</v>
      </c>
      <c r="ED69" s="127">
        <f>IFERROR(E69/VLOOKUP($C69,$C$159:$S$166,E$3-2003,0),"")</f>
        <v>0.97038934708498337</v>
      </c>
      <c r="EE69" s="6">
        <f t="shared" si="39"/>
        <v>0.98082033813918568</v>
      </c>
      <c r="EF69" s="6">
        <f t="shared" si="38"/>
        <v>0.92216947634766311</v>
      </c>
      <c r="EG69" s="6">
        <f t="shared" si="38"/>
        <v>0.95960791925904831</v>
      </c>
      <c r="EH69" s="6">
        <f t="shared" si="38"/>
        <v>0.98086288017997059</v>
      </c>
      <c r="EI69" s="6">
        <f t="shared" si="38"/>
        <v>1.0680901206403339</v>
      </c>
      <c r="EJ69" s="6">
        <f t="shared" si="38"/>
        <v>0.90955303435444568</v>
      </c>
      <c r="EK69" s="6">
        <f t="shared" si="38"/>
        <v>0.85129683991124316</v>
      </c>
      <c r="EL69" s="6">
        <f t="shared" si="38"/>
        <v>0.86402196877298099</v>
      </c>
      <c r="EM69" s="6">
        <f t="shared" si="38"/>
        <v>1.0214051134444457</v>
      </c>
      <c r="EN69" s="6">
        <f t="shared" si="38"/>
        <v>0.98507954445336732</v>
      </c>
      <c r="EO69" s="6">
        <f t="shared" si="38"/>
        <v>1.0384834899202802</v>
      </c>
      <c r="EP69" s="6">
        <f t="shared" si="38"/>
        <v>1.0663571040093329</v>
      </c>
      <c r="EQ69" s="6">
        <f t="shared" si="38"/>
        <v>1.0664149575034054</v>
      </c>
      <c r="ER69" s="129" cm="1">
        <f t="array" ref="ER69">TREND($EM69:$EQ69,$EM$3:$EQ$3,ER$3)</f>
        <v>1.0869372161683302</v>
      </c>
      <c r="ES69" s="17">
        <f t="shared" si="36"/>
        <v>30.223645569574728</v>
      </c>
      <c r="ET69" s="5">
        <f t="shared" si="36"/>
        <v>32.567885154106484</v>
      </c>
      <c r="EU69" s="5">
        <f t="shared" si="36"/>
        <v>31.187586009629605</v>
      </c>
      <c r="EV69" s="5">
        <f t="shared" si="36"/>
        <v>32.750166840786882</v>
      </c>
      <c r="EW69" s="5">
        <f t="shared" si="36"/>
        <v>33.330077017638956</v>
      </c>
      <c r="EX69" s="5">
        <f t="shared" si="33"/>
        <v>38.775480420450037</v>
      </c>
      <c r="EY69" s="5">
        <f t="shared" si="33"/>
        <v>33.838034885180207</v>
      </c>
      <c r="EZ69" s="5">
        <f t="shared" si="33"/>
        <v>30.368892219341166</v>
      </c>
      <c r="FA69" s="5">
        <f t="shared" si="33"/>
        <v>31.472761980042762</v>
      </c>
      <c r="FB69" s="5">
        <f t="shared" si="33"/>
        <v>37.831333987933633</v>
      </c>
      <c r="FC69" s="5">
        <f t="shared" si="33"/>
        <v>36.998446830179439</v>
      </c>
      <c r="FD69" s="5">
        <f t="shared" si="33"/>
        <v>40.160332203755182</v>
      </c>
      <c r="FE69" s="5">
        <f t="shared" si="33"/>
        <v>42.265985335679474</v>
      </c>
      <c r="FF69" s="5">
        <f t="shared" si="33"/>
        <v>41.538293974149596</v>
      </c>
      <c r="FG69" s="5">
        <f t="shared" si="49"/>
        <v>44.864940612282737</v>
      </c>
      <c r="FH69" s="15">
        <f t="shared" si="37"/>
        <v>417.96802327233246</v>
      </c>
      <c r="FI69">
        <f t="shared" si="37"/>
        <v>464.15844368499512</v>
      </c>
      <c r="FJ69">
        <f t="shared" si="37"/>
        <v>458.13706189530626</v>
      </c>
      <c r="FK69">
        <f t="shared" si="37"/>
        <v>495.87348565270457</v>
      </c>
      <c r="FL69">
        <f t="shared" si="37"/>
        <v>520.12288450650658</v>
      </c>
      <c r="FM69">
        <f t="shared" si="37"/>
        <v>623.58398020584184</v>
      </c>
      <c r="FN69">
        <f t="shared" si="37"/>
        <v>560.73860326711235</v>
      </c>
      <c r="FO69">
        <f t="shared" si="37"/>
        <v>518.48174976233793</v>
      </c>
      <c r="FP69">
        <f t="shared" si="37"/>
        <v>553.4809048911294</v>
      </c>
      <c r="FQ69">
        <f t="shared" si="37"/>
        <v>685.14876262321468</v>
      </c>
      <c r="FR69">
        <f t="shared" si="37"/>
        <v>689.88598905191634</v>
      </c>
      <c r="FS69">
        <f t="shared" si="37"/>
        <v>770.80673382507337</v>
      </c>
      <c r="FT69">
        <f t="shared" si="37"/>
        <v>834.81517231417172</v>
      </c>
      <c r="FU69">
        <f t="shared" si="37"/>
        <v>844.11558101528612</v>
      </c>
      <c r="FV69">
        <f t="shared" si="37"/>
        <v>937.82432607203611</v>
      </c>
    </row>
    <row r="70" spans="1:178">
      <c r="A70" t="str">
        <f>VLOOKUP(B70,'[3]country codes'!$A$3:$B$287,2,0)</f>
        <v>SEN</v>
      </c>
      <c r="B70" s="1" t="s">
        <v>28</v>
      </c>
      <c r="C70" s="15">
        <v>5</v>
      </c>
      <c r="E70" s="17">
        <f>IFERROR(VLOOKUP(E$3&amp;$A70,[3]Calcs!$Q$2:$R$2281,2,0),"")</f>
        <v>39.698789472142714</v>
      </c>
      <c r="F70" s="5">
        <f>IFERROR(VLOOKUP(F$3&amp;$A70,[3]Calcs!$Q$2:$R$2281,2,0),"")</f>
        <v>41.813457030876556</v>
      </c>
      <c r="G70" s="5">
        <f>IFERROR(VLOOKUP(G$3&amp;$A70,[3]Calcs!$Q$2:$R$2281,2,0),"")</f>
        <v>41.409109130746579</v>
      </c>
      <c r="H70" s="5">
        <f>IFERROR(VLOOKUP(H$3&amp;$A70,[3]Calcs!$Q$2:$R$2281,2,0),"")</f>
        <v>39.727431685506502</v>
      </c>
      <c r="I70" s="5">
        <f>IFERROR(VLOOKUP(I$3&amp;$A70,[3]Calcs!$Q$2:$R$2281,2,0),"")</f>
        <v>40.729910178981932</v>
      </c>
      <c r="J70" s="5">
        <f>IFERROR(VLOOKUP(J$3&amp;$A70,[3]Calcs!$Q$2:$R$2281,2,0),"")</f>
        <v>38.517689015060874</v>
      </c>
      <c r="K70" s="5">
        <f>IFERROR(VLOOKUP(K$3&amp;$A70,[3]Calcs!$Q$2:$R$2281,2,0),"")</f>
        <v>37.115239107504834</v>
      </c>
      <c r="L70" s="5">
        <f>IFERROR(VLOOKUP(L$3&amp;$A70,[3]Calcs!$Q$2:$R$2281,2,0),"")</f>
        <v>37.681008006890835</v>
      </c>
      <c r="M70" s="5">
        <f>IFERROR(VLOOKUP(M$3&amp;$A70,[3]Calcs!$Q$2:$R$2281,2,0),"")</f>
        <v>43.174967276098975</v>
      </c>
      <c r="N70" s="5">
        <f>IFERROR(VLOOKUP(N$3&amp;$A70,[3]Calcs!$Q$2:$R$2281,2,0),"")</f>
        <v>44.456493056605389</v>
      </c>
      <c r="O70" s="5">
        <f>IFERROR(VLOOKUP(O$3&amp;$A70,[3]Calcs!$Q$2:$R$2281,2,0),"")</f>
        <v>44.854305438194309</v>
      </c>
      <c r="P70" s="5">
        <f>IFERROR(VLOOKUP(P$3&amp;$A70,[3]Calcs!$Q$2:$R$2281,2,0),"")</f>
        <v>45.358256050949556</v>
      </c>
      <c r="Q70" s="5">
        <f>IFERROR(VLOOKUP(Q$3&amp;$A70,[3]Calcs!$Q$2:$R$2281,2,0),"")</f>
        <v>46.036072619989561</v>
      </c>
      <c r="R70" s="5">
        <f>IFERROR(VLOOKUP(R$3&amp;$A70,[3]Calcs!$Q$2:$R$2281,2,0),"")</f>
        <v>51.195189040862537</v>
      </c>
      <c r="S70" s="5" t="str">
        <f>IFERROR(VLOOKUP(S$3&amp;$A70,[3]Calcs!$Q$2:$R$2281,2,0),"")</f>
        <v/>
      </c>
      <c r="T70" s="127">
        <f t="shared" si="40"/>
        <v>0.66044598350518646</v>
      </c>
      <c r="U70" s="6">
        <f t="shared" si="41"/>
        <v>0.71563216467007396</v>
      </c>
      <c r="V70" s="6" t="str">
        <f t="shared" si="42"/>
        <v/>
      </c>
      <c r="W70" s="17">
        <f>_xlfn.XLOOKUP(W$3&amp;$A70,[3]Calcs!$Q$2:$Q$2281,[3]Calcs!$H$2:$H$2281,"")</f>
        <v>4.4173526763916016</v>
      </c>
      <c r="X70" s="5">
        <f>_xlfn.XLOOKUP(X$3&amp;$A70,[3]Calcs!$Q$2:$Q$2281,[3]Calcs!$H$2:$H$2281,"")</f>
        <v>4.6799869537353516</v>
      </c>
      <c r="Y70" s="5">
        <f>_xlfn.XLOOKUP(Y$3&amp;$A70,[3]Calcs!$Q$2:$Q$2281,[3]Calcs!$H$2:$H$2281,"")</f>
        <v>4.683499813079834</v>
      </c>
      <c r="Z70" s="5">
        <f>_xlfn.XLOOKUP(Z$3&amp;$A70,[3]Calcs!$Q$2:$Q$2281,[3]Calcs!$H$2:$H$2281,"")</f>
        <v>4.3351140022277832</v>
      </c>
      <c r="AA70" s="5">
        <f>_xlfn.XLOOKUP(AA$3&amp;$A70,[3]Calcs!$Q$2:$Q$2281,[3]Calcs!$H$2:$H$2281,"")</f>
        <v>4.3721561431884766</v>
      </c>
      <c r="AB70" s="5">
        <f>_xlfn.XLOOKUP(AB$3&amp;$A70,[3]Calcs!$Q$2:$Q$2281,[3]Calcs!$H$2:$H$2281,"")</f>
        <v>3.8342015743255615</v>
      </c>
      <c r="AC70" s="5">
        <f>_xlfn.XLOOKUP(AC$3&amp;$A70,[3]Calcs!$Q$2:$Q$2281,[3]Calcs!$H$2:$H$2281,"")</f>
        <v>3.6687369346618652</v>
      </c>
      <c r="AD70" s="5">
        <f>_xlfn.XLOOKUP(AD$3&amp;$A70,[3]Calcs!$Q$2:$Q$2281,[3]Calcs!$H$2:$H$2281,"")</f>
        <v>3.647367000579834</v>
      </c>
      <c r="AE70" s="5">
        <f>_xlfn.XLOOKUP(AE$3&amp;$A70,[3]Calcs!$Q$2:$Q$2281,[3]Calcs!$H$2:$H$2281,"")</f>
        <v>4.3947772979736328</v>
      </c>
      <c r="AF70" s="5">
        <f>_xlfn.XLOOKUP(AF$3&amp;$A70,[3]Calcs!$Q$2:$Q$2281,[3]Calcs!$H$2:$H$2281,"")</f>
        <v>4.6170005798339844</v>
      </c>
      <c r="AG70" s="5">
        <f>_xlfn.XLOOKUP(AG$3&amp;$A70,[3]Calcs!$Q$2:$Q$2281,[3]Calcs!$H$2:$H$2281,"")</f>
        <v>4.5945339202880859</v>
      </c>
      <c r="AH70" s="5">
        <f>_xlfn.XLOOKUP(AH$3&amp;$A70,[3]Calcs!$Q$2:$Q$2281,[3]Calcs!$H$2:$H$2281,"")</f>
        <v>4.6830248832702637</v>
      </c>
      <c r="AI70" s="5">
        <f>_xlfn.XLOOKUP(AI$3&amp;$A70,[3]Calcs!$Q$2:$Q$2281,[3]Calcs!$H$2:$H$2281,"")</f>
        <v>4.7693772315979004</v>
      </c>
      <c r="AJ70" s="5">
        <f>_xlfn.XLOOKUP(AJ$3&amp;$A70,[3]Calcs!$Q$2:$Q$2281,[3]Calcs!$H$2:$H$2281,"")</f>
        <v>5.488736629486084</v>
      </c>
      <c r="AK70" s="128" t="str">
        <f>_xlfn.XLOOKUP(AK$3&amp;$A70,[3]Calcs!$Q$2:$Q$2281,[3]Calcs!$H$2:$H$2281,"")</f>
        <v/>
      </c>
      <c r="AL70" s="127">
        <f t="shared" si="43"/>
        <v>4.3093470164707728E-2</v>
      </c>
      <c r="AM70" s="6" t="str">
        <f t="shared" si="44"/>
        <v/>
      </c>
      <c r="AN70" s="17">
        <f>_xlfn.XLOOKUP(AN$3&amp;$A70,[3]Calcs!$Q$2:$Q$2281,[3]Calcs!$G$2:$G$2281,"")</f>
        <v>61.4</v>
      </c>
      <c r="AO70" s="5">
        <f>_xlfn.XLOOKUP(AO$3&amp;$A70,[3]Calcs!$Q$2:$Q$2281,[3]Calcs!$G$2:$G$2281,"")</f>
        <v>62.1</v>
      </c>
      <c r="AP70" s="5">
        <f>_xlfn.XLOOKUP(AP$3&amp;$A70,[3]Calcs!$Q$2:$Q$2281,[3]Calcs!$G$2:$G$2281,"")</f>
        <v>62.9</v>
      </c>
      <c r="AQ70" s="5">
        <f>_xlfn.XLOOKUP(AQ$3&amp;$A70,[3]Calcs!$Q$2:$Q$2281,[3]Calcs!$G$2:$G$2281,"")</f>
        <v>63.6</v>
      </c>
      <c r="AR70" s="5">
        <f>_xlfn.XLOOKUP(AR$3&amp;$A70,[3]Calcs!$Q$2:$Q$2281,[3]Calcs!$G$2:$G$2281,"")</f>
        <v>64.3</v>
      </c>
      <c r="AS70" s="5">
        <f>_xlfn.XLOOKUP(AS$3&amp;$A70,[3]Calcs!$Q$2:$Q$2281,[3]Calcs!$G$2:$G$2281,"")</f>
        <v>64.900000000000006</v>
      </c>
      <c r="AT70" s="5">
        <f>_xlfn.XLOOKUP(AT$3&amp;$A70,[3]Calcs!$Q$2:$Q$2281,[3]Calcs!$G$2:$G$2281,"")</f>
        <v>65.400000000000006</v>
      </c>
      <c r="AU70" s="5">
        <f>_xlfn.XLOOKUP(AU$3&amp;$A70,[3]Calcs!$Q$2:$Q$2281,[3]Calcs!$G$2:$G$2281,"")</f>
        <v>65.900000000000006</v>
      </c>
      <c r="AV70" s="5">
        <f>_xlfn.XLOOKUP(AV$3&amp;$A70,[3]Calcs!$Q$2:$Q$2281,[3]Calcs!$G$2:$G$2281,"")</f>
        <v>66.400000000000006</v>
      </c>
      <c r="AW70" s="5">
        <f>_xlfn.XLOOKUP(AW$3&amp;$A70,[3]Calcs!$Q$2:$Q$2281,[3]Calcs!$G$2:$G$2281,"")</f>
        <v>66.7</v>
      </c>
      <c r="AX70" s="5">
        <f>_xlfn.XLOOKUP(AX$3&amp;$A70,[3]Calcs!$Q$2:$Q$2281,[3]Calcs!$G$2:$G$2281,"")</f>
        <v>67.099999999999994</v>
      </c>
      <c r="AY70" s="5">
        <f>_xlfn.XLOOKUP(AY$3&amp;$A70,[3]Calcs!$Q$2:$Q$2281,[3]Calcs!$G$2:$G$2281,"")</f>
        <v>67.400000000000006</v>
      </c>
      <c r="AZ70" s="5">
        <f>_xlfn.XLOOKUP(AZ$3&amp;$A70,[3]Calcs!$Q$2:$Q$2281,[3]Calcs!$G$2:$G$2281,"")</f>
        <v>67.7</v>
      </c>
      <c r="BA70" s="5">
        <f>_xlfn.XLOOKUP(BA$3&amp;$A70,[3]Calcs!$Q$2:$Q$2281,[3]Calcs!$G$2:$G$2281,"")</f>
        <v>67.900000000000006</v>
      </c>
      <c r="BB70" s="5">
        <f>_xlfn.XLOOKUP(BB$3&amp;$A70,[3]Calcs!$Q$2:$Q$2281,[3]Calcs!$G$2:$G$2281,"")</f>
        <v>68.008728682170556</v>
      </c>
      <c r="BC70" s="127">
        <f t="shared" si="45"/>
        <v>0.50131868131868162</v>
      </c>
      <c r="BD70" s="6">
        <f t="shared" si="46"/>
        <v>0.10872868217055043</v>
      </c>
      <c r="BE70" s="17">
        <f>_xlfn.XLOOKUP(BE$3&amp;$A70,[3]Calcs!$Q$2:$Q$2281,[3]Calcs!$I$2:$I$2281,"")</f>
        <v>1.1510354330124699</v>
      </c>
      <c r="BF70" s="5">
        <f>_xlfn.XLOOKUP(BF$3&amp;$A70,[3]Calcs!$Q$2:$Q$2281,[3]Calcs!$I$2:$I$2281,"")</f>
        <v>1.15779021304218</v>
      </c>
      <c r="BG70" s="5">
        <f>_xlfn.XLOOKUP(BG$3&amp;$A70,[3]Calcs!$Q$2:$Q$2281,[3]Calcs!$I$2:$I$2281,"")</f>
        <v>1.3517575046905499</v>
      </c>
      <c r="BH70" s="5">
        <f>_xlfn.XLOOKUP(BH$3&amp;$A70,[3]Calcs!$Q$2:$Q$2281,[3]Calcs!$I$2:$I$2281,"")</f>
        <v>1.31558920205295</v>
      </c>
      <c r="BI70" s="5">
        <f>_xlfn.XLOOKUP(BI$3&amp;$A70,[3]Calcs!$Q$2:$Q$2281,[3]Calcs!$I$2:$I$2281,"")</f>
        <v>1.26083287992657</v>
      </c>
      <c r="BJ70" s="5">
        <f>_xlfn.XLOOKUP(BJ$3&amp;$A70,[3]Calcs!$Q$2:$Q$2281,[3]Calcs!$I$2:$I$2281,"")</f>
        <v>1.05767167090981</v>
      </c>
      <c r="BK70" s="5">
        <f>_xlfn.XLOOKUP(BK$3&amp;$A70,[3]Calcs!$Q$2:$Q$2281,[3]Calcs!$I$2:$I$2281,"")</f>
        <v>1.1532874975793299</v>
      </c>
      <c r="BL70" s="5">
        <f>_xlfn.XLOOKUP(BL$3&amp;$A70,[3]Calcs!$Q$2:$Q$2281,[3]Calcs!$I$2:$I$2281,"")</f>
        <v>1.0885249726641599</v>
      </c>
      <c r="BM70" s="5">
        <f>_xlfn.XLOOKUP(BM$3&amp;$A70,[3]Calcs!$Q$2:$Q$2281,[3]Calcs!$I$2:$I$2281,"")</f>
        <v>1.0875640494863099</v>
      </c>
      <c r="BN70" s="5">
        <f>_xlfn.XLOOKUP(BN$3&amp;$A70,[3]Calcs!$Q$2:$Q$2281,[3]Calcs!$I$2:$I$2281,"")</f>
        <v>1.1525775717779001</v>
      </c>
      <c r="BO70" s="5">
        <f>_xlfn.XLOOKUP(BO$3&amp;$A70,[3]Calcs!$Q$2:$Q$2281,[3]Calcs!$I$2:$I$2281,"")</f>
        <v>1.1025420844765099</v>
      </c>
      <c r="BP70" s="5">
        <f>_xlfn.XLOOKUP(BP$3&amp;$A70,[3]Calcs!$Q$2:$Q$2281,[3]Calcs!$I$2:$I$2281,"")</f>
        <v>1.1604910114429501</v>
      </c>
      <c r="BQ70" s="5">
        <f>_xlfn.XLOOKUP(BQ$3&amp;$A70,[3]Calcs!$Q$2:$Q$2281,[3]Calcs!$I$2:$I$2281,"")</f>
        <v>1.1584509029751433</v>
      </c>
      <c r="BR70" s="5">
        <f>_xlfn.XLOOKUP(BR$3&amp;$A70,[3]Calcs!$Q$2:$Q$2281,[3]Calcs!$I$2:$I$2281,"")</f>
        <v>1.1524615097131521</v>
      </c>
      <c r="BS70" s="5" t="str">
        <f>_xlfn.XLOOKUP(BS$3&amp;$A70,[3]Calcs!$Q$2:$Q$2281,[3]Calcs!$I$2:$I$2281,"")</f>
        <v/>
      </c>
      <c r="BT70" s="127">
        <f t="shared" si="47"/>
        <v>-8.139084847958316E-3</v>
      </c>
      <c r="BU70" s="6" t="str">
        <f t="shared" si="48"/>
        <v/>
      </c>
      <c r="BV70" s="15">
        <f t="shared" si="34"/>
        <v>51</v>
      </c>
      <c r="BW70">
        <f t="shared" si="34"/>
        <v>66</v>
      </c>
      <c r="BX70">
        <f t="shared" si="34"/>
        <v>69</v>
      </c>
      <c r="BY70">
        <f t="shared" si="34"/>
        <v>85</v>
      </c>
      <c r="BZ70">
        <f t="shared" si="34"/>
        <v>83</v>
      </c>
      <c r="CA70">
        <f t="shared" si="34"/>
        <v>100</v>
      </c>
      <c r="CB70">
        <f t="shared" si="34"/>
        <v>109</v>
      </c>
      <c r="CC70">
        <f t="shared" si="34"/>
        <v>104</v>
      </c>
      <c r="CD70">
        <f t="shared" si="34"/>
        <v>76</v>
      </c>
      <c r="CE70">
        <f t="shared" si="34"/>
        <v>67</v>
      </c>
      <c r="CF70">
        <f t="shared" si="34"/>
        <v>66</v>
      </c>
      <c r="CG70">
        <f t="shared" si="34"/>
        <v>65</v>
      </c>
      <c r="CH70">
        <f t="shared" si="34"/>
        <v>66</v>
      </c>
      <c r="CI70">
        <f t="shared" si="34"/>
        <v>34</v>
      </c>
      <c r="CJ70" t="str">
        <f t="shared" si="34"/>
        <v/>
      </c>
      <c r="CK70" s="17">
        <v>11.382272</v>
      </c>
      <c r="CL70" s="5">
        <v>11.687078</v>
      </c>
      <c r="CM70" s="5">
        <v>12.004700000000001</v>
      </c>
      <c r="CN70" s="5">
        <v>12.335092000000001</v>
      </c>
      <c r="CO70" s="5">
        <v>12.678143</v>
      </c>
      <c r="CP70" s="5">
        <v>13.033814</v>
      </c>
      <c r="CQ70" s="5">
        <v>13.40199</v>
      </c>
      <c r="CR70" s="5">
        <v>13.782429</v>
      </c>
      <c r="CS70" s="5">
        <v>14.17474</v>
      </c>
      <c r="CT70" s="5">
        <v>14.57845</v>
      </c>
      <c r="CU70" s="5">
        <v>14.993513999999999</v>
      </c>
      <c r="CV70" s="5">
        <v>15.419354</v>
      </c>
      <c r="CW70" s="5">
        <v>15.854324</v>
      </c>
      <c r="CX70" s="5">
        <v>16.296361999999998</v>
      </c>
      <c r="CY70" s="5" t="s">
        <v>333</v>
      </c>
      <c r="CZ70">
        <f t="shared" si="35"/>
        <v>451.86241984266479</v>
      </c>
      <c r="DA70">
        <f t="shared" si="35"/>
        <v>488.67713376950269</v>
      </c>
      <c r="DB70">
        <f t="shared" si="35"/>
        <v>497.10393238187351</v>
      </c>
      <c r="DC70">
        <f t="shared" si="35"/>
        <v>490.04152476443784</v>
      </c>
      <c r="DD70">
        <f t="shared" si="35"/>
        <v>516.37962562628854</v>
      </c>
      <c r="DE70">
        <f t="shared" si="35"/>
        <v>502.03239433214662</v>
      </c>
      <c r="DF70">
        <f t="shared" si="35"/>
        <v>497.41806336638871</v>
      </c>
      <c r="DG70">
        <f t="shared" si="35"/>
        <v>519.33581750340443</v>
      </c>
      <c r="DH70">
        <f t="shared" si="35"/>
        <v>611.99393564721117</v>
      </c>
      <c r="DI70">
        <f t="shared" si="35"/>
        <v>648.10676120106882</v>
      </c>
      <c r="DJ70">
        <f t="shared" si="35"/>
        <v>672.52365654784251</v>
      </c>
      <c r="DK70">
        <f t="shared" si="35"/>
        <v>699.39500687223324</v>
      </c>
      <c r="DL70">
        <f t="shared" si="35"/>
        <v>729.8708110048434</v>
      </c>
      <c r="DM70">
        <f t="shared" si="35"/>
        <v>834.29533326832859</v>
      </c>
      <c r="DN70" t="str">
        <f t="shared" si="35"/>
        <v/>
      </c>
      <c r="DO70" s="5">
        <v>11.382272</v>
      </c>
      <c r="DP70" s="5">
        <v>11.687078</v>
      </c>
      <c r="DQ70" s="5">
        <v>12.004700000000001</v>
      </c>
      <c r="DR70" s="5">
        <v>12.335092000000001</v>
      </c>
      <c r="DS70" s="5">
        <v>12.678143</v>
      </c>
      <c r="DT70" s="5">
        <v>13.033814</v>
      </c>
      <c r="DU70" s="5">
        <v>13.40199</v>
      </c>
      <c r="DV70" s="5">
        <v>13.782429</v>
      </c>
      <c r="DW70" s="5">
        <v>14.17474</v>
      </c>
      <c r="DX70" s="5">
        <v>14.57845</v>
      </c>
      <c r="DY70" s="5">
        <v>14.993513999999999</v>
      </c>
      <c r="DZ70" s="5">
        <v>15.419354</v>
      </c>
      <c r="EA70" s="5">
        <v>15.854324</v>
      </c>
      <c r="EB70" s="5">
        <v>16.296361999999998</v>
      </c>
      <c r="EC70" s="5">
        <v>16.743929999999999</v>
      </c>
      <c r="ED70" s="127">
        <f>IFERROR(E70/VLOOKUP($C70,$C$159:$S$166,E$3-2003,0),"")</f>
        <v>1.2746074032418198</v>
      </c>
      <c r="EE70" s="6">
        <f t="shared" si="39"/>
        <v>1.2592616582173595</v>
      </c>
      <c r="EF70" s="6">
        <f t="shared" si="38"/>
        <v>1.2244043662543578</v>
      </c>
      <c r="EG70" s="6">
        <f t="shared" si="38"/>
        <v>1.164047751040981</v>
      </c>
      <c r="EH70" s="6">
        <f t="shared" si="38"/>
        <v>1.1986308038377806</v>
      </c>
      <c r="EI70" s="6">
        <f t="shared" si="38"/>
        <v>1.0609891266540172</v>
      </c>
      <c r="EJ70" s="6">
        <f t="shared" si="38"/>
        <v>0.9976429915499222</v>
      </c>
      <c r="EK70" s="6">
        <f t="shared" si="38"/>
        <v>1.0562691193756137</v>
      </c>
      <c r="EL70" s="6">
        <f t="shared" si="38"/>
        <v>1.1852826978216604</v>
      </c>
      <c r="EM70" s="6">
        <f t="shared" si="38"/>
        <v>1.2002772450029711</v>
      </c>
      <c r="EN70" s="6">
        <f t="shared" si="38"/>
        <v>1.1942409088315331</v>
      </c>
      <c r="EO70" s="6">
        <f t="shared" si="38"/>
        <v>1.1728936852789114</v>
      </c>
      <c r="EP70" s="6">
        <f t="shared" si="38"/>
        <v>1.1614751836289166</v>
      </c>
      <c r="EQ70" s="6">
        <f t="shared" si="38"/>
        <v>1.3143369676994046</v>
      </c>
      <c r="ER70" s="129" cm="1">
        <f t="array" ref="ER70">TREND($EM70:$EQ70,$EM$3:$EQ$3,ER$3)</f>
        <v>1.2672509141454285</v>
      </c>
      <c r="ES70" s="17">
        <f t="shared" si="36"/>
        <v>39.698789472142714</v>
      </c>
      <c r="ET70" s="5">
        <f t="shared" si="36"/>
        <v>41.813457030876556</v>
      </c>
      <c r="EU70" s="5">
        <f t="shared" si="36"/>
        <v>41.409109130746579</v>
      </c>
      <c r="EV70" s="5">
        <f t="shared" si="36"/>
        <v>39.727431685506502</v>
      </c>
      <c r="EW70" s="5">
        <f t="shared" si="36"/>
        <v>40.729910178981932</v>
      </c>
      <c r="EX70" s="5">
        <f t="shared" si="33"/>
        <v>38.517689015060874</v>
      </c>
      <c r="EY70" s="5">
        <f t="shared" si="33"/>
        <v>37.115239107504834</v>
      </c>
      <c r="EZ70" s="5">
        <f t="shared" si="33"/>
        <v>37.681008006890835</v>
      </c>
      <c r="FA70" s="5">
        <f t="shared" si="33"/>
        <v>43.174967276098975</v>
      </c>
      <c r="FB70" s="5">
        <f t="shared" si="33"/>
        <v>44.456493056605389</v>
      </c>
      <c r="FC70" s="5">
        <f t="shared" si="33"/>
        <v>44.854305438194309</v>
      </c>
      <c r="FD70" s="5">
        <f t="shared" si="33"/>
        <v>45.358256050949556</v>
      </c>
      <c r="FE70" s="5">
        <f t="shared" si="33"/>
        <v>46.036072619989561</v>
      </c>
      <c r="FF70" s="5">
        <f t="shared" si="33"/>
        <v>51.195189040862537</v>
      </c>
      <c r="FG70" s="5">
        <f t="shared" si="49"/>
        <v>52.307655086483578</v>
      </c>
      <c r="FH70" s="15">
        <f t="shared" si="37"/>
        <v>451.86241984266479</v>
      </c>
      <c r="FI70">
        <f t="shared" si="37"/>
        <v>488.67713376950269</v>
      </c>
      <c r="FJ70">
        <f t="shared" si="37"/>
        <v>497.10393238187351</v>
      </c>
      <c r="FK70">
        <f t="shared" si="37"/>
        <v>490.04152476443784</v>
      </c>
      <c r="FL70">
        <f t="shared" si="37"/>
        <v>516.37962562628854</v>
      </c>
      <c r="FM70">
        <f t="shared" si="37"/>
        <v>502.03239433214662</v>
      </c>
      <c r="FN70">
        <f t="shared" si="37"/>
        <v>497.41806336638871</v>
      </c>
      <c r="FO70">
        <f t="shared" si="37"/>
        <v>519.33581750340443</v>
      </c>
      <c r="FP70">
        <f t="shared" si="37"/>
        <v>611.99393564721117</v>
      </c>
      <c r="FQ70">
        <f t="shared" si="37"/>
        <v>648.10676120106882</v>
      </c>
      <c r="FR70">
        <f t="shared" si="37"/>
        <v>672.52365654784251</v>
      </c>
      <c r="FS70">
        <f t="shared" si="37"/>
        <v>699.39500687223324</v>
      </c>
      <c r="FT70">
        <f t="shared" si="37"/>
        <v>729.8708110048434</v>
      </c>
      <c r="FU70">
        <f t="shared" si="37"/>
        <v>834.29533326832859</v>
      </c>
      <c r="FV70">
        <f t="shared" si="37"/>
        <v>875.83571523222497</v>
      </c>
    </row>
    <row r="71" spans="1:178">
      <c r="A71" t="str">
        <f>VLOOKUP(B71,'[3]country codes'!$A$3:$B$287,2,0)</f>
        <v>NER</v>
      </c>
      <c r="B71" s="1" t="s">
        <v>91</v>
      </c>
      <c r="C71" s="15">
        <v>5</v>
      </c>
      <c r="E71" s="17">
        <f>IFERROR(VLOOKUP(E$3&amp;$A71,[3]Calcs!$Q$2:$R$2281,2,0),"")</f>
        <v>28.684429463707076</v>
      </c>
      <c r="F71" s="5">
        <f>IFERROR(VLOOKUP(F$3&amp;$A71,[3]Calcs!$Q$2:$R$2281,2,0),"")</f>
        <v>31.753839105694396</v>
      </c>
      <c r="G71" s="5">
        <f>IFERROR(VLOOKUP(G$3&amp;$A71,[3]Calcs!$Q$2:$R$2281,2,0),"")</f>
        <v>31.400196070742027</v>
      </c>
      <c r="H71" s="5">
        <f>IFERROR(VLOOKUP(H$3&amp;$A71,[3]Calcs!$Q$2:$R$2281,2,0),"")</f>
        <v>33.62931553107758</v>
      </c>
      <c r="I71" s="5">
        <f>IFERROR(VLOOKUP(I$3&amp;$A71,[3]Calcs!$Q$2:$R$2281,2,0),"")</f>
        <v>32.101715147691813</v>
      </c>
      <c r="J71" s="5">
        <f>IFERROR(VLOOKUP(J$3&amp;$A71,[3]Calcs!$Q$2:$R$2281,2,0),"")</f>
        <v>35.091076122880374</v>
      </c>
      <c r="K71" s="5">
        <f>IFERROR(VLOOKUP(K$3&amp;$A71,[3]Calcs!$Q$2:$R$2281,2,0),"")</f>
        <v>32.006307628008464</v>
      </c>
      <c r="L71" s="5">
        <f>IFERROR(VLOOKUP(L$3&amp;$A71,[3]Calcs!$Q$2:$R$2281,2,0),"")</f>
        <v>31.770010598751998</v>
      </c>
      <c r="M71" s="5">
        <f>IFERROR(VLOOKUP(M$3&amp;$A71,[3]Calcs!$Q$2:$R$2281,2,0),"")</f>
        <v>34.332191539572307</v>
      </c>
      <c r="N71" s="5">
        <f>IFERROR(VLOOKUP(N$3&amp;$A71,[3]Calcs!$Q$2:$R$2281,2,0),"")</f>
        <v>31.745914843450791</v>
      </c>
      <c r="O71" s="5">
        <f>IFERROR(VLOOKUP(O$3&amp;$A71,[3]Calcs!$Q$2:$R$2281,2,0),"")</f>
        <v>35.518315807132105</v>
      </c>
      <c r="P71" s="5">
        <f>IFERROR(VLOOKUP(P$3&amp;$A71,[3]Calcs!$Q$2:$R$2281,2,0),"")</f>
        <v>38.325581341327762</v>
      </c>
      <c r="Q71" s="5">
        <f>IFERROR(VLOOKUP(Q$3&amp;$A71,[3]Calcs!$Q$2:$R$2281,2,0),"")</f>
        <v>41.908973530883152</v>
      </c>
      <c r="R71" s="5">
        <f>IFERROR(VLOOKUP(R$3&amp;$A71,[3]Calcs!$Q$2:$R$2281,2,0),"")</f>
        <v>41.350912947923071</v>
      </c>
      <c r="S71" s="5" t="str">
        <f>IFERROR(VLOOKUP(S$3&amp;$A71,[3]Calcs!$Q$2:$R$2281,2,0),"")</f>
        <v/>
      </c>
      <c r="T71" s="127">
        <f t="shared" si="40"/>
        <v>0.7640225956904434</v>
      </c>
      <c r="U71" s="6">
        <f t="shared" si="41"/>
        <v>0.82355514330650181</v>
      </c>
      <c r="V71" s="6" t="str">
        <f t="shared" si="42"/>
        <v/>
      </c>
      <c r="W71" s="17">
        <f>_xlfn.XLOOKUP(W$3&amp;$A71,[3]Calcs!$Q$2:$Q$2281,[3]Calcs!$H$2:$H$2281,"")</f>
        <v>3.7369518280029297</v>
      </c>
      <c r="X71" s="5">
        <f>_xlfn.XLOOKUP(X$3&amp;$A71,[3]Calcs!$Q$2:$Q$2281,[3]Calcs!$H$2:$H$2281,"")</f>
        <v>4.277402400970459</v>
      </c>
      <c r="Y71" s="5">
        <f>_xlfn.XLOOKUP(Y$3&amp;$A71,[3]Calcs!$Q$2:$Q$2281,[3]Calcs!$H$2:$H$2281,"")</f>
        <v>4.2356572151184082</v>
      </c>
      <c r="Z71" s="5">
        <f>_xlfn.XLOOKUP(Z$3&amp;$A71,[3]Calcs!$Q$2:$Q$2281,[3]Calcs!$H$2:$H$2281,"")</f>
        <v>4.2671699523925781</v>
      </c>
      <c r="AA71" s="5">
        <f>_xlfn.XLOOKUP(AA$3&amp;$A71,[3]Calcs!$Q$2:$Q$2281,[3]Calcs!$H$2:$H$2281,"")</f>
        <v>4.1010160446166992</v>
      </c>
      <c r="AB71" s="5">
        <f>_xlfn.XLOOKUP(AB$3&amp;$A71,[3]Calcs!$Q$2:$Q$2281,[3]Calcs!$H$2:$H$2281,"")</f>
        <v>4.5558295249938965</v>
      </c>
      <c r="AC71" s="5">
        <f>_xlfn.XLOOKUP(AC$3&amp;$A71,[3]Calcs!$Q$2:$Q$2281,[3]Calcs!$H$2:$H$2281,"")</f>
        <v>3.7980883121490479</v>
      </c>
      <c r="AD71" s="5">
        <f>_xlfn.XLOOKUP(AD$3&amp;$A71,[3]Calcs!$Q$2:$Q$2281,[3]Calcs!$H$2:$H$2281,"")</f>
        <v>3.71632981300354</v>
      </c>
      <c r="AE71" s="5">
        <f>_xlfn.XLOOKUP(AE$3&amp;$A71,[3]Calcs!$Q$2:$Q$2281,[3]Calcs!$H$2:$H$2281,"")</f>
        <v>4.180943489074707</v>
      </c>
      <c r="AF71" s="5">
        <f>_xlfn.XLOOKUP(AF$3&amp;$A71,[3]Calcs!$Q$2:$Q$2281,[3]Calcs!$H$2:$H$2281,"")</f>
        <v>3.6714537143707275</v>
      </c>
      <c r="AG71" s="5">
        <f>_xlfn.XLOOKUP(AG$3&amp;$A71,[3]Calcs!$Q$2:$Q$2281,[3]Calcs!$H$2:$H$2281,"")</f>
        <v>4.2346458435058594</v>
      </c>
      <c r="AH71" s="5">
        <f>_xlfn.XLOOKUP(AH$3&amp;$A71,[3]Calcs!$Q$2:$Q$2281,[3]Calcs!$H$2:$H$2281,"")</f>
        <v>4.6156735420227051</v>
      </c>
      <c r="AI71" s="5">
        <f>_xlfn.XLOOKUP(AI$3&amp;$A71,[3]Calcs!$Q$2:$Q$2281,[3]Calcs!$H$2:$H$2281,"")</f>
        <v>5.1640071868896484</v>
      </c>
      <c r="AJ71" s="5">
        <f>_xlfn.XLOOKUP(AJ$3&amp;$A71,[3]Calcs!$Q$2:$Q$2281,[3]Calcs!$H$2:$H$2281,"")</f>
        <v>5.0035443305969238</v>
      </c>
      <c r="AK71" s="128" t="str">
        <f>_xlfn.XLOOKUP(AK$3&amp;$A71,[3]Calcs!$Q$2:$Q$2281,[3]Calcs!$H$2:$H$2281,"")</f>
        <v/>
      </c>
      <c r="AL71" s="127">
        <f t="shared" si="43"/>
        <v>5.7267263957432341E-2</v>
      </c>
      <c r="AM71" s="6" t="str">
        <f t="shared" si="44"/>
        <v/>
      </c>
      <c r="AN71" s="17">
        <f>_xlfn.XLOOKUP(AN$3&amp;$A71,[3]Calcs!$Q$2:$Q$2281,[3]Calcs!$G$2:$G$2281,"")</f>
        <v>54.2</v>
      </c>
      <c r="AO71" s="5">
        <f>_xlfn.XLOOKUP(AO$3&amp;$A71,[3]Calcs!$Q$2:$Q$2281,[3]Calcs!$G$2:$G$2281,"")</f>
        <v>55</v>
      </c>
      <c r="AP71" s="5">
        <f>_xlfn.XLOOKUP(AP$3&amp;$A71,[3]Calcs!$Q$2:$Q$2281,[3]Calcs!$G$2:$G$2281,"")</f>
        <v>55.8</v>
      </c>
      <c r="AQ71" s="5">
        <f>_xlfn.XLOOKUP(AQ$3&amp;$A71,[3]Calcs!$Q$2:$Q$2281,[3]Calcs!$G$2:$G$2281,"")</f>
        <v>56.6</v>
      </c>
      <c r="AR71" s="5">
        <f>_xlfn.XLOOKUP(AR$3&amp;$A71,[3]Calcs!$Q$2:$Q$2281,[3]Calcs!$G$2:$G$2281,"")</f>
        <v>57.3</v>
      </c>
      <c r="AS71" s="5">
        <f>_xlfn.XLOOKUP(AS$3&amp;$A71,[3]Calcs!$Q$2:$Q$2281,[3]Calcs!$G$2:$G$2281,"")</f>
        <v>58.1</v>
      </c>
      <c r="AT71" s="5">
        <f>_xlfn.XLOOKUP(AT$3&amp;$A71,[3]Calcs!$Q$2:$Q$2281,[3]Calcs!$G$2:$G$2281,"")</f>
        <v>58.8</v>
      </c>
      <c r="AU71" s="5">
        <f>_xlfn.XLOOKUP(AU$3&amp;$A71,[3]Calcs!$Q$2:$Q$2281,[3]Calcs!$G$2:$G$2281,"")</f>
        <v>59.5</v>
      </c>
      <c r="AV71" s="5">
        <f>_xlfn.XLOOKUP(AV$3&amp;$A71,[3]Calcs!$Q$2:$Q$2281,[3]Calcs!$G$2:$G$2281,"")</f>
        <v>60.1</v>
      </c>
      <c r="AW71" s="5">
        <f>_xlfn.XLOOKUP(AW$3&amp;$A71,[3]Calcs!$Q$2:$Q$2281,[3]Calcs!$G$2:$G$2281,"")</f>
        <v>60.6</v>
      </c>
      <c r="AX71" s="5">
        <f>_xlfn.XLOOKUP(AX$3&amp;$A71,[3]Calcs!$Q$2:$Q$2281,[3]Calcs!$G$2:$G$2281,"")</f>
        <v>61.1</v>
      </c>
      <c r="AY71" s="5">
        <f>_xlfn.XLOOKUP(AY$3&amp;$A71,[3]Calcs!$Q$2:$Q$2281,[3]Calcs!$G$2:$G$2281,"")</f>
        <v>61.6</v>
      </c>
      <c r="AZ71" s="5">
        <f>_xlfn.XLOOKUP(AZ$3&amp;$A71,[3]Calcs!$Q$2:$Q$2281,[3]Calcs!$G$2:$G$2281,"")</f>
        <v>62</v>
      </c>
      <c r="BA71" s="5">
        <f>_xlfn.XLOOKUP(BA$3&amp;$A71,[3]Calcs!$Q$2:$Q$2281,[3]Calcs!$G$2:$G$2281,"")</f>
        <v>62.4</v>
      </c>
      <c r="BB71" s="5">
        <f>_xlfn.XLOOKUP(BB$3&amp;$A71,[3]Calcs!$Q$2:$Q$2281,[3]Calcs!$G$2:$G$2281,"")</f>
        <v>62.786961240310077</v>
      </c>
      <c r="BC71" s="127">
        <f t="shared" si="45"/>
        <v>0.63846153846153841</v>
      </c>
      <c r="BD71" s="6">
        <f t="shared" si="46"/>
        <v>0.38696124031007884</v>
      </c>
      <c r="BE71" s="17">
        <f>_xlfn.XLOOKUP(BE$3&amp;$A71,[3]Calcs!$Q$2:$Q$2281,[3]Calcs!$I$2:$I$2281,"")</f>
        <v>1.5663907428623001</v>
      </c>
      <c r="BF71" s="5">
        <f>_xlfn.XLOOKUP(BF$3&amp;$A71,[3]Calcs!$Q$2:$Q$2281,[3]Calcs!$I$2:$I$2281,"")</f>
        <v>1.65281305617536</v>
      </c>
      <c r="BG71" s="5">
        <f>_xlfn.XLOOKUP(BG$3&amp;$A71,[3]Calcs!$Q$2:$Q$2281,[3]Calcs!$I$2:$I$2281,"")</f>
        <v>1.82966534988883</v>
      </c>
      <c r="BH71" s="5">
        <f>_xlfn.XLOOKUP(BH$3&amp;$A71,[3]Calcs!$Q$2:$Q$2281,[3]Calcs!$I$2:$I$2281,"")</f>
        <v>1.43255567072283</v>
      </c>
      <c r="BI71" s="5">
        <f>_xlfn.XLOOKUP(BI$3&amp;$A71,[3]Calcs!$Q$2:$Q$2281,[3]Calcs!$I$2:$I$2281,"")</f>
        <v>1.68440831091295</v>
      </c>
      <c r="BJ71" s="5">
        <f>_xlfn.XLOOKUP(BJ$3&amp;$A71,[3]Calcs!$Q$2:$Q$2281,[3]Calcs!$I$2:$I$2281,"")</f>
        <v>1.69524527053567</v>
      </c>
      <c r="BK71" s="5">
        <f>_xlfn.XLOOKUP(BK$3&amp;$A71,[3]Calcs!$Q$2:$Q$2281,[3]Calcs!$I$2:$I$2281,"")</f>
        <v>1.48036089222422</v>
      </c>
      <c r="BL71" s="5">
        <f>_xlfn.XLOOKUP(BL$3&amp;$A71,[3]Calcs!$Q$2:$Q$2281,[3]Calcs!$I$2:$I$2281,"")</f>
        <v>1.5447414027429101</v>
      </c>
      <c r="BM71" s="5">
        <f>_xlfn.XLOOKUP(BM$3&amp;$A71,[3]Calcs!$Q$2:$Q$2281,[3]Calcs!$I$2:$I$2281,"")</f>
        <v>1.67039482118497</v>
      </c>
      <c r="BN71" s="5">
        <f>_xlfn.XLOOKUP(BN$3&amp;$A71,[3]Calcs!$Q$2:$Q$2281,[3]Calcs!$I$2:$I$2281,"")</f>
        <v>1.6336039337288899</v>
      </c>
      <c r="BO71" s="5">
        <f>_xlfn.XLOOKUP(BO$3&amp;$A71,[3]Calcs!$Q$2:$Q$2281,[3]Calcs!$I$2:$I$2281,"")</f>
        <v>1.5998934128649001</v>
      </c>
      <c r="BP71" s="5">
        <f>_xlfn.XLOOKUP(BP$3&amp;$A71,[3]Calcs!$Q$2:$Q$2281,[3]Calcs!$I$2:$I$2281,"")</f>
        <v>1.5647382647894099</v>
      </c>
      <c r="BQ71" s="5">
        <f>_xlfn.XLOOKUP(BQ$3&amp;$A71,[3]Calcs!$Q$2:$Q$2281,[3]Calcs!$I$2:$I$2281,"")</f>
        <v>1.5429927383444555</v>
      </c>
      <c r="BR71" s="5">
        <f>_xlfn.XLOOKUP(BR$3&amp;$A71,[3]Calcs!$Q$2:$Q$2281,[3]Calcs!$I$2:$I$2281,"")</f>
        <v>1.5128105300239387</v>
      </c>
      <c r="BS71" s="5" t="str">
        <f>_xlfn.XLOOKUP(BS$3&amp;$A71,[3]Calcs!$Q$2:$Q$2281,[3]Calcs!$I$2:$I$2281,"")</f>
        <v/>
      </c>
      <c r="BT71" s="127">
        <f t="shared" si="47"/>
        <v>-7.4323924338299948E-3</v>
      </c>
      <c r="BU71" s="6" t="str">
        <f t="shared" si="48"/>
        <v/>
      </c>
      <c r="BV71" s="15">
        <f t="shared" si="34"/>
        <v>76</v>
      </c>
      <c r="BW71">
        <f t="shared" si="34"/>
        <v>104</v>
      </c>
      <c r="BX71">
        <f t="shared" si="34"/>
        <v>109</v>
      </c>
      <c r="BY71">
        <f t="shared" si="34"/>
        <v>109</v>
      </c>
      <c r="BZ71">
        <f t="shared" si="34"/>
        <v>120</v>
      </c>
      <c r="CA71">
        <f t="shared" si="34"/>
        <v>112</v>
      </c>
      <c r="CB71">
        <f t="shared" si="34"/>
        <v>132</v>
      </c>
      <c r="CC71">
        <f t="shared" si="34"/>
        <v>129</v>
      </c>
      <c r="CD71">
        <f t="shared" si="34"/>
        <v>118</v>
      </c>
      <c r="CE71">
        <f t="shared" si="34"/>
        <v>134</v>
      </c>
      <c r="CF71">
        <f t="shared" si="34"/>
        <v>116</v>
      </c>
      <c r="CG71">
        <f t="shared" si="34"/>
        <v>113</v>
      </c>
      <c r="CH71">
        <f t="shared" si="34"/>
        <v>90</v>
      </c>
      <c r="CI71">
        <f t="shared" si="34"/>
        <v>100</v>
      </c>
      <c r="CJ71" t="str">
        <f t="shared" si="34"/>
        <v/>
      </c>
      <c r="CK71" s="17">
        <v>14.143968999999998</v>
      </c>
      <c r="CL71" s="5">
        <v>14.685404</v>
      </c>
      <c r="CM71" s="5">
        <v>15.250913000000001</v>
      </c>
      <c r="CN71" s="5">
        <v>15.843131</v>
      </c>
      <c r="CO71" s="5">
        <v>16.464025000000003</v>
      </c>
      <c r="CP71" s="5">
        <v>17.11477</v>
      </c>
      <c r="CQ71" s="5">
        <v>17.795209</v>
      </c>
      <c r="CR71" s="5">
        <v>18.504287000000001</v>
      </c>
      <c r="CS71" s="5">
        <v>19.240182000000001</v>
      </c>
      <c r="CT71" s="5">
        <v>20.001663000000001</v>
      </c>
      <c r="CU71" s="5">
        <v>20.788789000000001</v>
      </c>
      <c r="CV71" s="5">
        <v>21.602387999999998</v>
      </c>
      <c r="CW71" s="5">
        <v>22.442830999999998</v>
      </c>
      <c r="CX71" s="5">
        <v>23.310719000000002</v>
      </c>
      <c r="CY71" s="5" t="s">
        <v>333</v>
      </c>
      <c r="CZ71">
        <f t="shared" si="35"/>
        <v>405.71168111735949</v>
      </c>
      <c r="DA71">
        <f t="shared" si="35"/>
        <v>466.31795581812094</v>
      </c>
      <c r="DB71">
        <f t="shared" si="35"/>
        <v>478.88165845782851</v>
      </c>
      <c r="DC71">
        <f t="shared" si="35"/>
        <v>532.79365139919662</v>
      </c>
      <c r="DD71">
        <f t="shared" si="35"/>
        <v>528.52344073447682</v>
      </c>
      <c r="DE71">
        <f t="shared" si="35"/>
        <v>600.57569689558932</v>
      </c>
      <c r="DF71">
        <f t="shared" si="35"/>
        <v>569.55893355870489</v>
      </c>
      <c r="DG71">
        <f t="shared" si="35"/>
        <v>587.88139411234886</v>
      </c>
      <c r="DH71">
        <f t="shared" si="35"/>
        <v>660.55761368023138</v>
      </c>
      <c r="DI71">
        <f t="shared" si="35"/>
        <v>634.9710903254005</v>
      </c>
      <c r="DJ71">
        <f t="shared" si="35"/>
        <v>738.38277294983402</v>
      </c>
      <c r="DK71">
        <f t="shared" si="35"/>
        <v>827.92407846092271</v>
      </c>
      <c r="DL71">
        <f t="shared" si="35"/>
        <v>940.55601033708376</v>
      </c>
      <c r="DM71">
        <f t="shared" si="35"/>
        <v>963.91951212249649</v>
      </c>
      <c r="DN71" t="str">
        <f t="shared" si="35"/>
        <v/>
      </c>
      <c r="DO71" s="5">
        <v>14.143968999999998</v>
      </c>
      <c r="DP71" s="5">
        <v>14.685404</v>
      </c>
      <c r="DQ71" s="5">
        <v>15.250913000000001</v>
      </c>
      <c r="DR71" s="5">
        <v>15.843131</v>
      </c>
      <c r="DS71" s="5">
        <v>16.464025000000003</v>
      </c>
      <c r="DT71" s="5">
        <v>17.11477</v>
      </c>
      <c r="DU71" s="5">
        <v>17.795209</v>
      </c>
      <c r="DV71" s="5">
        <v>18.504287000000001</v>
      </c>
      <c r="DW71" s="5">
        <v>19.240182000000001</v>
      </c>
      <c r="DX71" s="5">
        <v>20.001663000000001</v>
      </c>
      <c r="DY71" s="5">
        <v>20.788789000000001</v>
      </c>
      <c r="DZ71" s="5">
        <v>21.602387999999998</v>
      </c>
      <c r="EA71" s="5">
        <v>22.442830999999998</v>
      </c>
      <c r="EB71" s="5">
        <v>23.310719000000002</v>
      </c>
      <c r="EC71" s="5">
        <v>24.206636</v>
      </c>
      <c r="ED71" s="127">
        <f>IFERROR(E71/VLOOKUP($C71,$C$159:$S$166,E$3-2003,0),"")</f>
        <v>0.92096979878604468</v>
      </c>
      <c r="EE71" s="6">
        <f t="shared" si="39"/>
        <v>0.95630437965166515</v>
      </c>
      <c r="EF71" s="6">
        <f t="shared" si="38"/>
        <v>0.92845603243641428</v>
      </c>
      <c r="EG71" s="6">
        <f t="shared" si="38"/>
        <v>0.98536772834675379</v>
      </c>
      <c r="EH71" s="6">
        <f t="shared" si="38"/>
        <v>0.94471371193706566</v>
      </c>
      <c r="EI71" s="6">
        <f t="shared" si="38"/>
        <v>0.96660135021098037</v>
      </c>
      <c r="EJ71" s="6">
        <f t="shared" si="38"/>
        <v>0.86031692798705217</v>
      </c>
      <c r="EK71" s="6">
        <f t="shared" si="38"/>
        <v>0.89057280823169316</v>
      </c>
      <c r="EL71" s="6">
        <f t="shared" si="38"/>
        <v>0.94252190974285899</v>
      </c>
      <c r="EM71" s="6">
        <f t="shared" si="38"/>
        <v>0.85710537625807004</v>
      </c>
      <c r="EN71" s="6">
        <f t="shared" si="38"/>
        <v>0.94567122008215498</v>
      </c>
      <c r="EO71" s="6">
        <f t="shared" si="38"/>
        <v>0.99103969714782614</v>
      </c>
      <c r="EP71" s="6">
        <f t="shared" si="38"/>
        <v>1.0573498119460771</v>
      </c>
      <c r="EQ71" s="6">
        <f t="shared" si="38"/>
        <v>1.0616043138779194</v>
      </c>
      <c r="ER71" s="129" cm="1">
        <f t="array" ref="ER71">TREND($EM71:$EQ71,$EM$3:$EQ$3,ER$3)</f>
        <v>1.1387570239934917</v>
      </c>
      <c r="ES71" s="17">
        <f t="shared" si="36"/>
        <v>28.684429463707076</v>
      </c>
      <c r="ET71" s="5">
        <f t="shared" si="36"/>
        <v>31.753839105694396</v>
      </c>
      <c r="EU71" s="5">
        <f t="shared" si="36"/>
        <v>31.400196070742027</v>
      </c>
      <c r="EV71" s="5">
        <f t="shared" si="36"/>
        <v>33.62931553107758</v>
      </c>
      <c r="EW71" s="5">
        <f t="shared" si="36"/>
        <v>32.101715147691813</v>
      </c>
      <c r="EX71" s="5">
        <f t="shared" si="33"/>
        <v>35.091076122880374</v>
      </c>
      <c r="EY71" s="5">
        <f t="shared" si="33"/>
        <v>32.006307628008464</v>
      </c>
      <c r="EZ71" s="5">
        <f t="shared" si="33"/>
        <v>31.770010598751998</v>
      </c>
      <c r="FA71" s="5">
        <f t="shared" si="33"/>
        <v>34.332191539572307</v>
      </c>
      <c r="FB71" s="5">
        <f t="shared" si="33"/>
        <v>31.745914843450791</v>
      </c>
      <c r="FC71" s="5">
        <f t="shared" si="33"/>
        <v>35.518315807132105</v>
      </c>
      <c r="FD71" s="5">
        <f t="shared" si="33"/>
        <v>38.325581341327762</v>
      </c>
      <c r="FE71" s="5">
        <f t="shared" si="33"/>
        <v>41.908973530883152</v>
      </c>
      <c r="FF71" s="5">
        <f t="shared" si="33"/>
        <v>41.350912947923071</v>
      </c>
      <c r="FG71" s="5">
        <f t="shared" si="49"/>
        <v>47.003879794815724</v>
      </c>
      <c r="FH71" s="15">
        <f t="shared" si="37"/>
        <v>405.71168111735949</v>
      </c>
      <c r="FI71">
        <f t="shared" si="37"/>
        <v>466.31795581812094</v>
      </c>
      <c r="FJ71">
        <f t="shared" si="37"/>
        <v>478.88165845782851</v>
      </c>
      <c r="FK71">
        <f t="shared" si="37"/>
        <v>532.79365139919662</v>
      </c>
      <c r="FL71">
        <f t="shared" si="37"/>
        <v>528.52344073447682</v>
      </c>
      <c r="FM71">
        <f t="shared" si="37"/>
        <v>600.57569689558932</v>
      </c>
      <c r="FN71">
        <f t="shared" si="37"/>
        <v>569.55893355870489</v>
      </c>
      <c r="FO71">
        <f t="shared" si="37"/>
        <v>587.88139411234886</v>
      </c>
      <c r="FP71">
        <f t="shared" si="37"/>
        <v>660.55761368023138</v>
      </c>
      <c r="FQ71">
        <f t="shared" si="37"/>
        <v>634.9710903254005</v>
      </c>
      <c r="FR71">
        <f t="shared" si="37"/>
        <v>738.38277294983402</v>
      </c>
      <c r="FS71">
        <f t="shared" si="37"/>
        <v>827.92407846092271</v>
      </c>
      <c r="FT71">
        <f t="shared" si="37"/>
        <v>940.55601033708376</v>
      </c>
      <c r="FU71">
        <f t="shared" si="37"/>
        <v>963.91951212249649</v>
      </c>
      <c r="FV71">
        <f t="shared" si="37"/>
        <v>1137.8058087808588</v>
      </c>
    </row>
    <row r="72" spans="1:178">
      <c r="A72" t="str">
        <f>VLOOKUP(B72,'[3]country codes'!$A$3:$B$287,2,0)</f>
        <v>POL</v>
      </c>
      <c r="B72" s="1" t="s">
        <v>94</v>
      </c>
      <c r="C72" s="15">
        <v>7</v>
      </c>
      <c r="D72" s="15">
        <v>1</v>
      </c>
      <c r="E72" s="17" t="str">
        <f>IFERROR(VLOOKUP(E$3&amp;$A72,[3]Calcs!$Q$2:$R$2281,2,0),"")</f>
        <v/>
      </c>
      <c r="F72" s="5">
        <f>IFERROR(VLOOKUP(F$3&amp;$A72,[3]Calcs!$Q$2:$R$2281,2,0),"")</f>
        <v>41.624029930936274</v>
      </c>
      <c r="G72" s="5">
        <f>IFERROR(VLOOKUP(G$3&amp;$A72,[3]Calcs!$Q$2:$R$2281,2,0),"")</f>
        <v>41.689617743429437</v>
      </c>
      <c r="H72" s="5">
        <f>IFERROR(VLOOKUP(H$3&amp;$A72,[3]Calcs!$Q$2:$R$2281,2,0),"")</f>
        <v>42.304926836703849</v>
      </c>
      <c r="I72" s="5">
        <f>IFERROR(VLOOKUP(I$3&amp;$A72,[3]Calcs!$Q$2:$R$2281,2,0),"")</f>
        <v>42.279517427898057</v>
      </c>
      <c r="J72" s="5">
        <f>IFERROR(VLOOKUP(J$3&amp;$A72,[3]Calcs!$Q$2:$R$2281,2,0),"")</f>
        <v>41.338084560393284</v>
      </c>
      <c r="K72" s="5">
        <f>IFERROR(VLOOKUP(K$3&amp;$A72,[3]Calcs!$Q$2:$R$2281,2,0),"")</f>
        <v>43.814302973350131</v>
      </c>
      <c r="L72" s="5">
        <f>IFERROR(VLOOKUP(L$3&amp;$A72,[3]Calcs!$Q$2:$R$2281,2,0),"")</f>
        <v>43.926576133758147</v>
      </c>
      <c r="M72" s="5">
        <f>IFERROR(VLOOKUP(M$3&amp;$A72,[3]Calcs!$Q$2:$R$2281,2,0),"")</f>
        <v>43.822808708552266</v>
      </c>
      <c r="N72" s="5">
        <f>IFERROR(VLOOKUP(N$3&amp;$A72,[3]Calcs!$Q$2:$R$2281,2,0),"")</f>
        <v>46.223089345125231</v>
      </c>
      <c r="O72" s="5">
        <f>IFERROR(VLOOKUP(O$3&amp;$A72,[3]Calcs!$Q$2:$R$2281,2,0),"")</f>
        <v>46.168119227180298</v>
      </c>
      <c r="P72" s="5">
        <f>IFERROR(VLOOKUP(P$3&amp;$A72,[3]Calcs!$Q$2:$R$2281,2,0),"")</f>
        <v>45.001388432806955</v>
      </c>
      <c r="Q72" s="5">
        <f>IFERROR(VLOOKUP(Q$3&amp;$A72,[3]Calcs!$Q$2:$R$2281,2,0),"")</f>
        <v>44.275966194032002</v>
      </c>
      <c r="R72" s="5">
        <f>IFERROR(VLOOKUP(R$3&amp;$A72,[3]Calcs!$Q$2:$R$2281,2,0),"")</f>
        <v>45.022604895394188</v>
      </c>
      <c r="S72" s="5">
        <f>IFERROR(VLOOKUP(S$3&amp;$A72,[3]Calcs!$Q$2:$R$2281,2,0),"")</f>
        <v>44.901684433390841</v>
      </c>
      <c r="T72" s="127">
        <f t="shared" si="40"/>
        <v>0.36018329190486525</v>
      </c>
      <c r="U72" s="6">
        <f t="shared" si="41"/>
        <v>0.83117324209098853</v>
      </c>
      <c r="V72" s="6">
        <f t="shared" si="42"/>
        <v>-0.1209204620033475</v>
      </c>
      <c r="W72" s="17" t="str">
        <f>_xlfn.XLOOKUP(W$3&amp;$A72,[3]Calcs!$Q$2:$Q$2281,[3]Calcs!$H$2:$H$2281,"")</f>
        <v/>
      </c>
      <c r="X72" s="5">
        <f>_xlfn.XLOOKUP(X$3&amp;$A72,[3]Calcs!$Q$2:$Q$2281,[3]Calcs!$H$2:$H$2281,"")</f>
        <v>5.8861374855041504</v>
      </c>
      <c r="Y72" s="5">
        <f>_xlfn.XLOOKUP(Y$3&amp;$A72,[3]Calcs!$Q$2:$Q$2281,[3]Calcs!$H$2:$H$2281,"")</f>
        <v>5.8290824890136719</v>
      </c>
      <c r="Z72" s="5">
        <f>_xlfn.XLOOKUP(Z$3&amp;$A72,[3]Calcs!$Q$2:$Q$2281,[3]Calcs!$H$2:$H$2281,"")</f>
        <v>5.7720274925231934</v>
      </c>
      <c r="AA72" s="5">
        <f>_xlfn.XLOOKUP(AA$3&amp;$A72,[3]Calcs!$Q$2:$Q$2281,[3]Calcs!$H$2:$H$2281,"")</f>
        <v>5.8870296478271484</v>
      </c>
      <c r="AB72" s="5">
        <f>_xlfn.XLOOKUP(AB$3&amp;$A72,[3]Calcs!$Q$2:$Q$2281,[3]Calcs!$H$2:$H$2281,"")</f>
        <v>5.646204948425293</v>
      </c>
      <c r="AC72" s="5">
        <f>_xlfn.XLOOKUP(AC$3&amp;$A72,[3]Calcs!$Q$2:$Q$2281,[3]Calcs!$H$2:$H$2281,"")</f>
        <v>5.8759317398071289</v>
      </c>
      <c r="AD72" s="5">
        <f>_xlfn.XLOOKUP(AD$3&amp;$A72,[3]Calcs!$Q$2:$Q$2281,[3]Calcs!$H$2:$H$2281,"")</f>
        <v>5.7461318969726563</v>
      </c>
      <c r="AE72" s="5">
        <f>_xlfn.XLOOKUP(AE$3&amp;$A72,[3]Calcs!$Q$2:$Q$2281,[3]Calcs!$H$2:$H$2281,"")</f>
        <v>5.7502822875976563</v>
      </c>
      <c r="AF72" s="5">
        <f>_xlfn.XLOOKUP(AF$3&amp;$A72,[3]Calcs!$Q$2:$Q$2281,[3]Calcs!$H$2:$H$2281,"")</f>
        <v>6.0070219039916992</v>
      </c>
      <c r="AG72" s="5">
        <f>_xlfn.XLOOKUP(AG$3&amp;$A72,[3]Calcs!$Q$2:$Q$2281,[3]Calcs!$H$2:$H$2281,"")</f>
        <v>6.162076473236084</v>
      </c>
      <c r="AH72" s="5">
        <f>_xlfn.XLOOKUP(AH$3&amp;$A72,[3]Calcs!$Q$2:$Q$2281,[3]Calcs!$H$2:$H$2281,"")</f>
        <v>6.201268196105957</v>
      </c>
      <c r="AI72" s="5">
        <f>_xlfn.XLOOKUP(AI$3&amp;$A72,[3]Calcs!$Q$2:$Q$2281,[3]Calcs!$H$2:$H$2281,"")</f>
        <v>6.1114850044250488</v>
      </c>
      <c r="AJ72" s="5">
        <f>_xlfn.XLOOKUP(AJ$3&amp;$A72,[3]Calcs!$Q$2:$Q$2281,[3]Calcs!$H$2:$H$2281,"")</f>
        <v>6.2420940399169922</v>
      </c>
      <c r="AK72" s="128">
        <f>_xlfn.XLOOKUP(AK$3&amp;$A72,[3]Calcs!$Q$2:$Q$2281,[3]Calcs!$H$2:$H$2281,"")</f>
        <v>6.1394553184509277</v>
      </c>
      <c r="AL72" s="127">
        <f t="shared" si="43"/>
        <v>3.673538270887438E-2</v>
      </c>
      <c r="AM72" s="6">
        <f t="shared" si="44"/>
        <v>-0.10263872146606445</v>
      </c>
      <c r="AN72" s="17">
        <f>_xlfn.XLOOKUP(AN$3&amp;$A72,[3]Calcs!$Q$2:$Q$2281,[3]Calcs!$G$2:$G$2281,"")</f>
        <v>75.3</v>
      </c>
      <c r="AO72" s="5">
        <f>_xlfn.XLOOKUP(AO$3&amp;$A72,[3]Calcs!$Q$2:$Q$2281,[3]Calcs!$G$2:$G$2281,"")</f>
        <v>75.5</v>
      </c>
      <c r="AP72" s="5">
        <f>_xlfn.XLOOKUP(AP$3&amp;$A72,[3]Calcs!$Q$2:$Q$2281,[3]Calcs!$G$2:$G$2281,"")</f>
        <v>75.8</v>
      </c>
      <c r="AQ72" s="5">
        <f>_xlfn.XLOOKUP(AQ$3&amp;$A72,[3]Calcs!$Q$2:$Q$2281,[3]Calcs!$G$2:$G$2281,"")</f>
        <v>76</v>
      </c>
      <c r="AR72" s="5">
        <f>_xlfn.XLOOKUP(AR$3&amp;$A72,[3]Calcs!$Q$2:$Q$2281,[3]Calcs!$G$2:$G$2281,"")</f>
        <v>76.3</v>
      </c>
      <c r="AS72" s="5">
        <f>_xlfn.XLOOKUP(AS$3&amp;$A72,[3]Calcs!$Q$2:$Q$2281,[3]Calcs!$G$2:$G$2281,"")</f>
        <v>76.599999999999994</v>
      </c>
      <c r="AT72" s="5">
        <f>_xlfn.XLOOKUP(AT$3&amp;$A72,[3]Calcs!$Q$2:$Q$2281,[3]Calcs!$G$2:$G$2281,"")</f>
        <v>77</v>
      </c>
      <c r="AU72" s="5">
        <f>_xlfn.XLOOKUP(AU$3&amp;$A72,[3]Calcs!$Q$2:$Q$2281,[3]Calcs!$G$2:$G$2281,"")</f>
        <v>77.3</v>
      </c>
      <c r="AV72" s="5">
        <f>_xlfn.XLOOKUP(AV$3&amp;$A72,[3]Calcs!$Q$2:$Q$2281,[3]Calcs!$G$2:$G$2281,"")</f>
        <v>77.599999999999994</v>
      </c>
      <c r="AW72" s="5">
        <f>_xlfn.XLOOKUP(AW$3&amp;$A72,[3]Calcs!$Q$2:$Q$2281,[3]Calcs!$G$2:$G$2281,"")</f>
        <v>77.900000000000006</v>
      </c>
      <c r="AX72" s="5">
        <f>_xlfn.XLOOKUP(AX$3&amp;$A72,[3]Calcs!$Q$2:$Q$2281,[3]Calcs!$G$2:$G$2281,"")</f>
        <v>78.099999999999994</v>
      </c>
      <c r="AY72" s="5">
        <f>_xlfn.XLOOKUP(AY$3&amp;$A72,[3]Calcs!$Q$2:$Q$2281,[3]Calcs!$G$2:$G$2281,"")</f>
        <v>78.3</v>
      </c>
      <c r="AZ72" s="5">
        <f>_xlfn.XLOOKUP(AZ$3&amp;$A72,[3]Calcs!$Q$2:$Q$2281,[3]Calcs!$G$2:$G$2281,"")</f>
        <v>78.5</v>
      </c>
      <c r="BA72" s="5">
        <f>_xlfn.XLOOKUP(BA$3&amp;$A72,[3]Calcs!$Q$2:$Q$2281,[3]Calcs!$G$2:$G$2281,"")</f>
        <v>78.7</v>
      </c>
      <c r="BB72" s="5">
        <f>_xlfn.XLOOKUP(BB$3&amp;$A72,[3]Calcs!$Q$2:$Q$2281,[3]Calcs!$G$2:$G$2281,"")</f>
        <v>77.3</v>
      </c>
      <c r="BC72" s="127">
        <f t="shared" si="45"/>
        <v>0.2762637362637364</v>
      </c>
      <c r="BD72" s="6">
        <f t="shared" si="46"/>
        <v>-1.4000000000000057</v>
      </c>
      <c r="BE72" s="17">
        <f>_xlfn.XLOOKUP(BE$3&amp;$A72,[3]Calcs!$Q$2:$Q$2281,[3]Calcs!$I$2:$I$2281,"")</f>
        <v>4.4134725861005597</v>
      </c>
      <c r="BF72" s="5">
        <f>_xlfn.XLOOKUP(BF$3&amp;$A72,[3]Calcs!$Q$2:$Q$2281,[3]Calcs!$I$2:$I$2281,"")</f>
        <v>4.8564746189696901</v>
      </c>
      <c r="BG72" s="5">
        <f>_xlfn.XLOOKUP(BG$3&amp;$A72,[3]Calcs!$Q$2:$Q$2281,[3]Calcs!$I$2:$I$2281,"")</f>
        <v>4.8068584800902103</v>
      </c>
      <c r="BH72" s="5">
        <f>_xlfn.XLOOKUP(BH$3&amp;$A72,[3]Calcs!$Q$2:$Q$2281,[3]Calcs!$I$2:$I$2281,"")</f>
        <v>4.5550690543102803</v>
      </c>
      <c r="BI72" s="5">
        <f>_xlfn.XLOOKUP(BI$3&amp;$A72,[3]Calcs!$Q$2:$Q$2281,[3]Calcs!$I$2:$I$2281,"")</f>
        <v>4.7599130803182597</v>
      </c>
      <c r="BJ72" s="5">
        <f>_xlfn.XLOOKUP(BJ$3&amp;$A72,[3]Calcs!$Q$2:$Q$2281,[3]Calcs!$I$2:$I$2281,"")</f>
        <v>4.68538395412493</v>
      </c>
      <c r="BK72" s="5">
        <f>_xlfn.XLOOKUP(BK$3&amp;$A72,[3]Calcs!$Q$2:$Q$2281,[3]Calcs!$I$2:$I$2281,"")</f>
        <v>4.3975623961476797</v>
      </c>
      <c r="BL72" s="5">
        <f>_xlfn.XLOOKUP(BL$3&amp;$A72,[3]Calcs!$Q$2:$Q$2281,[3]Calcs!$I$2:$I$2281,"")</f>
        <v>4.2516067338727401</v>
      </c>
      <c r="BM72" s="5">
        <f>_xlfn.XLOOKUP(BM$3&amp;$A72,[3]Calcs!$Q$2:$Q$2281,[3]Calcs!$I$2:$I$2281,"")</f>
        <v>4.31564172306632</v>
      </c>
      <c r="BN72" s="5">
        <f>_xlfn.XLOOKUP(BN$3&amp;$A72,[3]Calcs!$Q$2:$Q$2281,[3]Calcs!$I$2:$I$2281,"")</f>
        <v>4.1159932915979498</v>
      </c>
      <c r="BO72" s="5">
        <f>_xlfn.XLOOKUP(BO$3&amp;$A72,[3]Calcs!$Q$2:$Q$2281,[3]Calcs!$I$2:$I$2281,"")</f>
        <v>4.3498121555236597</v>
      </c>
      <c r="BP72" s="5">
        <f>_xlfn.XLOOKUP(BP$3&amp;$A72,[3]Calcs!$Q$2:$Q$2281,[3]Calcs!$I$2:$I$2281,"")</f>
        <v>4.7127233932989903</v>
      </c>
      <c r="BQ72" s="5">
        <f>_xlfn.XLOOKUP(BQ$3&amp;$A72,[3]Calcs!$Q$2:$Q$2281,[3]Calcs!$I$2:$I$2281,"")</f>
        <v>4.7606203264101108</v>
      </c>
      <c r="BR72" s="5">
        <f>_xlfn.XLOOKUP(BR$3&amp;$A72,[3]Calcs!$Q$2:$Q$2281,[3]Calcs!$I$2:$I$2281,"")</f>
        <v>4.7700524140469698</v>
      </c>
      <c r="BS72" s="5">
        <f>_xlfn.XLOOKUP(BS$3&amp;$A72,[3]Calcs!$Q$2:$Q$2281,[3]Calcs!$I$2:$I$2281,"")</f>
        <v>4.4281036515331156</v>
      </c>
      <c r="BT72" s="127">
        <f t="shared" si="47"/>
        <v>-6.9838567616080953E-3</v>
      </c>
      <c r="BU72" s="6">
        <f t="shared" si="48"/>
        <v>-0.3419487625138542</v>
      </c>
      <c r="BV72" s="15" t="str">
        <f t="shared" ref="BV72:CJ88" si="50">IFERROR(RANK(E72,E$4:E$155),"")</f>
        <v/>
      </c>
      <c r="BW72">
        <f t="shared" si="50"/>
        <v>67</v>
      </c>
      <c r="BX72">
        <f t="shared" si="50"/>
        <v>67</v>
      </c>
      <c r="BY72">
        <f t="shared" si="50"/>
        <v>69</v>
      </c>
      <c r="BZ72">
        <f t="shared" si="50"/>
        <v>69</v>
      </c>
      <c r="CA72">
        <f t="shared" si="50"/>
        <v>81</v>
      </c>
      <c r="CB72">
        <f t="shared" si="50"/>
        <v>65</v>
      </c>
      <c r="CC72">
        <f t="shared" si="50"/>
        <v>67</v>
      </c>
      <c r="CD72">
        <f t="shared" si="50"/>
        <v>73</v>
      </c>
      <c r="CE72">
        <f t="shared" si="50"/>
        <v>56</v>
      </c>
      <c r="CF72">
        <f t="shared" si="50"/>
        <v>55</v>
      </c>
      <c r="CG72">
        <f t="shared" si="50"/>
        <v>69</v>
      </c>
      <c r="CH72">
        <f t="shared" si="50"/>
        <v>80</v>
      </c>
      <c r="CI72">
        <f t="shared" si="50"/>
        <v>74</v>
      </c>
      <c r="CJ72">
        <f t="shared" si="50"/>
        <v>56</v>
      </c>
      <c r="CK72" s="17" t="s">
        <v>333</v>
      </c>
      <c r="CL72" s="5">
        <v>38.353338999999998</v>
      </c>
      <c r="CM72" s="5">
        <v>38.356786</v>
      </c>
      <c r="CN72" s="5">
        <v>38.351923999999997</v>
      </c>
      <c r="CO72" s="5">
        <v>38.329783999999997</v>
      </c>
      <c r="CP72" s="5">
        <v>38.286824000000003</v>
      </c>
      <c r="CQ72" s="5">
        <v>38.227033000000006</v>
      </c>
      <c r="CR72" s="5">
        <v>38.158042999999999</v>
      </c>
      <c r="CS72" s="5">
        <v>38.091095000000003</v>
      </c>
      <c r="CT72" s="5">
        <v>38.034075999999999</v>
      </c>
      <c r="CU72" s="5">
        <v>37.989218000000001</v>
      </c>
      <c r="CV72" s="5">
        <v>37.953175999999999</v>
      </c>
      <c r="CW72" s="5">
        <v>37.921585</v>
      </c>
      <c r="CX72" s="5">
        <v>37.887771000000001</v>
      </c>
      <c r="CY72" s="5">
        <v>37.846605000000004</v>
      </c>
      <c r="CZ72" t="str">
        <f t="shared" ref="CZ72:DN88" si="51">IFERROR(CK72*E72,"")</f>
        <v/>
      </c>
      <c r="DA72">
        <f t="shared" si="51"/>
        <v>1596.4205304873453</v>
      </c>
      <c r="DB72">
        <f t="shared" si="51"/>
        <v>1599.0797462065259</v>
      </c>
      <c r="DC72">
        <f t="shared" si="51"/>
        <v>1622.4753388668264</v>
      </c>
      <c r="DD72">
        <f t="shared" si="51"/>
        <v>1620.564770635568</v>
      </c>
      <c r="DE72">
        <f t="shared" si="51"/>
        <v>1582.7039680608952</v>
      </c>
      <c r="DF72">
        <f t="shared" si="51"/>
        <v>1674.8908056342539</v>
      </c>
      <c r="DG72">
        <f t="shared" si="51"/>
        <v>1676.1521809547171</v>
      </c>
      <c r="DH72">
        <f t="shared" si="51"/>
        <v>1669.2587696842918</v>
      </c>
      <c r="DI72">
        <f t="shared" si="51"/>
        <v>1758.0524931072832</v>
      </c>
      <c r="DJ72">
        <f t="shared" si="51"/>
        <v>1753.8907459713439</v>
      </c>
      <c r="DK72">
        <f t="shared" si="51"/>
        <v>1707.9456154346865</v>
      </c>
      <c r="DL72">
        <f t="shared" si="51"/>
        <v>1679.0148154841111</v>
      </c>
      <c r="DM72">
        <f t="shared" si="51"/>
        <v>1705.8061441001739</v>
      </c>
      <c r="DN72">
        <f t="shared" si="51"/>
        <v>1699.3763145851922</v>
      </c>
      <c r="DO72" s="5">
        <v>38.354447</v>
      </c>
      <c r="DP72" s="5">
        <v>38.353338999999998</v>
      </c>
      <c r="DQ72" s="5">
        <v>38.356786</v>
      </c>
      <c r="DR72" s="5">
        <v>38.351923999999997</v>
      </c>
      <c r="DS72" s="5">
        <v>38.329783999999997</v>
      </c>
      <c r="DT72" s="5">
        <v>38.286824000000003</v>
      </c>
      <c r="DU72" s="5">
        <v>38.227033000000006</v>
      </c>
      <c r="DV72" s="5">
        <v>38.158042999999999</v>
      </c>
      <c r="DW72" s="5">
        <v>38.091095000000003</v>
      </c>
      <c r="DX72" s="5">
        <v>38.034075999999999</v>
      </c>
      <c r="DY72" s="5">
        <v>37.989218000000001</v>
      </c>
      <c r="DZ72" s="5">
        <v>37.953175999999999</v>
      </c>
      <c r="EA72" s="5">
        <v>37.921585</v>
      </c>
      <c r="EB72" s="5">
        <v>37.887771000000001</v>
      </c>
      <c r="EC72" s="5">
        <v>37.846605000000004</v>
      </c>
      <c r="ED72" s="130" cm="1">
        <f t="array" ref="ED72">TREND($EE72:$EQ72,$EE$3:$EQ$3,ED$3)</f>
        <v>1.1089810889575817</v>
      </c>
      <c r="EE72" s="6">
        <f t="shared" si="39"/>
        <v>1.113983432705496</v>
      </c>
      <c r="EF72" s="6">
        <f t="shared" si="38"/>
        <v>1.1023893773556979</v>
      </c>
      <c r="EG72" s="6">
        <f t="shared" si="38"/>
        <v>1.0961631370401619</v>
      </c>
      <c r="EH72" s="6">
        <f t="shared" si="38"/>
        <v>1.1003265580309707</v>
      </c>
      <c r="EI72" s="6">
        <f t="shared" si="38"/>
        <v>1.0857670403609443</v>
      </c>
      <c r="EJ72" s="6">
        <f t="shared" si="38"/>
        <v>1.0926966748566251</v>
      </c>
      <c r="EK72" s="6">
        <f t="shared" si="38"/>
        <v>1.1010599090894146</v>
      </c>
      <c r="EL72" s="6">
        <f t="shared" si="38"/>
        <v>1.0598737918998633</v>
      </c>
      <c r="EM72" s="6">
        <f t="shared" si="38"/>
        <v>1.1006274898272634</v>
      </c>
      <c r="EN72" s="6">
        <f t="shared" si="38"/>
        <v>1.1105849979096896</v>
      </c>
      <c r="EO72" s="6">
        <f t="shared" si="38"/>
        <v>1.0819453634649767</v>
      </c>
      <c r="EP72" s="6">
        <f t="shared" si="38"/>
        <v>1.0635225758366365</v>
      </c>
      <c r="EQ72" s="6">
        <f t="shared" si="38"/>
        <v>1.072951186593835</v>
      </c>
      <c r="ER72" s="6">
        <f>IFERROR(S72/VLOOKUP($C72,$C$159:$S$166,S$3-2003,0),"")</f>
        <v>1.0863109337476149</v>
      </c>
      <c r="ES72" s="17">
        <f t="shared" si="36"/>
        <v>39.060157607567199</v>
      </c>
      <c r="ET72" s="5">
        <f t="shared" si="36"/>
        <v>41.624029930936274</v>
      </c>
      <c r="EU72" s="5">
        <f t="shared" si="36"/>
        <v>41.689617743429437</v>
      </c>
      <c r="EV72" s="5">
        <f t="shared" si="36"/>
        <v>42.304926836703849</v>
      </c>
      <c r="EW72" s="5">
        <f t="shared" si="36"/>
        <v>42.279517427898057</v>
      </c>
      <c r="EX72" s="5">
        <f t="shared" si="33"/>
        <v>41.338084560393284</v>
      </c>
      <c r="EY72" s="5">
        <f t="shared" si="33"/>
        <v>43.814302973350131</v>
      </c>
      <c r="EZ72" s="5">
        <f t="shared" si="33"/>
        <v>43.926576133758147</v>
      </c>
      <c r="FA72" s="5">
        <f t="shared" si="33"/>
        <v>43.822808708552266</v>
      </c>
      <c r="FB72" s="5">
        <f t="shared" si="33"/>
        <v>46.223089345125231</v>
      </c>
      <c r="FC72" s="5">
        <f t="shared" si="33"/>
        <v>46.168119227180298</v>
      </c>
      <c r="FD72" s="5">
        <f t="shared" si="33"/>
        <v>45.001388432806955</v>
      </c>
      <c r="FE72" s="5">
        <f t="shared" si="33"/>
        <v>44.275966194032002</v>
      </c>
      <c r="FF72" s="5">
        <f t="shared" si="33"/>
        <v>45.022604895394188</v>
      </c>
      <c r="FG72" s="5">
        <f t="shared" si="49"/>
        <v>44.901684433390841</v>
      </c>
      <c r="FH72" s="15">
        <f t="shared" ref="FH72:FV88" si="52">IFERROR(ES72*DO72,"")</f>
        <v>1498.1307447710828</v>
      </c>
      <c r="FI72">
        <f t="shared" si="52"/>
        <v>1596.4205304873453</v>
      </c>
      <c r="FJ72">
        <f t="shared" si="52"/>
        <v>1599.0797462065259</v>
      </c>
      <c r="FK72">
        <f t="shared" si="52"/>
        <v>1622.4753388668264</v>
      </c>
      <c r="FL72">
        <f t="shared" si="52"/>
        <v>1620.564770635568</v>
      </c>
      <c r="FM72">
        <f t="shared" si="52"/>
        <v>1582.7039680608952</v>
      </c>
      <c r="FN72">
        <f t="shared" si="52"/>
        <v>1674.8908056342539</v>
      </c>
      <c r="FO72">
        <f t="shared" si="52"/>
        <v>1676.1521809547171</v>
      </c>
      <c r="FP72">
        <f t="shared" si="52"/>
        <v>1669.2587696842918</v>
      </c>
      <c r="FQ72">
        <f t="shared" si="52"/>
        <v>1758.0524931072832</v>
      </c>
      <c r="FR72">
        <f t="shared" si="52"/>
        <v>1753.8907459713439</v>
      </c>
      <c r="FS72">
        <f t="shared" si="52"/>
        <v>1707.9456154346865</v>
      </c>
      <c r="FT72">
        <f t="shared" si="52"/>
        <v>1679.0148154841111</v>
      </c>
      <c r="FU72">
        <f t="shared" si="52"/>
        <v>1705.8061441001739</v>
      </c>
      <c r="FV72">
        <f t="shared" si="52"/>
        <v>1699.3763145851922</v>
      </c>
    </row>
    <row r="73" spans="1:178">
      <c r="A73" t="str">
        <f>VLOOKUP(B73,'[3]country codes'!$A$3:$B$287,2,0)</f>
        <v>COD</v>
      </c>
      <c r="B73" s="1" t="s">
        <v>82</v>
      </c>
      <c r="C73" s="15">
        <v>5</v>
      </c>
      <c r="E73" s="17" t="str">
        <f>IFERROR(VLOOKUP(E$3&amp;$A73,[3]Calcs!$Q$2:$R$2281,2,0),"")</f>
        <v/>
      </c>
      <c r="F73" s="5" t="str">
        <f>IFERROR(VLOOKUP(F$3&amp;$A73,[3]Calcs!$Q$2:$R$2281,2,0),"")</f>
        <v/>
      </c>
      <c r="G73" s="5" t="str">
        <f>IFERROR(VLOOKUP(G$3&amp;$A73,[3]Calcs!$Q$2:$R$2281,2,0),"")</f>
        <v/>
      </c>
      <c r="H73" s="5">
        <f>IFERROR(VLOOKUP(H$3&amp;$A73,[3]Calcs!$Q$2:$R$2281,2,0),"")</f>
        <v>34.637435402339612</v>
      </c>
      <c r="I73" s="5">
        <f>IFERROR(VLOOKUP(I$3&amp;$A73,[3]Calcs!$Q$2:$R$2281,2,0),"")</f>
        <v>36.653572070381436</v>
      </c>
      <c r="J73" s="5">
        <f>IFERROR(VLOOKUP(J$3&amp;$A73,[3]Calcs!$Q$2:$R$2281,2,0),"")</f>
        <v>38.657219329228035</v>
      </c>
      <c r="K73" s="5">
        <f>IFERROR(VLOOKUP(K$3&amp;$A73,[3]Calcs!$Q$2:$R$2281,2,0),"")</f>
        <v>39.36560609815357</v>
      </c>
      <c r="L73" s="5">
        <f>IFERROR(VLOOKUP(L$3&amp;$A73,[3]Calcs!$Q$2:$R$2281,2,0),"")</f>
        <v>38.903384096807102</v>
      </c>
      <c r="M73" s="5">
        <f>IFERROR(VLOOKUP(M$3&amp;$A73,[3]Calcs!$Q$2:$R$2281,2,0),"")</f>
        <v>38.697187069032232</v>
      </c>
      <c r="N73" s="5">
        <f>IFERROR(VLOOKUP(N$3&amp;$A73,[3]Calcs!$Q$2:$R$2281,2,0),"")</f>
        <v>35.9445086542366</v>
      </c>
      <c r="O73" s="5">
        <f>IFERROR(VLOOKUP(O$3&amp;$A73,[3]Calcs!$Q$2:$R$2281,2,0),"")</f>
        <v>40.403857800053103</v>
      </c>
      <c r="P73" s="5">
        <f>IFERROR(VLOOKUP(P$3&amp;$A73,[3]Calcs!$Q$2:$R$2281,2,0),"")</f>
        <v>39.367336548423658</v>
      </c>
      <c r="Q73" s="5" t="str">
        <f>IFERROR(VLOOKUP(Q$3&amp;$A73,[3]Calcs!$Q$2:$R$2281,2,0),"")</f>
        <v/>
      </c>
      <c r="R73" s="5">
        <f>IFERROR(VLOOKUP(R$3&amp;$A73,[3]Calcs!$Q$2:$R$2281,2,0),"")</f>
        <v>40.529242055390114</v>
      </c>
      <c r="S73" s="5" t="str">
        <f>IFERROR(VLOOKUP(S$3&amp;$A73,[3]Calcs!$Q$2:$R$2281,2,0),"")</f>
        <v/>
      </c>
      <c r="T73" s="127">
        <f t="shared" si="40"/>
        <v>0.40429073865974435</v>
      </c>
      <c r="U73" s="6">
        <f t="shared" si="41"/>
        <v>0.66657508192630344</v>
      </c>
      <c r="V73" s="6" t="str">
        <f t="shared" si="42"/>
        <v/>
      </c>
      <c r="W73" s="17" t="str">
        <f>_xlfn.XLOOKUP(W$3&amp;$A73,[3]Calcs!$Q$2:$Q$2281,[3]Calcs!$H$2:$H$2281,"")</f>
        <v/>
      </c>
      <c r="X73" s="5" t="str">
        <f>_xlfn.XLOOKUP(X$3&amp;$A73,[3]Calcs!$Q$2:$Q$2281,[3]Calcs!$H$2:$H$2281,"")</f>
        <v/>
      </c>
      <c r="Y73" s="5" t="str">
        <f>_xlfn.XLOOKUP(Y$3&amp;$A73,[3]Calcs!$Q$2:$Q$2281,[3]Calcs!$H$2:$H$2281,"")</f>
        <v/>
      </c>
      <c r="Z73" s="5">
        <f>_xlfn.XLOOKUP(Z$3&amp;$A73,[3]Calcs!$Q$2:$Q$2281,[3]Calcs!$H$2:$H$2281,"")</f>
        <v>3.9838485717773438</v>
      </c>
      <c r="AA73" s="5">
        <f>_xlfn.XLOOKUP(AA$3&amp;$A73,[3]Calcs!$Q$2:$Q$2281,[3]Calcs!$H$2:$H$2281,"")</f>
        <v>4.2504062652587891</v>
      </c>
      <c r="AB73" s="5">
        <f>_xlfn.XLOOKUP(AB$3&amp;$A73,[3]Calcs!$Q$2:$Q$2281,[3]Calcs!$H$2:$H$2281,"")</f>
        <v>4.5169639587402344</v>
      </c>
      <c r="AC73" s="5">
        <f>_xlfn.XLOOKUP(AC$3&amp;$A73,[3]Calcs!$Q$2:$Q$2281,[3]Calcs!$H$2:$H$2281,"")</f>
        <v>4.6392273902893066</v>
      </c>
      <c r="AD73" s="5">
        <f>_xlfn.XLOOKUP(AD$3&amp;$A73,[3]Calcs!$Q$2:$Q$2281,[3]Calcs!$H$2:$H$2281,"")</f>
        <v>4.4974770545959473</v>
      </c>
      <c r="AE73" s="5">
        <f>_xlfn.XLOOKUP(AE$3&amp;$A73,[3]Calcs!$Q$2:$Q$2281,[3]Calcs!$H$2:$H$2281,"")</f>
        <v>4.4142999649047852</v>
      </c>
      <c r="AF73" s="5">
        <f>_xlfn.XLOOKUP(AF$3&amp;$A73,[3]Calcs!$Q$2:$Q$2281,[3]Calcs!$H$2:$H$2281,"")</f>
        <v>3.9027416706085205</v>
      </c>
      <c r="AG73" s="5">
        <f>_xlfn.XLOOKUP(AG$3&amp;$A73,[3]Calcs!$Q$2:$Q$2281,[3]Calcs!$H$2:$H$2281,"")</f>
        <v>4.5219354629516602</v>
      </c>
      <c r="AH73" s="5">
        <f>_xlfn.XLOOKUP(AH$3&amp;$A73,[3]Calcs!$Q$2:$Q$2281,[3]Calcs!$H$2:$H$2281,"")</f>
        <v>4.3110332489013672</v>
      </c>
      <c r="AI73" s="5" t="str">
        <f>_xlfn.XLOOKUP(AI$3&amp;$A73,[3]Calcs!$Q$2:$Q$2281,[3]Calcs!$H$2:$H$2281,"")</f>
        <v/>
      </c>
      <c r="AJ73" s="5">
        <f>_xlfn.XLOOKUP(AJ$3&amp;$A73,[3]Calcs!$Q$2:$Q$2281,[3]Calcs!$H$2:$H$2281,"")</f>
        <v>4.4164843559265137</v>
      </c>
      <c r="AK73" s="128" t="str">
        <f>_xlfn.XLOOKUP(AK$3&amp;$A73,[3]Calcs!$Q$2:$Q$2281,[3]Calcs!$H$2:$H$2281,"")</f>
        <v/>
      </c>
      <c r="AL73" s="127">
        <f t="shared" si="43"/>
        <v>1.1863741007718176E-2</v>
      </c>
      <c r="AM73" s="6" t="str">
        <f t="shared" si="44"/>
        <v/>
      </c>
      <c r="AN73" s="17">
        <f>_xlfn.XLOOKUP(AN$3&amp;$A73,[3]Calcs!$Q$2:$Q$2281,[3]Calcs!$G$2:$G$2281,"")</f>
        <v>54.4</v>
      </c>
      <c r="AO73" s="5">
        <f>_xlfn.XLOOKUP(AO$3&amp;$A73,[3]Calcs!$Q$2:$Q$2281,[3]Calcs!$G$2:$G$2281,"")</f>
        <v>55.1</v>
      </c>
      <c r="AP73" s="5">
        <f>_xlfn.XLOOKUP(AP$3&amp;$A73,[3]Calcs!$Q$2:$Q$2281,[3]Calcs!$G$2:$G$2281,"")</f>
        <v>55.7</v>
      </c>
      <c r="AQ73" s="5">
        <f>_xlfn.XLOOKUP(AQ$3&amp;$A73,[3]Calcs!$Q$2:$Q$2281,[3]Calcs!$G$2:$G$2281,"")</f>
        <v>56.4</v>
      </c>
      <c r="AR73" s="5">
        <f>_xlfn.XLOOKUP(AR$3&amp;$A73,[3]Calcs!$Q$2:$Q$2281,[3]Calcs!$G$2:$G$2281,"")</f>
        <v>56.9</v>
      </c>
      <c r="AS73" s="5">
        <f>_xlfn.XLOOKUP(AS$3&amp;$A73,[3]Calcs!$Q$2:$Q$2281,[3]Calcs!$G$2:$G$2281,"")</f>
        <v>57.4</v>
      </c>
      <c r="AT73" s="5">
        <f>_xlfn.XLOOKUP(AT$3&amp;$A73,[3]Calcs!$Q$2:$Q$2281,[3]Calcs!$G$2:$G$2281,"")</f>
        <v>57.9</v>
      </c>
      <c r="AU73" s="5">
        <f>_xlfn.XLOOKUP(AU$3&amp;$A73,[3]Calcs!$Q$2:$Q$2281,[3]Calcs!$G$2:$G$2281,"")</f>
        <v>58.4</v>
      </c>
      <c r="AV73" s="5">
        <f>_xlfn.XLOOKUP(AV$3&amp;$A73,[3]Calcs!$Q$2:$Q$2281,[3]Calcs!$G$2:$G$2281,"")</f>
        <v>58.8</v>
      </c>
      <c r="AW73" s="5">
        <f>_xlfn.XLOOKUP(AW$3&amp;$A73,[3]Calcs!$Q$2:$Q$2281,[3]Calcs!$G$2:$G$2281,"")</f>
        <v>59.3</v>
      </c>
      <c r="AX73" s="5">
        <f>_xlfn.XLOOKUP(AX$3&amp;$A73,[3]Calcs!$Q$2:$Q$2281,[3]Calcs!$G$2:$G$2281,"")</f>
        <v>59.7</v>
      </c>
      <c r="AY73" s="5">
        <f>_xlfn.XLOOKUP(AY$3&amp;$A73,[3]Calcs!$Q$2:$Q$2281,[3]Calcs!$G$2:$G$2281,"")</f>
        <v>60</v>
      </c>
      <c r="AZ73" s="5">
        <f>_xlfn.XLOOKUP(AZ$3&amp;$A73,[3]Calcs!$Q$2:$Q$2281,[3]Calcs!$G$2:$G$2281,"")</f>
        <v>60.4</v>
      </c>
      <c r="BA73" s="5">
        <f>_xlfn.XLOOKUP(BA$3&amp;$A73,[3]Calcs!$Q$2:$Q$2281,[3]Calcs!$G$2:$G$2281,"")</f>
        <v>60.7</v>
      </c>
      <c r="BB73" s="5">
        <f>_xlfn.XLOOKUP(BB$3&amp;$A73,[3]Calcs!$Q$2:$Q$2281,[3]Calcs!$G$2:$G$2281,"")</f>
        <v>60.973922480620161</v>
      </c>
      <c r="BC73" s="127">
        <f t="shared" si="45"/>
        <v>0.48065934065934063</v>
      </c>
      <c r="BD73" s="6">
        <f t="shared" si="46"/>
        <v>0.27392248062015767</v>
      </c>
      <c r="BE73" s="17">
        <f>_xlfn.XLOOKUP(BE$3&amp;$A73,[3]Calcs!$Q$2:$Q$2281,[3]Calcs!$I$2:$I$2281,"")</f>
        <v>0.84994761405903896</v>
      </c>
      <c r="BF73" s="5">
        <f>_xlfn.XLOOKUP(BF$3&amp;$A73,[3]Calcs!$Q$2:$Q$2281,[3]Calcs!$I$2:$I$2281,"")</f>
        <v>0.83463510910451999</v>
      </c>
      <c r="BG73" s="5">
        <f>_xlfn.XLOOKUP(BG$3&amp;$A73,[3]Calcs!$Q$2:$Q$2281,[3]Calcs!$I$2:$I$2281,"")</f>
        <v>0.81461209699996395</v>
      </c>
      <c r="BH73" s="5">
        <f>_xlfn.XLOOKUP(BH$3&amp;$A73,[3]Calcs!$Q$2:$Q$2281,[3]Calcs!$I$2:$I$2281,"")</f>
        <v>0.808856111429057</v>
      </c>
      <c r="BI73" s="5">
        <f>_xlfn.XLOOKUP(BI$3&amp;$A73,[3]Calcs!$Q$2:$Q$2281,[3]Calcs!$I$2:$I$2281,"")</f>
        <v>0.80435930685226698</v>
      </c>
      <c r="BJ73" s="5">
        <f>_xlfn.XLOOKUP(BJ$3&amp;$A73,[3]Calcs!$Q$2:$Q$2281,[3]Calcs!$I$2:$I$2281,"")</f>
        <v>0.79820357032223199</v>
      </c>
      <c r="BK73" s="5">
        <f>_xlfn.XLOOKUP(BK$3&amp;$A73,[3]Calcs!$Q$2:$Q$2281,[3]Calcs!$I$2:$I$2281,"")</f>
        <v>0.85708860278323296</v>
      </c>
      <c r="BL73" s="5">
        <f>_xlfn.XLOOKUP(BL$3&amp;$A73,[3]Calcs!$Q$2:$Q$2281,[3]Calcs!$I$2:$I$2281,"")</f>
        <v>0.86174067882497596</v>
      </c>
      <c r="BM73" s="5">
        <f>_xlfn.XLOOKUP(BM$3&amp;$A73,[3]Calcs!$Q$2:$Q$2281,[3]Calcs!$I$2:$I$2281,"")</f>
        <v>0.85239593201491004</v>
      </c>
      <c r="BN73" s="5">
        <f>_xlfn.XLOOKUP(BN$3&amp;$A73,[3]Calcs!$Q$2:$Q$2281,[3]Calcs!$I$2:$I$2281,"")</f>
        <v>0.80855557522603805</v>
      </c>
      <c r="BO73" s="5">
        <f>_xlfn.XLOOKUP(BO$3&amp;$A73,[3]Calcs!$Q$2:$Q$2281,[3]Calcs!$I$2:$I$2281,"")</f>
        <v>0.77184284398783498</v>
      </c>
      <c r="BP73" s="5">
        <f>_xlfn.XLOOKUP(BP$3&amp;$A73,[3]Calcs!$Q$2:$Q$2281,[3]Calcs!$I$2:$I$2281,"")</f>
        <v>0.75406737373529698</v>
      </c>
      <c r="BQ73" s="5">
        <f>_xlfn.XLOOKUP(BQ$3&amp;$A73,[3]Calcs!$Q$2:$Q$2281,[3]Calcs!$I$2:$I$2281,"")</f>
        <v>0.74280669321257786</v>
      </c>
      <c r="BR73" s="5">
        <f>_xlfn.XLOOKUP(BR$3&amp;$A73,[3]Calcs!$Q$2:$Q$2281,[3]Calcs!$I$2:$I$2281,"")</f>
        <v>0.73384215015662257</v>
      </c>
      <c r="BS73" s="5" t="str">
        <f>_xlfn.XLOOKUP(BS$3&amp;$A73,[3]Calcs!$Q$2:$Q$2281,[3]Calcs!$I$2:$I$2281,"")</f>
        <v/>
      </c>
      <c r="BT73" s="127">
        <f t="shared" si="47"/>
        <v>-6.8906999648894532E-3</v>
      </c>
      <c r="BU73" s="6" t="str">
        <f t="shared" si="48"/>
        <v/>
      </c>
      <c r="BV73" s="15" t="str">
        <f t="shared" si="50"/>
        <v/>
      </c>
      <c r="BW73" t="str">
        <f t="shared" si="50"/>
        <v/>
      </c>
      <c r="BX73" t="str">
        <f t="shared" si="50"/>
        <v/>
      </c>
      <c r="BY73">
        <f t="shared" si="50"/>
        <v>104</v>
      </c>
      <c r="BZ73">
        <f t="shared" si="50"/>
        <v>99</v>
      </c>
      <c r="CA73">
        <f t="shared" si="50"/>
        <v>99</v>
      </c>
      <c r="CB73">
        <f t="shared" si="50"/>
        <v>96</v>
      </c>
      <c r="CC73">
        <f t="shared" si="50"/>
        <v>96</v>
      </c>
      <c r="CD73">
        <f t="shared" si="50"/>
        <v>100</v>
      </c>
      <c r="CE73">
        <f t="shared" si="50"/>
        <v>113</v>
      </c>
      <c r="CF73">
        <f t="shared" si="50"/>
        <v>94</v>
      </c>
      <c r="CG73">
        <f t="shared" si="50"/>
        <v>107</v>
      </c>
      <c r="CH73" t="str">
        <f t="shared" si="50"/>
        <v/>
      </c>
      <c r="CI73">
        <f t="shared" si="50"/>
        <v>104</v>
      </c>
      <c r="CJ73" t="str">
        <f t="shared" si="50"/>
        <v/>
      </c>
      <c r="CK73" s="17" t="s">
        <v>333</v>
      </c>
      <c r="CL73" s="5" t="s">
        <v>333</v>
      </c>
      <c r="CM73" s="5" t="s">
        <v>333</v>
      </c>
      <c r="CN73" s="5">
        <v>62.448571999999999</v>
      </c>
      <c r="CO73" s="5">
        <v>64.563853000000009</v>
      </c>
      <c r="CP73" s="5">
        <v>66.755150999999998</v>
      </c>
      <c r="CQ73" s="5">
        <v>69.020748999999995</v>
      </c>
      <c r="CR73" s="5">
        <v>71.358804000000006</v>
      </c>
      <c r="CS73" s="5">
        <v>73.767445000000009</v>
      </c>
      <c r="CT73" s="5">
        <v>76.244532000000007</v>
      </c>
      <c r="CU73" s="5">
        <v>78.78913</v>
      </c>
      <c r="CV73" s="5">
        <v>81.398764999999997</v>
      </c>
      <c r="CW73" s="5" t="s">
        <v>333</v>
      </c>
      <c r="CX73" s="5">
        <v>86.790567999999993</v>
      </c>
      <c r="CY73" s="5" t="s">
        <v>333</v>
      </c>
      <c r="CZ73" t="str">
        <f t="shared" si="51"/>
        <v/>
      </c>
      <c r="DA73" t="str">
        <f t="shared" si="51"/>
        <v/>
      </c>
      <c r="DB73" t="str">
        <f t="shared" si="51"/>
        <v/>
      </c>
      <c r="DC73">
        <f t="shared" si="51"/>
        <v>2163.0583786183543</v>
      </c>
      <c r="DD73">
        <f t="shared" si="51"/>
        <v>2366.495839077013</v>
      </c>
      <c r="DE73">
        <f t="shared" si="51"/>
        <v>2580.5685135627359</v>
      </c>
      <c r="DF73">
        <f t="shared" si="51"/>
        <v>2717.0436177335268</v>
      </c>
      <c r="DG73">
        <f t="shared" si="51"/>
        <v>2776.0989607007755</v>
      </c>
      <c r="DH73">
        <f t="shared" si="51"/>
        <v>2854.5926187695468</v>
      </c>
      <c r="DI73">
        <f t="shared" si="51"/>
        <v>2740.5722403122195</v>
      </c>
      <c r="DJ73">
        <f t="shared" si="51"/>
        <v>3183.3848047098982</v>
      </c>
      <c r="DK73">
        <f t="shared" si="51"/>
        <v>3204.4525763810484</v>
      </c>
      <c r="DL73" t="str">
        <f t="shared" si="51"/>
        <v/>
      </c>
      <c r="DM73">
        <f t="shared" si="51"/>
        <v>3517.5559385967954</v>
      </c>
      <c r="DN73" t="str">
        <f t="shared" si="51"/>
        <v/>
      </c>
      <c r="DO73" s="5">
        <v>56.578046000000001</v>
      </c>
      <c r="DP73" s="5">
        <v>58.453686999999995</v>
      </c>
      <c r="DQ73" s="5">
        <v>60.411194999999999</v>
      </c>
      <c r="DR73" s="5">
        <v>62.448571999999999</v>
      </c>
      <c r="DS73" s="5">
        <v>64.563853000000009</v>
      </c>
      <c r="DT73" s="5">
        <v>66.755150999999998</v>
      </c>
      <c r="DU73" s="5">
        <v>69.020748999999995</v>
      </c>
      <c r="DV73" s="5">
        <v>71.358804000000006</v>
      </c>
      <c r="DW73" s="5">
        <v>73.767445000000009</v>
      </c>
      <c r="DX73" s="5">
        <v>76.244532000000007</v>
      </c>
      <c r="DY73" s="5">
        <v>78.78913</v>
      </c>
      <c r="DZ73" s="5">
        <v>81.398764999999997</v>
      </c>
      <c r="EA73" s="5">
        <v>84.068092000000007</v>
      </c>
      <c r="EB73" s="5">
        <v>86.790567999999993</v>
      </c>
      <c r="EC73" s="5">
        <v>89.561403999999996</v>
      </c>
      <c r="ED73" s="130" cm="1">
        <f t="array" ref="ED73">TREND($EG73:$EO73,$EG$3:$EO$3,ED$3)</f>
        <v>1.069295827625286</v>
      </c>
      <c r="EE73" s="129" cm="1">
        <f t="array" ref="EE73">TREND($EG73:$EO73,$EG$3:$EO$3,EE$3)</f>
        <v>1.066279248912787</v>
      </c>
      <c r="EF73" s="129" cm="1">
        <f t="array" ref="EF73">TREND($EG73:$EO73,$EG$3:$EO$3,EF$3)</f>
        <v>1.0632626702002872</v>
      </c>
      <c r="EG73" s="6">
        <f>IFERROR(H73/VLOOKUP($C73,$C$159:$S$166,H$3-2003,0),"")</f>
        <v>1.0149065034231808</v>
      </c>
      <c r="EH73" s="6">
        <f>IFERROR(I73/VLOOKUP($C73,$C$159:$S$166,I$3-2003,0),"")</f>
        <v>1.0786692227207235</v>
      </c>
      <c r="EI73" s="6">
        <f t="shared" si="38"/>
        <v>1.0648325593716992</v>
      </c>
      <c r="EJ73" s="6">
        <f t="shared" si="38"/>
        <v>1.0581319688708857</v>
      </c>
      <c r="EK73" s="6">
        <f t="shared" si="38"/>
        <v>1.090534607066536</v>
      </c>
      <c r="EL73" s="6">
        <f t="shared" si="38"/>
        <v>1.062354164485571</v>
      </c>
      <c r="EM73" s="6">
        <f t="shared" si="38"/>
        <v>0.97046286951962524</v>
      </c>
      <c r="EN73" s="6">
        <f t="shared" si="38"/>
        <v>1.0757482339331463</v>
      </c>
      <c r="EO73" s="6">
        <f t="shared" si="38"/>
        <v>1.0179778603487375</v>
      </c>
      <c r="EP73" s="129">
        <f>AVERAGE(EO73,EQ73)</f>
        <v>1.0292436855940506</v>
      </c>
      <c r="EQ73" s="6">
        <f t="shared" si="38"/>
        <v>1.0405095108393636</v>
      </c>
      <c r="ER73" s="129" cm="1">
        <f t="array" ref="ER73">TREND($EM73:$EQ73,$EM$3:$EQ$3,ER$3)</f>
        <v>1.0548650523370959</v>
      </c>
      <c r="ES73" s="17">
        <f t="shared" si="36"/>
        <v>33.304176514564951</v>
      </c>
      <c r="ET73" s="5">
        <f t="shared" si="36"/>
        <v>35.405526140171276</v>
      </c>
      <c r="EU73" s="5">
        <f t="shared" si="36"/>
        <v>35.959329416362245</v>
      </c>
      <c r="EV73" s="5">
        <f t="shared" si="36"/>
        <v>34.637435402339612</v>
      </c>
      <c r="EW73" s="5">
        <f t="shared" si="36"/>
        <v>36.653572070381436</v>
      </c>
      <c r="EX73" s="5">
        <f t="shared" si="33"/>
        <v>38.657219329228035</v>
      </c>
      <c r="EY73" s="5">
        <f t="shared" si="33"/>
        <v>39.36560609815357</v>
      </c>
      <c r="EZ73" s="5">
        <f t="shared" si="33"/>
        <v>38.903384096807102</v>
      </c>
      <c r="FA73" s="5">
        <f t="shared" ref="FA73:FF104" si="53">IFERROR(IF(ISNUMBER(M73),M73,EL73*VLOOKUP($C73,$C$159:$R$166,FA$3-2003,0)),"")</f>
        <v>38.697187069032232</v>
      </c>
      <c r="FB73" s="5">
        <f t="shared" si="53"/>
        <v>35.9445086542366</v>
      </c>
      <c r="FC73" s="5">
        <f t="shared" si="53"/>
        <v>40.403857800053103</v>
      </c>
      <c r="FD73" s="5">
        <f t="shared" si="53"/>
        <v>39.367336548423658</v>
      </c>
      <c r="FE73" s="5">
        <f t="shared" si="53"/>
        <v>40.794962924332054</v>
      </c>
      <c r="FF73" s="5">
        <f t="shared" si="53"/>
        <v>40.529242055390114</v>
      </c>
      <c r="FG73" s="5">
        <f t="shared" si="49"/>
        <v>43.54111463209577</v>
      </c>
      <c r="FH73" s="15">
        <f t="shared" si="52"/>
        <v>1884.2852308331755</v>
      </c>
      <c r="FI73">
        <f t="shared" si="52"/>
        <v>2069.5835430678899</v>
      </c>
      <c r="FJ73">
        <f t="shared" si="52"/>
        <v>2172.3460614410956</v>
      </c>
      <c r="FK73">
        <f t="shared" si="52"/>
        <v>2163.0583786183543</v>
      </c>
      <c r="FL73">
        <f t="shared" si="52"/>
        <v>2366.495839077013</v>
      </c>
      <c r="FM73">
        <f t="shared" si="52"/>
        <v>2580.5685135627359</v>
      </c>
      <c r="FN73">
        <f t="shared" si="52"/>
        <v>2717.0436177335268</v>
      </c>
      <c r="FO73">
        <f t="shared" si="52"/>
        <v>2776.0989607007755</v>
      </c>
      <c r="FP73">
        <f t="shared" si="52"/>
        <v>2854.5926187695468</v>
      </c>
      <c r="FQ73">
        <f t="shared" si="52"/>
        <v>2740.5722403122195</v>
      </c>
      <c r="FR73">
        <f t="shared" si="52"/>
        <v>3183.3848047098982</v>
      </c>
      <c r="FS73">
        <f t="shared" si="52"/>
        <v>3204.4525763810484</v>
      </c>
      <c r="FT73">
        <f t="shared" si="52"/>
        <v>3429.5546962593367</v>
      </c>
      <c r="FU73">
        <f t="shared" si="52"/>
        <v>3517.5559385967954</v>
      </c>
      <c r="FV73">
        <f t="shared" si="52"/>
        <v>3899.6033581754405</v>
      </c>
    </row>
    <row r="74" spans="1:178">
      <c r="A74" t="str">
        <f>VLOOKUP(B74,'[3]country codes'!$A$3:$B$287,2,0)</f>
        <v>SWZ</v>
      </c>
      <c r="B74" s="1" t="s">
        <v>128</v>
      </c>
      <c r="C74" s="15">
        <v>5</v>
      </c>
      <c r="E74" s="17" t="str">
        <f>IFERROR(VLOOKUP(E$3&amp;$A74,[3]Calcs!$Q$2:$R$2281,2,0),"")</f>
        <v/>
      </c>
      <c r="F74" s="5" t="str">
        <f>IFERROR(VLOOKUP(F$3&amp;$A74,[3]Calcs!$Q$2:$R$2281,2,0),"")</f>
        <v/>
      </c>
      <c r="G74" s="5" t="str">
        <f>IFERROR(VLOOKUP(G$3&amp;$A74,[3]Calcs!$Q$2:$R$2281,2,0),"")</f>
        <v/>
      </c>
      <c r="H74" s="5" t="str">
        <f>IFERROR(VLOOKUP(H$3&amp;$A74,[3]Calcs!$Q$2:$R$2281,2,0),"")</f>
        <v/>
      </c>
      <c r="I74" s="5" t="str">
        <f>IFERROR(VLOOKUP(I$3&amp;$A74,[3]Calcs!$Q$2:$R$2281,2,0),"")</f>
        <v/>
      </c>
      <c r="J74" s="5">
        <f>IFERROR(VLOOKUP(J$3&amp;$A74,[3]Calcs!$Q$2:$R$2281,2,0),"")</f>
        <v>27.932644525268714</v>
      </c>
      <c r="K74" s="5" t="str">
        <f>IFERROR(VLOOKUP(K$3&amp;$A74,[3]Calcs!$Q$2:$R$2281,2,0),"")</f>
        <v/>
      </c>
      <c r="L74" s="5" t="str">
        <f>IFERROR(VLOOKUP(L$3&amp;$A74,[3]Calcs!$Q$2:$R$2281,2,0),"")</f>
        <v/>
      </c>
      <c r="M74" s="5" t="str">
        <f>IFERROR(VLOOKUP(M$3&amp;$A74,[3]Calcs!$Q$2:$R$2281,2,0),"")</f>
        <v/>
      </c>
      <c r="N74" s="5" t="str">
        <f>IFERROR(VLOOKUP(N$3&amp;$A74,[3]Calcs!$Q$2:$R$2281,2,0),"")</f>
        <v/>
      </c>
      <c r="O74" s="5" t="str">
        <f>IFERROR(VLOOKUP(O$3&amp;$A74,[3]Calcs!$Q$2:$R$2281,2,0),"")</f>
        <v/>
      </c>
      <c r="P74" s="5" t="str">
        <f>IFERROR(VLOOKUP(P$3&amp;$A74,[3]Calcs!$Q$2:$R$2281,2,0),"")</f>
        <v/>
      </c>
      <c r="Q74" s="5">
        <f>IFERROR(VLOOKUP(Q$3&amp;$A74,[3]Calcs!$Q$2:$R$2281,2,0),"")</f>
        <v>33.291749267235723</v>
      </c>
      <c r="R74" s="5">
        <f>IFERROR(VLOOKUP(R$3&amp;$A74,[3]Calcs!$Q$2:$R$2281,2,0),"")</f>
        <v>35.345329562675609</v>
      </c>
      <c r="S74" s="5" t="str">
        <f>IFERROR(VLOOKUP(S$3&amp;$A74,[3]Calcs!$Q$2:$R$2281,2,0),"")</f>
        <v/>
      </c>
      <c r="T74" s="127">
        <f t="shared" si="40"/>
        <v>0.86727012095143952</v>
      </c>
      <c r="U74" s="6">
        <f t="shared" si="41"/>
        <v>0.98775490844608682</v>
      </c>
      <c r="V74" s="6" t="str">
        <f t="shared" si="42"/>
        <v/>
      </c>
      <c r="W74" s="17" t="str">
        <f>_xlfn.XLOOKUP(W$3&amp;$A74,[3]Calcs!$Q$2:$Q$2281,[3]Calcs!$H$2:$H$2281,"")</f>
        <v/>
      </c>
      <c r="X74" s="5" t="str">
        <f>_xlfn.XLOOKUP(X$3&amp;$A74,[3]Calcs!$Q$2:$Q$2281,[3]Calcs!$H$2:$H$2281,"")</f>
        <v/>
      </c>
      <c r="Y74" s="5" t="str">
        <f>_xlfn.XLOOKUP(Y$3&amp;$A74,[3]Calcs!$Q$2:$Q$2281,[3]Calcs!$H$2:$H$2281,"")</f>
        <v/>
      </c>
      <c r="Z74" s="5" t="str">
        <f>_xlfn.XLOOKUP(Z$3&amp;$A74,[3]Calcs!$Q$2:$Q$2281,[3]Calcs!$H$2:$H$2281,"")</f>
        <v/>
      </c>
      <c r="AA74" s="5" t="str">
        <f>_xlfn.XLOOKUP(AA$3&amp;$A74,[3]Calcs!$Q$2:$Q$2281,[3]Calcs!$H$2:$H$2281,"")</f>
        <v/>
      </c>
      <c r="AB74" s="5">
        <f>_xlfn.XLOOKUP(AB$3&amp;$A74,[3]Calcs!$Q$2:$Q$2281,[3]Calcs!$H$2:$H$2281,"")</f>
        <v>4.867091178894043</v>
      </c>
      <c r="AC74" s="5" t="str">
        <f>_xlfn.XLOOKUP(AC$3&amp;$A74,[3]Calcs!$Q$2:$Q$2281,[3]Calcs!$H$2:$H$2281,"")</f>
        <v/>
      </c>
      <c r="AD74" s="5" t="str">
        <f>_xlfn.XLOOKUP(AD$3&amp;$A74,[3]Calcs!$Q$2:$Q$2281,[3]Calcs!$H$2:$H$2281,"")</f>
        <v/>
      </c>
      <c r="AE74" s="5" t="str">
        <f>_xlfn.XLOOKUP(AE$3&amp;$A74,[3]Calcs!$Q$2:$Q$2281,[3]Calcs!$H$2:$H$2281,"")</f>
        <v/>
      </c>
      <c r="AF74" s="5" t="str">
        <f>_xlfn.XLOOKUP(AF$3&amp;$A74,[3]Calcs!$Q$2:$Q$2281,[3]Calcs!$H$2:$H$2281,"")</f>
        <v/>
      </c>
      <c r="AG74" s="5" t="str">
        <f>_xlfn.XLOOKUP(AG$3&amp;$A74,[3]Calcs!$Q$2:$Q$2281,[3]Calcs!$H$2:$H$2281,"")</f>
        <v/>
      </c>
      <c r="AH74" s="5" t="str">
        <f>_xlfn.XLOOKUP(AH$3&amp;$A74,[3]Calcs!$Q$2:$Q$2281,[3]Calcs!$H$2:$H$2281,"")</f>
        <v/>
      </c>
      <c r="AI74" s="5">
        <f>_xlfn.XLOOKUP(AI$3&amp;$A74,[3]Calcs!$Q$2:$Q$2281,[3]Calcs!$H$2:$H$2281,"")</f>
        <v>4.2115650177001953</v>
      </c>
      <c r="AJ74" s="5">
        <f>_xlfn.XLOOKUP(AJ$3&amp;$A74,[3]Calcs!$Q$2:$Q$2281,[3]Calcs!$H$2:$H$2281,"")</f>
        <v>4.3961148262023926</v>
      </c>
      <c r="AK74" s="128" t="str">
        <f>_xlfn.XLOOKUP(AK$3&amp;$A74,[3]Calcs!$Q$2:$Q$2281,[3]Calcs!$H$2:$H$2281,"")</f>
        <v/>
      </c>
      <c r="AL74" s="127">
        <f t="shared" si="43"/>
        <v>-7.1683720538490703E-2</v>
      </c>
      <c r="AM74" s="6" t="str">
        <f t="shared" si="44"/>
        <v/>
      </c>
      <c r="AN74" s="17">
        <f>_xlfn.XLOOKUP(AN$3&amp;$A74,[3]Calcs!$Q$2:$Q$2281,[3]Calcs!$G$2:$G$2281,"")</f>
        <v>42.7</v>
      </c>
      <c r="AO74" s="5">
        <f>_xlfn.XLOOKUP(AO$3&amp;$A74,[3]Calcs!$Q$2:$Q$2281,[3]Calcs!$G$2:$G$2281,"")</f>
        <v>43.3</v>
      </c>
      <c r="AP74" s="5">
        <f>_xlfn.XLOOKUP(AP$3&amp;$A74,[3]Calcs!$Q$2:$Q$2281,[3]Calcs!$G$2:$G$2281,"")</f>
        <v>44.2</v>
      </c>
      <c r="AQ74" s="5">
        <f>_xlfn.XLOOKUP(AQ$3&amp;$A74,[3]Calcs!$Q$2:$Q$2281,[3]Calcs!$G$2:$G$2281,"")</f>
        <v>45.3</v>
      </c>
      <c r="AR74" s="5">
        <f>_xlfn.XLOOKUP(AR$3&amp;$A74,[3]Calcs!$Q$2:$Q$2281,[3]Calcs!$G$2:$G$2281,"")</f>
        <v>46.6</v>
      </c>
      <c r="AS74" s="5">
        <f>_xlfn.XLOOKUP(AS$3&amp;$A74,[3]Calcs!$Q$2:$Q$2281,[3]Calcs!$G$2:$G$2281,"")</f>
        <v>48.1</v>
      </c>
      <c r="AT74" s="5">
        <f>_xlfn.XLOOKUP(AT$3&amp;$A74,[3]Calcs!$Q$2:$Q$2281,[3]Calcs!$G$2:$G$2281,"")</f>
        <v>49.9</v>
      </c>
      <c r="AU74" s="5">
        <f>_xlfn.XLOOKUP(AU$3&amp;$A74,[3]Calcs!$Q$2:$Q$2281,[3]Calcs!$G$2:$G$2281,"")</f>
        <v>51.7</v>
      </c>
      <c r="AV74" s="5">
        <f>_xlfn.XLOOKUP(AV$3&amp;$A74,[3]Calcs!$Q$2:$Q$2281,[3]Calcs!$G$2:$G$2281,"")</f>
        <v>53.6</v>
      </c>
      <c r="AW74" s="5">
        <f>_xlfn.XLOOKUP(AW$3&amp;$A74,[3]Calcs!$Q$2:$Q$2281,[3]Calcs!$G$2:$G$2281,"")</f>
        <v>55.4</v>
      </c>
      <c r="AX74" s="5">
        <f>_xlfn.XLOOKUP(AX$3&amp;$A74,[3]Calcs!$Q$2:$Q$2281,[3]Calcs!$G$2:$G$2281,"")</f>
        <v>57</v>
      </c>
      <c r="AY74" s="5">
        <f>_xlfn.XLOOKUP(AY$3&amp;$A74,[3]Calcs!$Q$2:$Q$2281,[3]Calcs!$G$2:$G$2281,"")</f>
        <v>58.3</v>
      </c>
      <c r="AZ74" s="5">
        <f>_xlfn.XLOOKUP(AZ$3&amp;$A74,[3]Calcs!$Q$2:$Q$2281,[3]Calcs!$G$2:$G$2281,"")</f>
        <v>59.4</v>
      </c>
      <c r="BA74" s="5">
        <f>_xlfn.XLOOKUP(BA$3&amp;$A74,[3]Calcs!$Q$2:$Q$2281,[3]Calcs!$G$2:$G$2281,"")</f>
        <v>60.2</v>
      </c>
      <c r="BB74" s="5">
        <f>_xlfn.XLOOKUP(BB$3&amp;$A74,[3]Calcs!$Q$2:$Q$2281,[3]Calcs!$G$2:$G$2281,"")</f>
        <v>60.621875968992256</v>
      </c>
      <c r="BC74" s="127">
        <f t="shared" si="45"/>
        <v>1.4850549450549451</v>
      </c>
      <c r="BD74" s="6">
        <f t="shared" si="46"/>
        <v>0.42187596899225355</v>
      </c>
      <c r="BE74" s="17">
        <f>_xlfn.XLOOKUP(BE$3&amp;$A74,[3]Calcs!$Q$2:$Q$2281,[3]Calcs!$I$2:$I$2281,"")</f>
        <v>1.6972897270324601</v>
      </c>
      <c r="BF74" s="5">
        <f>_xlfn.XLOOKUP(BF$3&amp;$A74,[3]Calcs!$Q$2:$Q$2281,[3]Calcs!$I$2:$I$2281,"")</f>
        <v>1.80436636947923</v>
      </c>
      <c r="BG74" s="5">
        <f>_xlfn.XLOOKUP(BG$3&amp;$A74,[3]Calcs!$Q$2:$Q$2281,[3]Calcs!$I$2:$I$2281,"")</f>
        <v>1.9168366617444801</v>
      </c>
      <c r="BH74" s="5">
        <f>_xlfn.XLOOKUP(BH$3&amp;$A74,[3]Calcs!$Q$2:$Q$2281,[3]Calcs!$I$2:$I$2281,"")</f>
        <v>1.96573036900628</v>
      </c>
      <c r="BI74" s="5">
        <f>_xlfn.XLOOKUP(BI$3&amp;$A74,[3]Calcs!$Q$2:$Q$2281,[3]Calcs!$I$2:$I$2281,"")</f>
        <v>2.1793644530420901</v>
      </c>
      <c r="BJ74" s="5">
        <f>_xlfn.XLOOKUP(BJ$3&amp;$A74,[3]Calcs!$Q$2:$Q$2281,[3]Calcs!$I$2:$I$2281,"")</f>
        <v>2.0866958587244899</v>
      </c>
      <c r="BK74" s="5">
        <f>_xlfn.XLOOKUP(BK$3&amp;$A74,[3]Calcs!$Q$2:$Q$2281,[3]Calcs!$I$2:$I$2281,"")</f>
        <v>2.16553447563459</v>
      </c>
      <c r="BL74" s="5">
        <f>_xlfn.XLOOKUP(BL$3&amp;$A74,[3]Calcs!$Q$2:$Q$2281,[3]Calcs!$I$2:$I$2281,"")</f>
        <v>2.1308783640717799</v>
      </c>
      <c r="BM74" s="5">
        <f>_xlfn.XLOOKUP(BM$3&amp;$A74,[3]Calcs!$Q$2:$Q$2281,[3]Calcs!$I$2:$I$2281,"")</f>
        <v>2.1007672889244202</v>
      </c>
      <c r="BN74" s="5">
        <f>_xlfn.XLOOKUP(BN$3&amp;$A74,[3]Calcs!$Q$2:$Q$2281,[3]Calcs!$I$2:$I$2281,"")</f>
        <v>1.9805615439084701</v>
      </c>
      <c r="BO74" s="5">
        <f>_xlfn.XLOOKUP(BO$3&amp;$A74,[3]Calcs!$Q$2:$Q$2281,[3]Calcs!$I$2:$I$2281,"")</f>
        <v>1.81338266712214</v>
      </c>
      <c r="BP74" s="5">
        <f>_xlfn.XLOOKUP(BP$3&amp;$A74,[3]Calcs!$Q$2:$Q$2281,[3]Calcs!$I$2:$I$2281,"")</f>
        <v>1.8839670699300499</v>
      </c>
      <c r="BQ74" s="5">
        <f>_xlfn.XLOOKUP(BQ$3&amp;$A74,[3]Calcs!$Q$2:$Q$2281,[3]Calcs!$I$2:$I$2281,"")</f>
        <v>1.7865396205966728</v>
      </c>
      <c r="BR74" s="5">
        <f>_xlfn.XLOOKUP(BR$3&amp;$A74,[3]Calcs!$Q$2:$Q$2281,[3]Calcs!$I$2:$I$2281,"")</f>
        <v>1.6707697224271458</v>
      </c>
      <c r="BS74" s="5" t="str">
        <f>_xlfn.XLOOKUP(BS$3&amp;$A74,[3]Calcs!$Q$2:$Q$2281,[3]Calcs!$I$2:$I$2281,"")</f>
        <v/>
      </c>
      <c r="BT74" s="127">
        <f t="shared" si="47"/>
        <v>-6.3507052829168895E-3</v>
      </c>
      <c r="BU74" s="6" t="str">
        <f t="shared" si="48"/>
        <v/>
      </c>
      <c r="BV74" s="15" t="str">
        <f t="shared" si="50"/>
        <v/>
      </c>
      <c r="BW74" t="str">
        <f t="shared" si="50"/>
        <v/>
      </c>
      <c r="BX74" t="str">
        <f t="shared" si="50"/>
        <v/>
      </c>
      <c r="BY74" t="str">
        <f t="shared" si="50"/>
        <v/>
      </c>
      <c r="BZ74" t="str">
        <f t="shared" si="50"/>
        <v/>
      </c>
      <c r="CA74">
        <f t="shared" si="50"/>
        <v>136</v>
      </c>
      <c r="CB74" t="str">
        <f t="shared" si="50"/>
        <v/>
      </c>
      <c r="CC74" t="str">
        <f t="shared" si="50"/>
        <v/>
      </c>
      <c r="CD74" t="str">
        <f t="shared" si="50"/>
        <v/>
      </c>
      <c r="CE74" t="str">
        <f t="shared" si="50"/>
        <v/>
      </c>
      <c r="CF74" t="str">
        <f t="shared" si="50"/>
        <v/>
      </c>
      <c r="CG74" t="str">
        <f t="shared" si="50"/>
        <v/>
      </c>
      <c r="CH74">
        <f t="shared" si="50"/>
        <v>137</v>
      </c>
      <c r="CI74">
        <f t="shared" si="50"/>
        <v>130</v>
      </c>
      <c r="CJ74" t="str">
        <f t="shared" si="50"/>
        <v/>
      </c>
      <c r="CK74" s="17" t="s">
        <v>333</v>
      </c>
      <c r="CL74" s="5" t="s">
        <v>333</v>
      </c>
      <c r="CM74" s="5" t="s">
        <v>333</v>
      </c>
      <c r="CN74" s="5" t="s">
        <v>333</v>
      </c>
      <c r="CO74" s="5" t="s">
        <v>333</v>
      </c>
      <c r="CP74" s="5">
        <v>1.0720289999999999</v>
      </c>
      <c r="CQ74" s="5" t="s">
        <v>333</v>
      </c>
      <c r="CR74" s="5" t="s">
        <v>333</v>
      </c>
      <c r="CS74" s="5" t="s">
        <v>333</v>
      </c>
      <c r="CT74" s="5" t="s">
        <v>333</v>
      </c>
      <c r="CU74" s="5" t="s">
        <v>333</v>
      </c>
      <c r="CV74" s="5" t="s">
        <v>333</v>
      </c>
      <c r="CW74" s="5">
        <v>1.1362739999999998</v>
      </c>
      <c r="CX74" s="5">
        <v>1.1481330000000001</v>
      </c>
      <c r="CY74" s="5" t="s">
        <v>333</v>
      </c>
      <c r="CZ74" t="str">
        <f t="shared" si="51"/>
        <v/>
      </c>
      <c r="DA74" t="str">
        <f t="shared" si="51"/>
        <v/>
      </c>
      <c r="DB74" t="str">
        <f t="shared" si="51"/>
        <v/>
      </c>
      <c r="DC74" t="str">
        <f t="shared" si="51"/>
        <v/>
      </c>
      <c r="DD74" t="str">
        <f t="shared" si="51"/>
        <v/>
      </c>
      <c r="DE74">
        <f t="shared" si="51"/>
        <v>29.944604977779292</v>
      </c>
      <c r="DF74" t="str">
        <f t="shared" si="51"/>
        <v/>
      </c>
      <c r="DG74" t="str">
        <f t="shared" si="51"/>
        <v/>
      </c>
      <c r="DH74" t="str">
        <f t="shared" si="51"/>
        <v/>
      </c>
      <c r="DI74" t="str">
        <f t="shared" si="51"/>
        <v/>
      </c>
      <c r="DJ74" t="str">
        <f t="shared" si="51"/>
        <v/>
      </c>
      <c r="DK74" t="str">
        <f t="shared" si="51"/>
        <v/>
      </c>
      <c r="DL74">
        <f t="shared" si="51"/>
        <v>37.828549106878995</v>
      </c>
      <c r="DM74">
        <f t="shared" si="51"/>
        <v>40.581139266783438</v>
      </c>
      <c r="DN74" t="str">
        <f t="shared" si="51"/>
        <v/>
      </c>
      <c r="DO74" s="5">
        <v>1.036095</v>
      </c>
      <c r="DP74" s="5">
        <v>1.042651</v>
      </c>
      <c r="DQ74" s="5">
        <v>1.0499480000000001</v>
      </c>
      <c r="DR74" s="5">
        <v>1.0574619999999999</v>
      </c>
      <c r="DS74" s="5">
        <v>1.0648409999999999</v>
      </c>
      <c r="DT74" s="5">
        <v>1.0720289999999999</v>
      </c>
      <c r="DU74" s="5">
        <v>1.079285</v>
      </c>
      <c r="DV74" s="5">
        <v>1.086843</v>
      </c>
      <c r="DW74" s="5">
        <v>1.0950219999999999</v>
      </c>
      <c r="DX74" s="5">
        <v>1.1040380000000001</v>
      </c>
      <c r="DY74" s="5">
        <v>1.1139939999999999</v>
      </c>
      <c r="DZ74" s="5">
        <v>1.124808</v>
      </c>
      <c r="EA74" s="5">
        <v>1.1362739999999998</v>
      </c>
      <c r="EB74" s="5">
        <v>1.1481330000000001</v>
      </c>
      <c r="EC74" s="5">
        <v>1.160164</v>
      </c>
      <c r="ED74" s="130" cm="1">
        <f t="array" ref="ED74">TREND($EI74:$EQ74,$EI$3:$EQ$3,ED$3)</f>
        <v>0.69098020577029118</v>
      </c>
      <c r="EE74" s="129" cm="1">
        <f t="array" ref="EE74">TREND($EI74:$EQ74,$EI$3:$EQ$3,EE$3)</f>
        <v>0.70488188395596296</v>
      </c>
      <c r="EF74" s="129" cm="1">
        <f t="array" ref="EF74">TREND($EI74:$EQ74,$EI$3:$EQ$3,EF$3)</f>
        <v>0.71878356214163119</v>
      </c>
      <c r="EG74" s="129" cm="1">
        <f t="array" ref="EG74">TREND($EI74:$EQ74,$EI$3:$EQ$3,EG$3)</f>
        <v>0.73268524032730298</v>
      </c>
      <c r="EH74" s="129" cm="1">
        <f t="array" ref="EH74">TREND($EI74:$EQ74,$EI$3:$EQ$3,EH$3)</f>
        <v>0.74658691851297121</v>
      </c>
      <c r="EI74" s="6">
        <f t="shared" ref="EI74:EP105" si="54">IFERROR(J74/VLOOKUP($C74,$C$159:$S$166,J$3-2003,0),"")</f>
        <v>0.76941874961433565</v>
      </c>
      <c r="EJ74" s="129">
        <f>EI74+(EP74-EI74)/7</f>
        <v>0.77949321940756611</v>
      </c>
      <c r="EK74" s="129">
        <f>EI74+(EP74-EI74)*2/7</f>
        <v>0.78956768920079656</v>
      </c>
      <c r="EL74" s="129">
        <f>EI74+(EP74-EI74)*3/7</f>
        <v>0.79964215899402702</v>
      </c>
      <c r="EM74" s="129">
        <f>EI74+(EP74-EI74)*4/7</f>
        <v>0.80971662878725748</v>
      </c>
      <c r="EN74" s="129">
        <f>EI74+(EP74-EI74)*5/7</f>
        <v>0.81979109858048793</v>
      </c>
      <c r="EO74" s="129">
        <f>EI74+(EP74-EI74)*6/7</f>
        <v>0.82986556837371839</v>
      </c>
      <c r="EP74" s="6">
        <f>IFERROR(Q74/VLOOKUP($C74,$C$159:$S$166,Q$3-2003,0),"")</f>
        <v>0.83994003816694884</v>
      </c>
      <c r="EQ74" s="6">
        <f t="shared" ref="EQ74:ER105" si="55">IFERROR(R74/VLOOKUP($C74,$C$159:$S$166,R$3-2003,0),"")</f>
        <v>0.90742263384677779</v>
      </c>
      <c r="ER74" s="129" cm="1">
        <f t="array" ref="ER74">TREND($EM74:$EQ74,$EM$3:$EQ$3,ER$3)</f>
        <v>0.9060154784626917</v>
      </c>
      <c r="ES74" s="17">
        <f t="shared" si="36"/>
        <v>21.521197545632322</v>
      </c>
      <c r="ET74" s="5">
        <f t="shared" si="36"/>
        <v>23.405420290775329</v>
      </c>
      <c r="EU74" s="5">
        <f t="shared" si="36"/>
        <v>24.309115343293673</v>
      </c>
      <c r="EV74" s="5">
        <f t="shared" si="36"/>
        <v>25.005591743166462</v>
      </c>
      <c r="EW74" s="5">
        <f t="shared" si="36"/>
        <v>25.369294727345931</v>
      </c>
      <c r="EX74" s="5">
        <f t="shared" si="36"/>
        <v>27.932644525268714</v>
      </c>
      <c r="EY74" s="5">
        <f t="shared" si="36"/>
        <v>28.999429120474936</v>
      </c>
      <c r="EZ74" s="5">
        <f t="shared" si="36"/>
        <v>28.16678616557915</v>
      </c>
      <c r="FA74" s="5">
        <f t="shared" si="53"/>
        <v>29.127670648197437</v>
      </c>
      <c r="FB74" s="5">
        <f t="shared" si="53"/>
        <v>29.990705760159212</v>
      </c>
      <c r="FC74" s="5">
        <f t="shared" si="53"/>
        <v>30.790404230265093</v>
      </c>
      <c r="FD74" s="5">
        <f t="shared" si="53"/>
        <v>32.092640117855957</v>
      </c>
      <c r="FE74" s="5">
        <f t="shared" si="53"/>
        <v>33.291749267235723</v>
      </c>
      <c r="FF74" s="5">
        <f t="shared" si="53"/>
        <v>35.345329562675609</v>
      </c>
      <c r="FG74" s="5">
        <f t="shared" si="49"/>
        <v>37.397128399311818</v>
      </c>
      <c r="FH74" s="15">
        <f t="shared" si="52"/>
        <v>22.298005171041922</v>
      </c>
      <c r="FI74">
        <f t="shared" si="52"/>
        <v>24.403684871597186</v>
      </c>
      <c r="FJ74">
        <f t="shared" si="52"/>
        <v>25.523307036460508</v>
      </c>
      <c r="FK74">
        <f t="shared" si="52"/>
        <v>26.442463055912292</v>
      </c>
      <c r="FL74">
        <f t="shared" si="52"/>
        <v>27.014265166761767</v>
      </c>
      <c r="FM74">
        <f t="shared" si="52"/>
        <v>29.944604977779292</v>
      </c>
      <c r="FN74">
        <f t="shared" si="52"/>
        <v>31.298648858291791</v>
      </c>
      <c r="FO74">
        <f t="shared" si="52"/>
        <v>30.61287437655654</v>
      </c>
      <c r="FP74">
        <f t="shared" si="52"/>
        <v>31.895440168530452</v>
      </c>
      <c r="FQ74">
        <f t="shared" si="52"/>
        <v>33.110878806034655</v>
      </c>
      <c r="FR74">
        <f t="shared" si="52"/>
        <v>34.300325570089932</v>
      </c>
      <c r="FS74">
        <f t="shared" si="52"/>
        <v>36.098058345685324</v>
      </c>
      <c r="FT74">
        <f t="shared" si="52"/>
        <v>37.828549106878995</v>
      </c>
      <c r="FU74">
        <f t="shared" si="52"/>
        <v>40.581139266783438</v>
      </c>
      <c r="FV74">
        <f t="shared" si="52"/>
        <v>43.386802072259194</v>
      </c>
    </row>
    <row r="75" spans="1:178">
      <c r="A75" t="str">
        <f>VLOOKUP(B75,'[3]country codes'!$A$3:$B$287,2,0)</f>
        <v>PRT</v>
      </c>
      <c r="B75" s="1" t="s">
        <v>84</v>
      </c>
      <c r="C75" s="15">
        <v>3</v>
      </c>
      <c r="D75" s="15">
        <v>1</v>
      </c>
      <c r="E75" s="17">
        <f>IFERROR(VLOOKUP(E$3&amp;$A75,[3]Calcs!$Q$2:$R$2281,2,0),"")</f>
        <v>42.208190082472576</v>
      </c>
      <c r="F75" s="5">
        <f>IFERROR(VLOOKUP(F$3&amp;$A75,[3]Calcs!$Q$2:$R$2281,2,0),"")</f>
        <v>43.201152166347406</v>
      </c>
      <c r="G75" s="5">
        <f>IFERROR(VLOOKUP(G$3&amp;$A75,[3]Calcs!$Q$2:$R$2281,2,0),"")</f>
        <v>44.829367005658803</v>
      </c>
      <c r="H75" s="5">
        <f>IFERROR(VLOOKUP(H$3&amp;$A75,[3]Calcs!$Q$2:$R$2281,2,0),"")</f>
        <v>43.617020953307239</v>
      </c>
      <c r="I75" s="5">
        <f>IFERROR(VLOOKUP(I$3&amp;$A75,[3]Calcs!$Q$2:$R$2281,2,0),"")</f>
        <v>41.467950602597938</v>
      </c>
      <c r="J75" s="5">
        <f>IFERROR(VLOOKUP(J$3&amp;$A75,[3]Calcs!$Q$2:$R$2281,2,0),"")</f>
        <v>44.061237553657378</v>
      </c>
      <c r="K75" s="5">
        <f>IFERROR(VLOOKUP(K$3&amp;$A75,[3]Calcs!$Q$2:$R$2281,2,0),"")</f>
        <v>43.95476686947837</v>
      </c>
      <c r="L75" s="5">
        <f>IFERROR(VLOOKUP(L$3&amp;$A75,[3]Calcs!$Q$2:$R$2281,2,0),"")</f>
        <v>45.438785985565943</v>
      </c>
      <c r="M75" s="5">
        <f>IFERROR(VLOOKUP(M$3&amp;$A75,[3]Calcs!$Q$2:$R$2281,2,0),"")</f>
        <v>45.199886951523112</v>
      </c>
      <c r="N75" s="5">
        <f>IFERROR(VLOOKUP(N$3&amp;$A75,[3]Calcs!$Q$2:$R$2281,2,0),"")</f>
        <v>43.536583712259464</v>
      </c>
      <c r="O75" s="5">
        <f>IFERROR(VLOOKUP(O$3&amp;$A75,[3]Calcs!$Q$2:$R$2281,2,0),"")</f>
        <v>45.740783561069016</v>
      </c>
      <c r="P75" s="5">
        <f>IFERROR(VLOOKUP(P$3&amp;$A75,[3]Calcs!$Q$2:$R$2281,2,0),"")</f>
        <v>45.647922095672605</v>
      </c>
      <c r="Q75" s="5">
        <f>IFERROR(VLOOKUP(Q$3&amp;$A75,[3]Calcs!$Q$2:$R$2281,2,0),"")</f>
        <v>46.123745189207021</v>
      </c>
      <c r="R75" s="5">
        <f>IFERROR(VLOOKUP(R$3&amp;$A75,[3]Calcs!$Q$2:$R$2281,2,0),"")</f>
        <v>46.262932837762627</v>
      </c>
      <c r="S75" s="5">
        <f>IFERROR(VLOOKUP(S$3&amp;$A75,[3]Calcs!$Q$2:$R$2281,2,0),"")</f>
        <v>46.950944827866209</v>
      </c>
      <c r="T75" s="127">
        <f t="shared" si="40"/>
        <v>0.26887174943445158</v>
      </c>
      <c r="U75" s="6">
        <f t="shared" si="41"/>
        <v>0.76363995636044801</v>
      </c>
      <c r="V75" s="6">
        <f t="shared" si="42"/>
        <v>0.6880119901035826</v>
      </c>
      <c r="W75" s="17">
        <f>_xlfn.XLOOKUP(W$3&amp;$A75,[3]Calcs!$Q$2:$Q$2281,[3]Calcs!$H$2:$H$2281,"")</f>
        <v>5.4052462577819824</v>
      </c>
      <c r="X75" s="5">
        <f>_xlfn.XLOOKUP(X$3&amp;$A75,[3]Calcs!$Q$2:$Q$2281,[3]Calcs!$H$2:$H$2281,"")</f>
        <v>5.5611064434051514</v>
      </c>
      <c r="Y75" s="5">
        <f>_xlfn.XLOOKUP(Y$3&amp;$A75,[3]Calcs!$Q$2:$Q$2281,[3]Calcs!$H$2:$H$2281,"")</f>
        <v>5.7169666290283203</v>
      </c>
      <c r="Z75" s="5">
        <f>_xlfn.XLOOKUP(Z$3&amp;$A75,[3]Calcs!$Q$2:$Q$2281,[3]Calcs!$H$2:$H$2281,"")</f>
        <v>5.4057462215423584</v>
      </c>
      <c r="AA75" s="5">
        <f>_xlfn.XLOOKUP(AA$3&amp;$A75,[3]Calcs!$Q$2:$Q$2281,[3]Calcs!$H$2:$H$2281,"")</f>
        <v>5.0945258140563965</v>
      </c>
      <c r="AB75" s="5">
        <f>_xlfn.XLOOKUP(AB$3&amp;$A75,[3]Calcs!$Q$2:$Q$2281,[3]Calcs!$H$2:$H$2281,"")</f>
        <v>5.2199978828430176</v>
      </c>
      <c r="AC75" s="5">
        <f>_xlfn.XLOOKUP(AC$3&amp;$A75,[3]Calcs!$Q$2:$Q$2281,[3]Calcs!$H$2:$H$2281,"")</f>
        <v>4.993962287902832</v>
      </c>
      <c r="AD75" s="5">
        <f>_xlfn.XLOOKUP(AD$3&amp;$A75,[3]Calcs!$Q$2:$Q$2281,[3]Calcs!$H$2:$H$2281,"")</f>
        <v>5.1576881408691406</v>
      </c>
      <c r="AE75" s="5">
        <f>_xlfn.XLOOKUP(AE$3&amp;$A75,[3]Calcs!$Q$2:$Q$2281,[3]Calcs!$H$2:$H$2281,"")</f>
        <v>5.1269116401672363</v>
      </c>
      <c r="AF75" s="5">
        <f>_xlfn.XLOOKUP(AF$3&amp;$A75,[3]Calcs!$Q$2:$Q$2281,[3]Calcs!$H$2:$H$2281,"")</f>
        <v>5.0808663368225098</v>
      </c>
      <c r="AG75" s="5">
        <f>_xlfn.XLOOKUP(AG$3&amp;$A75,[3]Calcs!$Q$2:$Q$2281,[3]Calcs!$H$2:$H$2281,"")</f>
        <v>5.4466371536254883</v>
      </c>
      <c r="AH75" s="5">
        <f>_xlfn.XLOOKUP(AH$3&amp;$A75,[3]Calcs!$Q$2:$Q$2281,[3]Calcs!$H$2:$H$2281,"")</f>
        <v>5.7114992141723633</v>
      </c>
      <c r="AI75" s="5">
        <f>_xlfn.XLOOKUP(AI$3&amp;$A75,[3]Calcs!$Q$2:$Q$2281,[3]Calcs!$H$2:$H$2281,"")</f>
        <v>5.9198226928710938</v>
      </c>
      <c r="AJ75" s="5">
        <f>_xlfn.XLOOKUP(AJ$3&amp;$A75,[3]Calcs!$Q$2:$Q$2281,[3]Calcs!$H$2:$H$2281,"")</f>
        <v>6.0954732894897461</v>
      </c>
      <c r="AK75" s="128">
        <f>_xlfn.XLOOKUP(AK$3&amp;$A75,[3]Calcs!$Q$2:$Q$2281,[3]Calcs!$H$2:$H$2281,"")</f>
        <v>5.7677922248840332</v>
      </c>
      <c r="AL75" s="127">
        <f t="shared" si="43"/>
        <v>2.8509955353789276E-2</v>
      </c>
      <c r="AM75" s="6">
        <f t="shared" si="44"/>
        <v>-0.32768106460571289</v>
      </c>
      <c r="AN75" s="17">
        <f>_xlfn.XLOOKUP(AN$3&amp;$A75,[3]Calcs!$Q$2:$Q$2281,[3]Calcs!$G$2:$G$2281,"")</f>
        <v>78.8</v>
      </c>
      <c r="AO75" s="5">
        <f>_xlfn.XLOOKUP(AO$3&amp;$A75,[3]Calcs!$Q$2:$Q$2281,[3]Calcs!$G$2:$G$2281,"")</f>
        <v>79.099999999999994</v>
      </c>
      <c r="AP75" s="5">
        <f>_xlfn.XLOOKUP(AP$3&amp;$A75,[3]Calcs!$Q$2:$Q$2281,[3]Calcs!$G$2:$G$2281,"")</f>
        <v>79.400000000000006</v>
      </c>
      <c r="AQ75" s="5">
        <f>_xlfn.XLOOKUP(AQ$3&amp;$A75,[3]Calcs!$Q$2:$Q$2281,[3]Calcs!$G$2:$G$2281,"")</f>
        <v>79.7</v>
      </c>
      <c r="AR75" s="5">
        <f>_xlfn.XLOOKUP(AR$3&amp;$A75,[3]Calcs!$Q$2:$Q$2281,[3]Calcs!$G$2:$G$2281,"")</f>
        <v>80</v>
      </c>
      <c r="AS75" s="5">
        <f>_xlfn.XLOOKUP(AS$3&amp;$A75,[3]Calcs!$Q$2:$Q$2281,[3]Calcs!$G$2:$G$2281,"")</f>
        <v>80.3</v>
      </c>
      <c r="AT75" s="5">
        <f>_xlfn.XLOOKUP(AT$3&amp;$A75,[3]Calcs!$Q$2:$Q$2281,[3]Calcs!$G$2:$G$2281,"")</f>
        <v>80.5</v>
      </c>
      <c r="AU75" s="5">
        <f>_xlfn.XLOOKUP(AU$3&amp;$A75,[3]Calcs!$Q$2:$Q$2281,[3]Calcs!$G$2:$G$2281,"")</f>
        <v>80.8</v>
      </c>
      <c r="AV75" s="5">
        <f>_xlfn.XLOOKUP(AV$3&amp;$A75,[3]Calcs!$Q$2:$Q$2281,[3]Calcs!$G$2:$G$2281,"")</f>
        <v>81</v>
      </c>
      <c r="AW75" s="5">
        <f>_xlfn.XLOOKUP(AW$3&amp;$A75,[3]Calcs!$Q$2:$Q$2281,[3]Calcs!$G$2:$G$2281,"")</f>
        <v>81.2</v>
      </c>
      <c r="AX75" s="5">
        <f>_xlfn.XLOOKUP(AX$3&amp;$A75,[3]Calcs!$Q$2:$Q$2281,[3]Calcs!$G$2:$G$2281,"")</f>
        <v>81.400000000000006</v>
      </c>
      <c r="AY75" s="5">
        <f>_xlfn.XLOOKUP(AY$3&amp;$A75,[3]Calcs!$Q$2:$Q$2281,[3]Calcs!$G$2:$G$2281,"")</f>
        <v>81.7</v>
      </c>
      <c r="AZ75" s="5">
        <f>_xlfn.XLOOKUP(AZ$3&amp;$A75,[3]Calcs!$Q$2:$Q$2281,[3]Calcs!$G$2:$G$2281,"")</f>
        <v>81.900000000000006</v>
      </c>
      <c r="BA75" s="5">
        <f>_xlfn.XLOOKUP(BA$3&amp;$A75,[3]Calcs!$Q$2:$Q$2281,[3]Calcs!$G$2:$G$2281,"")</f>
        <v>82</v>
      </c>
      <c r="BB75" s="5">
        <f>_xlfn.XLOOKUP(BB$3&amp;$A75,[3]Calcs!$Q$2:$Q$2281,[3]Calcs!$G$2:$G$2281,"")</f>
        <v>81.199999999999989</v>
      </c>
      <c r="BC75" s="127">
        <f t="shared" si="45"/>
        <v>0.24923076923076962</v>
      </c>
      <c r="BD75" s="6">
        <f t="shared" si="46"/>
        <v>-0.80000000000001137</v>
      </c>
      <c r="BE75" s="17">
        <f>_xlfn.XLOOKUP(BE$3&amp;$A75,[3]Calcs!$Q$2:$Q$2281,[3]Calcs!$I$2:$I$2281,"")</f>
        <v>4.5622389615743302</v>
      </c>
      <c r="BF75" s="5">
        <f>_xlfn.XLOOKUP(BF$3&amp;$A75,[3]Calcs!$Q$2:$Q$2281,[3]Calcs!$I$2:$I$2281,"")</f>
        <v>4.5556368556733</v>
      </c>
      <c r="BG75" s="5">
        <f>_xlfn.XLOOKUP(BG$3&amp;$A75,[3]Calcs!$Q$2:$Q$2281,[3]Calcs!$I$2:$I$2281,"")</f>
        <v>4.4213906686604396</v>
      </c>
      <c r="BH75" s="5">
        <f>_xlfn.XLOOKUP(BH$3&amp;$A75,[3]Calcs!$Q$2:$Q$2281,[3]Calcs!$I$2:$I$2281,"")</f>
        <v>4.2794503376719</v>
      </c>
      <c r="BI75" s="5">
        <f>_xlfn.XLOOKUP(BI$3&amp;$A75,[3]Calcs!$Q$2:$Q$2281,[3]Calcs!$I$2:$I$2281,"")</f>
        <v>4.3932591561044498</v>
      </c>
      <c r="BJ75" s="5">
        <f>_xlfn.XLOOKUP(BJ$3&amp;$A75,[3]Calcs!$Q$2:$Q$2281,[3]Calcs!$I$2:$I$2281,"")</f>
        <v>3.9559722837901901</v>
      </c>
      <c r="BK75" s="5">
        <f>_xlfn.XLOOKUP(BK$3&amp;$A75,[3]Calcs!$Q$2:$Q$2281,[3]Calcs!$I$2:$I$2281,"")</f>
        <v>3.6476161671098302</v>
      </c>
      <c r="BL75" s="5">
        <f>_xlfn.XLOOKUP(BL$3&amp;$A75,[3]Calcs!$Q$2:$Q$2281,[3]Calcs!$I$2:$I$2281,"")</f>
        <v>3.60087386069885</v>
      </c>
      <c r="BM75" s="5">
        <f>_xlfn.XLOOKUP(BM$3&amp;$A75,[3]Calcs!$Q$2:$Q$2281,[3]Calcs!$I$2:$I$2281,"")</f>
        <v>3.6259670525816698</v>
      </c>
      <c r="BN75" s="5">
        <f>_xlfn.XLOOKUP(BN$3&amp;$A75,[3]Calcs!$Q$2:$Q$2281,[3]Calcs!$I$2:$I$2281,"")</f>
        <v>3.94438521016877</v>
      </c>
      <c r="BO75" s="5">
        <f>_xlfn.XLOOKUP(BO$3&amp;$A75,[3]Calcs!$Q$2:$Q$2281,[3]Calcs!$I$2:$I$2281,"")</f>
        <v>3.9686193605926499</v>
      </c>
      <c r="BP75" s="5">
        <f>_xlfn.XLOOKUP(BP$3&amp;$A75,[3]Calcs!$Q$2:$Q$2281,[3]Calcs!$I$2:$I$2281,"")</f>
        <v>4.4018177104812501</v>
      </c>
      <c r="BQ75" s="5">
        <f>_xlfn.XLOOKUP(BQ$3&amp;$A75,[3]Calcs!$Q$2:$Q$2281,[3]Calcs!$I$2:$I$2281,"")</f>
        <v>4.5665587662719034</v>
      </c>
      <c r="BR75" s="5">
        <f>_xlfn.XLOOKUP(BR$3&amp;$A75,[3]Calcs!$Q$2:$Q$2281,[3]Calcs!$I$2:$I$2281,"")</f>
        <v>4.7760211746471404</v>
      </c>
      <c r="BS75" s="5">
        <f>_xlfn.XLOOKUP(BS$3&amp;$A75,[3]Calcs!$Q$2:$Q$2281,[3]Calcs!$I$2:$I$2281,"")</f>
        <v>4.0409733057493602</v>
      </c>
      <c r="BT75" s="127">
        <f t="shared" si="47"/>
        <v>-6.008332761211487E-3</v>
      </c>
      <c r="BU75" s="6">
        <f t="shared" si="48"/>
        <v>-0.73504786889778018</v>
      </c>
      <c r="BV75" s="15">
        <f t="shared" si="50"/>
        <v>41</v>
      </c>
      <c r="BW75">
        <f t="shared" si="50"/>
        <v>55</v>
      </c>
      <c r="BX75">
        <f t="shared" si="50"/>
        <v>50</v>
      </c>
      <c r="BY75">
        <f t="shared" si="50"/>
        <v>59</v>
      </c>
      <c r="BZ75">
        <f t="shared" si="50"/>
        <v>78</v>
      </c>
      <c r="CA75">
        <f t="shared" si="50"/>
        <v>57</v>
      </c>
      <c r="CB75">
        <f t="shared" si="50"/>
        <v>64</v>
      </c>
      <c r="CC75">
        <f t="shared" si="50"/>
        <v>57</v>
      </c>
      <c r="CD75">
        <f t="shared" si="50"/>
        <v>59</v>
      </c>
      <c r="CE75">
        <f t="shared" si="50"/>
        <v>75</v>
      </c>
      <c r="CF75">
        <f t="shared" si="50"/>
        <v>57</v>
      </c>
      <c r="CG75">
        <f t="shared" si="50"/>
        <v>63</v>
      </c>
      <c r="CH75">
        <f t="shared" si="50"/>
        <v>64</v>
      </c>
      <c r="CI75">
        <f t="shared" si="50"/>
        <v>63</v>
      </c>
      <c r="CJ75">
        <f t="shared" si="50"/>
        <v>45</v>
      </c>
      <c r="CK75" s="17">
        <v>10.542836999999999</v>
      </c>
      <c r="CL75" s="5">
        <v>10.57315</v>
      </c>
      <c r="CM75" s="5">
        <v>10.595312</v>
      </c>
      <c r="CN75" s="5">
        <v>10.604066000000001</v>
      </c>
      <c r="CO75" s="5">
        <v>10.596055</v>
      </c>
      <c r="CP75" s="5">
        <v>10.569388</v>
      </c>
      <c r="CQ75" s="5">
        <v>10.526308</v>
      </c>
      <c r="CR75" s="5">
        <v>10.473025</v>
      </c>
      <c r="CS75" s="5">
        <v>10.418224</v>
      </c>
      <c r="CT75" s="5">
        <v>10.368345999999999</v>
      </c>
      <c r="CU75" s="5">
        <v>10.32554</v>
      </c>
      <c r="CV75" s="5">
        <v>10.288527</v>
      </c>
      <c r="CW75" s="5">
        <v>10.256191999999999</v>
      </c>
      <c r="CX75" s="5">
        <v>10.226177999999999</v>
      </c>
      <c r="CY75" s="5">
        <v>10.196707</v>
      </c>
      <c r="CZ75">
        <f t="shared" si="51"/>
        <v>444.9940681045249</v>
      </c>
      <c r="DA75">
        <f t="shared" si="51"/>
        <v>456.77226202761608</v>
      </c>
      <c r="DB75">
        <f t="shared" si="51"/>
        <v>474.98113018746079</v>
      </c>
      <c r="DC75">
        <f t="shared" si="51"/>
        <v>462.51776891225296</v>
      </c>
      <c r="DD75">
        <f t="shared" si="51"/>
        <v>439.39668532241086</v>
      </c>
      <c r="DE75">
        <f t="shared" si="51"/>
        <v>465.70031546477566</v>
      </c>
      <c r="DF75">
        <f t="shared" si="51"/>
        <v>462.68141413632515</v>
      </c>
      <c r="DG75">
        <f t="shared" si="51"/>
        <v>475.88154159648172</v>
      </c>
      <c r="DH75">
        <f t="shared" si="51"/>
        <v>470.90254703564494</v>
      </c>
      <c r="DI75">
        <f t="shared" si="51"/>
        <v>451.4023635866705</v>
      </c>
      <c r="DJ75">
        <f t="shared" si="51"/>
        <v>472.29829029116058</v>
      </c>
      <c r="DK75">
        <f t="shared" si="51"/>
        <v>469.64987897522417</v>
      </c>
      <c r="DL75">
        <f t="shared" si="51"/>
        <v>473.05398641958345</v>
      </c>
      <c r="DM75">
        <f t="shared" si="51"/>
        <v>473.09298600100573</v>
      </c>
      <c r="DN75">
        <f t="shared" si="51"/>
        <v>478.74502778291719</v>
      </c>
      <c r="DO75" s="5">
        <v>10.542836999999999</v>
      </c>
      <c r="DP75" s="5">
        <v>10.57315</v>
      </c>
      <c r="DQ75" s="5">
        <v>10.595312</v>
      </c>
      <c r="DR75" s="5">
        <v>10.604066000000001</v>
      </c>
      <c r="DS75" s="5">
        <v>10.596055</v>
      </c>
      <c r="DT75" s="5">
        <v>10.569388</v>
      </c>
      <c r="DU75" s="5">
        <v>10.526308</v>
      </c>
      <c r="DV75" s="5">
        <v>10.473025</v>
      </c>
      <c r="DW75" s="5">
        <v>10.418224</v>
      </c>
      <c r="DX75" s="5">
        <v>10.368345999999999</v>
      </c>
      <c r="DY75" s="5">
        <v>10.32554</v>
      </c>
      <c r="DZ75" s="5">
        <v>10.288527</v>
      </c>
      <c r="EA75" s="5">
        <v>10.256191999999999</v>
      </c>
      <c r="EB75" s="5">
        <v>10.226177999999999</v>
      </c>
      <c r="EC75" s="5">
        <v>10.196707</v>
      </c>
      <c r="ED75" s="127" t="str">
        <f t="shared" ref="ED75:EH85" si="56">IFERROR(E75/VLOOKUP($C75,$C$159:$S$166,E$3-2003,0),"")</f>
        <v/>
      </c>
      <c r="EE75" s="6">
        <f t="shared" si="56"/>
        <v>0.95318600536000275</v>
      </c>
      <c r="EF75" s="6">
        <f t="shared" si="56"/>
        <v>0.9547789035213553</v>
      </c>
      <c r="EG75" s="6">
        <f t="shared" si="56"/>
        <v>0.92638911806656821</v>
      </c>
      <c r="EH75" s="6">
        <f t="shared" si="56"/>
        <v>0.87712630545043324</v>
      </c>
      <c r="EI75" s="6">
        <f t="shared" si="54"/>
        <v>0.91665797815204264</v>
      </c>
      <c r="EJ75" s="6">
        <f t="shared" si="54"/>
        <v>0.90556922310923416</v>
      </c>
      <c r="EK75" s="6">
        <f t="shared" si="54"/>
        <v>0.92350998868859413</v>
      </c>
      <c r="EL75" s="6">
        <f t="shared" si="54"/>
        <v>0.9143918203029221</v>
      </c>
      <c r="EM75" s="6">
        <f t="shared" si="54"/>
        <v>0.88357390153950088</v>
      </c>
      <c r="EN75" s="6">
        <f t="shared" si="54"/>
        <v>0.91294619159734625</v>
      </c>
      <c r="EO75" s="6">
        <f t="shared" si="54"/>
        <v>0.89663635416898768</v>
      </c>
      <c r="EP75" s="6">
        <f>IFERROR(Q75/VLOOKUP($C75,$C$159:$S$166,Q$3-2003,0),"")</f>
        <v>0.88920686914262181</v>
      </c>
      <c r="EQ75" s="6">
        <f t="shared" si="55"/>
        <v>0.88815742541279097</v>
      </c>
      <c r="ER75" s="6">
        <f>IFERROR(S75/VLOOKUP($C75,$C$159:$S$166,S$3-2003,0),"")</f>
        <v>0.86268243413404544</v>
      </c>
      <c r="ES75" s="17">
        <f t="shared" si="36"/>
        <v>42.208190082472576</v>
      </c>
      <c r="ET75" s="5">
        <f t="shared" si="36"/>
        <v>43.201152166347406</v>
      </c>
      <c r="EU75" s="5">
        <f t="shared" si="36"/>
        <v>44.829367005658803</v>
      </c>
      <c r="EV75" s="5">
        <f t="shared" si="36"/>
        <v>43.617020953307239</v>
      </c>
      <c r="EW75" s="5">
        <f t="shared" si="36"/>
        <v>41.467950602597938</v>
      </c>
      <c r="EX75" s="5">
        <f t="shared" si="36"/>
        <v>44.061237553657378</v>
      </c>
      <c r="EY75" s="5">
        <f t="shared" si="36"/>
        <v>43.95476686947837</v>
      </c>
      <c r="EZ75" s="5">
        <f t="shared" si="36"/>
        <v>45.438785985565943</v>
      </c>
      <c r="FA75" s="5">
        <f t="shared" si="53"/>
        <v>45.199886951523112</v>
      </c>
      <c r="FB75" s="5">
        <f t="shared" si="53"/>
        <v>43.536583712259464</v>
      </c>
      <c r="FC75" s="5">
        <f t="shared" si="53"/>
        <v>45.740783561069016</v>
      </c>
      <c r="FD75" s="5">
        <f t="shared" si="53"/>
        <v>45.647922095672605</v>
      </c>
      <c r="FE75" s="5">
        <f t="shared" si="53"/>
        <v>46.123745189207021</v>
      </c>
      <c r="FF75" s="5">
        <f t="shared" si="53"/>
        <v>46.262932837762627</v>
      </c>
      <c r="FG75" s="5">
        <f t="shared" si="49"/>
        <v>46.950944827866209</v>
      </c>
      <c r="FH75" s="15">
        <f t="shared" si="52"/>
        <v>444.9940681045249</v>
      </c>
      <c r="FI75">
        <f t="shared" si="52"/>
        <v>456.77226202761608</v>
      </c>
      <c r="FJ75">
        <f t="shared" si="52"/>
        <v>474.98113018746079</v>
      </c>
      <c r="FK75">
        <f t="shared" si="52"/>
        <v>462.51776891225296</v>
      </c>
      <c r="FL75">
        <f t="shared" si="52"/>
        <v>439.39668532241086</v>
      </c>
      <c r="FM75">
        <f t="shared" si="52"/>
        <v>465.70031546477566</v>
      </c>
      <c r="FN75">
        <f t="shared" si="52"/>
        <v>462.68141413632515</v>
      </c>
      <c r="FO75">
        <f t="shared" si="52"/>
        <v>475.88154159648172</v>
      </c>
      <c r="FP75">
        <f t="shared" si="52"/>
        <v>470.90254703564494</v>
      </c>
      <c r="FQ75">
        <f t="shared" si="52"/>
        <v>451.4023635866705</v>
      </c>
      <c r="FR75">
        <f t="shared" si="52"/>
        <v>472.29829029116058</v>
      </c>
      <c r="FS75">
        <f t="shared" si="52"/>
        <v>469.64987897522417</v>
      </c>
      <c r="FT75">
        <f t="shared" si="52"/>
        <v>473.05398641958345</v>
      </c>
      <c r="FU75">
        <f t="shared" si="52"/>
        <v>473.09298600100573</v>
      </c>
      <c r="FV75">
        <f t="shared" si="52"/>
        <v>478.74502778291719</v>
      </c>
    </row>
    <row r="76" spans="1:178">
      <c r="A76" t="str">
        <f>VLOOKUP(B76,'[3]country codes'!$A$3:$B$287,2,0)</f>
        <v>RWA</v>
      </c>
      <c r="B76" s="1" t="s">
        <v>93</v>
      </c>
      <c r="C76" s="15">
        <v>5</v>
      </c>
      <c r="E76" s="17">
        <f>IFERROR(VLOOKUP(E$3&amp;$A76,[3]Calcs!$Q$2:$R$2281,2,0),"")</f>
        <v>37.536236100905136</v>
      </c>
      <c r="F76" s="5">
        <f>IFERROR(VLOOKUP(F$3&amp;$A76,[3]Calcs!$Q$2:$R$2281,2,0),"")</f>
        <v>39.310094364615729</v>
      </c>
      <c r="G76" s="5">
        <f>IFERROR(VLOOKUP(G$3&amp;$A76,[3]Calcs!$Q$2:$R$2281,2,0),"")</f>
        <v>41.011088644666728</v>
      </c>
      <c r="H76" s="5">
        <f>IFERROR(VLOOKUP(H$3&amp;$A76,[3]Calcs!$Q$2:$R$2281,2,0),"")</f>
        <v>39.66762334970273</v>
      </c>
      <c r="I76" s="5">
        <f>IFERROR(VLOOKUP(I$3&amp;$A76,[3]Calcs!$Q$2:$R$2281,2,0),"")</f>
        <v>40.738078224040208</v>
      </c>
      <c r="J76" s="5">
        <f>IFERROR(VLOOKUP(J$3&amp;$A76,[3]Calcs!$Q$2:$R$2281,2,0),"")</f>
        <v>41.772858544436822</v>
      </c>
      <c r="K76" s="5">
        <f>IFERROR(VLOOKUP(K$3&amp;$A76,[3]Calcs!$Q$2:$R$2281,2,0),"")</f>
        <v>36.766857290628415</v>
      </c>
      <c r="L76" s="5">
        <f>IFERROR(VLOOKUP(L$3&amp;$A76,[3]Calcs!$Q$2:$R$2281,2,0),"")</f>
        <v>38.458132898285506</v>
      </c>
      <c r="M76" s="5">
        <f>IFERROR(VLOOKUP(M$3&amp;$A76,[3]Calcs!$Q$2:$R$2281,2,0),"")</f>
        <v>40.042329117573487</v>
      </c>
      <c r="N76" s="5">
        <f>IFERROR(VLOOKUP(N$3&amp;$A76,[3]Calcs!$Q$2:$R$2281,2,0),"")</f>
        <v>39.610061044452848</v>
      </c>
      <c r="O76" s="5">
        <f>IFERROR(VLOOKUP(O$3&amp;$A76,[3]Calcs!$Q$2:$R$2281,2,0),"")</f>
        <v>38.704541125848593</v>
      </c>
      <c r="P76" s="5">
        <f>IFERROR(VLOOKUP(P$3&amp;$A76,[3]Calcs!$Q$2:$R$2281,2,0),"")</f>
        <v>37.367913933585882</v>
      </c>
      <c r="Q76" s="5">
        <f>IFERROR(VLOOKUP(Q$3&amp;$A76,[3]Calcs!$Q$2:$R$2281,2,0),"")</f>
        <v>41.102058467867053</v>
      </c>
      <c r="R76" s="5">
        <f>IFERROR(VLOOKUP(R$3&amp;$A76,[3]Calcs!$Q$2:$R$2281,2,0),"")</f>
        <v>39.234484028971274</v>
      </c>
      <c r="S76" s="5" t="str">
        <f>IFERROR(VLOOKUP(S$3&amp;$A76,[3]Calcs!$Q$2:$R$2281,2,0),"")</f>
        <v/>
      </c>
      <c r="T76" s="127">
        <f t="shared" si="40"/>
        <v>-1.5124655685608631E-2</v>
      </c>
      <c r="U76" s="6">
        <f t="shared" si="41"/>
        <v>-4.208791746249621E-2</v>
      </c>
      <c r="V76" s="6" t="str">
        <f t="shared" si="42"/>
        <v/>
      </c>
      <c r="W76" s="17">
        <f>_xlfn.XLOOKUP(W$3&amp;$A76,[3]Calcs!$Q$2:$Q$2281,[3]Calcs!$H$2:$H$2281,"")</f>
        <v>4.2147035598754883</v>
      </c>
      <c r="X76" s="5">
        <f>_xlfn.XLOOKUP(X$3&amp;$A76,[3]Calcs!$Q$2:$Q$2281,[3]Calcs!$H$2:$H$2281,"")</f>
        <v>4.2888462543487549</v>
      </c>
      <c r="Y76" s="5">
        <f>_xlfn.XLOOKUP(Y$3&amp;$A76,[3]Calcs!$Q$2:$Q$2281,[3]Calcs!$H$2:$H$2281,"")</f>
        <v>4.3629889488220215</v>
      </c>
      <c r="Z76" s="5">
        <f>_xlfn.XLOOKUP(Z$3&amp;$A76,[3]Calcs!$Q$2:$Q$2281,[3]Calcs!$H$2:$H$2281,"")</f>
        <v>4.029761791229248</v>
      </c>
      <c r="AA76" s="5">
        <f>_xlfn.XLOOKUP(AA$3&amp;$A76,[3]Calcs!$Q$2:$Q$2281,[3]Calcs!$H$2:$H$2281,"")</f>
        <v>4.0635988712310791</v>
      </c>
      <c r="AB76" s="5">
        <f>_xlfn.XLOOKUP(AB$3&amp;$A76,[3]Calcs!$Q$2:$Q$2281,[3]Calcs!$H$2:$H$2281,"")</f>
        <v>4.0974359512329102</v>
      </c>
      <c r="AC76" s="5">
        <f>_xlfn.XLOOKUP(AC$3&amp;$A76,[3]Calcs!$Q$2:$Q$2281,[3]Calcs!$H$2:$H$2281,"")</f>
        <v>3.3330478668212891</v>
      </c>
      <c r="AD76" s="5">
        <f>_xlfn.XLOOKUP(AD$3&amp;$A76,[3]Calcs!$Q$2:$Q$2281,[3]Calcs!$H$2:$H$2281,"")</f>
        <v>3.4663877487182617</v>
      </c>
      <c r="AE76" s="5">
        <f>_xlfn.XLOOKUP(AE$3&amp;$A76,[3]Calcs!$Q$2:$Q$2281,[3]Calcs!$H$2:$H$2281,"")</f>
        <v>3.5956783294677734</v>
      </c>
      <c r="AF76" s="5">
        <f>_xlfn.XLOOKUP(AF$3&amp;$A76,[3]Calcs!$Q$2:$Q$2281,[3]Calcs!$H$2:$H$2281,"")</f>
        <v>3.4831089973449707</v>
      </c>
      <c r="AG76" s="5">
        <f>_xlfn.XLOOKUP(AG$3&amp;$A76,[3]Calcs!$Q$2:$Q$2281,[3]Calcs!$H$2:$H$2281,"")</f>
        <v>3.3329899311065674</v>
      </c>
      <c r="AH76" s="5">
        <f>_xlfn.XLOOKUP(AH$3&amp;$A76,[3]Calcs!$Q$2:$Q$2281,[3]Calcs!$H$2:$H$2281,"")</f>
        <v>3.1083738803863525</v>
      </c>
      <c r="AI76" s="5">
        <f>_xlfn.XLOOKUP(AI$3&amp;$A76,[3]Calcs!$Q$2:$Q$2281,[3]Calcs!$H$2:$H$2281,"")</f>
        <v>3.5610466003417969</v>
      </c>
      <c r="AJ76" s="5">
        <f>_xlfn.XLOOKUP(AJ$3&amp;$A76,[3]Calcs!$Q$2:$Q$2281,[3]Calcs!$H$2:$H$2281,"")</f>
        <v>3.2681522369384766</v>
      </c>
      <c r="AK76" s="128" t="str">
        <f>_xlfn.XLOOKUP(AK$3&amp;$A76,[3]Calcs!$Q$2:$Q$2281,[3]Calcs!$H$2:$H$2281,"")</f>
        <v/>
      </c>
      <c r="AL76" s="127">
        <f t="shared" si="43"/>
        <v>-8.9569855784321875E-2</v>
      </c>
      <c r="AM76" s="6" t="str">
        <f t="shared" si="44"/>
        <v/>
      </c>
      <c r="AN76" s="17">
        <f>_xlfn.XLOOKUP(AN$3&amp;$A76,[3]Calcs!$Q$2:$Q$2281,[3]Calcs!$G$2:$G$2281,"")</f>
        <v>57.1</v>
      </c>
      <c r="AO76" s="5">
        <f>_xlfn.XLOOKUP(AO$3&amp;$A76,[3]Calcs!$Q$2:$Q$2281,[3]Calcs!$G$2:$G$2281,"")</f>
        <v>58.9</v>
      </c>
      <c r="AP76" s="5">
        <f>_xlfn.XLOOKUP(AP$3&amp;$A76,[3]Calcs!$Q$2:$Q$2281,[3]Calcs!$G$2:$G$2281,"")</f>
        <v>60.6</v>
      </c>
      <c r="AQ76" s="5">
        <f>_xlfn.XLOOKUP(AQ$3&amp;$A76,[3]Calcs!$Q$2:$Q$2281,[3]Calcs!$G$2:$G$2281,"")</f>
        <v>62.1</v>
      </c>
      <c r="AR76" s="5">
        <f>_xlfn.XLOOKUP(AR$3&amp;$A76,[3]Calcs!$Q$2:$Q$2281,[3]Calcs!$G$2:$G$2281,"")</f>
        <v>63.4</v>
      </c>
      <c r="AS76" s="5">
        <f>_xlfn.XLOOKUP(AS$3&amp;$A76,[3]Calcs!$Q$2:$Q$2281,[3]Calcs!$G$2:$G$2281,"")</f>
        <v>64.5</v>
      </c>
      <c r="AT76" s="5">
        <f>_xlfn.XLOOKUP(AT$3&amp;$A76,[3]Calcs!$Q$2:$Q$2281,[3]Calcs!$G$2:$G$2281,"")</f>
        <v>65.400000000000006</v>
      </c>
      <c r="AU76" s="5">
        <f>_xlfn.XLOOKUP(AU$3&amp;$A76,[3]Calcs!$Q$2:$Q$2281,[3]Calcs!$G$2:$G$2281,"")</f>
        <v>66.2</v>
      </c>
      <c r="AV76" s="5">
        <f>_xlfn.XLOOKUP(AV$3&amp;$A76,[3]Calcs!$Q$2:$Q$2281,[3]Calcs!$G$2:$G$2281,"")</f>
        <v>66.900000000000006</v>
      </c>
      <c r="AW76" s="5">
        <f>_xlfn.XLOOKUP(AW$3&amp;$A76,[3]Calcs!$Q$2:$Q$2281,[3]Calcs!$G$2:$G$2281,"")</f>
        <v>67.5</v>
      </c>
      <c r="AX76" s="5">
        <f>_xlfn.XLOOKUP(AX$3&amp;$A76,[3]Calcs!$Q$2:$Q$2281,[3]Calcs!$G$2:$G$2281,"")</f>
        <v>67.900000000000006</v>
      </c>
      <c r="AY76" s="5">
        <f>_xlfn.XLOOKUP(AY$3&amp;$A76,[3]Calcs!$Q$2:$Q$2281,[3]Calcs!$G$2:$G$2281,"")</f>
        <v>68.3</v>
      </c>
      <c r="AZ76" s="5">
        <f>_xlfn.XLOOKUP(AZ$3&amp;$A76,[3]Calcs!$Q$2:$Q$2281,[3]Calcs!$G$2:$G$2281,"")</f>
        <v>68.7</v>
      </c>
      <c r="BA76" s="5">
        <f>_xlfn.XLOOKUP(BA$3&amp;$A76,[3]Calcs!$Q$2:$Q$2281,[3]Calcs!$G$2:$G$2281,"")</f>
        <v>69</v>
      </c>
      <c r="BB76" s="5">
        <f>_xlfn.XLOOKUP(BB$3&amp;$A76,[3]Calcs!$Q$2:$Q$2281,[3]Calcs!$G$2:$G$2281,"")</f>
        <v>69.273922480620158</v>
      </c>
      <c r="BC76" s="127">
        <f t="shared" si="45"/>
        <v>0.88109890109890132</v>
      </c>
      <c r="BD76" s="6">
        <f t="shared" si="46"/>
        <v>0.27392248062015767</v>
      </c>
      <c r="BE76" s="17">
        <f>_xlfn.XLOOKUP(BE$3&amp;$A76,[3]Calcs!$Q$2:$Q$2281,[3]Calcs!$I$2:$I$2281,"")</f>
        <v>0.67473071637482096</v>
      </c>
      <c r="BF76" s="5">
        <f>_xlfn.XLOOKUP(BF$3&amp;$A76,[3]Calcs!$Q$2:$Q$2281,[3]Calcs!$I$2:$I$2281,"")</f>
        <v>0.68564882183350195</v>
      </c>
      <c r="BG76" s="5">
        <f>_xlfn.XLOOKUP(BG$3&amp;$A76,[3]Calcs!$Q$2:$Q$2281,[3]Calcs!$I$2:$I$2281,"")</f>
        <v>0.71521839877093596</v>
      </c>
      <c r="BH76" s="5">
        <f>_xlfn.XLOOKUP(BH$3&amp;$A76,[3]Calcs!$Q$2:$Q$2281,[3]Calcs!$I$2:$I$2281,"")</f>
        <v>0.73449891641989795</v>
      </c>
      <c r="BI76" s="5">
        <f>_xlfn.XLOOKUP(BI$3&amp;$A76,[3]Calcs!$Q$2:$Q$2281,[3]Calcs!$I$2:$I$2281,"")</f>
        <v>0.75471330203312803</v>
      </c>
      <c r="BJ76" s="5">
        <f>_xlfn.XLOOKUP(BJ$3&amp;$A76,[3]Calcs!$Q$2:$Q$2281,[3]Calcs!$I$2:$I$2281,"")</f>
        <v>0.74587766127730704</v>
      </c>
      <c r="BK76" s="5">
        <f>_xlfn.XLOOKUP(BK$3&amp;$A76,[3]Calcs!$Q$2:$Q$2281,[3]Calcs!$I$2:$I$2281,"")</f>
        <v>0.75779878877501405</v>
      </c>
      <c r="BL76" s="5">
        <f>_xlfn.XLOOKUP(BL$3&amp;$A76,[3]Calcs!$Q$2:$Q$2281,[3]Calcs!$I$2:$I$2281,"")</f>
        <v>0.73367496899690399</v>
      </c>
      <c r="BM76" s="5">
        <f>_xlfn.XLOOKUP(BM$3&amp;$A76,[3]Calcs!$Q$2:$Q$2281,[3]Calcs!$I$2:$I$2281,"")</f>
        <v>0.69967086627552899</v>
      </c>
      <c r="BN76" s="5">
        <f>_xlfn.XLOOKUP(BN$3&amp;$A76,[3]Calcs!$Q$2:$Q$2281,[3]Calcs!$I$2:$I$2281,"")</f>
        <v>0.68646519769777503</v>
      </c>
      <c r="BO76" s="5">
        <f>_xlfn.XLOOKUP(BO$3&amp;$A76,[3]Calcs!$Q$2:$Q$2281,[3]Calcs!$I$2:$I$2281,"")</f>
        <v>0.68925727472950205</v>
      </c>
      <c r="BP76" s="5">
        <f>_xlfn.XLOOKUP(BP$3&amp;$A76,[3]Calcs!$Q$2:$Q$2281,[3]Calcs!$I$2:$I$2281,"")</f>
        <v>0.67463904741685399</v>
      </c>
      <c r="BQ76" s="5">
        <f>_xlfn.XLOOKUP(BQ$3&amp;$A76,[3]Calcs!$Q$2:$Q$2281,[3]Calcs!$I$2:$I$2281,"")</f>
        <v>0.64179817084430957</v>
      </c>
      <c r="BR76" s="5">
        <f>_xlfn.XLOOKUP(BR$3&amp;$A76,[3]Calcs!$Q$2:$Q$2281,[3]Calcs!$I$2:$I$2281,"")</f>
        <v>0.60620496939409307</v>
      </c>
      <c r="BS76" s="5" t="str">
        <f>_xlfn.XLOOKUP(BS$3&amp;$A76,[3]Calcs!$Q$2:$Q$2281,[3]Calcs!$I$2:$I$2281,"")</f>
        <v/>
      </c>
      <c r="BT76" s="127">
        <f t="shared" si="47"/>
        <v>-5.6243565980446091E-3</v>
      </c>
      <c r="BU76" s="6" t="str">
        <f t="shared" si="48"/>
        <v/>
      </c>
      <c r="BV76" s="15">
        <f t="shared" si="50"/>
        <v>55</v>
      </c>
      <c r="BW76">
        <f t="shared" si="50"/>
        <v>81</v>
      </c>
      <c r="BX76">
        <f t="shared" si="50"/>
        <v>72</v>
      </c>
      <c r="BY76">
        <f t="shared" si="50"/>
        <v>87</v>
      </c>
      <c r="BZ76">
        <f t="shared" si="50"/>
        <v>82</v>
      </c>
      <c r="CA76">
        <f t="shared" si="50"/>
        <v>76</v>
      </c>
      <c r="CB76">
        <f t="shared" si="50"/>
        <v>110</v>
      </c>
      <c r="CC76">
        <f t="shared" si="50"/>
        <v>100</v>
      </c>
      <c r="CD76">
        <f t="shared" si="50"/>
        <v>92</v>
      </c>
      <c r="CE76">
        <f t="shared" si="50"/>
        <v>95</v>
      </c>
      <c r="CF76">
        <f t="shared" si="50"/>
        <v>101</v>
      </c>
      <c r="CG76">
        <f t="shared" si="50"/>
        <v>120</v>
      </c>
      <c r="CH76">
        <f t="shared" si="50"/>
        <v>96</v>
      </c>
      <c r="CI76">
        <f t="shared" si="50"/>
        <v>115</v>
      </c>
      <c r="CJ76" t="str">
        <f t="shared" si="50"/>
        <v/>
      </c>
      <c r="CK76" s="17">
        <v>9.0433420000000009</v>
      </c>
      <c r="CL76" s="5">
        <v>9.2737590000000001</v>
      </c>
      <c r="CM76" s="5">
        <v>9.5245319999999989</v>
      </c>
      <c r="CN76" s="5">
        <v>9.7827700000000011</v>
      </c>
      <c r="CO76" s="5">
        <v>10.039337999999999</v>
      </c>
      <c r="CP76" s="5">
        <v>10.293333000000001</v>
      </c>
      <c r="CQ76" s="5">
        <v>10.549668</v>
      </c>
      <c r="CR76" s="5">
        <v>10.811538000000001</v>
      </c>
      <c r="CS76" s="5">
        <v>11.083629</v>
      </c>
      <c r="CT76" s="5">
        <v>11.369066</v>
      </c>
      <c r="CU76" s="5">
        <v>11.668829000000001</v>
      </c>
      <c r="CV76" s="5">
        <v>11.98096</v>
      </c>
      <c r="CW76" s="5">
        <v>12.301969</v>
      </c>
      <c r="CX76" s="5">
        <v>12.626938000000001</v>
      </c>
      <c r="CY76" s="5" t="s">
        <v>333</v>
      </c>
      <c r="CZ76">
        <f t="shared" si="51"/>
        <v>339.45302045323166</v>
      </c>
      <c r="DA76">
        <f t="shared" si="51"/>
        <v>364.55234140470441</v>
      </c>
      <c r="DB76">
        <f t="shared" si="51"/>
        <v>390.61142615096486</v>
      </c>
      <c r="DC76">
        <f t="shared" si="51"/>
        <v>388.05923567677144</v>
      </c>
      <c r="DD76">
        <f t="shared" si="51"/>
        <v>408.98333676157932</v>
      </c>
      <c r="DE76">
        <f t="shared" si="51"/>
        <v>429.98194335978354</v>
      </c>
      <c r="DF76">
        <f t="shared" si="51"/>
        <v>387.87813781950933</v>
      </c>
      <c r="DG76">
        <f t="shared" si="51"/>
        <v>415.79156523886388</v>
      </c>
      <c r="DH76">
        <f t="shared" si="51"/>
        <v>443.81432023508194</v>
      </c>
      <c r="DI76">
        <f t="shared" si="51"/>
        <v>450.32939827841335</v>
      </c>
      <c r="DJ76">
        <f t="shared" si="51"/>
        <v>451.63667192099473</v>
      </c>
      <c r="DK76">
        <f t="shared" si="51"/>
        <v>447.70348212173508</v>
      </c>
      <c r="DL76">
        <f t="shared" si="51"/>
        <v>505.63624910788798</v>
      </c>
      <c r="DM76">
        <f t="shared" si="51"/>
        <v>495.4113972958105</v>
      </c>
      <c r="DN76" t="str">
        <f t="shared" si="51"/>
        <v/>
      </c>
      <c r="DO76" s="5">
        <v>9.0433420000000009</v>
      </c>
      <c r="DP76" s="5">
        <v>9.2737590000000001</v>
      </c>
      <c r="DQ76" s="5">
        <v>9.5245319999999989</v>
      </c>
      <c r="DR76" s="5">
        <v>9.7827700000000011</v>
      </c>
      <c r="DS76" s="5">
        <v>10.039337999999999</v>
      </c>
      <c r="DT76" s="5">
        <v>10.293333000000001</v>
      </c>
      <c r="DU76" s="5">
        <v>10.549668</v>
      </c>
      <c r="DV76" s="5">
        <v>10.811538000000001</v>
      </c>
      <c r="DW76" s="5">
        <v>11.083629</v>
      </c>
      <c r="DX76" s="5">
        <v>11.369066</v>
      </c>
      <c r="DY76" s="5">
        <v>11.668829000000001</v>
      </c>
      <c r="DZ76" s="5">
        <v>11.98096</v>
      </c>
      <c r="EA76" s="5">
        <v>12.301969</v>
      </c>
      <c r="EB76" s="5">
        <v>12.626938000000001</v>
      </c>
      <c r="EC76" s="5">
        <v>12.952209</v>
      </c>
      <c r="ED76" s="127">
        <f t="shared" si="56"/>
        <v>1.2051743909627128</v>
      </c>
      <c r="EE76" s="6">
        <f t="shared" si="56"/>
        <v>1.1838699339715693</v>
      </c>
      <c r="EF76" s="6">
        <f t="shared" si="56"/>
        <v>1.2126355059420986</v>
      </c>
      <c r="EG76" s="6">
        <f t="shared" si="56"/>
        <v>1.1622953156120559</v>
      </c>
      <c r="EH76" s="6">
        <f t="shared" si="56"/>
        <v>1.1988711792859699</v>
      </c>
      <c r="EI76" s="6">
        <f t="shared" si="54"/>
        <v>1.1506544093954849</v>
      </c>
      <c r="EJ76" s="6">
        <f t="shared" si="54"/>
        <v>0.988278625689757</v>
      </c>
      <c r="EK76" s="6">
        <f t="shared" si="54"/>
        <v>1.0780533833350121</v>
      </c>
      <c r="EL76" s="6">
        <f t="shared" si="54"/>
        <v>1.0992823591510701</v>
      </c>
      <c r="EM76" s="6">
        <f t="shared" si="54"/>
        <v>1.0694288207641556</v>
      </c>
      <c r="EN76" s="6">
        <f t="shared" si="54"/>
        <v>1.0305041159032524</v>
      </c>
      <c r="EO76" s="6">
        <f t="shared" si="54"/>
        <v>0.96627591315498096</v>
      </c>
      <c r="EP76" s="6">
        <f>IFERROR(Q76/VLOOKUP($C76,$C$159:$S$166,Q$3-2003,0),"")</f>
        <v>1.0369916065725238</v>
      </c>
      <c r="EQ76" s="6">
        <f t="shared" si="55"/>
        <v>1.007269115203955</v>
      </c>
      <c r="ER76" s="129" cm="1">
        <f t="array" ref="ER76">TREND($EM76:$EQ76,$EM$3:$EQ$3,ER$3)</f>
        <v>0.98674433818443319</v>
      </c>
      <c r="ES76" s="17">
        <f t="shared" si="36"/>
        <v>37.536236100905136</v>
      </c>
      <c r="ET76" s="5">
        <f t="shared" si="36"/>
        <v>39.310094364615729</v>
      </c>
      <c r="EU76" s="5">
        <f t="shared" si="36"/>
        <v>41.011088644666728</v>
      </c>
      <c r="EV76" s="5">
        <f t="shared" si="36"/>
        <v>39.66762334970273</v>
      </c>
      <c r="EW76" s="5">
        <f t="shared" si="36"/>
        <v>40.738078224040208</v>
      </c>
      <c r="EX76" s="5">
        <f t="shared" si="36"/>
        <v>41.772858544436822</v>
      </c>
      <c r="EY76" s="5">
        <f t="shared" si="36"/>
        <v>36.766857290628415</v>
      </c>
      <c r="EZ76" s="5">
        <f t="shared" si="36"/>
        <v>38.458132898285506</v>
      </c>
      <c r="FA76" s="5">
        <f t="shared" si="53"/>
        <v>40.042329117573487</v>
      </c>
      <c r="FB76" s="5">
        <f t="shared" si="53"/>
        <v>39.610061044452848</v>
      </c>
      <c r="FC76" s="5">
        <f t="shared" si="53"/>
        <v>38.704541125848593</v>
      </c>
      <c r="FD76" s="5">
        <f t="shared" si="53"/>
        <v>37.367913933585882</v>
      </c>
      <c r="FE76" s="5">
        <f t="shared" si="53"/>
        <v>41.102058467867053</v>
      </c>
      <c r="FF76" s="5">
        <f t="shared" si="53"/>
        <v>39.234484028971274</v>
      </c>
      <c r="FG76" s="5">
        <f t="shared" si="49"/>
        <v>40.729331440331187</v>
      </c>
      <c r="FH76" s="15">
        <f t="shared" si="52"/>
        <v>339.45302045323166</v>
      </c>
      <c r="FI76">
        <f t="shared" si="52"/>
        <v>364.55234140470441</v>
      </c>
      <c r="FJ76">
        <f t="shared" si="52"/>
        <v>390.61142615096486</v>
      </c>
      <c r="FK76">
        <f t="shared" si="52"/>
        <v>388.05923567677144</v>
      </c>
      <c r="FL76">
        <f t="shared" si="52"/>
        <v>408.98333676157932</v>
      </c>
      <c r="FM76">
        <f t="shared" si="52"/>
        <v>429.98194335978354</v>
      </c>
      <c r="FN76">
        <f t="shared" si="52"/>
        <v>387.87813781950933</v>
      </c>
      <c r="FO76">
        <f t="shared" si="52"/>
        <v>415.79156523886388</v>
      </c>
      <c r="FP76">
        <f t="shared" si="52"/>
        <v>443.81432023508194</v>
      </c>
      <c r="FQ76">
        <f t="shared" si="52"/>
        <v>450.32939827841335</v>
      </c>
      <c r="FR76">
        <f t="shared" si="52"/>
        <v>451.63667192099473</v>
      </c>
      <c r="FS76">
        <f t="shared" si="52"/>
        <v>447.70348212173508</v>
      </c>
      <c r="FT76">
        <f t="shared" si="52"/>
        <v>505.63624910788798</v>
      </c>
      <c r="FU76">
        <f t="shared" si="52"/>
        <v>495.4113972958105</v>
      </c>
      <c r="FV76">
        <f t="shared" si="52"/>
        <v>527.53481324544055</v>
      </c>
    </row>
    <row r="77" spans="1:178">
      <c r="A77" t="str">
        <f>VLOOKUP(B77,'[3]country codes'!$A$3:$B$287,2,0)</f>
        <v>MOZ</v>
      </c>
      <c r="B77" s="1" t="s">
        <v>55</v>
      </c>
      <c r="C77" s="15">
        <v>5</v>
      </c>
      <c r="E77" s="17">
        <f>IFERROR(VLOOKUP(E$3&amp;$A77,[3]Calcs!$Q$2:$R$2281,2,0),"")</f>
        <v>33.753132903558352</v>
      </c>
      <c r="F77" s="5">
        <f>IFERROR(VLOOKUP(F$3&amp;$A77,[3]Calcs!$Q$2:$R$2281,2,0),"")</f>
        <v>35.487878770857051</v>
      </c>
      <c r="G77" s="5">
        <f>IFERROR(VLOOKUP(G$3&amp;$A77,[3]Calcs!$Q$2:$R$2281,2,0),"")</f>
        <v>34.89152461262919</v>
      </c>
      <c r="H77" s="5">
        <f>IFERROR(VLOOKUP(H$3&amp;$A77,[3]Calcs!$Q$2:$R$2281,2,0),"")</f>
        <v>35.620182892124888</v>
      </c>
      <c r="I77" s="5">
        <f>IFERROR(VLOOKUP(I$3&amp;$A77,[3]Calcs!$Q$2:$R$2281,2,0),"")</f>
        <v>36.286234896651678</v>
      </c>
      <c r="J77" s="5">
        <f>IFERROR(VLOOKUP(J$3&amp;$A77,[3]Calcs!$Q$2:$R$2281,2,0),"")</f>
        <v>36.633092990615239</v>
      </c>
      <c r="K77" s="5">
        <f>IFERROR(VLOOKUP(K$3&amp;$A77,[3]Calcs!$Q$2:$R$2281,2,0),"")</f>
        <v>37.116258018975294</v>
      </c>
      <c r="L77" s="5">
        <f>IFERROR(VLOOKUP(L$3&amp;$A77,[3]Calcs!$Q$2:$R$2281,2,0),"")</f>
        <v>37.722888292225939</v>
      </c>
      <c r="M77" s="5">
        <f>IFERROR(VLOOKUP(M$3&amp;$A77,[3]Calcs!$Q$2:$R$2281,2,0),"")</f>
        <v>38.224850457986435</v>
      </c>
      <c r="N77" s="5">
        <f>IFERROR(VLOOKUP(N$3&amp;$A77,[3]Calcs!$Q$2:$R$2281,2,0),"")</f>
        <v>38.480493331861844</v>
      </c>
      <c r="O77" s="5">
        <f>IFERROR(VLOOKUP(O$3&amp;$A77,[3]Calcs!$Q$2:$R$2281,2,0),"")</f>
        <v>38.59457062713102</v>
      </c>
      <c r="P77" s="5">
        <f>IFERROR(VLOOKUP(P$3&amp;$A77,[3]Calcs!$Q$2:$R$2281,2,0),"")</f>
        <v>38.342865795073017</v>
      </c>
      <c r="Q77" s="5">
        <f>IFERROR(VLOOKUP(Q$3&amp;$A77,[3]Calcs!$Q$2:$R$2281,2,0),"")</f>
        <v>41.569669899139647</v>
      </c>
      <c r="R77" s="5">
        <f>IFERROR(VLOOKUP(R$3&amp;$A77,[3]Calcs!$Q$2:$R$2281,2,0),"")</f>
        <v>44.188037983679315</v>
      </c>
      <c r="S77" s="5" t="str">
        <f>IFERROR(VLOOKUP(S$3&amp;$A77,[3]Calcs!$Q$2:$R$2281,2,0),"")</f>
        <v/>
      </c>
      <c r="T77" s="127">
        <f t="shared" si="40"/>
        <v>0.59514164415633741</v>
      </c>
      <c r="U77" s="6">
        <f t="shared" si="41"/>
        <v>0.91965508375062088</v>
      </c>
      <c r="V77" s="6" t="str">
        <f t="shared" si="42"/>
        <v/>
      </c>
      <c r="W77" s="17">
        <f>_xlfn.XLOOKUP(W$3&amp;$A77,[3]Calcs!$Q$2:$Q$2281,[3]Calcs!$H$2:$H$2281,"")</f>
        <v>4.5948796272277832</v>
      </c>
      <c r="X77" s="5">
        <f>_xlfn.XLOOKUP(X$3&amp;$A77,[3]Calcs!$Q$2:$Q$2281,[3]Calcs!$H$2:$H$2281,"")</f>
        <v>4.8326349258422852</v>
      </c>
      <c r="Y77" s="5">
        <f>_xlfn.XLOOKUP(Y$3&amp;$A77,[3]Calcs!$Q$2:$Q$2281,[3]Calcs!$H$2:$H$2281,"")</f>
        <v>4.6535830497741699</v>
      </c>
      <c r="Z77" s="5">
        <f>_xlfn.XLOOKUP(Z$3&amp;$A77,[3]Calcs!$Q$2:$Q$2281,[3]Calcs!$H$2:$H$2281,"")</f>
        <v>4.7594259579976397</v>
      </c>
      <c r="AA77" s="5">
        <f>_xlfn.XLOOKUP(AA$3&amp;$A77,[3]Calcs!$Q$2:$Q$2281,[3]Calcs!$H$2:$H$2281,"")</f>
        <v>4.8652688662211103</v>
      </c>
      <c r="AB77" s="5">
        <f>_xlfn.XLOOKUP(AB$3&amp;$A77,[3]Calcs!$Q$2:$Q$2281,[3]Calcs!$H$2:$H$2281,"")</f>
        <v>4.9711117744445801</v>
      </c>
      <c r="AC77" s="5">
        <f>_xlfn.XLOOKUP(AC$3&amp;$A77,[3]Calcs!$Q$2:$Q$2281,[3]Calcs!$H$2:$H$2281,"")</f>
        <v>4.8657757043838501</v>
      </c>
      <c r="AD77" s="5">
        <f>_xlfn.XLOOKUP(AD$3&amp;$A77,[3]Calcs!$Q$2:$Q$2281,[3]Calcs!$H$2:$H$2281,"")</f>
        <v>4.7604396343231201</v>
      </c>
      <c r="AE77" s="5">
        <f>_xlfn.XLOOKUP(AE$3&amp;$A77,[3]Calcs!$Q$2:$Q$2281,[3]Calcs!$H$2:$H$2281,"")</f>
        <v>4.6551035642623901</v>
      </c>
      <c r="AF77" s="5">
        <f>_xlfn.XLOOKUP(AF$3&amp;$A77,[3]Calcs!$Q$2:$Q$2281,[3]Calcs!$H$2:$H$2281,"")</f>
        <v>4.5497674942016602</v>
      </c>
      <c r="AG77" s="5">
        <f>_xlfn.XLOOKUP(AG$3&amp;$A77,[3]Calcs!$Q$2:$Q$2281,[3]Calcs!$H$2:$H$2281,"")</f>
        <v>4.4148154258728027</v>
      </c>
      <c r="AH77" s="5">
        <f>_xlfn.XLOOKUP(AH$3&amp;$A77,[3]Calcs!$Q$2:$Q$2281,[3]Calcs!$H$2:$H$2281,"")</f>
        <v>4.2798633575439453</v>
      </c>
      <c r="AI77" s="5">
        <f>_xlfn.XLOOKUP(AI$3&amp;$A77,[3]Calcs!$Q$2:$Q$2281,[3]Calcs!$H$2:$H$2281,"")</f>
        <v>4.6537137031555176</v>
      </c>
      <c r="AJ77" s="5">
        <f>_xlfn.XLOOKUP(AJ$3&amp;$A77,[3]Calcs!$Q$2:$Q$2281,[3]Calcs!$H$2:$H$2281,"")</f>
        <v>4.9321327209472656</v>
      </c>
      <c r="AK77" s="128" t="str">
        <f>_xlfn.XLOOKUP(AK$3&amp;$A77,[3]Calcs!$Q$2:$Q$2281,[3]Calcs!$H$2:$H$2281,"")</f>
        <v/>
      </c>
      <c r="AL77" s="127">
        <f t="shared" si="43"/>
        <v>-1.3165849993080448E-2</v>
      </c>
      <c r="AM77" s="6" t="str">
        <f t="shared" si="44"/>
        <v/>
      </c>
      <c r="AN77" s="17">
        <f>_xlfn.XLOOKUP(AN$3&amp;$A77,[3]Calcs!$Q$2:$Q$2281,[3]Calcs!$G$2:$G$2281,"")</f>
        <v>50.6</v>
      </c>
      <c r="AO77" s="5">
        <f>_xlfn.XLOOKUP(AO$3&amp;$A77,[3]Calcs!$Q$2:$Q$2281,[3]Calcs!$G$2:$G$2281,"")</f>
        <v>50.9</v>
      </c>
      <c r="AP77" s="5">
        <f>_xlfn.XLOOKUP(AP$3&amp;$A77,[3]Calcs!$Q$2:$Q$2281,[3]Calcs!$G$2:$G$2281,"")</f>
        <v>51.3</v>
      </c>
      <c r="AQ77" s="5">
        <f>_xlfn.XLOOKUP(AQ$3&amp;$A77,[3]Calcs!$Q$2:$Q$2281,[3]Calcs!$G$2:$G$2281,"")</f>
        <v>51.7</v>
      </c>
      <c r="AR77" s="5">
        <f>_xlfn.XLOOKUP(AR$3&amp;$A77,[3]Calcs!$Q$2:$Q$2281,[3]Calcs!$G$2:$G$2281,"")</f>
        <v>52.3</v>
      </c>
      <c r="AS77" s="5">
        <f>_xlfn.XLOOKUP(AS$3&amp;$A77,[3]Calcs!$Q$2:$Q$2281,[3]Calcs!$G$2:$G$2281,"")</f>
        <v>53</v>
      </c>
      <c r="AT77" s="5">
        <f>_xlfn.XLOOKUP(AT$3&amp;$A77,[3]Calcs!$Q$2:$Q$2281,[3]Calcs!$G$2:$G$2281,"")</f>
        <v>53.9</v>
      </c>
      <c r="AU77" s="5">
        <f>_xlfn.XLOOKUP(AU$3&amp;$A77,[3]Calcs!$Q$2:$Q$2281,[3]Calcs!$G$2:$G$2281,"")</f>
        <v>54.9</v>
      </c>
      <c r="AV77" s="5">
        <f>_xlfn.XLOOKUP(AV$3&amp;$A77,[3]Calcs!$Q$2:$Q$2281,[3]Calcs!$G$2:$G$2281,"")</f>
        <v>56.1</v>
      </c>
      <c r="AW77" s="5">
        <f>_xlfn.XLOOKUP(AW$3&amp;$A77,[3]Calcs!$Q$2:$Q$2281,[3]Calcs!$G$2:$G$2281,"")</f>
        <v>57.2</v>
      </c>
      <c r="AX77" s="5">
        <f>_xlfn.XLOOKUP(AX$3&amp;$A77,[3]Calcs!$Q$2:$Q$2281,[3]Calcs!$G$2:$G$2281,"")</f>
        <v>58.3</v>
      </c>
      <c r="AY77" s="5">
        <f>_xlfn.XLOOKUP(AY$3&amp;$A77,[3]Calcs!$Q$2:$Q$2281,[3]Calcs!$G$2:$G$2281,"")</f>
        <v>59.3</v>
      </c>
      <c r="AZ77" s="5">
        <f>_xlfn.XLOOKUP(AZ$3&amp;$A77,[3]Calcs!$Q$2:$Q$2281,[3]Calcs!$G$2:$G$2281,"")</f>
        <v>60.2</v>
      </c>
      <c r="BA77" s="5">
        <f>_xlfn.XLOOKUP(BA$3&amp;$A77,[3]Calcs!$Q$2:$Q$2281,[3]Calcs!$G$2:$G$2281,"")</f>
        <v>60.9</v>
      </c>
      <c r="BB77" s="5">
        <f>_xlfn.XLOOKUP(BB$3&amp;$A77,[3]Calcs!$Q$2:$Q$2281,[3]Calcs!$G$2:$G$2281,"")</f>
        <v>61.586961240310075</v>
      </c>
      <c r="BC77" s="127">
        <f t="shared" si="45"/>
        <v>0.85538461538461552</v>
      </c>
      <c r="BD77" s="6">
        <f t="shared" si="46"/>
        <v>0.68696124031007599</v>
      </c>
      <c r="BE77" s="17">
        <f>_xlfn.XLOOKUP(BE$3&amp;$A77,[3]Calcs!$Q$2:$Q$2281,[3]Calcs!$I$2:$I$2281,"")</f>
        <v>0.82897093547582601</v>
      </c>
      <c r="BF77" s="5">
        <f>_xlfn.XLOOKUP(BF$3&amp;$A77,[3]Calcs!$Q$2:$Q$2281,[3]Calcs!$I$2:$I$2281,"")</f>
        <v>0.77926660095731404</v>
      </c>
      <c r="BG77" s="5">
        <f>_xlfn.XLOOKUP(BG$3&amp;$A77,[3]Calcs!$Q$2:$Q$2281,[3]Calcs!$I$2:$I$2281,"")</f>
        <v>0.76383365486839605</v>
      </c>
      <c r="BH77" s="5">
        <f>_xlfn.XLOOKUP(BH$3&amp;$A77,[3]Calcs!$Q$2:$Q$2281,[3]Calcs!$I$2:$I$2281,"")</f>
        <v>0.77967052541068105</v>
      </c>
      <c r="BI77" s="5">
        <f>_xlfn.XLOOKUP(BI$3&amp;$A77,[3]Calcs!$Q$2:$Q$2281,[3]Calcs!$I$2:$I$2281,"")</f>
        <v>0.85936223184462102</v>
      </c>
      <c r="BJ77" s="5">
        <f>_xlfn.XLOOKUP(BJ$3&amp;$A77,[3]Calcs!$Q$2:$Q$2281,[3]Calcs!$I$2:$I$2281,"")</f>
        <v>1.0099006590123101</v>
      </c>
      <c r="BK77" s="5">
        <f>_xlfn.XLOOKUP(BK$3&amp;$A77,[3]Calcs!$Q$2:$Q$2281,[3]Calcs!$I$2:$I$2281,"")</f>
        <v>0.91638826964560904</v>
      </c>
      <c r="BL77" s="5">
        <f>_xlfn.XLOOKUP(BL$3&amp;$A77,[3]Calcs!$Q$2:$Q$2281,[3]Calcs!$I$2:$I$2281,"")</f>
        <v>0.84945892618323704</v>
      </c>
      <c r="BM77" s="5">
        <f>_xlfn.XLOOKUP(BM$3&amp;$A77,[3]Calcs!$Q$2:$Q$2281,[3]Calcs!$I$2:$I$2281,"")</f>
        <v>0.81316782363127604</v>
      </c>
      <c r="BN77" s="5">
        <f>_xlfn.XLOOKUP(BN$3&amp;$A77,[3]Calcs!$Q$2:$Q$2281,[3]Calcs!$I$2:$I$2281,"")</f>
        <v>0.79423893055394001</v>
      </c>
      <c r="BO77" s="5">
        <f>_xlfn.XLOOKUP(BO$3&amp;$A77,[3]Calcs!$Q$2:$Q$2281,[3]Calcs!$I$2:$I$2281,"")</f>
        <v>0.77107749782992097</v>
      </c>
      <c r="BP77" s="5">
        <f>_xlfn.XLOOKUP(BP$3&amp;$A77,[3]Calcs!$Q$2:$Q$2281,[3]Calcs!$I$2:$I$2281,"")</f>
        <v>0.80446515476036495</v>
      </c>
      <c r="BQ77" s="5">
        <f>_xlfn.XLOOKUP(BQ$3&amp;$A77,[3]Calcs!$Q$2:$Q$2281,[3]Calcs!$I$2:$I$2281,"")</f>
        <v>0.76253541105982126</v>
      </c>
      <c r="BR77" s="5">
        <f>_xlfn.XLOOKUP(BR$3&amp;$A77,[3]Calcs!$Q$2:$Q$2281,[3]Calcs!$I$2:$I$2281,"")</f>
        <v>0.7209064581599478</v>
      </c>
      <c r="BS77" s="5" t="str">
        <f>_xlfn.XLOOKUP(BS$3&amp;$A77,[3]Calcs!$Q$2:$Q$2281,[3]Calcs!$I$2:$I$2281,"")</f>
        <v/>
      </c>
      <c r="BT77" s="127">
        <f t="shared" si="47"/>
        <v>-4.9804249320336644E-3</v>
      </c>
      <c r="BU77" s="6" t="str">
        <f t="shared" si="48"/>
        <v/>
      </c>
      <c r="BV77" s="15">
        <f t="shared" si="50"/>
        <v>64</v>
      </c>
      <c r="BW77">
        <f t="shared" si="50"/>
        <v>91</v>
      </c>
      <c r="BX77">
        <f t="shared" si="50"/>
        <v>98</v>
      </c>
      <c r="BY77">
        <f t="shared" si="50"/>
        <v>102</v>
      </c>
      <c r="BZ77">
        <f t="shared" si="50"/>
        <v>102</v>
      </c>
      <c r="CA77">
        <f t="shared" si="50"/>
        <v>107</v>
      </c>
      <c r="CB77">
        <f t="shared" si="50"/>
        <v>108</v>
      </c>
      <c r="CC77">
        <f t="shared" si="50"/>
        <v>103</v>
      </c>
      <c r="CD77">
        <f t="shared" si="50"/>
        <v>103</v>
      </c>
      <c r="CE77">
        <f t="shared" si="50"/>
        <v>99</v>
      </c>
      <c r="CF77">
        <f t="shared" si="50"/>
        <v>102</v>
      </c>
      <c r="CG77">
        <f t="shared" si="50"/>
        <v>112</v>
      </c>
      <c r="CH77">
        <f t="shared" si="50"/>
        <v>93</v>
      </c>
      <c r="CI77">
        <f t="shared" si="50"/>
        <v>79</v>
      </c>
      <c r="CJ77" t="str">
        <f t="shared" si="50"/>
        <v/>
      </c>
      <c r="CK77" s="17">
        <v>21.080107999999999</v>
      </c>
      <c r="CL77" s="5">
        <v>21.673318999999999</v>
      </c>
      <c r="CM77" s="5">
        <v>22.276596000000001</v>
      </c>
      <c r="CN77" s="5">
        <v>22.894718000000001</v>
      </c>
      <c r="CO77" s="5">
        <v>23.531566999999999</v>
      </c>
      <c r="CP77" s="5">
        <v>24.1875</v>
      </c>
      <c r="CQ77" s="5">
        <v>24.862672999999997</v>
      </c>
      <c r="CR77" s="5">
        <v>25.560752000000001</v>
      </c>
      <c r="CS77" s="5">
        <v>26.286192</v>
      </c>
      <c r="CT77" s="5">
        <v>27.042000999999999</v>
      </c>
      <c r="CU77" s="5">
        <v>27.829930000000001</v>
      </c>
      <c r="CV77" s="5">
        <v>28.649007000000001</v>
      </c>
      <c r="CW77" s="5">
        <v>29.496008999999997</v>
      </c>
      <c r="CX77" s="5">
        <v>30.366043000000001</v>
      </c>
      <c r="CY77" s="5" t="s">
        <v>333</v>
      </c>
      <c r="CZ77">
        <f t="shared" si="51"/>
        <v>711.51968694536367</v>
      </c>
      <c r="DA77">
        <f t="shared" si="51"/>
        <v>769.14011723411272</v>
      </c>
      <c r="DB77">
        <f t="shared" si="51"/>
        <v>777.26439761959705</v>
      </c>
      <c r="DC77">
        <f t="shared" si="51"/>
        <v>815.51404242362378</v>
      </c>
      <c r="DD77">
        <f t="shared" si="51"/>
        <v>853.87196764829696</v>
      </c>
      <c r="DE77">
        <f t="shared" si="51"/>
        <v>886.06293671050605</v>
      </c>
      <c r="DF77">
        <f t="shared" si="51"/>
        <v>922.80938610941041</v>
      </c>
      <c r="DG77">
        <f t="shared" si="51"/>
        <v>964.2253923612908</v>
      </c>
      <c r="DH77">
        <f t="shared" si="51"/>
        <v>1004.7857583099193</v>
      </c>
      <c r="DI77">
        <f t="shared" si="51"/>
        <v>1040.5895391607012</v>
      </c>
      <c r="DJ77">
        <f t="shared" si="51"/>
        <v>1074.0841989331125</v>
      </c>
      <c r="DK77">
        <f t="shared" si="51"/>
        <v>1098.4850305631076</v>
      </c>
      <c r="DL77">
        <f t="shared" si="51"/>
        <v>1226.1393574720521</v>
      </c>
      <c r="DM77">
        <f t="shared" si="51"/>
        <v>1341.8158614980393</v>
      </c>
      <c r="DN77" t="str">
        <f t="shared" si="51"/>
        <v/>
      </c>
      <c r="DO77" s="5">
        <v>21.080107999999999</v>
      </c>
      <c r="DP77" s="5">
        <v>21.673318999999999</v>
      </c>
      <c r="DQ77" s="5">
        <v>22.276596000000001</v>
      </c>
      <c r="DR77" s="5">
        <v>22.894718000000001</v>
      </c>
      <c r="DS77" s="5">
        <v>23.531566999999999</v>
      </c>
      <c r="DT77" s="5">
        <v>24.1875</v>
      </c>
      <c r="DU77" s="5">
        <v>24.862672999999997</v>
      </c>
      <c r="DV77" s="5">
        <v>25.560752000000001</v>
      </c>
      <c r="DW77" s="5">
        <v>26.286192</v>
      </c>
      <c r="DX77" s="5">
        <v>27.042000999999999</v>
      </c>
      <c r="DY77" s="5">
        <v>27.829930000000001</v>
      </c>
      <c r="DZ77" s="5">
        <v>28.649007000000001</v>
      </c>
      <c r="EA77" s="5">
        <v>29.496008999999997</v>
      </c>
      <c r="EB77" s="5">
        <v>30.366043000000001</v>
      </c>
      <c r="EC77" s="5">
        <v>31.255435000000002</v>
      </c>
      <c r="ED77" s="127">
        <f t="shared" si="56"/>
        <v>1.083710451969065</v>
      </c>
      <c r="EE77" s="6">
        <f t="shared" si="56"/>
        <v>1.0687593956798758</v>
      </c>
      <c r="EF77" s="6">
        <f t="shared" si="56"/>
        <v>1.0316893064780679</v>
      </c>
      <c r="EG77" s="6">
        <f t="shared" si="56"/>
        <v>1.0437018460061513</v>
      </c>
      <c r="EH77" s="6">
        <f t="shared" si="56"/>
        <v>1.0678589447237341</v>
      </c>
      <c r="EI77" s="6">
        <f t="shared" si="54"/>
        <v>1.0090769808009687</v>
      </c>
      <c r="EJ77" s="6">
        <f t="shared" si="54"/>
        <v>0.9976703794884606</v>
      </c>
      <c r="EK77" s="6">
        <f t="shared" si="54"/>
        <v>1.0574431020913102</v>
      </c>
      <c r="EL77" s="6">
        <f t="shared" si="54"/>
        <v>1.0493871039886837</v>
      </c>
      <c r="EM77" s="6">
        <f t="shared" si="54"/>
        <v>1.0389317138424121</v>
      </c>
      <c r="EN77" s="6">
        <f t="shared" si="54"/>
        <v>1.0275761635684628</v>
      </c>
      <c r="EO77" s="6">
        <f t="shared" si="54"/>
        <v>0.99148664613608828</v>
      </c>
      <c r="EP77" s="6">
        <f>IFERROR(Q77/VLOOKUP($C77,$C$159:$S$166,Q$3-2003,0),"")</f>
        <v>1.0487892913465391</v>
      </c>
      <c r="EQ77" s="6">
        <f t="shared" si="55"/>
        <v>1.1344419844938751</v>
      </c>
      <c r="ER77" s="129" cm="1">
        <f t="array" ref="ER77">TREND($EM77:$EQ77,$EM$3:$EQ$3,ER$3)</f>
        <v>1.1119152606017764</v>
      </c>
      <c r="ES77" s="17">
        <f t="shared" si="36"/>
        <v>33.753132903558352</v>
      </c>
      <c r="ET77" s="5">
        <f t="shared" si="36"/>
        <v>35.487878770857051</v>
      </c>
      <c r="EU77" s="5">
        <f t="shared" si="36"/>
        <v>34.89152461262919</v>
      </c>
      <c r="EV77" s="5">
        <f t="shared" si="36"/>
        <v>35.620182892124888</v>
      </c>
      <c r="EW77" s="5">
        <f t="shared" si="36"/>
        <v>36.286234896651678</v>
      </c>
      <c r="EX77" s="5">
        <f t="shared" si="36"/>
        <v>36.633092990615239</v>
      </c>
      <c r="EY77" s="5">
        <f t="shared" si="36"/>
        <v>37.116258018975294</v>
      </c>
      <c r="EZ77" s="5">
        <f t="shared" si="36"/>
        <v>37.722888292225939</v>
      </c>
      <c r="FA77" s="5">
        <f t="shared" si="53"/>
        <v>38.224850457986435</v>
      </c>
      <c r="FB77" s="5">
        <f t="shared" si="53"/>
        <v>38.480493331861844</v>
      </c>
      <c r="FC77" s="5">
        <f t="shared" si="53"/>
        <v>38.59457062713102</v>
      </c>
      <c r="FD77" s="5">
        <f t="shared" si="53"/>
        <v>38.342865795073017</v>
      </c>
      <c r="FE77" s="5">
        <f t="shared" si="53"/>
        <v>41.569669899139647</v>
      </c>
      <c r="FF77" s="5">
        <f t="shared" si="53"/>
        <v>44.188037983679315</v>
      </c>
      <c r="FG77" s="5">
        <f t="shared" si="49"/>
        <v>45.895946325812346</v>
      </c>
      <c r="FH77" s="15">
        <f t="shared" si="52"/>
        <v>711.51968694536367</v>
      </c>
      <c r="FI77">
        <f t="shared" si="52"/>
        <v>769.14011723411272</v>
      </c>
      <c r="FJ77">
        <f t="shared" si="52"/>
        <v>777.26439761959705</v>
      </c>
      <c r="FK77">
        <f t="shared" si="52"/>
        <v>815.51404242362378</v>
      </c>
      <c r="FL77">
        <f t="shared" si="52"/>
        <v>853.87196764829696</v>
      </c>
      <c r="FM77">
        <f t="shared" si="52"/>
        <v>886.06293671050605</v>
      </c>
      <c r="FN77">
        <f t="shared" si="52"/>
        <v>922.80938610941041</v>
      </c>
      <c r="FO77">
        <f t="shared" si="52"/>
        <v>964.2253923612908</v>
      </c>
      <c r="FP77">
        <f t="shared" si="52"/>
        <v>1004.7857583099193</v>
      </c>
      <c r="FQ77">
        <f t="shared" si="52"/>
        <v>1040.5895391607012</v>
      </c>
      <c r="FR77">
        <f t="shared" si="52"/>
        <v>1074.0841989331125</v>
      </c>
      <c r="FS77">
        <f t="shared" si="52"/>
        <v>1098.4850305631076</v>
      </c>
      <c r="FT77">
        <f t="shared" si="52"/>
        <v>1226.1393574720521</v>
      </c>
      <c r="FU77">
        <f t="shared" si="52"/>
        <v>1341.8158614980393</v>
      </c>
      <c r="FV77">
        <f t="shared" si="52"/>
        <v>1434.4977671499166</v>
      </c>
    </row>
    <row r="78" spans="1:178">
      <c r="A78" t="str">
        <f>VLOOKUP(B78,'[3]country codes'!$A$3:$B$287,2,0)</f>
        <v>CAF</v>
      </c>
      <c r="B78" s="1" t="s">
        <v>153</v>
      </c>
      <c r="C78" s="15">
        <v>5</v>
      </c>
      <c r="E78" s="17" t="str">
        <f>IFERROR(VLOOKUP(E$3&amp;$A78,[3]Calcs!$Q$2:$R$2281,2,0),"")</f>
        <v/>
      </c>
      <c r="F78" s="5">
        <f>IFERROR(VLOOKUP(F$3&amp;$A78,[3]Calcs!$Q$2:$R$2281,2,0),"")</f>
        <v>25.913554147813041</v>
      </c>
      <c r="G78" s="5">
        <f>IFERROR(VLOOKUP(G$3&amp;$A78,[3]Calcs!$Q$2:$R$2281,2,0),"")</f>
        <v>25.535429209660414</v>
      </c>
      <c r="H78" s="5">
        <f>IFERROR(VLOOKUP(H$3&amp;$A78,[3]Calcs!$Q$2:$R$2281,2,0),"")</f>
        <v>24.812124654459538</v>
      </c>
      <c r="I78" s="5">
        <f>IFERROR(VLOOKUP(I$3&amp;$A78,[3]Calcs!$Q$2:$R$2281,2,0),"")</f>
        <v>24.423125886538404</v>
      </c>
      <c r="J78" s="5">
        <f>IFERROR(VLOOKUP(J$3&amp;$A78,[3]Calcs!$Q$2:$R$2281,2,0),"")</f>
        <v>25.272425731279643</v>
      </c>
      <c r="K78" s="5" t="str">
        <f>IFERROR(VLOOKUP(K$3&amp;$A78,[3]Calcs!$Q$2:$R$2281,2,0),"")</f>
        <v/>
      </c>
      <c r="L78" s="5" t="str">
        <f>IFERROR(VLOOKUP(L$3&amp;$A78,[3]Calcs!$Q$2:$R$2281,2,0),"")</f>
        <v/>
      </c>
      <c r="M78" s="5" t="str">
        <f>IFERROR(VLOOKUP(M$3&amp;$A78,[3]Calcs!$Q$2:$R$2281,2,0),"")</f>
        <v/>
      </c>
      <c r="N78" s="5" t="str">
        <f>IFERROR(VLOOKUP(N$3&amp;$A78,[3]Calcs!$Q$2:$R$2281,2,0),"")</f>
        <v/>
      </c>
      <c r="O78" s="5">
        <f>IFERROR(VLOOKUP(O$3&amp;$A78,[3]Calcs!$Q$2:$R$2281,2,0),"")</f>
        <v>22.348251230483068</v>
      </c>
      <c r="P78" s="5">
        <f>IFERROR(VLOOKUP(P$3&amp;$A78,[3]Calcs!$Q$2:$R$2281,2,0),"")</f>
        <v>26.873913286344621</v>
      </c>
      <c r="Q78" s="5" t="str">
        <f>IFERROR(VLOOKUP(Q$3&amp;$A78,[3]Calcs!$Q$2:$R$2281,2,0),"")</f>
        <v/>
      </c>
      <c r="R78" s="5">
        <f>IFERROR(VLOOKUP(R$3&amp;$A78,[3]Calcs!$Q$2:$R$2281,2,0),"")</f>
        <v>25.211463339256845</v>
      </c>
      <c r="S78" s="5" t="str">
        <f>IFERROR(VLOOKUP(S$3&amp;$A78,[3]Calcs!$Q$2:$R$2281,2,0),"")</f>
        <v/>
      </c>
      <c r="T78" s="127">
        <f t="shared" si="40"/>
        <v>-3.4999207956639043E-2</v>
      </c>
      <c r="U78" s="6">
        <f t="shared" si="41"/>
        <v>-0.12094243225401295</v>
      </c>
      <c r="V78" s="6" t="str">
        <f t="shared" si="42"/>
        <v/>
      </c>
      <c r="W78" s="17" t="str">
        <f>_xlfn.XLOOKUP(W$3&amp;$A78,[3]Calcs!$Q$2:$Q$2281,[3]Calcs!$H$2:$H$2281,"")</f>
        <v/>
      </c>
      <c r="X78" s="5">
        <f>_xlfn.XLOOKUP(X$3&amp;$A78,[3]Calcs!$Q$2:$Q$2281,[3]Calcs!$H$2:$H$2281,"")</f>
        <v>4.1601295471191406</v>
      </c>
      <c r="Y78" s="5">
        <f>_xlfn.XLOOKUP(Y$3&amp;$A78,[3]Calcs!$Q$2:$Q$2281,[3]Calcs!$H$2:$H$2281,"")</f>
        <v>3.9627172152201333</v>
      </c>
      <c r="Z78" s="5">
        <f>_xlfn.XLOOKUP(Z$3&amp;$A78,[3]Calcs!$Q$2:$Q$2281,[3]Calcs!$H$2:$H$2281,"")</f>
        <v>3.7653048833211265</v>
      </c>
      <c r="AA78" s="5">
        <f>_xlfn.XLOOKUP(AA$3&amp;$A78,[3]Calcs!$Q$2:$Q$2281,[3]Calcs!$H$2:$H$2281,"")</f>
        <v>3.5678925514221191</v>
      </c>
      <c r="AB78" s="5">
        <f>_xlfn.XLOOKUP(AB$3&amp;$A78,[3]Calcs!$Q$2:$Q$2281,[3]Calcs!$H$2:$H$2281,"")</f>
        <v>3.6778264045715332</v>
      </c>
      <c r="AC78" s="5" t="str">
        <f>_xlfn.XLOOKUP(AC$3&amp;$A78,[3]Calcs!$Q$2:$Q$2281,[3]Calcs!$H$2:$H$2281,"")</f>
        <v/>
      </c>
      <c r="AD78" s="5" t="str">
        <f>_xlfn.XLOOKUP(AD$3&amp;$A78,[3]Calcs!$Q$2:$Q$2281,[3]Calcs!$H$2:$H$2281,"")</f>
        <v/>
      </c>
      <c r="AE78" s="5" t="str">
        <f>_xlfn.XLOOKUP(AE$3&amp;$A78,[3]Calcs!$Q$2:$Q$2281,[3]Calcs!$H$2:$H$2281,"")</f>
        <v/>
      </c>
      <c r="AF78" s="5" t="str">
        <f>_xlfn.XLOOKUP(AF$3&amp;$A78,[3]Calcs!$Q$2:$Q$2281,[3]Calcs!$H$2:$H$2281,"")</f>
        <v/>
      </c>
      <c r="AG78" s="5">
        <f>_xlfn.XLOOKUP(AG$3&amp;$A78,[3]Calcs!$Q$2:$Q$2281,[3]Calcs!$H$2:$H$2281,"")</f>
        <v>2.6930611133575439</v>
      </c>
      <c r="AH78" s="5">
        <f>_xlfn.XLOOKUP(AH$3&amp;$A78,[3]Calcs!$Q$2:$Q$2281,[3]Calcs!$H$2:$H$2281,"")</f>
        <v>3.4758620262145996</v>
      </c>
      <c r="AI78" s="5" t="str">
        <f>_xlfn.XLOOKUP(AI$3&amp;$A78,[3]Calcs!$Q$2:$Q$2281,[3]Calcs!$H$2:$H$2281,"")</f>
        <v/>
      </c>
      <c r="AJ78" s="5">
        <f>_xlfn.XLOOKUP(AJ$3&amp;$A78,[3]Calcs!$Q$2:$Q$2281,[3]Calcs!$H$2:$H$2281,"")</f>
        <v>3.0844615697860718</v>
      </c>
      <c r="AK78" s="128" t="str">
        <f>_xlfn.XLOOKUP(AK$3&amp;$A78,[3]Calcs!$Q$2:$Q$2281,[3]Calcs!$H$2:$H$2281,"")</f>
        <v/>
      </c>
      <c r="AL78" s="127">
        <f t="shared" si="43"/>
        <v>-8.6741426020543536E-2</v>
      </c>
      <c r="AM78" s="6" t="str">
        <f t="shared" si="44"/>
        <v/>
      </c>
      <c r="AN78" s="17">
        <f>_xlfn.XLOOKUP(AN$3&amp;$A78,[3]Calcs!$Q$2:$Q$2281,[3]Calcs!$G$2:$G$2281,"")</f>
        <v>45.2</v>
      </c>
      <c r="AO78" s="5">
        <f>_xlfn.XLOOKUP(AO$3&amp;$A78,[3]Calcs!$Q$2:$Q$2281,[3]Calcs!$G$2:$G$2281,"")</f>
        <v>45.6</v>
      </c>
      <c r="AP78" s="5">
        <f>_xlfn.XLOOKUP(AP$3&amp;$A78,[3]Calcs!$Q$2:$Q$2281,[3]Calcs!$G$2:$G$2281,"")</f>
        <v>46.2</v>
      </c>
      <c r="AQ78" s="5">
        <f>_xlfn.XLOOKUP(AQ$3&amp;$A78,[3]Calcs!$Q$2:$Q$2281,[3]Calcs!$G$2:$G$2281,"")</f>
        <v>46.7</v>
      </c>
      <c r="AR78" s="5">
        <f>_xlfn.XLOOKUP(AR$3&amp;$A78,[3]Calcs!$Q$2:$Q$2281,[3]Calcs!$G$2:$G$2281,"")</f>
        <v>47.3</v>
      </c>
      <c r="AS78" s="5">
        <f>_xlfn.XLOOKUP(AS$3&amp;$A78,[3]Calcs!$Q$2:$Q$2281,[3]Calcs!$G$2:$G$2281,"")</f>
        <v>48</v>
      </c>
      <c r="AT78" s="5">
        <f>_xlfn.XLOOKUP(AT$3&amp;$A78,[3]Calcs!$Q$2:$Q$2281,[3]Calcs!$G$2:$G$2281,"")</f>
        <v>48.6</v>
      </c>
      <c r="AU78" s="5">
        <f>_xlfn.XLOOKUP(AU$3&amp;$A78,[3]Calcs!$Q$2:$Q$2281,[3]Calcs!$G$2:$G$2281,"")</f>
        <v>49.4</v>
      </c>
      <c r="AV78" s="5">
        <f>_xlfn.XLOOKUP(AV$3&amp;$A78,[3]Calcs!$Q$2:$Q$2281,[3]Calcs!$G$2:$G$2281,"")</f>
        <v>50.1</v>
      </c>
      <c r="AW78" s="5">
        <f>_xlfn.XLOOKUP(AW$3&amp;$A78,[3]Calcs!$Q$2:$Q$2281,[3]Calcs!$G$2:$G$2281,"")</f>
        <v>50.9</v>
      </c>
      <c r="AX78" s="5">
        <f>_xlfn.XLOOKUP(AX$3&amp;$A78,[3]Calcs!$Q$2:$Q$2281,[3]Calcs!$G$2:$G$2281,"")</f>
        <v>51.6</v>
      </c>
      <c r="AY78" s="5">
        <f>_xlfn.XLOOKUP(AY$3&amp;$A78,[3]Calcs!$Q$2:$Q$2281,[3]Calcs!$G$2:$G$2281,"")</f>
        <v>52.2</v>
      </c>
      <c r="AZ78" s="5">
        <f>_xlfn.XLOOKUP(AZ$3&amp;$A78,[3]Calcs!$Q$2:$Q$2281,[3]Calcs!$G$2:$G$2281,"")</f>
        <v>52.8</v>
      </c>
      <c r="BA78" s="5">
        <f>_xlfn.XLOOKUP(BA$3&amp;$A78,[3]Calcs!$Q$2:$Q$2281,[3]Calcs!$G$2:$G$2281,"")</f>
        <v>53.3</v>
      </c>
      <c r="BB78" s="5">
        <f>_xlfn.XLOOKUP(BB$3&amp;$A78,[3]Calcs!$Q$2:$Q$2281,[3]Calcs!$G$2:$G$2281,"")</f>
        <v>53.773922480620151</v>
      </c>
      <c r="BC78" s="127">
        <f t="shared" si="45"/>
        <v>0.65472527472527442</v>
      </c>
      <c r="BD78" s="6">
        <f t="shared" si="46"/>
        <v>0.47392248062015341</v>
      </c>
      <c r="BE78" s="17">
        <f>_xlfn.XLOOKUP(BE$3&amp;$A78,[3]Calcs!$Q$2:$Q$2281,[3]Calcs!$I$2:$I$2281,"")</f>
        <v>1.2601830878479801</v>
      </c>
      <c r="BF78" s="5">
        <f>_xlfn.XLOOKUP(BF$3&amp;$A78,[3]Calcs!$Q$2:$Q$2281,[3]Calcs!$I$2:$I$2281,"")</f>
        <v>1.23729341669197</v>
      </c>
      <c r="BG78" s="5">
        <f>_xlfn.XLOOKUP(BG$3&amp;$A78,[3]Calcs!$Q$2:$Q$2281,[3]Calcs!$I$2:$I$2281,"")</f>
        <v>1.19927313819855</v>
      </c>
      <c r="BH78" s="5">
        <f>_xlfn.XLOOKUP(BH$3&amp;$A78,[3]Calcs!$Q$2:$Q$2281,[3]Calcs!$I$2:$I$2281,"")</f>
        <v>1.2080306143673001</v>
      </c>
      <c r="BI78" s="5">
        <f>_xlfn.XLOOKUP(BI$3&amp;$A78,[3]Calcs!$Q$2:$Q$2281,[3]Calcs!$I$2:$I$2281,"")</f>
        <v>1.1478041674608399</v>
      </c>
      <c r="BJ78" s="5">
        <f>_xlfn.XLOOKUP(BJ$3&amp;$A78,[3]Calcs!$Q$2:$Q$2281,[3]Calcs!$I$2:$I$2281,"")</f>
        <v>1.1814713843218001</v>
      </c>
      <c r="BK78" s="5">
        <f>_xlfn.XLOOKUP(BK$3&amp;$A78,[3]Calcs!$Q$2:$Q$2281,[3]Calcs!$I$2:$I$2281,"")</f>
        <v>1.19613233704047</v>
      </c>
      <c r="BL78" s="5">
        <f>_xlfn.XLOOKUP(BL$3&amp;$A78,[3]Calcs!$Q$2:$Q$2281,[3]Calcs!$I$2:$I$2281,"")</f>
        <v>1.17196223251181</v>
      </c>
      <c r="BM78" s="5">
        <f>_xlfn.XLOOKUP(BM$3&amp;$A78,[3]Calcs!$Q$2:$Q$2281,[3]Calcs!$I$2:$I$2281,"")</f>
        <v>1.1159249184045701</v>
      </c>
      <c r="BN78" s="5">
        <f>_xlfn.XLOOKUP(BN$3&amp;$A78,[3]Calcs!$Q$2:$Q$2281,[3]Calcs!$I$2:$I$2281,"")</f>
        <v>1.13387396121355</v>
      </c>
      <c r="BO78" s="5">
        <f>_xlfn.XLOOKUP(BO$3&amp;$A78,[3]Calcs!$Q$2:$Q$2281,[3]Calcs!$I$2:$I$2281,"")</f>
        <v>1.16432360107746</v>
      </c>
      <c r="BP78" s="5">
        <f>_xlfn.XLOOKUP(BP$3&amp;$A78,[3]Calcs!$Q$2:$Q$2281,[3]Calcs!$I$2:$I$2281,"")</f>
        <v>1.1749554769925501</v>
      </c>
      <c r="BQ78" s="5">
        <f>_xlfn.XLOOKUP(BQ$3&amp;$A78,[3]Calcs!$Q$2:$Q$2281,[3]Calcs!$I$2:$I$2281,"")</f>
        <v>1.1884350713021523</v>
      </c>
      <c r="BR78" s="5">
        <f>_xlfn.XLOOKUP(BR$3&amp;$A78,[3]Calcs!$Q$2:$Q$2281,[3]Calcs!$I$2:$I$2281,"")</f>
        <v>1.2080265902376555</v>
      </c>
      <c r="BS78" s="5" t="str">
        <f>_xlfn.XLOOKUP(BS$3&amp;$A78,[3]Calcs!$Q$2:$Q$2281,[3]Calcs!$I$2:$I$2281,"")</f>
        <v/>
      </c>
      <c r="BT78" s="127">
        <f t="shared" si="47"/>
        <v>-4.4631754848832809E-3</v>
      </c>
      <c r="BU78" s="6" t="str">
        <f t="shared" si="48"/>
        <v/>
      </c>
      <c r="BV78" s="15" t="str">
        <f t="shared" si="50"/>
        <v/>
      </c>
      <c r="BW78">
        <f t="shared" si="50"/>
        <v>116</v>
      </c>
      <c r="BX78">
        <f t="shared" si="50"/>
        <v>119</v>
      </c>
      <c r="BY78">
        <f t="shared" si="50"/>
        <v>130</v>
      </c>
      <c r="BZ78">
        <f t="shared" si="50"/>
        <v>132</v>
      </c>
      <c r="CA78">
        <f t="shared" si="50"/>
        <v>140</v>
      </c>
      <c r="CB78" t="str">
        <f t="shared" si="50"/>
        <v/>
      </c>
      <c r="CC78" t="str">
        <f t="shared" si="50"/>
        <v/>
      </c>
      <c r="CD78" t="str">
        <f t="shared" si="50"/>
        <v/>
      </c>
      <c r="CE78" t="str">
        <f t="shared" si="50"/>
        <v/>
      </c>
      <c r="CF78">
        <f t="shared" si="50"/>
        <v>140</v>
      </c>
      <c r="CG78">
        <f t="shared" si="50"/>
        <v>147</v>
      </c>
      <c r="CH78" t="str">
        <f t="shared" si="50"/>
        <v/>
      </c>
      <c r="CI78">
        <f t="shared" si="50"/>
        <v>150</v>
      </c>
      <c r="CJ78" t="str">
        <f t="shared" si="50"/>
        <v/>
      </c>
      <c r="CK78" s="17" t="s">
        <v>333</v>
      </c>
      <c r="CL78" s="5">
        <v>4.1980040000000001</v>
      </c>
      <c r="CM78" s="5">
        <v>4.2733680000000005</v>
      </c>
      <c r="CN78" s="5">
        <v>4.3376229999999998</v>
      </c>
      <c r="CO78" s="5">
        <v>4.3867650000000005</v>
      </c>
      <c r="CP78" s="5">
        <v>4.4186389999999998</v>
      </c>
      <c r="CQ78" s="5" t="s">
        <v>333</v>
      </c>
      <c r="CR78" s="5" t="s">
        <v>333</v>
      </c>
      <c r="CS78" s="5" t="s">
        <v>333</v>
      </c>
      <c r="CT78" s="5" t="s">
        <v>333</v>
      </c>
      <c r="CU78" s="5">
        <v>4.5376830000000004</v>
      </c>
      <c r="CV78" s="5">
        <v>4.5960229999999997</v>
      </c>
      <c r="CW78" s="5" t="s">
        <v>333</v>
      </c>
      <c r="CX78" s="5">
        <v>4.7451790000000003</v>
      </c>
      <c r="CY78" s="5" t="s">
        <v>333</v>
      </c>
      <c r="CZ78" t="str">
        <f t="shared" si="51"/>
        <v/>
      </c>
      <c r="DA78">
        <f t="shared" si="51"/>
        <v>108.78520396673574</v>
      </c>
      <c r="DB78">
        <f t="shared" si="51"/>
        <v>109.12228605082812</v>
      </c>
      <c r="DC78">
        <f t="shared" si="51"/>
        <v>107.62564258005074</v>
      </c>
      <c r="DD78">
        <f t="shared" si="51"/>
        <v>107.13851382966065</v>
      </c>
      <c r="DE78">
        <f t="shared" si="51"/>
        <v>111.66972596083575</v>
      </c>
      <c r="DF78" t="str">
        <f t="shared" si="51"/>
        <v/>
      </c>
      <c r="DG78" t="str">
        <f t="shared" si="51"/>
        <v/>
      </c>
      <c r="DH78" t="str">
        <f t="shared" si="51"/>
        <v/>
      </c>
      <c r="DI78" t="str">
        <f t="shared" si="51"/>
        <v/>
      </c>
      <c r="DJ78">
        <f t="shared" si="51"/>
        <v>101.40927968829212</v>
      </c>
      <c r="DK78">
        <f t="shared" si="51"/>
        <v>123.51312356404546</v>
      </c>
      <c r="DL78" t="str">
        <f t="shared" si="51"/>
        <v/>
      </c>
      <c r="DM78">
        <f t="shared" si="51"/>
        <v>119.63290639671146</v>
      </c>
      <c r="DN78" t="str">
        <f t="shared" si="51"/>
        <v/>
      </c>
      <c r="DO78" s="5">
        <v>4.1180750000000002</v>
      </c>
      <c r="DP78" s="5">
        <v>4.1980040000000001</v>
      </c>
      <c r="DQ78" s="5">
        <v>4.2733680000000005</v>
      </c>
      <c r="DR78" s="5">
        <v>4.3376229999999998</v>
      </c>
      <c r="DS78" s="5">
        <v>4.3867650000000005</v>
      </c>
      <c r="DT78" s="5">
        <v>4.4186389999999998</v>
      </c>
      <c r="DU78" s="5">
        <v>4.4364109999999997</v>
      </c>
      <c r="DV78" s="5">
        <v>4.4479449999999998</v>
      </c>
      <c r="DW78" s="5">
        <v>4.4641710000000003</v>
      </c>
      <c r="DX78" s="5">
        <v>4.4931710000000002</v>
      </c>
      <c r="DY78" s="5">
        <v>4.5376830000000004</v>
      </c>
      <c r="DZ78" s="5">
        <v>4.5960229999999997</v>
      </c>
      <c r="EA78" s="5">
        <v>4.6663750000000004</v>
      </c>
      <c r="EB78" s="5">
        <v>4.7451790000000003</v>
      </c>
      <c r="EC78" s="5">
        <v>4.8297639999999999</v>
      </c>
      <c r="ED78" s="130" cm="1">
        <f t="array" ref="ED78">TREND($EE78:$EQ78,$EE$3:$EQ$3,ED$3)</f>
        <v>0.75601898140076784</v>
      </c>
      <c r="EE78" s="6">
        <f t="shared" si="56"/>
        <v>0.78041729824883377</v>
      </c>
      <c r="EF78" s="6">
        <f t="shared" si="56"/>
        <v>0.75504379772498564</v>
      </c>
      <c r="EG78" s="6">
        <f t="shared" si="56"/>
        <v>0.72701648903996774</v>
      </c>
      <c r="EH78" s="6">
        <f t="shared" si="56"/>
        <v>0.71874234156105288</v>
      </c>
      <c r="EI78" s="6">
        <f t="shared" si="54"/>
        <v>0.69614168426808787</v>
      </c>
      <c r="EJ78" s="129">
        <f>EI78+(EN78-EI78)/5</f>
        <v>0.67591728962047826</v>
      </c>
      <c r="EK78" s="129">
        <f>EI78+(EN78-EI78)*2/5</f>
        <v>0.65569289497286865</v>
      </c>
      <c r="EL78" s="129">
        <f>EI78+(EN78-EI78)*3/5</f>
        <v>0.63546850032525914</v>
      </c>
      <c r="EM78" s="129">
        <f>EI78+(EN78-EI78)*4/5</f>
        <v>0.61524410567764953</v>
      </c>
      <c r="EN78" s="6">
        <f t="shared" si="54"/>
        <v>0.59501971103003992</v>
      </c>
      <c r="EO78" s="6">
        <f t="shared" si="54"/>
        <v>0.6949174403195949</v>
      </c>
      <c r="EP78" s="129">
        <f>AVERAGE(EO78,EQ78)</f>
        <v>0.67108637831860463</v>
      </c>
      <c r="EQ78" s="6">
        <f t="shared" si="55"/>
        <v>0.64725531631761435</v>
      </c>
      <c r="ER78" s="129" cm="1">
        <f t="array" ref="ER78">TREND($EM78:$EQ78,$EM$3:$EQ$3,ER$3)</f>
        <v>0.68673131690324851</v>
      </c>
      <c r="ES78" s="17">
        <f t="shared" si="36"/>
        <v>23.546888479729592</v>
      </c>
      <c r="ET78" s="5">
        <f t="shared" si="36"/>
        <v>25.913554147813041</v>
      </c>
      <c r="EU78" s="5">
        <f t="shared" si="36"/>
        <v>25.535429209660414</v>
      </c>
      <c r="EV78" s="5">
        <f t="shared" si="36"/>
        <v>24.812124654459538</v>
      </c>
      <c r="EW78" s="5">
        <f t="shared" si="36"/>
        <v>24.423125886538404</v>
      </c>
      <c r="EX78" s="5">
        <f t="shared" si="36"/>
        <v>25.272425731279643</v>
      </c>
      <c r="EY78" s="5">
        <f t="shared" si="36"/>
        <v>25.146101394634311</v>
      </c>
      <c r="EZ78" s="5">
        <f t="shared" si="36"/>
        <v>23.390979412651106</v>
      </c>
      <c r="FA78" s="5">
        <f t="shared" si="53"/>
        <v>23.147500387002925</v>
      </c>
      <c r="FB78" s="5">
        <f t="shared" si="53"/>
        <v>22.787731272959451</v>
      </c>
      <c r="FC78" s="5">
        <f t="shared" si="53"/>
        <v>22.348251230483068</v>
      </c>
      <c r="FD78" s="5">
        <f t="shared" si="53"/>
        <v>26.873913286344621</v>
      </c>
      <c r="FE78" s="5">
        <f t="shared" si="53"/>
        <v>26.599088540174574</v>
      </c>
      <c r="FF78" s="5">
        <f t="shared" si="53"/>
        <v>25.211463339256845</v>
      </c>
      <c r="FG78" s="5">
        <f t="shared" si="49"/>
        <v>28.34585042369871</v>
      </c>
      <c r="FH78" s="15">
        <f t="shared" si="52"/>
        <v>96.967852776162445</v>
      </c>
      <c r="FI78">
        <f t="shared" si="52"/>
        <v>108.78520396673574</v>
      </c>
      <c r="FJ78">
        <f t="shared" si="52"/>
        <v>109.12228605082812</v>
      </c>
      <c r="FK78">
        <f t="shared" si="52"/>
        <v>107.62564258005074</v>
      </c>
      <c r="FL78">
        <f t="shared" si="52"/>
        <v>107.13851382966065</v>
      </c>
      <c r="FM78">
        <f t="shared" si="52"/>
        <v>111.66972596083575</v>
      </c>
      <c r="FN78">
        <f t="shared" si="52"/>
        <v>111.55844083427098</v>
      </c>
      <c r="FO78">
        <f t="shared" si="52"/>
        <v>104.04178992360441</v>
      </c>
      <c r="FP78">
        <f t="shared" si="52"/>
        <v>103.33439995014724</v>
      </c>
      <c r="FQ78">
        <f t="shared" si="52"/>
        <v>102.3891733114545</v>
      </c>
      <c r="FR78">
        <f t="shared" si="52"/>
        <v>101.40927968829212</v>
      </c>
      <c r="FS78">
        <f t="shared" si="52"/>
        <v>123.51312356404546</v>
      </c>
      <c r="FT78">
        <f t="shared" si="52"/>
        <v>124.12132178665713</v>
      </c>
      <c r="FU78">
        <f t="shared" si="52"/>
        <v>119.63290639671146</v>
      </c>
      <c r="FV78">
        <f t="shared" si="52"/>
        <v>136.90376792576478</v>
      </c>
    </row>
    <row r="79" spans="1:178">
      <c r="A79" t="str">
        <f>VLOOKUP(B79,'[3]country codes'!$A$3:$B$287,2,0)</f>
        <v>MLI</v>
      </c>
      <c r="B79" s="1" t="s">
        <v>105</v>
      </c>
      <c r="C79" s="15">
        <v>5</v>
      </c>
      <c r="E79" s="17">
        <f>IFERROR(VLOOKUP(E$3&amp;$A79,[3]Calcs!$Q$2:$R$2281,2,0),"")</f>
        <v>29.685638529004958</v>
      </c>
      <c r="F79" s="5">
        <f>IFERROR(VLOOKUP(F$3&amp;$A79,[3]Calcs!$Q$2:$R$2281,2,0),"")</f>
        <v>30.327614148232644</v>
      </c>
      <c r="G79" s="5">
        <f>IFERROR(VLOOKUP(G$3&amp;$A79,[3]Calcs!$Q$2:$R$2281,2,0),"")</f>
        <v>31.124530016641692</v>
      </c>
      <c r="H79" s="5">
        <f>IFERROR(VLOOKUP(H$3&amp;$A79,[3]Calcs!$Q$2:$R$2281,2,0),"")</f>
        <v>30.313933663488669</v>
      </c>
      <c r="I79" s="5">
        <f>IFERROR(VLOOKUP(I$3&amp;$A79,[3]Calcs!$Q$2:$R$2281,2,0),"")</f>
        <v>29.595723902367453</v>
      </c>
      <c r="J79" s="5">
        <f>IFERROR(VLOOKUP(J$3&amp;$A79,[3]Calcs!$Q$2:$R$2281,2,0),"")</f>
        <v>34.363489948516197</v>
      </c>
      <c r="K79" s="5">
        <f>IFERROR(VLOOKUP(K$3&amp;$A79,[3]Calcs!$Q$2:$R$2281,2,0),"")</f>
        <v>33.228631856983469</v>
      </c>
      <c r="L79" s="5">
        <f>IFERROR(VLOOKUP(L$3&amp;$A79,[3]Calcs!$Q$2:$R$2281,2,0),"")</f>
        <v>30.116313690467987</v>
      </c>
      <c r="M79" s="5">
        <f>IFERROR(VLOOKUP(M$3&amp;$A79,[3]Calcs!$Q$2:$R$2281,2,0),"")</f>
        <v>31.879965791861348</v>
      </c>
      <c r="N79" s="5">
        <f>IFERROR(VLOOKUP(N$3&amp;$A79,[3]Calcs!$Q$2:$R$2281,2,0),"")</f>
        <v>35.532927921405538</v>
      </c>
      <c r="O79" s="5">
        <f>IFERROR(VLOOKUP(O$3&amp;$A79,[3]Calcs!$Q$2:$R$2281,2,0),"")</f>
        <v>32.659026548623494</v>
      </c>
      <c r="P79" s="5">
        <f>IFERROR(VLOOKUP(P$3&amp;$A79,[3]Calcs!$Q$2:$R$2281,2,0),"")</f>
        <v>37.366232098130595</v>
      </c>
      <c r="Q79" s="5">
        <f>IFERROR(VLOOKUP(Q$3&amp;$A79,[3]Calcs!$Q$2:$R$2281,2,0),"")</f>
        <v>35.667969419854678</v>
      </c>
      <c r="R79" s="5">
        <f>IFERROR(VLOOKUP(R$3&amp;$A79,[3]Calcs!$Q$2:$R$2281,2,0),"")</f>
        <v>39.341926861001156</v>
      </c>
      <c r="S79" s="5" t="str">
        <f>IFERROR(VLOOKUP(S$3&amp;$A79,[3]Calcs!$Q$2:$R$2281,2,0),"")</f>
        <v/>
      </c>
      <c r="T79" s="127">
        <f t="shared" si="40"/>
        <v>0.60657088943263127</v>
      </c>
      <c r="U79" s="6">
        <f t="shared" si="41"/>
        <v>0.81890402050351263</v>
      </c>
      <c r="V79" s="6" t="str">
        <f t="shared" si="42"/>
        <v/>
      </c>
      <c r="W79" s="17">
        <f>_xlfn.XLOOKUP(W$3&amp;$A79,[3]Calcs!$Q$2:$Q$2281,[3]Calcs!$H$2:$H$2281,"")</f>
        <v>4.014075756072998</v>
      </c>
      <c r="X79" s="5">
        <f>_xlfn.XLOOKUP(X$3&amp;$A79,[3]Calcs!$Q$2:$Q$2281,[3]Calcs!$H$2:$H$2281,"")</f>
        <v>4.0643699169158936</v>
      </c>
      <c r="Y79" s="5">
        <f>_xlfn.XLOOKUP(Y$3&amp;$A79,[3]Calcs!$Q$2:$Q$2281,[3]Calcs!$H$2:$H$2281,"")</f>
        <v>4.1146640777587891</v>
      </c>
      <c r="Z79" s="5">
        <f>_xlfn.XLOOKUP(Z$3&amp;$A79,[3]Calcs!$Q$2:$Q$2281,[3]Calcs!$H$2:$H$2281,"")</f>
        <v>3.9765985012054443</v>
      </c>
      <c r="AA79" s="5">
        <f>_xlfn.XLOOKUP(AA$3&amp;$A79,[3]Calcs!$Q$2:$Q$2281,[3]Calcs!$H$2:$H$2281,"")</f>
        <v>3.7623050212860107</v>
      </c>
      <c r="AB79" s="5">
        <f>_xlfn.XLOOKUP(AB$3&amp;$A79,[3]Calcs!$Q$2:$Q$2281,[3]Calcs!$H$2:$H$2281,"")</f>
        <v>4.6668329238891602</v>
      </c>
      <c r="AC79" s="5">
        <f>_xlfn.XLOOKUP(AC$3&amp;$A79,[3]Calcs!$Q$2:$Q$2281,[3]Calcs!$H$2:$H$2281,"")</f>
        <v>4.3130168914794922</v>
      </c>
      <c r="AD79" s="5">
        <f>_xlfn.XLOOKUP(AD$3&amp;$A79,[3]Calcs!$Q$2:$Q$2281,[3]Calcs!$H$2:$H$2281,"")</f>
        <v>3.6762771606445313</v>
      </c>
      <c r="AE79" s="5">
        <f>_xlfn.XLOOKUP(AE$3&amp;$A79,[3]Calcs!$Q$2:$Q$2281,[3]Calcs!$H$2:$H$2281,"")</f>
        <v>3.9747142791748047</v>
      </c>
      <c r="AF79" s="5">
        <f>_xlfn.XLOOKUP(AF$3&amp;$A79,[3]Calcs!$Q$2:$Q$2281,[3]Calcs!$H$2:$H$2281,"")</f>
        <v>4.5820984840393066</v>
      </c>
      <c r="AG79" s="5">
        <f>_xlfn.XLOOKUP(AG$3&amp;$A79,[3]Calcs!$Q$2:$Q$2281,[3]Calcs!$H$2:$H$2281,"")</f>
        <v>4.0160279273986816</v>
      </c>
      <c r="AH79" s="5">
        <f>_xlfn.XLOOKUP(AH$3&amp;$A79,[3]Calcs!$Q$2:$Q$2281,[3]Calcs!$H$2:$H$2281,"")</f>
        <v>4.7418503761291504</v>
      </c>
      <c r="AI79" s="5">
        <f>_xlfn.XLOOKUP(AI$3&amp;$A79,[3]Calcs!$Q$2:$Q$2281,[3]Calcs!$H$2:$H$2281,"")</f>
        <v>4.4157295227050781</v>
      </c>
      <c r="AJ79" s="5">
        <f>_xlfn.XLOOKUP(AJ$3&amp;$A79,[3]Calcs!$Q$2:$Q$2281,[3]Calcs!$H$2:$H$2281,"")</f>
        <v>4.9879918098449707</v>
      </c>
      <c r="AK79" s="128" t="str">
        <f>_xlfn.XLOOKUP(AK$3&amp;$A79,[3]Calcs!$Q$2:$Q$2281,[3]Calcs!$H$2:$H$2281,"")</f>
        <v/>
      </c>
      <c r="AL79" s="127">
        <f t="shared" si="43"/>
        <v>5.2378942154266021E-2</v>
      </c>
      <c r="AM79" s="6" t="str">
        <f t="shared" si="44"/>
        <v/>
      </c>
      <c r="AN79" s="17">
        <f>_xlfn.XLOOKUP(AN$3&amp;$A79,[3]Calcs!$Q$2:$Q$2281,[3]Calcs!$G$2:$G$2281,"")</f>
        <v>52.8</v>
      </c>
      <c r="AO79" s="5">
        <f>_xlfn.XLOOKUP(AO$3&amp;$A79,[3]Calcs!$Q$2:$Q$2281,[3]Calcs!$G$2:$G$2281,"")</f>
        <v>53.6</v>
      </c>
      <c r="AP79" s="5">
        <f>_xlfn.XLOOKUP(AP$3&amp;$A79,[3]Calcs!$Q$2:$Q$2281,[3]Calcs!$G$2:$G$2281,"")</f>
        <v>54.2</v>
      </c>
      <c r="AQ79" s="5">
        <f>_xlfn.XLOOKUP(AQ$3&amp;$A79,[3]Calcs!$Q$2:$Q$2281,[3]Calcs!$G$2:$G$2281,"")</f>
        <v>54.8</v>
      </c>
      <c r="AR79" s="5">
        <f>_xlfn.XLOOKUP(AR$3&amp;$A79,[3]Calcs!$Q$2:$Q$2281,[3]Calcs!$G$2:$G$2281,"")</f>
        <v>55.3</v>
      </c>
      <c r="AS79" s="5">
        <f>_xlfn.XLOOKUP(AS$3&amp;$A79,[3]Calcs!$Q$2:$Q$2281,[3]Calcs!$G$2:$G$2281,"")</f>
        <v>55.7</v>
      </c>
      <c r="AT79" s="5">
        <f>_xlfn.XLOOKUP(AT$3&amp;$A79,[3]Calcs!$Q$2:$Q$2281,[3]Calcs!$G$2:$G$2281,"")</f>
        <v>56.1</v>
      </c>
      <c r="AU79" s="5">
        <f>_xlfn.XLOOKUP(AU$3&amp;$A79,[3]Calcs!$Q$2:$Q$2281,[3]Calcs!$G$2:$G$2281,"")</f>
        <v>56.6</v>
      </c>
      <c r="AV79" s="5">
        <f>_xlfn.XLOOKUP(AV$3&amp;$A79,[3]Calcs!$Q$2:$Q$2281,[3]Calcs!$G$2:$G$2281,"")</f>
        <v>57</v>
      </c>
      <c r="AW79" s="5">
        <f>_xlfn.XLOOKUP(AW$3&amp;$A79,[3]Calcs!$Q$2:$Q$2281,[3]Calcs!$G$2:$G$2281,"")</f>
        <v>57.5</v>
      </c>
      <c r="AX79" s="5">
        <f>_xlfn.XLOOKUP(AX$3&amp;$A79,[3]Calcs!$Q$2:$Q$2281,[3]Calcs!$G$2:$G$2281,"")</f>
        <v>58</v>
      </c>
      <c r="AY79" s="5">
        <f>_xlfn.XLOOKUP(AY$3&amp;$A79,[3]Calcs!$Q$2:$Q$2281,[3]Calcs!$G$2:$G$2281,"")</f>
        <v>58.5</v>
      </c>
      <c r="AZ79" s="5">
        <f>_xlfn.XLOOKUP(AZ$3&amp;$A79,[3]Calcs!$Q$2:$Q$2281,[3]Calcs!$G$2:$G$2281,"")</f>
        <v>58.9</v>
      </c>
      <c r="BA79" s="5">
        <f>_xlfn.XLOOKUP(BA$3&amp;$A79,[3]Calcs!$Q$2:$Q$2281,[3]Calcs!$G$2:$G$2281,"")</f>
        <v>59.3</v>
      </c>
      <c r="BB79" s="5">
        <f>_xlfn.XLOOKUP(BB$3&amp;$A79,[3]Calcs!$Q$2:$Q$2281,[3]Calcs!$G$2:$G$2281,"")</f>
        <v>59.660883720930229</v>
      </c>
      <c r="BC79" s="127">
        <f t="shared" si="45"/>
        <v>0.48197802197802186</v>
      </c>
      <c r="BD79" s="6">
        <f t="shared" si="46"/>
        <v>0.36088372093023224</v>
      </c>
      <c r="BE79" s="17">
        <f>_xlfn.XLOOKUP(BE$3&amp;$A79,[3]Calcs!$Q$2:$Q$2281,[3]Calcs!$I$2:$I$2281,"")</f>
        <v>1.4400840208129799</v>
      </c>
      <c r="BF79" s="5">
        <f>_xlfn.XLOOKUP(BF$3&amp;$A79,[3]Calcs!$Q$2:$Q$2281,[3]Calcs!$I$2:$I$2281,"")</f>
        <v>1.4704618216974199</v>
      </c>
      <c r="BG79" s="5">
        <f>_xlfn.XLOOKUP(BG$3&amp;$A79,[3]Calcs!$Q$2:$Q$2281,[3]Calcs!$I$2:$I$2281,"")</f>
        <v>1.4450024650742901</v>
      </c>
      <c r="BH79" s="5">
        <f>_xlfn.XLOOKUP(BH$3&amp;$A79,[3]Calcs!$Q$2:$Q$2281,[3]Calcs!$I$2:$I$2281,"")</f>
        <v>1.53769176775053</v>
      </c>
      <c r="BI79" s="5">
        <f>_xlfn.XLOOKUP(BI$3&amp;$A79,[3]Calcs!$Q$2:$Q$2281,[3]Calcs!$I$2:$I$2281,"")</f>
        <v>1.4965307761365501</v>
      </c>
      <c r="BJ79" s="5">
        <f>_xlfn.XLOOKUP(BJ$3&amp;$A79,[3]Calcs!$Q$2:$Q$2281,[3]Calcs!$I$2:$I$2281,"")</f>
        <v>1.5978379264884499</v>
      </c>
      <c r="BK79" s="5">
        <f>_xlfn.XLOOKUP(BK$3&amp;$A79,[3]Calcs!$Q$2:$Q$2281,[3]Calcs!$I$2:$I$2281,"")</f>
        <v>1.4440239708303</v>
      </c>
      <c r="BL79" s="5">
        <f>_xlfn.XLOOKUP(BL$3&amp;$A79,[3]Calcs!$Q$2:$Q$2281,[3]Calcs!$I$2:$I$2281,"")</f>
        <v>1.4210645750633799</v>
      </c>
      <c r="BM79" s="5">
        <f>_xlfn.XLOOKUP(BM$3&amp;$A79,[3]Calcs!$Q$2:$Q$2281,[3]Calcs!$I$2:$I$2281,"")</f>
        <v>1.4619282515179699</v>
      </c>
      <c r="BN79" s="5">
        <f>_xlfn.XLOOKUP(BN$3&amp;$A79,[3]Calcs!$Q$2:$Q$2281,[3]Calcs!$I$2:$I$2281,"")</f>
        <v>1.4798681947338299</v>
      </c>
      <c r="BO79" s="5">
        <f>_xlfn.XLOOKUP(BO$3&amp;$A79,[3]Calcs!$Q$2:$Q$2281,[3]Calcs!$I$2:$I$2281,"")</f>
        <v>1.4676392920149901</v>
      </c>
      <c r="BP79" s="5">
        <f>_xlfn.XLOOKUP(BP$3&amp;$A79,[3]Calcs!$Q$2:$Q$2281,[3]Calcs!$I$2:$I$2281,"")</f>
        <v>1.4358081685183</v>
      </c>
      <c r="BQ79" s="5">
        <f>_xlfn.XLOOKUP(BQ$3&amp;$A79,[3]Calcs!$Q$2:$Q$2281,[3]Calcs!$I$2:$I$2281,"")</f>
        <v>1.4261602585748299</v>
      </c>
      <c r="BR79" s="5">
        <f>_xlfn.XLOOKUP(BR$3&amp;$A79,[3]Calcs!$Q$2:$Q$2281,[3]Calcs!$I$2:$I$2281,"")</f>
        <v>1.4141219063854871</v>
      </c>
      <c r="BS79" s="5" t="str">
        <f>_xlfn.XLOOKUP(BS$3&amp;$A79,[3]Calcs!$Q$2:$Q$2281,[3]Calcs!$I$2:$I$2281,"")</f>
        <v/>
      </c>
      <c r="BT79" s="127">
        <f t="shared" si="47"/>
        <v>-4.2020703489023042E-3</v>
      </c>
      <c r="BU79" s="6" t="str">
        <f t="shared" si="48"/>
        <v/>
      </c>
      <c r="BV79" s="15">
        <f t="shared" si="50"/>
        <v>74</v>
      </c>
      <c r="BW79">
        <f t="shared" si="50"/>
        <v>108</v>
      </c>
      <c r="BX79">
        <f t="shared" si="50"/>
        <v>112</v>
      </c>
      <c r="BY79">
        <f t="shared" si="50"/>
        <v>122</v>
      </c>
      <c r="BZ79">
        <f t="shared" si="50"/>
        <v>123</v>
      </c>
      <c r="CA79">
        <f t="shared" si="50"/>
        <v>118</v>
      </c>
      <c r="CB79">
        <f t="shared" si="50"/>
        <v>126</v>
      </c>
      <c r="CC79">
        <f t="shared" si="50"/>
        <v>134</v>
      </c>
      <c r="CD79">
        <f t="shared" si="50"/>
        <v>130</v>
      </c>
      <c r="CE79">
        <f t="shared" si="50"/>
        <v>117</v>
      </c>
      <c r="CF79">
        <f t="shared" si="50"/>
        <v>130</v>
      </c>
      <c r="CG79">
        <f t="shared" si="50"/>
        <v>121</v>
      </c>
      <c r="CH79">
        <f t="shared" si="50"/>
        <v>125</v>
      </c>
      <c r="CI79">
        <f t="shared" si="50"/>
        <v>114</v>
      </c>
      <c r="CJ79" t="str">
        <f t="shared" si="50"/>
        <v/>
      </c>
      <c r="CK79" s="17">
        <v>13.203378000000001</v>
      </c>
      <c r="CL79" s="5">
        <v>13.651455</v>
      </c>
      <c r="CM79" s="5">
        <v>14.113578</v>
      </c>
      <c r="CN79" s="5">
        <v>14.581427</v>
      </c>
      <c r="CO79" s="5">
        <v>15.049352000000001</v>
      </c>
      <c r="CP79" s="5">
        <v>15.514593000000001</v>
      </c>
      <c r="CQ79" s="5">
        <v>15.979492</v>
      </c>
      <c r="CR79" s="5">
        <v>16.449853999999998</v>
      </c>
      <c r="CS79" s="5">
        <v>16.934213</v>
      </c>
      <c r="CT79" s="5">
        <v>17.438772</v>
      </c>
      <c r="CU79" s="5">
        <v>17.965448000000002</v>
      </c>
      <c r="CV79" s="5">
        <v>18.512429000000001</v>
      </c>
      <c r="CW79" s="5">
        <v>19.077755</v>
      </c>
      <c r="CX79" s="5">
        <v>19.658023</v>
      </c>
      <c r="CY79" s="5" t="s">
        <v>333</v>
      </c>
      <c r="CZ79">
        <f t="shared" si="51"/>
        <v>391.95070666981644</v>
      </c>
      <c r="DA79">
        <f t="shared" si="51"/>
        <v>414.01605980196126</v>
      </c>
      <c r="DB79">
        <f t="shared" si="51"/>
        <v>439.27848210321383</v>
      </c>
      <c r="DC79">
        <f t="shared" si="51"/>
        <v>442.02041079700257</v>
      </c>
      <c r="DD79">
        <f t="shared" si="51"/>
        <v>445.39646670154144</v>
      </c>
      <c r="DE79">
        <f t="shared" si="51"/>
        <v>533.13556061081977</v>
      </c>
      <c r="DF79">
        <f t="shared" si="51"/>
        <v>530.97665692961255</v>
      </c>
      <c r="DG79">
        <f t="shared" si="51"/>
        <v>495.40896322639952</v>
      </c>
      <c r="DH79">
        <f t="shared" si="51"/>
        <v>539.86213115209375</v>
      </c>
      <c r="DI79">
        <f t="shared" si="51"/>
        <v>619.65062851382504</v>
      </c>
      <c r="DJ79">
        <f t="shared" si="51"/>
        <v>586.73404318991493</v>
      </c>
      <c r="DK79">
        <f t="shared" si="51"/>
        <v>691.7397187141637</v>
      </c>
      <c r="DL79">
        <f t="shared" si="51"/>
        <v>680.46478193947974</v>
      </c>
      <c r="DM79">
        <f t="shared" si="51"/>
        <v>773.38450309787856</v>
      </c>
      <c r="DN79" t="str">
        <f t="shared" si="51"/>
        <v/>
      </c>
      <c r="DO79" s="5">
        <v>13.203378000000001</v>
      </c>
      <c r="DP79" s="5">
        <v>13.651455</v>
      </c>
      <c r="DQ79" s="5">
        <v>14.113578</v>
      </c>
      <c r="DR79" s="5">
        <v>14.581427</v>
      </c>
      <c r="DS79" s="5">
        <v>15.049352000000001</v>
      </c>
      <c r="DT79" s="5">
        <v>15.514593000000001</v>
      </c>
      <c r="DU79" s="5">
        <v>15.979492</v>
      </c>
      <c r="DV79" s="5">
        <v>16.449853999999998</v>
      </c>
      <c r="DW79" s="5">
        <v>16.934213</v>
      </c>
      <c r="DX79" s="5">
        <v>17.438772</v>
      </c>
      <c r="DY79" s="5">
        <v>17.965448000000002</v>
      </c>
      <c r="DZ79" s="5">
        <v>18.512429000000001</v>
      </c>
      <c r="EA79" s="5">
        <v>19.077755</v>
      </c>
      <c r="EB79" s="5">
        <v>19.658023</v>
      </c>
      <c r="EC79" s="5">
        <v>20.250833999999998</v>
      </c>
      <c r="ED79" s="127">
        <f>IFERROR(E79/VLOOKUP($C79,$C$159:$S$166,E$3-2003,0),"")</f>
        <v>0.95311557712815242</v>
      </c>
      <c r="EE79" s="6">
        <f t="shared" si="56"/>
        <v>0.91335193007070736</v>
      </c>
      <c r="EF79" s="6">
        <f t="shared" si="56"/>
        <v>0.92030500655457659</v>
      </c>
      <c r="EG79" s="6">
        <f t="shared" si="56"/>
        <v>0.8882242019954929</v>
      </c>
      <c r="EH79" s="6">
        <f t="shared" si="56"/>
        <v>0.87096549379482124</v>
      </c>
      <c r="EI79" s="6">
        <f t="shared" si="54"/>
        <v>0.946559622904798</v>
      </c>
      <c r="EJ79" s="6">
        <f t="shared" si="54"/>
        <v>0.89317252126253777</v>
      </c>
      <c r="EK79" s="6">
        <f t="shared" si="54"/>
        <v>0.84421659141530936</v>
      </c>
      <c r="EL79" s="6">
        <f t="shared" si="54"/>
        <v>0.87520093804814214</v>
      </c>
      <c r="EM79" s="6">
        <f t="shared" si="54"/>
        <v>0.95935063474506121</v>
      </c>
      <c r="EN79" s="6">
        <f t="shared" si="54"/>
        <v>0.8695429606133126</v>
      </c>
      <c r="EO79" s="6">
        <f t="shared" si="54"/>
        <v>0.96623242351589589</v>
      </c>
      <c r="EP79" s="6">
        <f t="shared" si="54"/>
        <v>0.89989130205707124</v>
      </c>
      <c r="EQ79" s="6">
        <f t="shared" si="55"/>
        <v>1.0100275010737381</v>
      </c>
      <c r="ER79" s="129" cm="1">
        <f t="array" ref="ER79">TREND($EM79:$EQ79,$EM$3:$EQ$3,ER$3)</f>
        <v>0.98051958663134897</v>
      </c>
      <c r="ES79" s="17">
        <f t="shared" si="36"/>
        <v>29.685638529004958</v>
      </c>
      <c r="ET79" s="5">
        <f t="shared" si="36"/>
        <v>30.327614148232644</v>
      </c>
      <c r="EU79" s="5">
        <f t="shared" si="36"/>
        <v>31.124530016641692</v>
      </c>
      <c r="EV79" s="5">
        <f t="shared" si="36"/>
        <v>30.313933663488669</v>
      </c>
      <c r="EW79" s="5">
        <f t="shared" si="36"/>
        <v>29.595723902367453</v>
      </c>
      <c r="EX79" s="5">
        <f t="shared" si="36"/>
        <v>34.363489948516197</v>
      </c>
      <c r="EY79" s="5">
        <f t="shared" si="36"/>
        <v>33.228631856983469</v>
      </c>
      <c r="EZ79" s="5">
        <f t="shared" si="36"/>
        <v>30.116313690467987</v>
      </c>
      <c r="FA79" s="5">
        <f t="shared" si="53"/>
        <v>31.879965791861348</v>
      </c>
      <c r="FB79" s="5">
        <f t="shared" si="53"/>
        <v>35.532927921405538</v>
      </c>
      <c r="FC79" s="5">
        <f t="shared" si="53"/>
        <v>32.659026548623494</v>
      </c>
      <c r="FD79" s="5">
        <f t="shared" si="53"/>
        <v>37.366232098130595</v>
      </c>
      <c r="FE79" s="5">
        <f t="shared" si="53"/>
        <v>35.667969419854678</v>
      </c>
      <c r="FF79" s="5">
        <f t="shared" si="53"/>
        <v>39.341926861001156</v>
      </c>
      <c r="FG79" s="5">
        <f t="shared" si="49"/>
        <v>40.472395616806963</v>
      </c>
      <c r="FH79" s="15">
        <f t="shared" si="52"/>
        <v>391.95070666981644</v>
      </c>
      <c r="FI79">
        <f t="shared" si="52"/>
        <v>414.01605980196126</v>
      </c>
      <c r="FJ79">
        <f t="shared" si="52"/>
        <v>439.27848210321383</v>
      </c>
      <c r="FK79">
        <f t="shared" si="52"/>
        <v>442.02041079700257</v>
      </c>
      <c r="FL79">
        <f t="shared" si="52"/>
        <v>445.39646670154144</v>
      </c>
      <c r="FM79">
        <f t="shared" si="52"/>
        <v>533.13556061081977</v>
      </c>
      <c r="FN79">
        <f t="shared" si="52"/>
        <v>530.97665692961255</v>
      </c>
      <c r="FO79">
        <f t="shared" si="52"/>
        <v>495.40896322639952</v>
      </c>
      <c r="FP79">
        <f t="shared" si="52"/>
        <v>539.86213115209375</v>
      </c>
      <c r="FQ79">
        <f t="shared" si="52"/>
        <v>619.65062851382504</v>
      </c>
      <c r="FR79">
        <f t="shared" si="52"/>
        <v>586.73404318991493</v>
      </c>
      <c r="FS79">
        <f t="shared" si="52"/>
        <v>691.7397187141637</v>
      </c>
      <c r="FT79">
        <f t="shared" si="52"/>
        <v>680.46478193947974</v>
      </c>
      <c r="FU79">
        <f t="shared" si="52"/>
        <v>773.38450309787856</v>
      </c>
      <c r="FV79">
        <f t="shared" si="52"/>
        <v>819.59976521828537</v>
      </c>
    </row>
    <row r="80" spans="1:178">
      <c r="A80" t="str">
        <f>VLOOKUP(B80,'[3]country codes'!$A$3:$B$287,2,0)</f>
        <v>KEN</v>
      </c>
      <c r="B80" s="1" t="s">
        <v>53</v>
      </c>
      <c r="C80" s="15">
        <v>5</v>
      </c>
      <c r="E80" s="17">
        <f>IFERROR(VLOOKUP(E$3&amp;$A80,[3]Calcs!$Q$2:$R$2281,2,0),"")</f>
        <v>34.760849650990366</v>
      </c>
      <c r="F80" s="5">
        <f>IFERROR(VLOOKUP(F$3&amp;$A80,[3]Calcs!$Q$2:$R$2281,2,0),"")</f>
        <v>38.085357115701633</v>
      </c>
      <c r="G80" s="5">
        <f>IFERROR(VLOOKUP(G$3&amp;$A80,[3]Calcs!$Q$2:$R$2281,2,0),"")</f>
        <v>35.974852243869535</v>
      </c>
      <c r="H80" s="5">
        <f>IFERROR(VLOOKUP(H$3&amp;$A80,[3]Calcs!$Q$2:$R$2281,2,0),"")</f>
        <v>38.062802536595882</v>
      </c>
      <c r="I80" s="5">
        <f>IFERROR(VLOOKUP(I$3&amp;$A80,[3]Calcs!$Q$2:$R$2281,2,0),"")</f>
        <v>38.736000694494358</v>
      </c>
      <c r="J80" s="5">
        <f>IFERROR(VLOOKUP(J$3&amp;$A80,[3]Calcs!$Q$2:$R$2281,2,0),"")</f>
        <v>40.174001539701685</v>
      </c>
      <c r="K80" s="5">
        <f>IFERROR(VLOOKUP(K$3&amp;$A80,[3]Calcs!$Q$2:$R$2281,2,0),"")</f>
        <v>41.655063457263999</v>
      </c>
      <c r="L80" s="5">
        <f>IFERROR(VLOOKUP(L$3&amp;$A80,[3]Calcs!$Q$2:$R$2281,2,0),"")</f>
        <v>37.303844924752717</v>
      </c>
      <c r="M80" s="5">
        <f>IFERROR(VLOOKUP(M$3&amp;$A80,[3]Calcs!$Q$2:$R$2281,2,0),"")</f>
        <v>45.153823001173386</v>
      </c>
      <c r="N80" s="5">
        <f>IFERROR(VLOOKUP(N$3&amp;$A80,[3]Calcs!$Q$2:$R$2281,2,0),"")</f>
        <v>41.760088587939258</v>
      </c>
      <c r="O80" s="5">
        <f>IFERROR(VLOOKUP(O$3&amp;$A80,[3]Calcs!$Q$2:$R$2281,2,0),"")</f>
        <v>42.775052812273472</v>
      </c>
      <c r="P80" s="5">
        <f>IFERROR(VLOOKUP(P$3&amp;$A80,[3]Calcs!$Q$2:$R$2281,2,0),"")</f>
        <v>43.735432510508993</v>
      </c>
      <c r="Q80" s="5">
        <f>IFERROR(VLOOKUP(Q$3&amp;$A80,[3]Calcs!$Q$2:$R$2281,2,0),"")</f>
        <v>45.148564403005899</v>
      </c>
      <c r="R80" s="5">
        <f>IFERROR(VLOOKUP(R$3&amp;$A80,[3]Calcs!$Q$2:$R$2281,2,0),"")</f>
        <v>45.182957782372362</v>
      </c>
      <c r="S80" s="5">
        <f>IFERROR(VLOOKUP(S$3&amp;$A80,[3]Calcs!$Q$2:$R$2281,2,0),"")</f>
        <v>45.259801696987779</v>
      </c>
      <c r="T80" s="127">
        <f t="shared" si="40"/>
        <v>0.75103812201525155</v>
      </c>
      <c r="U80" s="6">
        <f t="shared" si="41"/>
        <v>0.88940898619144804</v>
      </c>
      <c r="V80" s="6">
        <f t="shared" si="42"/>
        <v>7.6843914615416509E-2</v>
      </c>
      <c r="W80" s="17">
        <f>_xlfn.XLOOKUP(W$3&amp;$A80,[3]Calcs!$Q$2:$Q$2281,[3]Calcs!$H$2:$H$2281,"")</f>
        <v>4.2232341766357422</v>
      </c>
      <c r="X80" s="5">
        <f>_xlfn.XLOOKUP(X$3&amp;$A80,[3]Calcs!$Q$2:$Q$2281,[3]Calcs!$H$2:$H$2281,"")</f>
        <v>4.575657844543457</v>
      </c>
      <c r="Y80" s="5">
        <f>_xlfn.XLOOKUP(Y$3&amp;$A80,[3]Calcs!$Q$2:$Q$2281,[3]Calcs!$H$2:$H$2281,"")</f>
        <v>4.0152745246887207</v>
      </c>
      <c r="Z80" s="5">
        <f>_xlfn.XLOOKUP(Z$3&amp;$A80,[3]Calcs!$Q$2:$Q$2281,[3]Calcs!$H$2:$H$2281,"")</f>
        <v>4.2704348564147949</v>
      </c>
      <c r="AA80" s="5">
        <f>_xlfn.XLOOKUP(AA$3&amp;$A80,[3]Calcs!$Q$2:$Q$2281,[3]Calcs!$H$2:$H$2281,"")</f>
        <v>4.255859375</v>
      </c>
      <c r="AB80" s="5">
        <f>_xlfn.XLOOKUP(AB$3&amp;$A80,[3]Calcs!$Q$2:$Q$2281,[3]Calcs!$H$2:$H$2281,"")</f>
        <v>4.4053101539611816</v>
      </c>
      <c r="AC80" s="5">
        <f>_xlfn.XLOOKUP(AC$3&amp;$A80,[3]Calcs!$Q$2:$Q$2281,[3]Calcs!$H$2:$H$2281,"")</f>
        <v>4.547335147857666</v>
      </c>
      <c r="AD80" s="5">
        <f>_xlfn.XLOOKUP(AD$3&amp;$A80,[3]Calcs!$Q$2:$Q$2281,[3]Calcs!$H$2:$H$2281,"")</f>
        <v>3.7953832149505615</v>
      </c>
      <c r="AE80" s="5">
        <f>_xlfn.XLOOKUP(AE$3&amp;$A80,[3]Calcs!$Q$2:$Q$2281,[3]Calcs!$H$2:$H$2281,"")</f>
        <v>4.9045796394348145</v>
      </c>
      <c r="AF80" s="5">
        <f>_xlfn.XLOOKUP(AF$3&amp;$A80,[3]Calcs!$Q$2:$Q$2281,[3]Calcs!$H$2:$H$2281,"")</f>
        <v>4.3576178550720215</v>
      </c>
      <c r="AG80" s="5">
        <f>_xlfn.XLOOKUP(AG$3&amp;$A80,[3]Calcs!$Q$2:$Q$2281,[3]Calcs!$H$2:$H$2281,"")</f>
        <v>4.3961277008056641</v>
      </c>
      <c r="AH80" s="5">
        <f>_xlfn.XLOOKUP(AH$3&amp;$A80,[3]Calcs!$Q$2:$Q$2281,[3]Calcs!$H$2:$H$2281,"")</f>
        <v>4.475654125213623</v>
      </c>
      <c r="AI80" s="5">
        <f>_xlfn.XLOOKUP(AI$3&amp;$A80,[3]Calcs!$Q$2:$Q$2281,[3]Calcs!$H$2:$H$2281,"")</f>
        <v>4.6557025909423828</v>
      </c>
      <c r="AJ80" s="5">
        <f>_xlfn.XLOOKUP(AJ$3&amp;$A80,[3]Calcs!$Q$2:$Q$2281,[3]Calcs!$H$2:$H$2281,"")</f>
        <v>4.6188502311706543</v>
      </c>
      <c r="AK80" s="128">
        <f>_xlfn.XLOOKUP(AK$3&amp;$A80,[3]Calcs!$Q$2:$Q$2281,[3]Calcs!$H$2:$H$2281,"")</f>
        <v>4.5465841293334961</v>
      </c>
      <c r="AL80" s="127">
        <f t="shared" si="43"/>
        <v>2.7036079469617908E-2</v>
      </c>
      <c r="AM80" s="6">
        <f t="shared" si="44"/>
        <v>-7.2266101837158203E-2</v>
      </c>
      <c r="AN80" s="17">
        <f>_xlfn.XLOOKUP(AN$3&amp;$A80,[3]Calcs!$Q$2:$Q$2281,[3]Calcs!$G$2:$G$2281,"")</f>
        <v>56.1</v>
      </c>
      <c r="AO80" s="5">
        <f>_xlfn.XLOOKUP(AO$3&amp;$A80,[3]Calcs!$Q$2:$Q$2281,[3]Calcs!$G$2:$G$2281,"")</f>
        <v>57.5</v>
      </c>
      <c r="AP80" s="5">
        <f>_xlfn.XLOOKUP(AP$3&amp;$A80,[3]Calcs!$Q$2:$Q$2281,[3]Calcs!$G$2:$G$2281,"")</f>
        <v>58.8</v>
      </c>
      <c r="AQ80" s="5">
        <f>_xlfn.XLOOKUP(AQ$3&amp;$A80,[3]Calcs!$Q$2:$Q$2281,[3]Calcs!$G$2:$G$2281,"")</f>
        <v>59.9</v>
      </c>
      <c r="AR80" s="5">
        <f>_xlfn.XLOOKUP(AR$3&amp;$A80,[3]Calcs!$Q$2:$Q$2281,[3]Calcs!$G$2:$G$2281,"")</f>
        <v>61</v>
      </c>
      <c r="AS80" s="5">
        <f>_xlfn.XLOOKUP(AS$3&amp;$A80,[3]Calcs!$Q$2:$Q$2281,[3]Calcs!$G$2:$G$2281,"")</f>
        <v>61.9</v>
      </c>
      <c r="AT80" s="5">
        <f>_xlfn.XLOOKUP(AT$3&amp;$A80,[3]Calcs!$Q$2:$Q$2281,[3]Calcs!$G$2:$G$2281,"")</f>
        <v>62.7</v>
      </c>
      <c r="AU80" s="5">
        <f>_xlfn.XLOOKUP(AU$3&amp;$A80,[3]Calcs!$Q$2:$Q$2281,[3]Calcs!$G$2:$G$2281,"")</f>
        <v>63.4</v>
      </c>
      <c r="AV80" s="5">
        <f>_xlfn.XLOOKUP(AV$3&amp;$A80,[3]Calcs!$Q$2:$Q$2281,[3]Calcs!$G$2:$G$2281,"")</f>
        <v>64.099999999999994</v>
      </c>
      <c r="AW80" s="5">
        <f>_xlfn.XLOOKUP(AW$3&amp;$A80,[3]Calcs!$Q$2:$Q$2281,[3]Calcs!$G$2:$G$2281,"")</f>
        <v>64.8</v>
      </c>
      <c r="AX80" s="5">
        <f>_xlfn.XLOOKUP(AX$3&amp;$A80,[3]Calcs!$Q$2:$Q$2281,[3]Calcs!$G$2:$G$2281,"")</f>
        <v>65.400000000000006</v>
      </c>
      <c r="AY80" s="5">
        <f>_xlfn.XLOOKUP(AY$3&amp;$A80,[3]Calcs!$Q$2:$Q$2281,[3]Calcs!$G$2:$G$2281,"")</f>
        <v>65.900000000000006</v>
      </c>
      <c r="AZ80" s="5">
        <f>_xlfn.XLOOKUP(AZ$3&amp;$A80,[3]Calcs!$Q$2:$Q$2281,[3]Calcs!$G$2:$G$2281,"")</f>
        <v>66.3</v>
      </c>
      <c r="BA80" s="5">
        <f>_xlfn.XLOOKUP(BA$3&amp;$A80,[3]Calcs!$Q$2:$Q$2281,[3]Calcs!$G$2:$G$2281,"")</f>
        <v>66.7</v>
      </c>
      <c r="BB80" s="5">
        <f>_xlfn.XLOOKUP(BB$3&amp;$A80,[3]Calcs!$Q$2:$Q$2281,[3]Calcs!$G$2:$G$2281,"")</f>
        <v>66.969612403100783</v>
      </c>
      <c r="BC80" s="127">
        <f t="shared" si="45"/>
        <v>0.79846153846153867</v>
      </c>
      <c r="BD80" s="6">
        <f t="shared" si="46"/>
        <v>0.26961240310077983</v>
      </c>
      <c r="BE80" s="17">
        <f>_xlfn.XLOOKUP(BE$3&amp;$A80,[3]Calcs!$Q$2:$Q$2281,[3]Calcs!$I$2:$I$2281,"")</f>
        <v>1.08672888431558</v>
      </c>
      <c r="BF80" s="5">
        <f>_xlfn.XLOOKUP(BF$3&amp;$A80,[3]Calcs!$Q$2:$Q$2281,[3]Calcs!$I$2:$I$2281,"")</f>
        <v>1.04596674713759</v>
      </c>
      <c r="BG80" s="5">
        <f>_xlfn.XLOOKUP(BG$3&amp;$A80,[3]Calcs!$Q$2:$Q$2281,[3]Calcs!$I$2:$I$2281,"")</f>
        <v>0.971853710760746</v>
      </c>
      <c r="BH80" s="5">
        <f>_xlfn.XLOOKUP(BH$3&amp;$A80,[3]Calcs!$Q$2:$Q$2281,[3]Calcs!$I$2:$I$2281,"")</f>
        <v>1.0167116801625999</v>
      </c>
      <c r="BI80" s="5">
        <f>_xlfn.XLOOKUP(BI$3&amp;$A80,[3]Calcs!$Q$2:$Q$2281,[3]Calcs!$I$2:$I$2281,"")</f>
        <v>1.0216250781881</v>
      </c>
      <c r="BJ80" s="5">
        <f>_xlfn.XLOOKUP(BJ$3&amp;$A80,[3]Calcs!$Q$2:$Q$2281,[3]Calcs!$I$2:$I$2281,"")</f>
        <v>1.0456548281112199</v>
      </c>
      <c r="BK80" s="5">
        <f>_xlfn.XLOOKUP(BK$3&amp;$A80,[3]Calcs!$Q$2:$Q$2281,[3]Calcs!$I$2:$I$2281,"")</f>
        <v>1.0318506992564001</v>
      </c>
      <c r="BL80" s="5">
        <f>_xlfn.XLOOKUP(BL$3&amp;$A80,[3]Calcs!$Q$2:$Q$2281,[3]Calcs!$I$2:$I$2281,"")</f>
        <v>1.0165325505325999</v>
      </c>
      <c r="BM80" s="5">
        <f>_xlfn.XLOOKUP(BM$3&amp;$A80,[3]Calcs!$Q$2:$Q$2281,[3]Calcs!$I$2:$I$2281,"")</f>
        <v>1.03464901860291</v>
      </c>
      <c r="BN80" s="5">
        <f>_xlfn.XLOOKUP(BN$3&amp;$A80,[3]Calcs!$Q$2:$Q$2281,[3]Calcs!$I$2:$I$2281,"")</f>
        <v>1.05795875891741</v>
      </c>
      <c r="BO80" s="5">
        <f>_xlfn.XLOOKUP(BO$3&amp;$A80,[3]Calcs!$Q$2:$Q$2281,[3]Calcs!$I$2:$I$2281,"")</f>
        <v>0.99761788798432005</v>
      </c>
      <c r="BP80" s="5">
        <f>_xlfn.XLOOKUP(BP$3&amp;$A80,[3]Calcs!$Q$2:$Q$2281,[3]Calcs!$I$2:$I$2281,"")</f>
        <v>0.99397946496393796</v>
      </c>
      <c r="BQ80" s="5">
        <f>_xlfn.XLOOKUP(BQ$3&amp;$A80,[3]Calcs!$Q$2:$Q$2281,[3]Calcs!$I$2:$I$2281,"")</f>
        <v>0.99217777982670019</v>
      </c>
      <c r="BR80" s="5">
        <f>_xlfn.XLOOKUP(BR$3&amp;$A80,[3]Calcs!$Q$2:$Q$2281,[3]Calcs!$I$2:$I$2281,"")</f>
        <v>0.98710240933818705</v>
      </c>
      <c r="BS80" s="5">
        <f>_xlfn.XLOOKUP(BS$3&amp;$A80,[3]Calcs!$Q$2:$Q$2281,[3]Calcs!$I$2:$I$2281,"")</f>
        <v>0.91729946693886077</v>
      </c>
      <c r="BT80" s="127">
        <f t="shared" si="47"/>
        <v>-3.7099225190050716E-3</v>
      </c>
      <c r="BU80" s="6">
        <f t="shared" si="48"/>
        <v>-6.9802942399326273E-2</v>
      </c>
      <c r="BV80" s="15">
        <f t="shared" si="50"/>
        <v>61</v>
      </c>
      <c r="BW80">
        <f t="shared" si="50"/>
        <v>85</v>
      </c>
      <c r="BX80">
        <f t="shared" si="50"/>
        <v>95</v>
      </c>
      <c r="BY80">
        <f t="shared" si="50"/>
        <v>94</v>
      </c>
      <c r="BZ80">
        <f t="shared" si="50"/>
        <v>91</v>
      </c>
      <c r="CA80">
        <f t="shared" si="50"/>
        <v>93</v>
      </c>
      <c r="CB80">
        <f t="shared" si="50"/>
        <v>80</v>
      </c>
      <c r="CC80">
        <f t="shared" si="50"/>
        <v>106</v>
      </c>
      <c r="CD80">
        <f t="shared" si="50"/>
        <v>60</v>
      </c>
      <c r="CE80">
        <f t="shared" si="50"/>
        <v>88</v>
      </c>
      <c r="CF80">
        <f t="shared" si="50"/>
        <v>81</v>
      </c>
      <c r="CG80">
        <f t="shared" si="50"/>
        <v>77</v>
      </c>
      <c r="CH80">
        <f t="shared" si="50"/>
        <v>78</v>
      </c>
      <c r="CI80">
        <f t="shared" si="50"/>
        <v>72</v>
      </c>
      <c r="CJ80">
        <f t="shared" si="50"/>
        <v>52</v>
      </c>
      <c r="CK80" s="17">
        <v>37.649038999999995</v>
      </c>
      <c r="CL80" s="5">
        <v>38.705933999999999</v>
      </c>
      <c r="CM80" s="5">
        <v>39.791983999999999</v>
      </c>
      <c r="CN80" s="5">
        <v>40.901797999999999</v>
      </c>
      <c r="CO80" s="5">
        <v>42.030684000000001</v>
      </c>
      <c r="CP80" s="5">
        <v>43.178269999999998</v>
      </c>
      <c r="CQ80" s="5">
        <v>44.343468999999999</v>
      </c>
      <c r="CR80" s="5">
        <v>45.519985999999996</v>
      </c>
      <c r="CS80" s="5">
        <v>46.700063</v>
      </c>
      <c r="CT80" s="5">
        <v>47.878338999999997</v>
      </c>
      <c r="CU80" s="5">
        <v>49.051531000000004</v>
      </c>
      <c r="CV80" s="5">
        <v>50.221145999999997</v>
      </c>
      <c r="CW80" s="5">
        <v>51.392569999999999</v>
      </c>
      <c r="CX80" s="5">
        <v>52.573966999999996</v>
      </c>
      <c r="CY80" s="5">
        <v>53.771300000000004</v>
      </c>
      <c r="CZ80">
        <f t="shared" si="51"/>
        <v>1308.7125841832724</v>
      </c>
      <c r="DA80">
        <f t="shared" si="51"/>
        <v>1474.1293188867778</v>
      </c>
      <c r="DB80">
        <f t="shared" si="51"/>
        <v>1431.5107448904205</v>
      </c>
      <c r="DC80">
        <f t="shared" si="51"/>
        <v>1556.8370606657325</v>
      </c>
      <c r="DD80">
        <f t="shared" si="51"/>
        <v>1628.1006046140728</v>
      </c>
      <c r="DE80">
        <f t="shared" si="51"/>
        <v>1734.6438854616549</v>
      </c>
      <c r="DF80">
        <f t="shared" si="51"/>
        <v>1847.1300151102189</v>
      </c>
      <c r="DG80">
        <f t="shared" si="51"/>
        <v>1698.0704987209147</v>
      </c>
      <c r="DH80">
        <f t="shared" si="51"/>
        <v>2108.6863788456462</v>
      </c>
      <c r="DI80">
        <f t="shared" si="51"/>
        <v>1999.4036780833869</v>
      </c>
      <c r="DJ80">
        <f t="shared" si="51"/>
        <v>2098.1818290478695</v>
      </c>
      <c r="DK80">
        <f t="shared" si="51"/>
        <v>2196.4435414834184</v>
      </c>
      <c r="DL80">
        <f t="shared" si="51"/>
        <v>2320.3007564809886</v>
      </c>
      <c r="DM80">
        <f t="shared" si="51"/>
        <v>2375.4473314128377</v>
      </c>
      <c r="DN80">
        <f t="shared" si="51"/>
        <v>2433.6783749892393</v>
      </c>
      <c r="DO80" s="5">
        <v>37.649038999999995</v>
      </c>
      <c r="DP80" s="5">
        <v>38.705933999999999</v>
      </c>
      <c r="DQ80" s="5">
        <v>39.791983999999999</v>
      </c>
      <c r="DR80" s="5">
        <v>40.901797999999999</v>
      </c>
      <c r="DS80" s="5">
        <v>42.030684000000001</v>
      </c>
      <c r="DT80" s="5">
        <v>43.178269999999998</v>
      </c>
      <c r="DU80" s="5">
        <v>44.343468999999999</v>
      </c>
      <c r="DV80" s="5">
        <v>45.519985999999996</v>
      </c>
      <c r="DW80" s="5">
        <v>46.700063</v>
      </c>
      <c r="DX80" s="5">
        <v>47.878338999999997</v>
      </c>
      <c r="DY80" s="5">
        <v>49.051531000000004</v>
      </c>
      <c r="DZ80" s="5">
        <v>50.221145999999997</v>
      </c>
      <c r="EA80" s="5">
        <v>51.392569999999999</v>
      </c>
      <c r="EB80" s="5">
        <v>52.573966999999996</v>
      </c>
      <c r="EC80" s="5">
        <v>53.771300000000004</v>
      </c>
      <c r="ED80" s="127">
        <f>IFERROR(E80/VLOOKUP($C80,$C$159:$S$166,E$3-2003,0),"")</f>
        <v>1.1160651721941974</v>
      </c>
      <c r="EE80" s="6">
        <f t="shared" si="56"/>
        <v>1.1469855247774368</v>
      </c>
      <c r="EF80" s="6">
        <f t="shared" si="56"/>
        <v>1.0637216565966505</v>
      </c>
      <c r="EG80" s="6">
        <f t="shared" si="56"/>
        <v>1.1152726922240379</v>
      </c>
      <c r="EH80" s="6">
        <f t="shared" si="56"/>
        <v>1.1399525175938687</v>
      </c>
      <c r="EI80" s="6">
        <f t="shared" si="54"/>
        <v>1.1066130886289329</v>
      </c>
      <c r="EJ80" s="6">
        <f t="shared" si="54"/>
        <v>1.1196716798815867</v>
      </c>
      <c r="EK80" s="6">
        <f t="shared" si="54"/>
        <v>1.0456965328737302</v>
      </c>
      <c r="EL80" s="6">
        <f t="shared" si="54"/>
        <v>1.2396082387634011</v>
      </c>
      <c r="EM80" s="6">
        <f t="shared" si="54"/>
        <v>1.1274772397721624</v>
      </c>
      <c r="EN80" s="6">
        <f t="shared" si="54"/>
        <v>1.1388810382146175</v>
      </c>
      <c r="EO80" s="6">
        <f t="shared" si="54"/>
        <v>1.1309300021786026</v>
      </c>
      <c r="EP80" s="6">
        <f t="shared" si="54"/>
        <v>1.1390836391155021</v>
      </c>
      <c r="EQ80" s="6">
        <f t="shared" si="55"/>
        <v>1.1599846164445957</v>
      </c>
      <c r="ER80" s="6">
        <f>IFERROR(S80/VLOOKUP($C80,$C$159:$S$166,S$3-2003,0),"")</f>
        <v>1.0965034655007768</v>
      </c>
      <c r="ES80" s="17">
        <f t="shared" si="36"/>
        <v>34.760849650990366</v>
      </c>
      <c r="ET80" s="5">
        <f t="shared" si="36"/>
        <v>38.085357115701633</v>
      </c>
      <c r="EU80" s="5">
        <f t="shared" si="36"/>
        <v>35.974852243869535</v>
      </c>
      <c r="EV80" s="5">
        <f t="shared" si="36"/>
        <v>38.062802536595882</v>
      </c>
      <c r="EW80" s="5">
        <f t="shared" si="36"/>
        <v>38.736000694494358</v>
      </c>
      <c r="EX80" s="5">
        <f t="shared" si="36"/>
        <v>40.174001539701685</v>
      </c>
      <c r="EY80" s="5">
        <f t="shared" si="36"/>
        <v>41.655063457263999</v>
      </c>
      <c r="EZ80" s="5">
        <f t="shared" si="36"/>
        <v>37.303844924752717</v>
      </c>
      <c r="FA80" s="5">
        <f t="shared" si="53"/>
        <v>45.153823001173386</v>
      </c>
      <c r="FB80" s="5">
        <f t="shared" si="53"/>
        <v>41.760088587939258</v>
      </c>
      <c r="FC80" s="5">
        <f t="shared" si="53"/>
        <v>42.775052812273472</v>
      </c>
      <c r="FD80" s="5">
        <f t="shared" si="53"/>
        <v>43.735432510508993</v>
      </c>
      <c r="FE80" s="5">
        <f t="shared" si="53"/>
        <v>45.148564403005899</v>
      </c>
      <c r="FF80" s="5">
        <f t="shared" si="53"/>
        <v>45.182957782372362</v>
      </c>
      <c r="FG80" s="5">
        <f t="shared" si="49"/>
        <v>45.259801696987779</v>
      </c>
      <c r="FH80" s="15">
        <f t="shared" si="52"/>
        <v>1308.7125841832724</v>
      </c>
      <c r="FI80">
        <f t="shared" si="52"/>
        <v>1474.1293188867778</v>
      </c>
      <c r="FJ80">
        <f t="shared" si="52"/>
        <v>1431.5107448904205</v>
      </c>
      <c r="FK80">
        <f t="shared" si="52"/>
        <v>1556.8370606657325</v>
      </c>
      <c r="FL80">
        <f t="shared" si="52"/>
        <v>1628.1006046140728</v>
      </c>
      <c r="FM80">
        <f t="shared" si="52"/>
        <v>1734.6438854616549</v>
      </c>
      <c r="FN80">
        <f t="shared" si="52"/>
        <v>1847.1300151102189</v>
      </c>
      <c r="FO80">
        <f t="shared" si="52"/>
        <v>1698.0704987209147</v>
      </c>
      <c r="FP80">
        <f t="shared" si="52"/>
        <v>2108.6863788456462</v>
      </c>
      <c r="FQ80">
        <f t="shared" si="52"/>
        <v>1999.4036780833869</v>
      </c>
      <c r="FR80">
        <f t="shared" si="52"/>
        <v>2098.1818290478695</v>
      </c>
      <c r="FS80">
        <f t="shared" si="52"/>
        <v>2196.4435414834184</v>
      </c>
      <c r="FT80">
        <f t="shared" si="52"/>
        <v>2320.3007564809886</v>
      </c>
      <c r="FU80">
        <f t="shared" si="52"/>
        <v>2375.4473314128377</v>
      </c>
      <c r="FV80">
        <f t="shared" si="52"/>
        <v>2433.6783749892393</v>
      </c>
    </row>
    <row r="81" spans="1:178">
      <c r="A81" t="str">
        <f>VLOOKUP(B81,'[3]country codes'!$A$3:$B$287,2,0)</f>
        <v>IRN</v>
      </c>
      <c r="B81" s="1" t="s">
        <v>92</v>
      </c>
      <c r="C81" s="15">
        <v>4</v>
      </c>
      <c r="E81" s="17" t="str">
        <f>IFERROR(VLOOKUP(E$3&amp;$A81,[3]Calcs!$Q$2:$R$2281,2,0),"")</f>
        <v/>
      </c>
      <c r="F81" s="5">
        <f>IFERROR(VLOOKUP(F$3&amp;$A81,[3]Calcs!$Q$2:$R$2281,2,0),"")</f>
        <v>42.996564304510883</v>
      </c>
      <c r="G81" s="5">
        <f>IFERROR(VLOOKUP(G$3&amp;$A81,[3]Calcs!$Q$2:$R$2281,2,0),"")</f>
        <v>42.801813781025473</v>
      </c>
      <c r="H81" s="5">
        <f>IFERROR(VLOOKUP(H$3&amp;$A81,[3]Calcs!$Q$2:$R$2281,2,0),"")</f>
        <v>41.3981976595623</v>
      </c>
      <c r="I81" s="5">
        <f>IFERROR(VLOOKUP(I$3&amp;$A81,[3]Calcs!$Q$2:$R$2281,2,0),"")</f>
        <v>40.632856658874672</v>
      </c>
      <c r="J81" s="5">
        <f>IFERROR(VLOOKUP(J$3&amp;$A81,[3]Calcs!$Q$2:$R$2281,2,0),"")</f>
        <v>40.740120607903485</v>
      </c>
      <c r="K81" s="5">
        <f>IFERROR(VLOOKUP(K$3&amp;$A81,[3]Calcs!$Q$2:$R$2281,2,0),"")</f>
        <v>39.807691424090898</v>
      </c>
      <c r="L81" s="5">
        <f>IFERROR(VLOOKUP(L$3&amp;$A81,[3]Calcs!$Q$2:$R$2281,2,0),"")</f>
        <v>43.273619980309718</v>
      </c>
      <c r="M81" s="5">
        <f>IFERROR(VLOOKUP(M$3&amp;$A81,[3]Calcs!$Q$2:$R$2281,2,0),"")</f>
        <v>40.197867881087134</v>
      </c>
      <c r="N81" s="5">
        <f>IFERROR(VLOOKUP(N$3&amp;$A81,[3]Calcs!$Q$2:$R$2281,2,0),"")</f>
        <v>41.361262424707419</v>
      </c>
      <c r="O81" s="5">
        <f>IFERROR(VLOOKUP(O$3&amp;$A81,[3]Calcs!$Q$2:$R$2281,2,0),"")</f>
        <v>41.022571354941213</v>
      </c>
      <c r="P81" s="5">
        <f>IFERROR(VLOOKUP(P$3&amp;$A81,[3]Calcs!$Q$2:$R$2281,2,0),"")</f>
        <v>41.310127222563302</v>
      </c>
      <c r="Q81" s="5">
        <f>IFERROR(VLOOKUP(Q$3&amp;$A81,[3]Calcs!$Q$2:$R$2281,2,0),"")</f>
        <v>38.754673085039649</v>
      </c>
      <c r="R81" s="5">
        <f>IFERROR(VLOOKUP(R$3&amp;$A81,[3]Calcs!$Q$2:$R$2281,2,0),"")</f>
        <v>43.632487995990083</v>
      </c>
      <c r="S81" s="5">
        <f>IFERROR(VLOOKUP(S$3&amp;$A81,[3]Calcs!$Q$2:$R$2281,2,0),"")</f>
        <v>41.890248656795592</v>
      </c>
      <c r="T81" s="127">
        <f t="shared" si="40"/>
        <v>-7.6762851100253771E-2</v>
      </c>
      <c r="U81" s="6">
        <f t="shared" si="41"/>
        <v>-0.2064691846243106</v>
      </c>
      <c r="V81" s="6">
        <f t="shared" si="42"/>
        <v>-1.7422393391944908</v>
      </c>
      <c r="W81" s="17" t="str">
        <f>_xlfn.XLOOKUP(W$3&amp;$A81,[3]Calcs!$Q$2:$Q$2281,[3]Calcs!$H$2:$H$2281,"")</f>
        <v/>
      </c>
      <c r="X81" s="5">
        <f>_xlfn.XLOOKUP(X$3&amp;$A81,[3]Calcs!$Q$2:$Q$2281,[3]Calcs!$H$2:$H$2281,"")</f>
        <v>5.3363714218139648</v>
      </c>
      <c r="Y81" s="5">
        <f>_xlfn.XLOOKUP(Y$3&amp;$A81,[3]Calcs!$Q$2:$Q$2281,[3]Calcs!$H$2:$H$2281,"")</f>
        <v>5.1289882659912109</v>
      </c>
      <c r="Z81" s="5">
        <f>_xlfn.XLOOKUP(Z$3&amp;$A81,[3]Calcs!$Q$2:$Q$2281,[3]Calcs!$H$2:$H$2281,"")</f>
        <v>5.0084945360819502</v>
      </c>
      <c r="AA81" s="5">
        <f>_xlfn.XLOOKUP(AA$3&amp;$A81,[3]Calcs!$Q$2:$Q$2281,[3]Calcs!$H$2:$H$2281,"")</f>
        <v>4.8880008061726885</v>
      </c>
      <c r="AB81" s="5">
        <f>_xlfn.XLOOKUP(AB$3&amp;$A81,[3]Calcs!$Q$2:$Q$2281,[3]Calcs!$H$2:$H$2281,"")</f>
        <v>4.7675070762634277</v>
      </c>
      <c r="AC81" s="5">
        <f>_xlfn.XLOOKUP(AC$3&amp;$A81,[3]Calcs!$Q$2:$Q$2281,[3]Calcs!$H$2:$H$2281,"")</f>
        <v>4.6089277267456055</v>
      </c>
      <c r="AD81" s="5">
        <f>_xlfn.XLOOKUP(AD$3&amp;$A81,[3]Calcs!$Q$2:$Q$2281,[3]Calcs!$H$2:$H$2281,"")</f>
        <v>5.1395792961120605</v>
      </c>
      <c r="AE81" s="5">
        <f>_xlfn.XLOOKUP(AE$3&amp;$A81,[3]Calcs!$Q$2:$Q$2281,[3]Calcs!$H$2:$H$2281,"")</f>
        <v>4.6822242736816406</v>
      </c>
      <c r="AF81" s="5">
        <f>_xlfn.XLOOKUP(AF$3&amp;$A81,[3]Calcs!$Q$2:$Q$2281,[3]Calcs!$H$2:$H$2281,"")</f>
        <v>4.7499556541442871</v>
      </c>
      <c r="AG81" s="5">
        <f>_xlfn.XLOOKUP(AG$3&amp;$A81,[3]Calcs!$Q$2:$Q$2281,[3]Calcs!$H$2:$H$2281,"")</f>
        <v>4.6527309417724609</v>
      </c>
      <c r="AH81" s="5">
        <f>_xlfn.XLOOKUP(AH$3&amp;$A81,[3]Calcs!$Q$2:$Q$2281,[3]Calcs!$H$2:$H$2281,"")</f>
        <v>4.7167830467224121</v>
      </c>
      <c r="AI81" s="5">
        <f>_xlfn.XLOOKUP(AI$3&amp;$A81,[3]Calcs!$Q$2:$Q$2281,[3]Calcs!$H$2:$H$2281,"")</f>
        <v>4.2781176567077637</v>
      </c>
      <c r="AJ81" s="5">
        <f>_xlfn.XLOOKUP(AJ$3&amp;$A81,[3]Calcs!$Q$2:$Q$2281,[3]Calcs!$H$2:$H$2281,"")</f>
        <v>5.0061459541320801</v>
      </c>
      <c r="AK81" s="128">
        <f>_xlfn.XLOOKUP(AK$3&amp;$A81,[3]Calcs!$Q$2:$Q$2281,[3]Calcs!$H$2:$H$2281,"")</f>
        <v>4.8645281791687012</v>
      </c>
      <c r="AL81" s="127">
        <f t="shared" si="43"/>
        <v>-4.4341580771701236E-2</v>
      </c>
      <c r="AM81" s="6">
        <f t="shared" si="44"/>
        <v>-0.14161777496337891</v>
      </c>
      <c r="AN81" s="17">
        <f>_xlfn.XLOOKUP(AN$3&amp;$A81,[3]Calcs!$Q$2:$Q$2281,[3]Calcs!$G$2:$G$2281,"")</f>
        <v>72.3</v>
      </c>
      <c r="AO81" s="5">
        <f>_xlfn.XLOOKUP(AO$3&amp;$A81,[3]Calcs!$Q$2:$Q$2281,[3]Calcs!$G$2:$G$2281,"")</f>
        <v>72.599999999999994</v>
      </c>
      <c r="AP81" s="5">
        <f>_xlfn.XLOOKUP(AP$3&amp;$A81,[3]Calcs!$Q$2:$Q$2281,[3]Calcs!$G$2:$G$2281,"")</f>
        <v>73</v>
      </c>
      <c r="AQ81" s="5">
        <f>_xlfn.XLOOKUP(AQ$3&amp;$A81,[3]Calcs!$Q$2:$Q$2281,[3]Calcs!$G$2:$G$2281,"")</f>
        <v>73.5</v>
      </c>
      <c r="AR81" s="5">
        <f>_xlfn.XLOOKUP(AR$3&amp;$A81,[3]Calcs!$Q$2:$Q$2281,[3]Calcs!$G$2:$G$2281,"")</f>
        <v>73.900000000000006</v>
      </c>
      <c r="AS81" s="5">
        <f>_xlfn.XLOOKUP(AS$3&amp;$A81,[3]Calcs!$Q$2:$Q$2281,[3]Calcs!$G$2:$G$2281,"")</f>
        <v>74.400000000000006</v>
      </c>
      <c r="AT81" s="5">
        <f>_xlfn.XLOOKUP(AT$3&amp;$A81,[3]Calcs!$Q$2:$Q$2281,[3]Calcs!$G$2:$G$2281,"")</f>
        <v>74.8</v>
      </c>
      <c r="AU81" s="5">
        <f>_xlfn.XLOOKUP(AU$3&amp;$A81,[3]Calcs!$Q$2:$Q$2281,[3]Calcs!$G$2:$G$2281,"")</f>
        <v>75.2</v>
      </c>
      <c r="AV81" s="5">
        <f>_xlfn.XLOOKUP(AV$3&amp;$A81,[3]Calcs!$Q$2:$Q$2281,[3]Calcs!$G$2:$G$2281,"")</f>
        <v>75.5</v>
      </c>
      <c r="AW81" s="5">
        <f>_xlfn.XLOOKUP(AW$3&amp;$A81,[3]Calcs!$Q$2:$Q$2281,[3]Calcs!$G$2:$G$2281,"")</f>
        <v>75.8</v>
      </c>
      <c r="AX81" s="5">
        <f>_xlfn.XLOOKUP(AX$3&amp;$A81,[3]Calcs!$Q$2:$Q$2281,[3]Calcs!$G$2:$G$2281,"")</f>
        <v>76</v>
      </c>
      <c r="AY81" s="5">
        <f>_xlfn.XLOOKUP(AY$3&amp;$A81,[3]Calcs!$Q$2:$Q$2281,[3]Calcs!$G$2:$G$2281,"")</f>
        <v>76.3</v>
      </c>
      <c r="AZ81" s="5">
        <f>_xlfn.XLOOKUP(AZ$3&amp;$A81,[3]Calcs!$Q$2:$Q$2281,[3]Calcs!$G$2:$G$2281,"")</f>
        <v>76.5</v>
      </c>
      <c r="BA81" s="5">
        <f>_xlfn.XLOOKUP(BA$3&amp;$A81,[3]Calcs!$Q$2:$Q$2281,[3]Calcs!$G$2:$G$2281,"")</f>
        <v>76.7</v>
      </c>
      <c r="BB81" s="5">
        <f>_xlfn.XLOOKUP(BB$3&amp;$A81,[3]Calcs!$Q$2:$Q$2281,[3]Calcs!$G$2:$G$2281,"")</f>
        <v>75.283193798449616</v>
      </c>
      <c r="BC81" s="127">
        <f t="shared" si="45"/>
        <v>0.35274725274725288</v>
      </c>
      <c r="BD81" s="6">
        <f t="shared" si="46"/>
        <v>-1.4168062015503864</v>
      </c>
      <c r="BE81" s="17">
        <f>_xlfn.XLOOKUP(BE$3&amp;$A81,[3]Calcs!$Q$2:$Q$2281,[3]Calcs!$I$2:$I$2281,"")</f>
        <v>3.09170346583105</v>
      </c>
      <c r="BF81" s="5">
        <f>_xlfn.XLOOKUP(BF$3&amp;$A81,[3]Calcs!$Q$2:$Q$2281,[3]Calcs!$I$2:$I$2281,"")</f>
        <v>3.2939503599441902</v>
      </c>
      <c r="BG81" s="5">
        <f>_xlfn.XLOOKUP(BG$3&amp;$A81,[3]Calcs!$Q$2:$Q$2281,[3]Calcs!$I$2:$I$2281,"")</f>
        <v>3.1193106025050601</v>
      </c>
      <c r="BH81" s="5">
        <f>_xlfn.XLOOKUP(BH$3&amp;$A81,[3]Calcs!$Q$2:$Q$2281,[3]Calcs!$I$2:$I$2281,"")</f>
        <v>3.3132602147813999</v>
      </c>
      <c r="BI81" s="5">
        <f>_xlfn.XLOOKUP(BI$3&amp;$A81,[3]Calcs!$Q$2:$Q$2281,[3]Calcs!$I$2:$I$2281,"")</f>
        <v>3.3726865295077801</v>
      </c>
      <c r="BJ81" s="5">
        <f>_xlfn.XLOOKUP(BJ$3&amp;$A81,[3]Calcs!$Q$2:$Q$2281,[3]Calcs!$I$2:$I$2281,"")</f>
        <v>3.2253462667508002</v>
      </c>
      <c r="BK81" s="5">
        <f>_xlfn.XLOOKUP(BK$3&amp;$A81,[3]Calcs!$Q$2:$Q$2281,[3]Calcs!$I$2:$I$2281,"")</f>
        <v>3.2411888245468101</v>
      </c>
      <c r="BL81" s="5">
        <f>_xlfn.XLOOKUP(BL$3&amp;$A81,[3]Calcs!$Q$2:$Q$2281,[3]Calcs!$I$2:$I$2281,"")</f>
        <v>3.25762938898764</v>
      </c>
      <c r="BM81" s="5">
        <f>_xlfn.XLOOKUP(BM$3&amp;$A81,[3]Calcs!$Q$2:$Q$2281,[3]Calcs!$I$2:$I$2281,"")</f>
        <v>3.3578975532192601</v>
      </c>
      <c r="BN81" s="5">
        <f>_xlfn.XLOOKUP(BN$3&amp;$A81,[3]Calcs!$Q$2:$Q$2281,[3]Calcs!$I$2:$I$2281,"")</f>
        <v>3.2000177133276502</v>
      </c>
      <c r="BO81" s="5">
        <f>_xlfn.XLOOKUP(BO$3&amp;$A81,[3]Calcs!$Q$2:$Q$2281,[3]Calcs!$I$2:$I$2281,"")</f>
        <v>3.1558785403218499</v>
      </c>
      <c r="BP81" s="5">
        <f>_xlfn.XLOOKUP(BP$3&amp;$A81,[3]Calcs!$Q$2:$Q$2281,[3]Calcs!$I$2:$I$2281,"")</f>
        <v>3.22445751400203</v>
      </c>
      <c r="BQ81" s="5">
        <f>_xlfn.XLOOKUP(BQ$3&amp;$A81,[3]Calcs!$Q$2:$Q$2281,[3]Calcs!$I$2:$I$2281,"")</f>
        <v>3.1782265083432932</v>
      </c>
      <c r="BR81" s="5">
        <f>_xlfn.XLOOKUP(BR$3&amp;$A81,[3]Calcs!$Q$2:$Q$2281,[3]Calcs!$I$2:$I$2281,"")</f>
        <v>3.1158975845270467</v>
      </c>
      <c r="BS81" s="5">
        <f>_xlfn.XLOOKUP(BS$3&amp;$A81,[3]Calcs!$Q$2:$Q$2281,[3]Calcs!$I$2:$I$2281,"")</f>
        <v>3.0941035143419153</v>
      </c>
      <c r="BT81" s="127">
        <f t="shared" si="47"/>
        <v>-3.4352483502427941E-3</v>
      </c>
      <c r="BU81" s="6">
        <f t="shared" si="48"/>
        <v>-2.1794070185131353E-2</v>
      </c>
      <c r="BV81" s="15" t="str">
        <f t="shared" si="50"/>
        <v/>
      </c>
      <c r="BW81">
        <f t="shared" si="50"/>
        <v>58</v>
      </c>
      <c r="BX81">
        <f t="shared" si="50"/>
        <v>62</v>
      </c>
      <c r="BY81">
        <f t="shared" si="50"/>
        <v>75</v>
      </c>
      <c r="BZ81">
        <f t="shared" si="50"/>
        <v>85</v>
      </c>
      <c r="CA81">
        <f t="shared" si="50"/>
        <v>88</v>
      </c>
      <c r="CB81">
        <f t="shared" si="50"/>
        <v>93</v>
      </c>
      <c r="CC81">
        <f t="shared" si="50"/>
        <v>74</v>
      </c>
      <c r="CD81">
        <f t="shared" si="50"/>
        <v>90</v>
      </c>
      <c r="CE81">
        <f t="shared" si="50"/>
        <v>89</v>
      </c>
      <c r="CF81">
        <f t="shared" si="50"/>
        <v>91</v>
      </c>
      <c r="CG81">
        <f t="shared" si="50"/>
        <v>94</v>
      </c>
      <c r="CH81">
        <f t="shared" si="50"/>
        <v>116</v>
      </c>
      <c r="CI81">
        <f t="shared" si="50"/>
        <v>84</v>
      </c>
      <c r="CJ81">
        <f t="shared" si="50"/>
        <v>70</v>
      </c>
      <c r="CK81" s="17" t="s">
        <v>333</v>
      </c>
      <c r="CL81" s="5">
        <v>71.33647599999999</v>
      </c>
      <c r="CM81" s="5">
        <v>72.12060799999999</v>
      </c>
      <c r="CN81" s="5">
        <v>72.924832999999992</v>
      </c>
      <c r="CO81" s="5">
        <v>73.762518999999998</v>
      </c>
      <c r="CP81" s="5">
        <v>74.634959000000009</v>
      </c>
      <c r="CQ81" s="5">
        <v>75.539880999999994</v>
      </c>
      <c r="CR81" s="5">
        <v>76.481963000000007</v>
      </c>
      <c r="CS81" s="5">
        <v>77.465768999999995</v>
      </c>
      <c r="CT81" s="5">
        <v>78.492208000000005</v>
      </c>
      <c r="CU81" s="5">
        <v>79.563991000000001</v>
      </c>
      <c r="CV81" s="5">
        <v>80.673888000000005</v>
      </c>
      <c r="CW81" s="5">
        <v>81.800203999999994</v>
      </c>
      <c r="CX81" s="5">
        <v>82.913893000000002</v>
      </c>
      <c r="CY81" s="5">
        <v>83.992953</v>
      </c>
      <c r="CZ81" t="str">
        <f t="shared" si="51"/>
        <v/>
      </c>
      <c r="DA81">
        <f t="shared" si="51"/>
        <v>3067.2233775911968</v>
      </c>
      <c r="DB81">
        <f t="shared" si="51"/>
        <v>3086.8928333903355</v>
      </c>
      <c r="DC81">
        <f t="shared" si="51"/>
        <v>3018.9566508245712</v>
      </c>
      <c r="DD81">
        <f t="shared" si="51"/>
        <v>2997.1818613245196</v>
      </c>
      <c r="DE81">
        <f t="shared" si="51"/>
        <v>3040.6372312259318</v>
      </c>
      <c r="DF81">
        <f t="shared" si="51"/>
        <v>3007.0682730605467</v>
      </c>
      <c r="DG81">
        <f t="shared" si="51"/>
        <v>3309.6514022101087</v>
      </c>
      <c r="DH81">
        <f t="shared" si="51"/>
        <v>3113.9587475688154</v>
      </c>
      <c r="DI81">
        <f t="shared" si="51"/>
        <v>3246.5368133827192</v>
      </c>
      <c r="DJ81">
        <f t="shared" si="51"/>
        <v>3263.9194980814004</v>
      </c>
      <c r="DK81">
        <f t="shared" si="51"/>
        <v>3332.6485768188231</v>
      </c>
      <c r="DL81">
        <f t="shared" si="51"/>
        <v>3170.1401643095523</v>
      </c>
      <c r="DM81">
        <f t="shared" si="51"/>
        <v>3617.7394410233064</v>
      </c>
      <c r="DN81">
        <f t="shared" si="51"/>
        <v>3518.4856865885454</v>
      </c>
      <c r="DO81" s="5">
        <v>70.554755999999998</v>
      </c>
      <c r="DP81" s="5">
        <v>71.33647599999999</v>
      </c>
      <c r="DQ81" s="5">
        <v>72.12060799999999</v>
      </c>
      <c r="DR81" s="5">
        <v>72.924832999999992</v>
      </c>
      <c r="DS81" s="5">
        <v>73.762518999999998</v>
      </c>
      <c r="DT81" s="5">
        <v>74.634959000000009</v>
      </c>
      <c r="DU81" s="5">
        <v>75.539880999999994</v>
      </c>
      <c r="DV81" s="5">
        <v>76.481963000000007</v>
      </c>
      <c r="DW81" s="5">
        <v>77.465768999999995</v>
      </c>
      <c r="DX81" s="5">
        <v>78.492208000000005</v>
      </c>
      <c r="DY81" s="5">
        <v>79.563991000000001</v>
      </c>
      <c r="DZ81" s="5">
        <v>80.673888000000005</v>
      </c>
      <c r="EA81" s="5">
        <v>81.800203999999994</v>
      </c>
      <c r="EB81" s="5">
        <v>82.913893000000002</v>
      </c>
      <c r="EC81" s="5">
        <v>83.992953</v>
      </c>
      <c r="ED81" s="127" t="str">
        <f>IFERROR(E81/VLOOKUP($C81,$C$159:$S$166,E$3-2003,0),"")</f>
        <v/>
      </c>
      <c r="EE81" s="6">
        <f t="shared" si="56"/>
        <v>0.93512531751245476</v>
      </c>
      <c r="EF81" s="6">
        <f t="shared" si="56"/>
        <v>0.9751903586185986</v>
      </c>
      <c r="EG81" s="6">
        <f t="shared" si="56"/>
        <v>0.93501928503262222</v>
      </c>
      <c r="EH81" s="6">
        <f t="shared" si="56"/>
        <v>0.91867988860091687</v>
      </c>
      <c r="EI81" s="6">
        <f t="shared" si="54"/>
        <v>0.94018494024073318</v>
      </c>
      <c r="EJ81" s="6">
        <f t="shared" si="54"/>
        <v>0.92728343471566299</v>
      </c>
      <c r="EK81" s="6">
        <f t="shared" si="54"/>
        <v>1.0036081262784533</v>
      </c>
      <c r="EL81" s="6">
        <f t="shared" si="54"/>
        <v>0.89569632435173674</v>
      </c>
      <c r="EM81" s="6">
        <f t="shared" si="54"/>
        <v>0.93380563600768585</v>
      </c>
      <c r="EN81" s="6">
        <f t="shared" si="54"/>
        <v>0.920798127848796</v>
      </c>
      <c r="EO81" s="6">
        <f t="shared" si="54"/>
        <v>0.95320851229252146</v>
      </c>
      <c r="EP81" s="6">
        <f t="shared" si="54"/>
        <v>0.91324114891049046</v>
      </c>
      <c r="EQ81" s="6">
        <f t="shared" si="55"/>
        <v>0.99981960811770598</v>
      </c>
      <c r="ER81" s="6">
        <f>IFERROR(S81/VLOOKUP($C81,$C$159:$S$166,S$3-2003,0),"")</f>
        <v>0.96098103243921873</v>
      </c>
      <c r="ES81" s="17" t="str">
        <f t="shared" si="36"/>
        <v/>
      </c>
      <c r="ET81" s="5">
        <f t="shared" si="36"/>
        <v>42.996564304510883</v>
      </c>
      <c r="EU81" s="5">
        <f t="shared" si="36"/>
        <v>42.801813781025473</v>
      </c>
      <c r="EV81" s="5">
        <f t="shared" si="36"/>
        <v>41.3981976595623</v>
      </c>
      <c r="EW81" s="5">
        <f t="shared" si="36"/>
        <v>40.632856658874672</v>
      </c>
      <c r="EX81" s="5">
        <f t="shared" si="36"/>
        <v>40.740120607903485</v>
      </c>
      <c r="EY81" s="5">
        <f t="shared" si="36"/>
        <v>39.807691424090898</v>
      </c>
      <c r="EZ81" s="5">
        <f t="shared" si="36"/>
        <v>43.273619980309718</v>
      </c>
      <c r="FA81" s="5">
        <f t="shared" si="53"/>
        <v>40.197867881087134</v>
      </c>
      <c r="FB81" s="5">
        <f t="shared" si="53"/>
        <v>41.361262424707419</v>
      </c>
      <c r="FC81" s="5">
        <f t="shared" si="53"/>
        <v>41.022571354941213</v>
      </c>
      <c r="FD81" s="5">
        <f t="shared" si="53"/>
        <v>41.310127222563302</v>
      </c>
      <c r="FE81" s="5">
        <f t="shared" si="53"/>
        <v>38.754673085039649</v>
      </c>
      <c r="FF81" s="5">
        <f t="shared" si="53"/>
        <v>43.632487995990083</v>
      </c>
      <c r="FG81" s="5">
        <f t="shared" si="49"/>
        <v>41.890248656795592</v>
      </c>
      <c r="FH81" s="15" t="str">
        <f t="shared" si="52"/>
        <v/>
      </c>
      <c r="FI81">
        <f t="shared" si="52"/>
        <v>3067.2233775911968</v>
      </c>
      <c r="FJ81">
        <f t="shared" si="52"/>
        <v>3086.8928333903355</v>
      </c>
      <c r="FK81">
        <f t="shared" si="52"/>
        <v>3018.9566508245712</v>
      </c>
      <c r="FL81">
        <f t="shared" si="52"/>
        <v>2997.1818613245196</v>
      </c>
      <c r="FM81">
        <f t="shared" si="52"/>
        <v>3040.6372312259318</v>
      </c>
      <c r="FN81">
        <f t="shared" si="52"/>
        <v>3007.0682730605467</v>
      </c>
      <c r="FO81">
        <f t="shared" si="52"/>
        <v>3309.6514022101087</v>
      </c>
      <c r="FP81">
        <f t="shared" si="52"/>
        <v>3113.9587475688154</v>
      </c>
      <c r="FQ81">
        <f t="shared" si="52"/>
        <v>3246.5368133827192</v>
      </c>
      <c r="FR81">
        <f t="shared" si="52"/>
        <v>3263.9194980814004</v>
      </c>
      <c r="FS81">
        <f t="shared" si="52"/>
        <v>3332.6485768188231</v>
      </c>
      <c r="FT81">
        <f t="shared" si="52"/>
        <v>3170.1401643095523</v>
      </c>
      <c r="FU81">
        <f t="shared" si="52"/>
        <v>3617.7394410233064</v>
      </c>
      <c r="FV81">
        <f t="shared" si="52"/>
        <v>3518.4856865885454</v>
      </c>
    </row>
    <row r="82" spans="1:178">
      <c r="A82" t="str">
        <f>VLOOKUP(B82,'[3]country codes'!$A$3:$B$287,2,0)</f>
        <v>MRT</v>
      </c>
      <c r="B82" s="1" t="s">
        <v>133</v>
      </c>
      <c r="C82" s="15">
        <v>5</v>
      </c>
      <c r="E82" s="17" t="str">
        <f>IFERROR(VLOOKUP(E$3&amp;$A82,[3]Calcs!$Q$2:$R$2281,2,0),"")</f>
        <v/>
      </c>
      <c r="F82" s="5">
        <f>IFERROR(VLOOKUP(F$3&amp;$A82,[3]Calcs!$Q$2:$R$2281,2,0),"")</f>
        <v>33.012737889881336</v>
      </c>
      <c r="G82" s="5">
        <f>IFERROR(VLOOKUP(G$3&amp;$A82,[3]Calcs!$Q$2:$R$2281,2,0),"")</f>
        <v>34.180088196351512</v>
      </c>
      <c r="H82" s="5">
        <f>IFERROR(VLOOKUP(H$3&amp;$A82,[3]Calcs!$Q$2:$R$2281,2,0),"")</f>
        <v>35.172978991858024</v>
      </c>
      <c r="I82" s="5">
        <f>IFERROR(VLOOKUP(I$3&amp;$A82,[3]Calcs!$Q$2:$R$2281,2,0),"")</f>
        <v>36.573757608572258</v>
      </c>
      <c r="J82" s="5">
        <f>IFERROR(VLOOKUP(J$3&amp;$A82,[3]Calcs!$Q$2:$R$2281,2,0),"")</f>
        <v>37.223495320084517</v>
      </c>
      <c r="K82" s="5">
        <f>IFERROR(VLOOKUP(K$3&amp;$A82,[3]Calcs!$Q$2:$R$2281,2,0),"")</f>
        <v>36.300725265177064</v>
      </c>
      <c r="L82" s="5">
        <f>IFERROR(VLOOKUP(L$3&amp;$A82,[3]Calcs!$Q$2:$R$2281,2,0),"")</f>
        <v>34.117723498000792</v>
      </c>
      <c r="M82" s="5">
        <f>IFERROR(VLOOKUP(M$3&amp;$A82,[3]Calcs!$Q$2:$R$2281,2,0),"")</f>
        <v>36.136419394865378</v>
      </c>
      <c r="N82" s="5">
        <f>IFERROR(VLOOKUP(N$3&amp;$A82,[3]Calcs!$Q$2:$R$2281,2,0),"")</f>
        <v>32.824638869199504</v>
      </c>
      <c r="O82" s="5">
        <f>IFERROR(VLOOKUP(O$3&amp;$A82,[3]Calcs!$Q$2:$R$2281,2,0),"")</f>
        <v>35.777823221953774</v>
      </c>
      <c r="P82" s="5">
        <f>IFERROR(VLOOKUP(P$3&amp;$A82,[3]Calcs!$Q$2:$R$2281,2,0),"")</f>
        <v>37.345647246351888</v>
      </c>
      <c r="Q82" s="5">
        <f>IFERROR(VLOOKUP(Q$3&amp;$A82,[3]Calcs!$Q$2:$R$2281,2,0),"")</f>
        <v>35.361850145279888</v>
      </c>
      <c r="R82" s="5">
        <f>IFERROR(VLOOKUP(R$3&amp;$A82,[3]Calcs!$Q$2:$R$2281,2,0),"")</f>
        <v>34.662418357091788</v>
      </c>
      <c r="S82" s="5" t="str">
        <f>IFERROR(VLOOKUP(S$3&amp;$A82,[3]Calcs!$Q$2:$R$2281,2,0),"")</f>
        <v/>
      </c>
      <c r="T82" s="127">
        <f t="shared" si="40"/>
        <v>7.2240349637048798E-2</v>
      </c>
      <c r="U82" s="6">
        <f t="shared" si="41"/>
        <v>0.19160822671592156</v>
      </c>
      <c r="V82" s="6" t="str">
        <f t="shared" si="42"/>
        <v/>
      </c>
      <c r="W82" s="17" t="str">
        <f>_xlfn.XLOOKUP(W$3&amp;$A82,[3]Calcs!$Q$2:$Q$2281,[3]Calcs!$H$2:$H$2281,"")</f>
        <v/>
      </c>
      <c r="X82" s="5">
        <f>_xlfn.XLOOKUP(X$3&amp;$A82,[3]Calcs!$Q$2:$Q$2281,[3]Calcs!$H$2:$H$2281,"")</f>
        <v>4.149043083190918</v>
      </c>
      <c r="Y82" s="5">
        <f>_xlfn.XLOOKUP(Y$3&amp;$A82,[3]Calcs!$Q$2:$Q$2281,[3]Calcs!$H$2:$H$2281,"")</f>
        <v>4.248075008392334</v>
      </c>
      <c r="Z82" s="5">
        <f>_xlfn.XLOOKUP(Z$3&amp;$A82,[3]Calcs!$Q$2:$Q$2281,[3]Calcs!$H$2:$H$2281,"")</f>
        <v>4.5004315376281738</v>
      </c>
      <c r="AA82" s="5">
        <f>_xlfn.XLOOKUP(AA$3&amp;$A82,[3]Calcs!$Q$2:$Q$2281,[3]Calcs!$H$2:$H$2281,"")</f>
        <v>4.7723069190979004</v>
      </c>
      <c r="AB82" s="5">
        <f>_xlfn.XLOOKUP(AB$3&amp;$A82,[3]Calcs!$Q$2:$Q$2281,[3]Calcs!$H$2:$H$2281,"")</f>
        <v>4.7848043441772461</v>
      </c>
      <c r="AC82" s="5">
        <f>_xlfn.XLOOKUP(AC$3&amp;$A82,[3]Calcs!$Q$2:$Q$2281,[3]Calcs!$H$2:$H$2281,"")</f>
        <v>4.6732039451599121</v>
      </c>
      <c r="AD82" s="5">
        <f>_xlfn.XLOOKUP(AD$3&amp;$A82,[3]Calcs!$Q$2:$Q$2281,[3]Calcs!$H$2:$H$2281,"")</f>
        <v>4.1990151405334473</v>
      </c>
      <c r="AE82" s="5">
        <f>_xlfn.XLOOKUP(AE$3&amp;$A82,[3]Calcs!$Q$2:$Q$2281,[3]Calcs!$H$2:$H$2281,"")</f>
        <v>4.4828052520751953</v>
      </c>
      <c r="AF82" s="5">
        <f>_xlfn.XLOOKUP(AF$3&amp;$A82,[3]Calcs!$Q$2:$Q$2281,[3]Calcs!$H$2:$H$2281,"")</f>
        <v>3.9226641654968262</v>
      </c>
      <c r="AG82" s="5">
        <f>_xlfn.XLOOKUP(AG$3&amp;$A82,[3]Calcs!$Q$2:$Q$2281,[3]Calcs!$H$2:$H$2281,"")</f>
        <v>4.4721493721008301</v>
      </c>
      <c r="AH82" s="5">
        <f>_xlfn.XLOOKUP(AH$3&amp;$A82,[3]Calcs!$Q$2:$Q$2281,[3]Calcs!$H$2:$H$2281,"")</f>
        <v>4.6781597137451172</v>
      </c>
      <c r="AI82" s="5">
        <f>_xlfn.XLOOKUP(AI$3&amp;$A82,[3]Calcs!$Q$2:$Q$2281,[3]Calcs!$H$2:$H$2281,"")</f>
        <v>4.3136153221130371</v>
      </c>
      <c r="AJ82" s="5">
        <f>_xlfn.XLOOKUP(AJ$3&amp;$A82,[3]Calcs!$Q$2:$Q$2281,[3]Calcs!$H$2:$H$2281,"")</f>
        <v>4.1526193618774414</v>
      </c>
      <c r="AK82" s="128" t="str">
        <f>_xlfn.XLOOKUP(AK$3&amp;$A82,[3]Calcs!$Q$2:$Q$2281,[3]Calcs!$H$2:$H$2281,"")</f>
        <v/>
      </c>
      <c r="AL82" s="127">
        <f t="shared" si="43"/>
        <v>-9.6432953090458129E-3</v>
      </c>
      <c r="AM82" s="6" t="str">
        <f t="shared" si="44"/>
        <v/>
      </c>
      <c r="AN82" s="17">
        <f>_xlfn.XLOOKUP(AN$3&amp;$A82,[3]Calcs!$Q$2:$Q$2281,[3]Calcs!$G$2:$G$2281,"")</f>
        <v>61.6</v>
      </c>
      <c r="AO82" s="5">
        <f>_xlfn.XLOOKUP(AO$3&amp;$A82,[3]Calcs!$Q$2:$Q$2281,[3]Calcs!$G$2:$G$2281,"")</f>
        <v>61.8</v>
      </c>
      <c r="AP82" s="5">
        <f>_xlfn.XLOOKUP(AP$3&amp;$A82,[3]Calcs!$Q$2:$Q$2281,[3]Calcs!$G$2:$G$2281,"")</f>
        <v>62</v>
      </c>
      <c r="AQ82" s="5">
        <f>_xlfn.XLOOKUP(AQ$3&amp;$A82,[3]Calcs!$Q$2:$Q$2281,[3]Calcs!$G$2:$G$2281,"")</f>
        <v>62.3</v>
      </c>
      <c r="AR82" s="5">
        <f>_xlfn.XLOOKUP(AR$3&amp;$A82,[3]Calcs!$Q$2:$Q$2281,[3]Calcs!$G$2:$G$2281,"")</f>
        <v>62.5</v>
      </c>
      <c r="AS82" s="5">
        <f>_xlfn.XLOOKUP(AS$3&amp;$A82,[3]Calcs!$Q$2:$Q$2281,[3]Calcs!$G$2:$G$2281,"")</f>
        <v>62.8</v>
      </c>
      <c r="AT82" s="5">
        <f>_xlfn.XLOOKUP(AT$3&amp;$A82,[3]Calcs!$Q$2:$Q$2281,[3]Calcs!$G$2:$G$2281,"")</f>
        <v>63.1</v>
      </c>
      <c r="AU82" s="5">
        <f>_xlfn.XLOOKUP(AU$3&amp;$A82,[3]Calcs!$Q$2:$Q$2281,[3]Calcs!$G$2:$G$2281,"")</f>
        <v>63.4</v>
      </c>
      <c r="AV82" s="5">
        <f>_xlfn.XLOOKUP(AV$3&amp;$A82,[3]Calcs!$Q$2:$Q$2281,[3]Calcs!$G$2:$G$2281,"")</f>
        <v>63.7</v>
      </c>
      <c r="AW82" s="5">
        <f>_xlfn.XLOOKUP(AW$3&amp;$A82,[3]Calcs!$Q$2:$Q$2281,[3]Calcs!$G$2:$G$2281,"")</f>
        <v>63.9</v>
      </c>
      <c r="AX82" s="5">
        <f>_xlfn.XLOOKUP(AX$3&amp;$A82,[3]Calcs!$Q$2:$Q$2281,[3]Calcs!$G$2:$G$2281,"")</f>
        <v>64.2</v>
      </c>
      <c r="AY82" s="5">
        <f>_xlfn.XLOOKUP(AY$3&amp;$A82,[3]Calcs!$Q$2:$Q$2281,[3]Calcs!$G$2:$G$2281,"")</f>
        <v>64.5</v>
      </c>
      <c r="AZ82" s="5">
        <f>_xlfn.XLOOKUP(AZ$3&amp;$A82,[3]Calcs!$Q$2:$Q$2281,[3]Calcs!$G$2:$G$2281,"")</f>
        <v>64.7</v>
      </c>
      <c r="BA82" s="5">
        <f>_xlfn.XLOOKUP(BA$3&amp;$A82,[3]Calcs!$Q$2:$Q$2281,[3]Calcs!$G$2:$G$2281,"")</f>
        <v>64.900000000000006</v>
      </c>
      <c r="BB82" s="5">
        <f>_xlfn.XLOOKUP(BB$3&amp;$A82,[3]Calcs!$Q$2:$Q$2281,[3]Calcs!$G$2:$G$2281,"")</f>
        <v>64.865302325581411</v>
      </c>
      <c r="BC82" s="127">
        <f t="shared" si="45"/>
        <v>0.26505494505494542</v>
      </c>
      <c r="BD82" s="6">
        <f t="shared" si="46"/>
        <v>-3.469767441859517E-2</v>
      </c>
      <c r="BE82" s="17">
        <f>_xlfn.XLOOKUP(BE$3&amp;$A82,[3]Calcs!$Q$2:$Q$2281,[3]Calcs!$I$2:$I$2281,"")</f>
        <v>2.33179119994697</v>
      </c>
      <c r="BF82" s="5">
        <f>_xlfn.XLOOKUP(BF$3&amp;$A82,[3]Calcs!$Q$2:$Q$2281,[3]Calcs!$I$2:$I$2281,"")</f>
        <v>2.32834138246794</v>
      </c>
      <c r="BG82" s="5">
        <f>_xlfn.XLOOKUP(BG$3&amp;$A82,[3]Calcs!$Q$2:$Q$2281,[3]Calcs!$I$2:$I$2281,"")</f>
        <v>2.2054656028954698</v>
      </c>
      <c r="BH82" s="5">
        <f>_xlfn.XLOOKUP(BH$3&amp;$A82,[3]Calcs!$Q$2:$Q$2281,[3]Calcs!$I$2:$I$2281,"")</f>
        <v>2.3323396101193499</v>
      </c>
      <c r="BI82" s="5">
        <f>_xlfn.XLOOKUP(BI$3&amp;$A82,[3]Calcs!$Q$2:$Q$2281,[3]Calcs!$I$2:$I$2281,"")</f>
        <v>2.3855330973819902</v>
      </c>
      <c r="BJ82" s="5">
        <f>_xlfn.XLOOKUP(BJ$3&amp;$A82,[3]Calcs!$Q$2:$Q$2281,[3]Calcs!$I$2:$I$2281,"")</f>
        <v>2.27625417647821</v>
      </c>
      <c r="BK82" s="5">
        <f>_xlfn.XLOOKUP(BK$3&amp;$A82,[3]Calcs!$Q$2:$Q$2281,[3]Calcs!$I$2:$I$2281,"")</f>
        <v>2.3614233509352398</v>
      </c>
      <c r="BL82" s="5">
        <f>_xlfn.XLOOKUP(BL$3&amp;$A82,[3]Calcs!$Q$2:$Q$2281,[3]Calcs!$I$2:$I$2281,"")</f>
        <v>2.2950968502625599</v>
      </c>
      <c r="BM82" s="5">
        <f>_xlfn.XLOOKUP(BM$3&amp;$A82,[3]Calcs!$Q$2:$Q$2281,[3]Calcs!$I$2:$I$2281,"")</f>
        <v>2.2373152207074201</v>
      </c>
      <c r="BN82" s="5">
        <f>_xlfn.XLOOKUP(BN$3&amp;$A82,[3]Calcs!$Q$2:$Q$2281,[3]Calcs!$I$2:$I$2281,"")</f>
        <v>2.26829425116687</v>
      </c>
      <c r="BO82" s="5">
        <f>_xlfn.XLOOKUP(BO$3&amp;$A82,[3]Calcs!$Q$2:$Q$2281,[3]Calcs!$I$2:$I$2281,"")</f>
        <v>2.3568363083174</v>
      </c>
      <c r="BP82" s="5">
        <f>_xlfn.XLOOKUP(BP$3&amp;$A82,[3]Calcs!$Q$2:$Q$2281,[3]Calcs!$I$2:$I$2281,"")</f>
        <v>2.3132321148185899</v>
      </c>
      <c r="BQ82" s="5">
        <f>_xlfn.XLOOKUP(BQ$3&amp;$A82,[3]Calcs!$Q$2:$Q$2281,[3]Calcs!$I$2:$I$2281,"")</f>
        <v>2.2824365966994313</v>
      </c>
      <c r="BR82" s="5">
        <f>_xlfn.XLOOKUP(BR$3&amp;$A82,[3]Calcs!$Q$2:$Q$2281,[3]Calcs!$I$2:$I$2281,"")</f>
        <v>2.2449265514644083</v>
      </c>
      <c r="BS82" s="5" t="str">
        <f>_xlfn.XLOOKUP(BS$3&amp;$A82,[3]Calcs!$Q$2:$Q$2281,[3]Calcs!$I$2:$I$2281,"")</f>
        <v/>
      </c>
      <c r="BT82" s="127">
        <f t="shared" si="47"/>
        <v>-2.7739674243804739E-3</v>
      </c>
      <c r="BU82" s="6" t="str">
        <f t="shared" si="48"/>
        <v/>
      </c>
      <c r="BV82" s="15" t="str">
        <f t="shared" si="50"/>
        <v/>
      </c>
      <c r="BW82">
        <f t="shared" si="50"/>
        <v>96</v>
      </c>
      <c r="BX82">
        <f t="shared" si="50"/>
        <v>101</v>
      </c>
      <c r="BY82">
        <f t="shared" si="50"/>
        <v>103</v>
      </c>
      <c r="BZ82">
        <f t="shared" si="50"/>
        <v>100</v>
      </c>
      <c r="CA82">
        <f t="shared" si="50"/>
        <v>105</v>
      </c>
      <c r="CB82">
        <f t="shared" si="50"/>
        <v>114</v>
      </c>
      <c r="CC82">
        <f t="shared" si="50"/>
        <v>118</v>
      </c>
      <c r="CD82">
        <f t="shared" si="50"/>
        <v>110</v>
      </c>
      <c r="CE82">
        <f t="shared" si="50"/>
        <v>129</v>
      </c>
      <c r="CF82">
        <f t="shared" si="50"/>
        <v>113</v>
      </c>
      <c r="CG82">
        <f t="shared" si="50"/>
        <v>122</v>
      </c>
      <c r="CH82">
        <f t="shared" si="50"/>
        <v>126</v>
      </c>
      <c r="CI82">
        <f t="shared" si="50"/>
        <v>132</v>
      </c>
      <c r="CJ82" t="str">
        <f t="shared" si="50"/>
        <v/>
      </c>
      <c r="CK82" s="17" t="s">
        <v>333</v>
      </c>
      <c r="CL82" s="5">
        <v>3.202512</v>
      </c>
      <c r="CM82" s="5">
        <v>3.2962370000000001</v>
      </c>
      <c r="CN82" s="5">
        <v>3.393408</v>
      </c>
      <c r="CO82" s="5">
        <v>3.4941999999999998</v>
      </c>
      <c r="CP82" s="5">
        <v>3.598646</v>
      </c>
      <c r="CQ82" s="5">
        <v>3.7065549999999998</v>
      </c>
      <c r="CR82" s="5">
        <v>3.8174969999999999</v>
      </c>
      <c r="CS82" s="5">
        <v>3.9308939999999999</v>
      </c>
      <c r="CT82" s="5">
        <v>4.0463040000000001</v>
      </c>
      <c r="CU82" s="5">
        <v>4.163532</v>
      </c>
      <c r="CV82" s="5">
        <v>4.2825820000000006</v>
      </c>
      <c r="CW82" s="5">
        <v>4.4033119999999997</v>
      </c>
      <c r="CX82" s="5">
        <v>4.5256980000000002</v>
      </c>
      <c r="CY82" s="5" t="s">
        <v>333</v>
      </c>
      <c r="CZ82" t="str">
        <f t="shared" si="51"/>
        <v/>
      </c>
      <c r="DA82">
        <f t="shared" si="51"/>
        <v>105.72368924519967</v>
      </c>
      <c r="DB82">
        <f t="shared" si="51"/>
        <v>112.66567137607713</v>
      </c>
      <c r="DC82">
        <f t="shared" si="51"/>
        <v>119.35626829480296</v>
      </c>
      <c r="DD82">
        <f t="shared" si="51"/>
        <v>127.79602383587317</v>
      </c>
      <c r="DE82">
        <f t="shared" si="51"/>
        <v>133.95418253964087</v>
      </c>
      <c r="DF82">
        <f t="shared" si="51"/>
        <v>134.55063473526837</v>
      </c>
      <c r="DG82">
        <f t="shared" si="51"/>
        <v>130.24430710044751</v>
      </c>
      <c r="DH82">
        <f t="shared" si="51"/>
        <v>142.04843418075993</v>
      </c>
      <c r="DI82">
        <f t="shared" si="51"/>
        <v>132.81846755499743</v>
      </c>
      <c r="DJ82">
        <f t="shared" si="51"/>
        <v>148.96211187494765</v>
      </c>
      <c r="DK82">
        <f t="shared" si="51"/>
        <v>159.93579667557617</v>
      </c>
      <c r="DL82">
        <f t="shared" si="51"/>
        <v>155.70925908691265</v>
      </c>
      <c r="DM82">
        <f t="shared" si="51"/>
        <v>156.87163743385361</v>
      </c>
      <c r="DN82" t="str">
        <f t="shared" si="51"/>
        <v/>
      </c>
      <c r="DO82" s="5">
        <v>3.1119080000000001</v>
      </c>
      <c r="DP82" s="5">
        <v>3.202512</v>
      </c>
      <c r="DQ82" s="5">
        <v>3.2962370000000001</v>
      </c>
      <c r="DR82" s="5">
        <v>3.393408</v>
      </c>
      <c r="DS82" s="5">
        <v>3.4941999999999998</v>
      </c>
      <c r="DT82" s="5">
        <v>3.598646</v>
      </c>
      <c r="DU82" s="5">
        <v>3.7065549999999998</v>
      </c>
      <c r="DV82" s="5">
        <v>3.8174969999999999</v>
      </c>
      <c r="DW82" s="5">
        <v>3.9308939999999999</v>
      </c>
      <c r="DX82" s="5">
        <v>4.0463040000000001</v>
      </c>
      <c r="DY82" s="5">
        <v>4.163532</v>
      </c>
      <c r="DZ82" s="5">
        <v>4.2825820000000006</v>
      </c>
      <c r="EA82" s="5">
        <v>4.4033119999999997</v>
      </c>
      <c r="EB82" s="5">
        <v>4.5256980000000002</v>
      </c>
      <c r="EC82" s="5">
        <v>4.6496599999999999</v>
      </c>
      <c r="ED82" s="130" cm="1">
        <f t="array" ref="ED82">TREND($EE82:$EQ82,$EE$3:$EQ$3,ED$3)</f>
        <v>1.0541110610436988</v>
      </c>
      <c r="EE82" s="6">
        <f t="shared" si="56"/>
        <v>0.99421760384005098</v>
      </c>
      <c r="EF82" s="6">
        <f t="shared" si="56"/>
        <v>1.0106532138721549</v>
      </c>
      <c r="EG82" s="6">
        <f t="shared" si="56"/>
        <v>1.0305983889671122</v>
      </c>
      <c r="EH82" s="6">
        <f t="shared" si="56"/>
        <v>1.0763203819770093</v>
      </c>
      <c r="EI82" s="6">
        <f t="shared" si="54"/>
        <v>1.0253399100663556</v>
      </c>
      <c r="EJ82" s="6">
        <f t="shared" si="54"/>
        <v>0.97574918065556127</v>
      </c>
      <c r="EK82" s="6">
        <f t="shared" si="54"/>
        <v>0.95638359111156734</v>
      </c>
      <c r="EL82" s="6">
        <f t="shared" si="54"/>
        <v>0.99205339047638608</v>
      </c>
      <c r="EM82" s="6">
        <f t="shared" si="54"/>
        <v>0.88622975860859832</v>
      </c>
      <c r="EN82" s="6">
        <f t="shared" si="54"/>
        <v>0.95258057622751302</v>
      </c>
      <c r="EO82" s="6">
        <f t="shared" si="54"/>
        <v>0.96570013138728039</v>
      </c>
      <c r="EP82" s="6">
        <f t="shared" si="54"/>
        <v>0.89216801202787965</v>
      </c>
      <c r="EQ82" s="6">
        <f t="shared" si="55"/>
        <v>0.88989021605575136</v>
      </c>
      <c r="ER82" s="129" cm="1">
        <f t="array" ref="ER82">TREND($EM82:$EQ82,$EM$3:$EQ$3,ER$3)</f>
        <v>0.90138624406980661</v>
      </c>
      <c r="ES82" s="17">
        <f t="shared" si="36"/>
        <v>32.831233355618231</v>
      </c>
      <c r="ET82" s="5">
        <f t="shared" si="36"/>
        <v>33.012737889881336</v>
      </c>
      <c r="EU82" s="5">
        <f t="shared" si="36"/>
        <v>34.180088196351512</v>
      </c>
      <c r="EV82" s="5">
        <f t="shared" si="36"/>
        <v>35.172978991858024</v>
      </c>
      <c r="EW82" s="5">
        <f t="shared" si="36"/>
        <v>36.573757608572258</v>
      </c>
      <c r="EX82" s="5">
        <f t="shared" si="36"/>
        <v>37.223495320084517</v>
      </c>
      <c r="EY82" s="5">
        <f t="shared" si="36"/>
        <v>36.300725265177064</v>
      </c>
      <c r="EZ82" s="5">
        <f t="shared" si="36"/>
        <v>34.117723498000792</v>
      </c>
      <c r="FA82" s="5">
        <f t="shared" si="53"/>
        <v>36.136419394865378</v>
      </c>
      <c r="FB82" s="5">
        <f t="shared" si="53"/>
        <v>32.824638869199504</v>
      </c>
      <c r="FC82" s="5">
        <f t="shared" si="53"/>
        <v>35.777823221953774</v>
      </c>
      <c r="FD82" s="5">
        <f t="shared" si="53"/>
        <v>37.345647246351888</v>
      </c>
      <c r="FE82" s="5">
        <f t="shared" si="53"/>
        <v>35.361850145279888</v>
      </c>
      <c r="FF82" s="5">
        <f t="shared" si="53"/>
        <v>34.662418357091788</v>
      </c>
      <c r="FG82" s="5">
        <f t="shared" si="49"/>
        <v>37.206049905515023</v>
      </c>
      <c r="FH82" s="15">
        <f t="shared" si="52"/>
        <v>102.16777772921522</v>
      </c>
      <c r="FI82">
        <f t="shared" si="52"/>
        <v>105.72368924519967</v>
      </c>
      <c r="FJ82">
        <f t="shared" si="52"/>
        <v>112.66567137607713</v>
      </c>
      <c r="FK82">
        <f t="shared" si="52"/>
        <v>119.35626829480296</v>
      </c>
      <c r="FL82">
        <f t="shared" si="52"/>
        <v>127.79602383587317</v>
      </c>
      <c r="FM82">
        <f t="shared" si="52"/>
        <v>133.95418253964087</v>
      </c>
      <c r="FN82">
        <f t="shared" si="52"/>
        <v>134.55063473526837</v>
      </c>
      <c r="FO82">
        <f t="shared" si="52"/>
        <v>130.24430710044751</v>
      </c>
      <c r="FP82">
        <f t="shared" si="52"/>
        <v>142.04843418075993</v>
      </c>
      <c r="FQ82">
        <f t="shared" si="52"/>
        <v>132.81846755499743</v>
      </c>
      <c r="FR82">
        <f t="shared" si="52"/>
        <v>148.96211187494765</v>
      </c>
      <c r="FS82">
        <f t="shared" si="52"/>
        <v>159.93579667557617</v>
      </c>
      <c r="FT82">
        <f t="shared" si="52"/>
        <v>155.70925908691265</v>
      </c>
      <c r="FU82">
        <f t="shared" si="52"/>
        <v>156.87163743385361</v>
      </c>
      <c r="FV82">
        <f t="shared" si="52"/>
        <v>172.99548200367698</v>
      </c>
    </row>
    <row r="83" spans="1:178">
      <c r="A83" t="str">
        <f>VLOOKUP(B83,'[3]country codes'!$A$3:$B$287,2,0)</f>
        <v>PAK</v>
      </c>
      <c r="B83" s="1" t="s">
        <v>51</v>
      </c>
      <c r="C83" s="15">
        <v>6</v>
      </c>
      <c r="E83" s="17" t="str">
        <f>IFERROR(VLOOKUP(E$3&amp;$A83,[3]Calcs!$Q$2:$R$2281,2,0),"")</f>
        <v/>
      </c>
      <c r="F83" s="5">
        <f>IFERROR(VLOOKUP(F$3&amp;$A83,[3]Calcs!$Q$2:$R$2281,2,0),"")</f>
        <v>52.030496309107654</v>
      </c>
      <c r="G83" s="5">
        <f>IFERROR(VLOOKUP(G$3&amp;$A83,[3]Calcs!$Q$2:$R$2281,2,0),"")</f>
        <v>43.668294626956161</v>
      </c>
      <c r="H83" s="5">
        <f>IFERROR(VLOOKUP(H$3&amp;$A83,[3]Calcs!$Q$2:$R$2281,2,0),"")</f>
        <v>49.273876324621256</v>
      </c>
      <c r="I83" s="5">
        <f>IFERROR(VLOOKUP(I$3&amp;$A83,[3]Calcs!$Q$2:$R$2281,2,0),"")</f>
        <v>53.976147107920248</v>
      </c>
      <c r="J83" s="5">
        <f>IFERROR(VLOOKUP(J$3&amp;$A83,[3]Calcs!$Q$2:$R$2281,2,0),"")</f>
        <v>50.62147946249933</v>
      </c>
      <c r="K83" s="5">
        <f>IFERROR(VLOOKUP(K$3&amp;$A83,[3]Calcs!$Q$2:$R$2281,2,0),"")</f>
        <v>49.912700615837984</v>
      </c>
      <c r="L83" s="5">
        <f>IFERROR(VLOOKUP(L$3&amp;$A83,[3]Calcs!$Q$2:$R$2281,2,0),"")</f>
        <v>50.230607672349677</v>
      </c>
      <c r="M83" s="5">
        <f>IFERROR(VLOOKUP(M$3&amp;$A83,[3]Calcs!$Q$2:$R$2281,2,0),"")</f>
        <v>52.396525935315715</v>
      </c>
      <c r="N83" s="5">
        <f>IFERROR(VLOOKUP(N$3&amp;$A83,[3]Calcs!$Q$2:$R$2281,2,0),"")</f>
        <v>48.102681455902157</v>
      </c>
      <c r="O83" s="5">
        <f>IFERROR(VLOOKUP(O$3&amp;$A83,[3]Calcs!$Q$2:$R$2281,2,0),"")</f>
        <v>53.224617708564196</v>
      </c>
      <c r="P83" s="5">
        <f>IFERROR(VLOOKUP(P$3&amp;$A83,[3]Calcs!$Q$2:$R$2281,2,0),"")</f>
        <v>55.057796950282246</v>
      </c>
      <c r="Q83" s="5">
        <f>IFERROR(VLOOKUP(Q$3&amp;$A83,[3]Calcs!$Q$2:$R$2281,2,0),"")</f>
        <v>52.390465584392111</v>
      </c>
      <c r="R83" s="5">
        <f>IFERROR(VLOOKUP(R$3&amp;$A83,[3]Calcs!$Q$2:$R$2281,2,0),"")</f>
        <v>45.105441788433858</v>
      </c>
      <c r="S83" s="5" t="str">
        <f>IFERROR(VLOOKUP(S$3&amp;$A83,[3]Calcs!$Q$2:$R$2281,2,0),"")</f>
        <v/>
      </c>
      <c r="T83" s="127">
        <f t="shared" si="40"/>
        <v>0.11202116084613271</v>
      </c>
      <c r="U83" s="6">
        <f t="shared" si="41"/>
        <v>0.13092864506329438</v>
      </c>
      <c r="V83" s="6" t="str">
        <f t="shared" si="42"/>
        <v/>
      </c>
      <c r="W83" s="17" t="str">
        <f>_xlfn.XLOOKUP(W$3&amp;$A83,[3]Calcs!$Q$2:$Q$2281,[3]Calcs!$H$2:$H$2281,"")</f>
        <v/>
      </c>
      <c r="X83" s="5">
        <f>_xlfn.XLOOKUP(X$3&amp;$A83,[3]Calcs!$Q$2:$Q$2281,[3]Calcs!$H$2:$H$2281,"")</f>
        <v>5.6714606285095215</v>
      </c>
      <c r="Y83" s="5">
        <f>_xlfn.XLOOKUP(Y$3&amp;$A83,[3]Calcs!$Q$2:$Q$2281,[3]Calcs!$H$2:$H$2281,"")</f>
        <v>4.4139189720153809</v>
      </c>
      <c r="Z83" s="5">
        <f>_xlfn.XLOOKUP(Z$3&amp;$A83,[3]Calcs!$Q$2:$Q$2281,[3]Calcs!$H$2:$H$2281,"")</f>
        <v>5.2081465721130371</v>
      </c>
      <c r="AA83" s="5">
        <f>_xlfn.XLOOKUP(AA$3&amp;$A83,[3]Calcs!$Q$2:$Q$2281,[3]Calcs!$H$2:$H$2281,"")</f>
        <v>5.7861328125</v>
      </c>
      <c r="AB83" s="5">
        <f>_xlfn.XLOOKUP(AB$3&amp;$A83,[3]Calcs!$Q$2:$Q$2281,[3]Calcs!$H$2:$H$2281,"")</f>
        <v>5.267186164855957</v>
      </c>
      <c r="AC83" s="5">
        <f>_xlfn.XLOOKUP(AC$3&amp;$A83,[3]Calcs!$Q$2:$Q$2281,[3]Calcs!$H$2:$H$2281,"")</f>
        <v>5.1315650939941406</v>
      </c>
      <c r="AD83" s="5">
        <f>_xlfn.XLOOKUP(AD$3&amp;$A83,[3]Calcs!$Q$2:$Q$2281,[3]Calcs!$H$2:$H$2281,"")</f>
        <v>5.1380825042724609</v>
      </c>
      <c r="AE83" s="5">
        <f>_xlfn.XLOOKUP(AE$3&amp;$A83,[3]Calcs!$Q$2:$Q$2281,[3]Calcs!$H$2:$H$2281,"")</f>
        <v>5.4356579780578613</v>
      </c>
      <c r="AF83" s="5">
        <f>_xlfn.XLOOKUP(AF$3&amp;$A83,[3]Calcs!$Q$2:$Q$2281,[3]Calcs!$H$2:$H$2281,"")</f>
        <v>4.8231949806213379</v>
      </c>
      <c r="AG83" s="5">
        <f>_xlfn.XLOOKUP(AG$3&amp;$A83,[3]Calcs!$Q$2:$Q$2281,[3]Calcs!$H$2:$H$2281,"")</f>
        <v>5.5485081672668457</v>
      </c>
      <c r="AH83" s="5">
        <f>_xlfn.XLOOKUP(AH$3&amp;$A83,[3]Calcs!$Q$2:$Q$2281,[3]Calcs!$H$2:$H$2281,"")</f>
        <v>5.8308706283569336</v>
      </c>
      <c r="AI83" s="5">
        <f>_xlfn.XLOOKUP(AI$3&amp;$A83,[3]Calcs!$Q$2:$Q$2281,[3]Calcs!$H$2:$H$2281,"")</f>
        <v>5.4715538024902344</v>
      </c>
      <c r="AJ83" s="5">
        <f>_xlfn.XLOOKUP(AJ$3&amp;$A83,[3]Calcs!$Q$2:$Q$2281,[3]Calcs!$H$2:$H$2281,"")</f>
        <v>4.4427175521850586</v>
      </c>
      <c r="AK83" s="128" t="str">
        <f>_xlfn.XLOOKUP(AK$3&amp;$A83,[3]Calcs!$Q$2:$Q$2281,[3]Calcs!$H$2:$H$2281,"")</f>
        <v/>
      </c>
      <c r="AL83" s="127">
        <f t="shared" si="43"/>
        <v>-4.8909423115489244E-3</v>
      </c>
      <c r="AM83" s="6" t="str">
        <f t="shared" si="44"/>
        <v/>
      </c>
      <c r="AN83" s="17">
        <f>_xlfn.XLOOKUP(AN$3&amp;$A83,[3]Calcs!$Q$2:$Q$2281,[3]Calcs!$G$2:$G$2281,"")</f>
        <v>64.2</v>
      </c>
      <c r="AO83" s="5">
        <f>_xlfn.XLOOKUP(AO$3&amp;$A83,[3]Calcs!$Q$2:$Q$2281,[3]Calcs!$G$2:$G$2281,"")</f>
        <v>64.400000000000006</v>
      </c>
      <c r="AP83" s="5">
        <f>_xlfn.XLOOKUP(AP$3&amp;$A83,[3]Calcs!$Q$2:$Q$2281,[3]Calcs!$G$2:$G$2281,"")</f>
        <v>64.7</v>
      </c>
      <c r="AQ83" s="5">
        <f>_xlfn.XLOOKUP(AQ$3&amp;$A83,[3]Calcs!$Q$2:$Q$2281,[3]Calcs!$G$2:$G$2281,"")</f>
        <v>65</v>
      </c>
      <c r="AR83" s="5">
        <f>_xlfn.XLOOKUP(AR$3&amp;$A83,[3]Calcs!$Q$2:$Q$2281,[3]Calcs!$G$2:$G$2281,"")</f>
        <v>65.3</v>
      </c>
      <c r="AS83" s="5">
        <f>_xlfn.XLOOKUP(AS$3&amp;$A83,[3]Calcs!$Q$2:$Q$2281,[3]Calcs!$G$2:$G$2281,"")</f>
        <v>65.599999999999994</v>
      </c>
      <c r="AT83" s="5">
        <f>_xlfn.XLOOKUP(AT$3&amp;$A83,[3]Calcs!$Q$2:$Q$2281,[3]Calcs!$G$2:$G$2281,"")</f>
        <v>65.8</v>
      </c>
      <c r="AU83" s="5">
        <f>_xlfn.XLOOKUP(AU$3&amp;$A83,[3]Calcs!$Q$2:$Q$2281,[3]Calcs!$G$2:$G$2281,"")</f>
        <v>66.099999999999994</v>
      </c>
      <c r="AV83" s="5">
        <f>_xlfn.XLOOKUP(AV$3&amp;$A83,[3]Calcs!$Q$2:$Q$2281,[3]Calcs!$G$2:$G$2281,"")</f>
        <v>66.400000000000006</v>
      </c>
      <c r="AW83" s="5">
        <f>_xlfn.XLOOKUP(AW$3&amp;$A83,[3]Calcs!$Q$2:$Q$2281,[3]Calcs!$G$2:$G$2281,"")</f>
        <v>66.599999999999994</v>
      </c>
      <c r="AX83" s="5">
        <f>_xlfn.XLOOKUP(AX$3&amp;$A83,[3]Calcs!$Q$2:$Q$2281,[3]Calcs!$G$2:$G$2281,"")</f>
        <v>66.8</v>
      </c>
      <c r="AY83" s="5">
        <f>_xlfn.XLOOKUP(AY$3&amp;$A83,[3]Calcs!$Q$2:$Q$2281,[3]Calcs!$G$2:$G$2281,"")</f>
        <v>66.900000000000006</v>
      </c>
      <c r="AZ83" s="5">
        <f>_xlfn.XLOOKUP(AZ$3&amp;$A83,[3]Calcs!$Q$2:$Q$2281,[3]Calcs!$G$2:$G$2281,"")</f>
        <v>67.099999999999994</v>
      </c>
      <c r="BA83" s="5">
        <f>_xlfn.XLOOKUP(BA$3&amp;$A83,[3]Calcs!$Q$2:$Q$2281,[3]Calcs!$G$2:$G$2281,"")</f>
        <v>67.3</v>
      </c>
      <c r="BB83" s="5">
        <f>_xlfn.XLOOKUP(BB$3&amp;$A83,[3]Calcs!$Q$2:$Q$2281,[3]Calcs!$G$2:$G$2281,"")</f>
        <v>67.369612403100774</v>
      </c>
      <c r="BC83" s="127">
        <f t="shared" si="45"/>
        <v>0.24527472527472488</v>
      </c>
      <c r="BD83" s="6">
        <f t="shared" si="46"/>
        <v>6.9612403100776987E-2</v>
      </c>
      <c r="BE83" s="17">
        <f>_xlfn.XLOOKUP(BE$3&amp;$A83,[3]Calcs!$Q$2:$Q$2281,[3]Calcs!$I$2:$I$2281,"")</f>
        <v>0.85866069965064895</v>
      </c>
      <c r="BF83" s="5">
        <f>_xlfn.XLOOKUP(BF$3&amp;$A83,[3]Calcs!$Q$2:$Q$2281,[3]Calcs!$I$2:$I$2281,"")</f>
        <v>0.91242189491925596</v>
      </c>
      <c r="BG83" s="5">
        <f>_xlfn.XLOOKUP(BG$3&amp;$A83,[3]Calcs!$Q$2:$Q$2281,[3]Calcs!$I$2:$I$2281,"")</f>
        <v>0.883385060278157</v>
      </c>
      <c r="BH83" s="5">
        <f>_xlfn.XLOOKUP(BH$3&amp;$A83,[3]Calcs!$Q$2:$Q$2281,[3]Calcs!$I$2:$I$2281,"")</f>
        <v>0.89311744403441795</v>
      </c>
      <c r="BI83" s="5">
        <f>_xlfn.XLOOKUP(BI$3&amp;$A83,[3]Calcs!$Q$2:$Q$2281,[3]Calcs!$I$2:$I$2281,"")</f>
        <v>0.83647859376911404</v>
      </c>
      <c r="BJ83" s="5">
        <f>_xlfn.XLOOKUP(BJ$3&amp;$A83,[3]Calcs!$Q$2:$Q$2281,[3]Calcs!$I$2:$I$2281,"")</f>
        <v>0.80867143149291898</v>
      </c>
      <c r="BK83" s="5">
        <f>_xlfn.XLOOKUP(BK$3&amp;$A83,[3]Calcs!$Q$2:$Q$2281,[3]Calcs!$I$2:$I$2281,"")</f>
        <v>0.76947450013774599</v>
      </c>
      <c r="BL83" s="5">
        <f>_xlfn.XLOOKUP(BL$3&amp;$A83,[3]Calcs!$Q$2:$Q$2281,[3]Calcs!$I$2:$I$2281,"")</f>
        <v>0.77741562886621296</v>
      </c>
      <c r="BM83" s="5">
        <f>_xlfn.XLOOKUP(BM$3&amp;$A83,[3]Calcs!$Q$2:$Q$2281,[3]Calcs!$I$2:$I$2281,"")</f>
        <v>0.80369654054518103</v>
      </c>
      <c r="BN83" s="5">
        <f>_xlfn.XLOOKUP(BN$3&amp;$A83,[3]Calcs!$Q$2:$Q$2281,[3]Calcs!$I$2:$I$2281,"")</f>
        <v>0.79160519641480198</v>
      </c>
      <c r="BO83" s="5">
        <f>_xlfn.XLOOKUP(BO$3&amp;$A83,[3]Calcs!$Q$2:$Q$2281,[3]Calcs!$I$2:$I$2281,"")</f>
        <v>0.82459654223746803</v>
      </c>
      <c r="BP83" s="5">
        <f>_xlfn.XLOOKUP(BP$3&amp;$A83,[3]Calcs!$Q$2:$Q$2281,[3]Calcs!$I$2:$I$2281,"")</f>
        <v>0.86377824870847397</v>
      </c>
      <c r="BQ83" s="5">
        <f>_xlfn.XLOOKUP(BQ$3&amp;$A83,[3]Calcs!$Q$2:$Q$2281,[3]Calcs!$I$2:$I$2281,"")</f>
        <v>0.87302163054780513</v>
      </c>
      <c r="BR83" s="5">
        <f>_xlfn.XLOOKUP(BR$3&amp;$A83,[3]Calcs!$Q$2:$Q$2281,[3]Calcs!$I$2:$I$2281,"")</f>
        <v>0.87378538244388726</v>
      </c>
      <c r="BS83" s="5">
        <f>_xlfn.XLOOKUP(BS$3&amp;$A83,[3]Calcs!$Q$2:$Q$2281,[3]Calcs!$I$2:$I$2281,"")</f>
        <v>0.85360562048360844</v>
      </c>
      <c r="BT83" s="127">
        <f t="shared" si="47"/>
        <v>-2.4708575370680557E-3</v>
      </c>
      <c r="BU83" s="6">
        <f t="shared" si="48"/>
        <v>-2.0179761960278819E-2</v>
      </c>
      <c r="BV83" s="15" t="str">
        <f t="shared" si="50"/>
        <v/>
      </c>
      <c r="BW83">
        <f t="shared" si="50"/>
        <v>8</v>
      </c>
      <c r="BX83">
        <f t="shared" si="50"/>
        <v>54</v>
      </c>
      <c r="BY83">
        <f t="shared" si="50"/>
        <v>31</v>
      </c>
      <c r="BZ83">
        <f t="shared" si="50"/>
        <v>12</v>
      </c>
      <c r="CA83">
        <f t="shared" si="50"/>
        <v>22</v>
      </c>
      <c r="CB83">
        <f t="shared" si="50"/>
        <v>32</v>
      </c>
      <c r="CC83">
        <f t="shared" si="50"/>
        <v>28</v>
      </c>
      <c r="CD83">
        <f t="shared" si="50"/>
        <v>20</v>
      </c>
      <c r="CE83">
        <f t="shared" si="50"/>
        <v>43</v>
      </c>
      <c r="CF83">
        <f t="shared" si="50"/>
        <v>18</v>
      </c>
      <c r="CG83">
        <f t="shared" si="50"/>
        <v>16</v>
      </c>
      <c r="CH83">
        <f t="shared" si="50"/>
        <v>25</v>
      </c>
      <c r="CI83">
        <f t="shared" si="50"/>
        <v>73</v>
      </c>
      <c r="CJ83" t="str">
        <f t="shared" si="50"/>
        <v/>
      </c>
      <c r="CK83" s="17" t="s">
        <v>333</v>
      </c>
      <c r="CL83" s="5">
        <v>167.80810600000001</v>
      </c>
      <c r="CM83" s="5">
        <v>171.64898399999998</v>
      </c>
      <c r="CN83" s="5">
        <v>175.52560999999997</v>
      </c>
      <c r="CO83" s="5">
        <v>179.424643</v>
      </c>
      <c r="CP83" s="5">
        <v>183.34016800000001</v>
      </c>
      <c r="CQ83" s="5">
        <v>187.280125</v>
      </c>
      <c r="CR83" s="5">
        <v>191.26079899999999</v>
      </c>
      <c r="CS83" s="5">
        <v>195.30501199999998</v>
      </c>
      <c r="CT83" s="5">
        <v>199.426953</v>
      </c>
      <c r="CU83" s="5">
        <v>203.63135600000001</v>
      </c>
      <c r="CV83" s="5">
        <v>207.90620999999999</v>
      </c>
      <c r="CW83" s="5">
        <v>212.22828799999999</v>
      </c>
      <c r="CX83" s="5">
        <v>216.56531700000002</v>
      </c>
      <c r="CY83" s="5" t="s">
        <v>333</v>
      </c>
      <c r="CZ83" t="str">
        <f t="shared" si="51"/>
        <v/>
      </c>
      <c r="DA83">
        <f t="shared" si="51"/>
        <v>8731.1390398713465</v>
      </c>
      <c r="DB83">
        <f t="shared" si="51"/>
        <v>7495.6184057296832</v>
      </c>
      <c r="DC83">
        <f t="shared" si="51"/>
        <v>8648.8271989437017</v>
      </c>
      <c r="DD83">
        <f t="shared" si="51"/>
        <v>9684.6509253540735</v>
      </c>
      <c r="DE83">
        <f t="shared" si="51"/>
        <v>9280.9505490631764</v>
      </c>
      <c r="DF83">
        <f t="shared" si="51"/>
        <v>9347.6568104217149</v>
      </c>
      <c r="DG83">
        <f t="shared" si="51"/>
        <v>9607.146157669129</v>
      </c>
      <c r="DH83">
        <f t="shared" si="51"/>
        <v>10233.304126555146</v>
      </c>
      <c r="DI83">
        <f t="shared" si="51"/>
        <v>9592.9711938801702</v>
      </c>
      <c r="DJ83">
        <f t="shared" si="51"/>
        <v>10838.201076576541</v>
      </c>
      <c r="DK83">
        <f t="shared" si="51"/>
        <v>11446.85789488274</v>
      </c>
      <c r="DL83">
        <f t="shared" si="51"/>
        <v>11118.738818498457</v>
      </c>
      <c r="DM83">
        <f t="shared" si="51"/>
        <v>9768.2742993372267</v>
      </c>
      <c r="DN83" t="str">
        <f t="shared" si="51"/>
        <v/>
      </c>
      <c r="DO83" s="5">
        <v>164.022626</v>
      </c>
      <c r="DP83" s="5">
        <v>167.80810600000001</v>
      </c>
      <c r="DQ83" s="5">
        <v>171.64898399999998</v>
      </c>
      <c r="DR83" s="5">
        <v>175.52560999999997</v>
      </c>
      <c r="DS83" s="5">
        <v>179.424643</v>
      </c>
      <c r="DT83" s="5">
        <v>183.34016800000001</v>
      </c>
      <c r="DU83" s="5">
        <v>187.280125</v>
      </c>
      <c r="DV83" s="5">
        <v>191.26079899999999</v>
      </c>
      <c r="DW83" s="5">
        <v>195.30501199999998</v>
      </c>
      <c r="DX83" s="5">
        <v>199.426953</v>
      </c>
      <c r="DY83" s="5">
        <v>203.63135600000001</v>
      </c>
      <c r="DZ83" s="5">
        <v>207.90620999999999</v>
      </c>
      <c r="EA83" s="5">
        <v>212.22828799999999</v>
      </c>
      <c r="EB83" s="5">
        <v>216.56531700000002</v>
      </c>
      <c r="EC83" s="5">
        <v>220.89233100000001</v>
      </c>
      <c r="ED83" s="130" cm="1">
        <f t="array" ref="ED83">TREND($EE83:$EQ83,$EE$3:$EQ$3,ED$3)</f>
        <v>0.98714708076982305</v>
      </c>
      <c r="EE83" s="6">
        <f t="shared" si="56"/>
        <v>1.0706065891877694</v>
      </c>
      <c r="EF83" s="6">
        <f t="shared" si="56"/>
        <v>0.8957780046887337</v>
      </c>
      <c r="EG83" s="6">
        <f t="shared" si="56"/>
        <v>1.0687705154605067</v>
      </c>
      <c r="EH83" s="6">
        <f t="shared" si="56"/>
        <v>1.1035608320243568</v>
      </c>
      <c r="EI83" s="6">
        <f t="shared" si="54"/>
        <v>1.084715739204533</v>
      </c>
      <c r="EJ83" s="6">
        <f t="shared" si="54"/>
        <v>1.0629268727350314</v>
      </c>
      <c r="EK83" s="6">
        <f t="shared" si="54"/>
        <v>1.0987806389019026</v>
      </c>
      <c r="EL83" s="6">
        <f t="shared" si="54"/>
        <v>1.1425436719035404</v>
      </c>
      <c r="EM83" s="6">
        <f t="shared" si="54"/>
        <v>1.0648880314573734</v>
      </c>
      <c r="EN83" s="6">
        <f t="shared" si="54"/>
        <v>1.1824751699956895</v>
      </c>
      <c r="EO83" s="6">
        <f t="shared" si="54"/>
        <v>1.2496490314626378</v>
      </c>
      <c r="EP83" s="6">
        <f t="shared" si="54"/>
        <v>1.2296373295789964</v>
      </c>
      <c r="EQ83" s="6">
        <f t="shared" si="55"/>
        <v>1.1492413005663051</v>
      </c>
      <c r="ER83" s="129" cm="1">
        <f t="array" ref="ER83">TREND($EM83:$EQ83,$EM$3:$EQ$3,ER$3)</f>
        <v>1.2399387819525458</v>
      </c>
      <c r="ES83" s="17">
        <f t="shared" si="36"/>
        <v>49.353769822259522</v>
      </c>
      <c r="ET83" s="5">
        <f t="shared" si="36"/>
        <v>52.030496309107654</v>
      </c>
      <c r="EU83" s="5">
        <f t="shared" si="36"/>
        <v>43.668294626956161</v>
      </c>
      <c r="EV83" s="5">
        <f t="shared" si="36"/>
        <v>49.273876324621256</v>
      </c>
      <c r="EW83" s="5">
        <f t="shared" si="36"/>
        <v>53.976147107920248</v>
      </c>
      <c r="EX83" s="5">
        <f t="shared" si="36"/>
        <v>50.62147946249933</v>
      </c>
      <c r="EY83" s="5">
        <f t="shared" si="36"/>
        <v>49.912700615837984</v>
      </c>
      <c r="EZ83" s="5">
        <f t="shared" si="36"/>
        <v>50.230607672349677</v>
      </c>
      <c r="FA83" s="5">
        <f t="shared" si="53"/>
        <v>52.396525935315715</v>
      </c>
      <c r="FB83" s="5">
        <f t="shared" si="53"/>
        <v>48.102681455902157</v>
      </c>
      <c r="FC83" s="5">
        <f t="shared" si="53"/>
        <v>53.224617708564196</v>
      </c>
      <c r="FD83" s="5">
        <f t="shared" si="53"/>
        <v>55.057796950282246</v>
      </c>
      <c r="FE83" s="5">
        <f t="shared" si="53"/>
        <v>52.390465584392111</v>
      </c>
      <c r="FF83" s="5">
        <f t="shared" si="53"/>
        <v>45.105441788433858</v>
      </c>
      <c r="FG83" s="5">
        <f t="shared" si="49"/>
        <v>55.876482026561156</v>
      </c>
      <c r="FH83" s="15">
        <f t="shared" si="52"/>
        <v>8095.1349292465602</v>
      </c>
      <c r="FI83">
        <f t="shared" si="52"/>
        <v>8731.1390398713465</v>
      </c>
      <c r="FJ83">
        <f t="shared" si="52"/>
        <v>7495.6184057296832</v>
      </c>
      <c r="FK83">
        <f t="shared" si="52"/>
        <v>8648.8271989437017</v>
      </c>
      <c r="FL83">
        <f t="shared" si="52"/>
        <v>9684.6509253540735</v>
      </c>
      <c r="FM83">
        <f t="shared" si="52"/>
        <v>9280.9505490631764</v>
      </c>
      <c r="FN83">
        <f t="shared" si="52"/>
        <v>9347.6568104217149</v>
      </c>
      <c r="FO83">
        <f t="shared" si="52"/>
        <v>9607.146157669129</v>
      </c>
      <c r="FP83">
        <f t="shared" si="52"/>
        <v>10233.304126555146</v>
      </c>
      <c r="FQ83">
        <f t="shared" si="52"/>
        <v>9592.9711938801702</v>
      </c>
      <c r="FR83">
        <f t="shared" si="52"/>
        <v>10838.201076576541</v>
      </c>
      <c r="FS83">
        <f t="shared" si="52"/>
        <v>11446.85789488274</v>
      </c>
      <c r="FT83">
        <f t="shared" si="52"/>
        <v>11118.738818498457</v>
      </c>
      <c r="FU83">
        <f t="shared" si="52"/>
        <v>9768.2742993372267</v>
      </c>
      <c r="FV83">
        <f t="shared" si="52"/>
        <v>12342.686362926699</v>
      </c>
    </row>
    <row r="84" spans="1:178">
      <c r="A84" t="str">
        <f>VLOOKUP(B84,'[3]country codes'!$A$3:$B$287,2,0)</f>
        <v>SLE</v>
      </c>
      <c r="B84" s="1" t="s">
        <v>143</v>
      </c>
      <c r="C84" s="15">
        <v>5</v>
      </c>
      <c r="E84" s="17">
        <f>IFERROR(VLOOKUP(E$3&amp;$A84,[3]Calcs!$Q$2:$R$2281,2,0),"")</f>
        <v>24.060418718622028</v>
      </c>
      <c r="F84" s="5">
        <f>IFERROR(VLOOKUP(F$3&amp;$A84,[3]Calcs!$Q$2:$R$2281,2,0),"")</f>
        <v>24.753835555419148</v>
      </c>
      <c r="G84" s="5">
        <f>IFERROR(VLOOKUP(G$3&amp;$A84,[3]Calcs!$Q$2:$R$2281,2,0),"")</f>
        <v>22.281272251797617</v>
      </c>
      <c r="H84" s="5">
        <f>IFERROR(VLOOKUP(H$3&amp;$A84,[3]Calcs!$Q$2:$R$2281,2,0),"")</f>
        <v>25.684342556831652</v>
      </c>
      <c r="I84" s="5">
        <f>IFERROR(VLOOKUP(I$3&amp;$A84,[3]Calcs!$Q$2:$R$2281,2,0),"")</f>
        <v>29.151470854401712</v>
      </c>
      <c r="J84" s="5">
        <f>IFERROR(VLOOKUP(J$3&amp;$A84,[3]Calcs!$Q$2:$R$2281,2,0),"")</f>
        <v>31.541238647174055</v>
      </c>
      <c r="K84" s="5">
        <f>IFERROR(VLOOKUP(K$3&amp;$A84,[3]Calcs!$Q$2:$R$2281,2,0),"")</f>
        <v>31.997797466991972</v>
      </c>
      <c r="L84" s="5">
        <f>IFERROR(VLOOKUP(L$3&amp;$A84,[3]Calcs!$Q$2:$R$2281,2,0),"")</f>
        <v>32.559264958526548</v>
      </c>
      <c r="M84" s="5">
        <f>IFERROR(VLOOKUP(M$3&amp;$A84,[3]Calcs!$Q$2:$R$2281,2,0),"")</f>
        <v>33.155284470908732</v>
      </c>
      <c r="N84" s="5">
        <f>IFERROR(VLOOKUP(N$3&amp;$A84,[3]Calcs!$Q$2:$R$2281,2,0),"")</f>
        <v>35.766639531038486</v>
      </c>
      <c r="O84" s="5">
        <f>IFERROR(VLOOKUP(O$3&amp;$A84,[3]Calcs!$Q$2:$R$2281,2,0),"")</f>
        <v>35.449286884517548</v>
      </c>
      <c r="P84" s="5">
        <f>IFERROR(VLOOKUP(P$3&amp;$A84,[3]Calcs!$Q$2:$R$2281,2,0),"")</f>
        <v>32.137598945949634</v>
      </c>
      <c r="Q84" s="5">
        <f>IFERROR(VLOOKUP(Q$3&amp;$A84,[3]Calcs!$Q$2:$R$2281,2,0),"")</f>
        <v>33.61343409470458</v>
      </c>
      <c r="R84" s="5">
        <f>IFERROR(VLOOKUP(R$3&amp;$A84,[3]Calcs!$Q$2:$R$2281,2,0),"")</f>
        <v>29.016739369446331</v>
      </c>
      <c r="S84" s="5" t="str">
        <f>IFERROR(VLOOKUP(S$3&amp;$A84,[3]Calcs!$Q$2:$R$2281,2,0),"")</f>
        <v/>
      </c>
      <c r="T84" s="127">
        <f t="shared" si="40"/>
        <v>0.78555769512076412</v>
      </c>
      <c r="U84" s="6">
        <f t="shared" si="41"/>
        <v>0.75537902440773186</v>
      </c>
      <c r="V84" s="6" t="str">
        <f t="shared" si="42"/>
        <v/>
      </c>
      <c r="W84" s="17">
        <f>_xlfn.XLOOKUP(W$3&amp;$A84,[3]Calcs!$Q$2:$Q$2281,[3]Calcs!$H$2:$H$2281,"")</f>
        <v>3.6281850337982178</v>
      </c>
      <c r="X84" s="5">
        <f>_xlfn.XLOOKUP(X$3&amp;$A84,[3]Calcs!$Q$2:$Q$2281,[3]Calcs!$H$2:$H$2281,"")</f>
        <v>3.5851273536682129</v>
      </c>
      <c r="Y84" s="5">
        <f>_xlfn.XLOOKUP(Y$3&amp;$A84,[3]Calcs!$Q$2:$Q$2281,[3]Calcs!$H$2:$H$2281,"")</f>
        <v>2.997251033782959</v>
      </c>
      <c r="Z84" s="5">
        <f>_xlfn.XLOOKUP(Z$3&amp;$A84,[3]Calcs!$Q$2:$Q$2281,[3]Calcs!$H$2:$H$2281,"")</f>
        <v>3.565603494644165</v>
      </c>
      <c r="AA84" s="5">
        <f>_xlfn.XLOOKUP(AA$3&amp;$A84,[3]Calcs!$Q$2:$Q$2281,[3]Calcs!$H$2:$H$2281,"")</f>
        <v>4.1339559555053711</v>
      </c>
      <c r="AB84" s="5">
        <f>_xlfn.XLOOKUP(AB$3&amp;$A84,[3]Calcs!$Q$2:$Q$2281,[3]Calcs!$H$2:$H$2281,"")</f>
        <v>4.5016436576843262</v>
      </c>
      <c r="AC84" s="5">
        <f>_xlfn.XLOOKUP(AC$3&amp;$A84,[3]Calcs!$Q$2:$Q$2281,[3]Calcs!$H$2:$H$2281,"")</f>
        <v>4.507967472076416</v>
      </c>
      <c r="AD84" s="5">
        <f>_xlfn.XLOOKUP(AD$3&amp;$A84,[3]Calcs!$Q$2:$Q$2281,[3]Calcs!$H$2:$H$2281,"")</f>
        <v>4.5142912864685059</v>
      </c>
      <c r="AE84" s="5">
        <f>_xlfn.XLOOKUP(AE$3&amp;$A84,[3]Calcs!$Q$2:$Q$2281,[3]Calcs!$H$2:$H$2281,"")</f>
        <v>4.4999704360961914</v>
      </c>
      <c r="AF84" s="5">
        <f>_xlfn.XLOOKUP(AF$3&amp;$A84,[3]Calcs!$Q$2:$Q$2281,[3]Calcs!$H$2:$H$2281,"")</f>
        <v>4.9086179733276367</v>
      </c>
      <c r="AG84" s="5">
        <f>_xlfn.XLOOKUP(AG$3&amp;$A84,[3]Calcs!$Q$2:$Q$2281,[3]Calcs!$H$2:$H$2281,"")</f>
        <v>4.7329530715942383</v>
      </c>
      <c r="AH84" s="5">
        <f>_xlfn.XLOOKUP(AH$3&amp;$A84,[3]Calcs!$Q$2:$Q$2281,[3]Calcs!$H$2:$H$2281,"")</f>
        <v>4.0895624160766602</v>
      </c>
      <c r="AI84" s="5">
        <f>_xlfn.XLOOKUP(AI$3&amp;$A84,[3]Calcs!$Q$2:$Q$2281,[3]Calcs!$H$2:$H$2281,"")</f>
        <v>4.3056831359863281</v>
      </c>
      <c r="AJ84" s="5">
        <f>_xlfn.XLOOKUP(AJ$3&amp;$A84,[3]Calcs!$Q$2:$Q$2281,[3]Calcs!$H$2:$H$2281,"")</f>
        <v>3.4473814964294434</v>
      </c>
      <c r="AK84" s="128" t="str">
        <f>_xlfn.XLOOKUP(AK$3&amp;$A84,[3]Calcs!$Q$2:$Q$2281,[3]Calcs!$H$2:$H$2281,"")</f>
        <v/>
      </c>
      <c r="AL84" s="127">
        <f t="shared" si="43"/>
        <v>6.0335233709314366E-2</v>
      </c>
      <c r="AM84" s="6" t="str">
        <f t="shared" si="44"/>
        <v/>
      </c>
      <c r="AN84" s="17">
        <f>_xlfn.XLOOKUP(AN$3&amp;$A84,[3]Calcs!$Q$2:$Q$2281,[3]Calcs!$G$2:$G$2281,"")</f>
        <v>45.5</v>
      </c>
      <c r="AO84" s="5">
        <f>_xlfn.XLOOKUP(AO$3&amp;$A84,[3]Calcs!$Q$2:$Q$2281,[3]Calcs!$G$2:$G$2281,"")</f>
        <v>46.5</v>
      </c>
      <c r="AP84" s="5">
        <f>_xlfn.XLOOKUP(AP$3&amp;$A84,[3]Calcs!$Q$2:$Q$2281,[3]Calcs!$G$2:$G$2281,"")</f>
        <v>47.5</v>
      </c>
      <c r="AQ84" s="5">
        <f>_xlfn.XLOOKUP(AQ$3&amp;$A84,[3]Calcs!$Q$2:$Q$2281,[3]Calcs!$G$2:$G$2281,"")</f>
        <v>48.5</v>
      </c>
      <c r="AR84" s="5">
        <f>_xlfn.XLOOKUP(AR$3&amp;$A84,[3]Calcs!$Q$2:$Q$2281,[3]Calcs!$G$2:$G$2281,"")</f>
        <v>49.4</v>
      </c>
      <c r="AS84" s="5">
        <f>_xlfn.XLOOKUP(AS$3&amp;$A84,[3]Calcs!$Q$2:$Q$2281,[3]Calcs!$G$2:$G$2281,"")</f>
        <v>50.2</v>
      </c>
      <c r="AT84" s="5">
        <f>_xlfn.XLOOKUP(AT$3&amp;$A84,[3]Calcs!$Q$2:$Q$2281,[3]Calcs!$G$2:$G$2281,"")</f>
        <v>51</v>
      </c>
      <c r="AU84" s="5">
        <f>_xlfn.XLOOKUP(AU$3&amp;$A84,[3]Calcs!$Q$2:$Q$2281,[3]Calcs!$G$2:$G$2281,"")</f>
        <v>51.7</v>
      </c>
      <c r="AV84" s="5">
        <f>_xlfn.XLOOKUP(AV$3&amp;$A84,[3]Calcs!$Q$2:$Q$2281,[3]Calcs!$G$2:$G$2281,"")</f>
        <v>52.4</v>
      </c>
      <c r="AW84" s="5">
        <f>_xlfn.XLOOKUP(AW$3&amp;$A84,[3]Calcs!$Q$2:$Q$2281,[3]Calcs!$G$2:$G$2281,"")</f>
        <v>52.9</v>
      </c>
      <c r="AX84" s="5">
        <f>_xlfn.XLOOKUP(AX$3&amp;$A84,[3]Calcs!$Q$2:$Q$2281,[3]Calcs!$G$2:$G$2281,"")</f>
        <v>53.4</v>
      </c>
      <c r="AY84" s="5">
        <f>_xlfn.XLOOKUP(AY$3&amp;$A84,[3]Calcs!$Q$2:$Q$2281,[3]Calcs!$G$2:$G$2281,"")</f>
        <v>53.9</v>
      </c>
      <c r="AZ84" s="5">
        <f>_xlfn.XLOOKUP(AZ$3&amp;$A84,[3]Calcs!$Q$2:$Q$2281,[3]Calcs!$G$2:$G$2281,"")</f>
        <v>54.3</v>
      </c>
      <c r="BA84" s="5">
        <f>_xlfn.XLOOKUP(BA$3&amp;$A84,[3]Calcs!$Q$2:$Q$2281,[3]Calcs!$G$2:$G$2281,"")</f>
        <v>54.7</v>
      </c>
      <c r="BB84" s="5">
        <f>_xlfn.XLOOKUP(BB$3&amp;$A84,[3]Calcs!$Q$2:$Q$2281,[3]Calcs!$G$2:$G$2281,"")</f>
        <v>55.073922480620162</v>
      </c>
      <c r="BC84" s="127">
        <f t="shared" si="45"/>
        <v>0.70791208791208771</v>
      </c>
      <c r="BD84" s="6">
        <f t="shared" si="46"/>
        <v>0.37392248062015909</v>
      </c>
      <c r="BE84" s="17">
        <f>_xlfn.XLOOKUP(BE$3&amp;$A84,[3]Calcs!$Q$2:$Q$2281,[3]Calcs!$I$2:$I$2281,"")</f>
        <v>1.02397109518734</v>
      </c>
      <c r="BF84" s="5">
        <f>_xlfn.XLOOKUP(BF$3&amp;$A84,[3]Calcs!$Q$2:$Q$2281,[3]Calcs!$I$2:$I$2281,"")</f>
        <v>0.94384550278186696</v>
      </c>
      <c r="BG84" s="5">
        <f>_xlfn.XLOOKUP(BG$3&amp;$A84,[3]Calcs!$Q$2:$Q$2281,[3]Calcs!$I$2:$I$2281,"")</f>
        <v>0.99706040692384401</v>
      </c>
      <c r="BH84" s="5">
        <f>_xlfn.XLOOKUP(BH$3&amp;$A84,[3]Calcs!$Q$2:$Q$2281,[3]Calcs!$I$2:$I$2281,"")</f>
        <v>1.0220863995860401</v>
      </c>
      <c r="BI84" s="5">
        <f>_xlfn.XLOOKUP(BI$3&amp;$A84,[3]Calcs!$Q$2:$Q$2281,[3]Calcs!$I$2:$I$2281,"")</f>
        <v>1.0482633850760801</v>
      </c>
      <c r="BJ84" s="5">
        <f>_xlfn.XLOOKUP(BJ$3&amp;$A84,[3]Calcs!$Q$2:$Q$2281,[3]Calcs!$I$2:$I$2281,"")</f>
        <v>1.0676724323584901</v>
      </c>
      <c r="BK84" s="5">
        <f>_xlfn.XLOOKUP(BK$3&amp;$A84,[3]Calcs!$Q$2:$Q$2281,[3]Calcs!$I$2:$I$2281,"")</f>
        <v>1.0868763905452401</v>
      </c>
      <c r="BL84" s="5">
        <f>_xlfn.XLOOKUP(BL$3&amp;$A84,[3]Calcs!$Q$2:$Q$2281,[3]Calcs!$I$2:$I$2281,"")</f>
        <v>1.1000423697413999</v>
      </c>
      <c r="BM84" s="5">
        <f>_xlfn.XLOOKUP(BM$3&amp;$A84,[3]Calcs!$Q$2:$Q$2281,[3]Calcs!$I$2:$I$2281,"")</f>
        <v>1.06132282591842</v>
      </c>
      <c r="BN84" s="5">
        <f>_xlfn.XLOOKUP(BN$3&amp;$A84,[3]Calcs!$Q$2:$Q$2281,[3]Calcs!$I$2:$I$2281,"")</f>
        <v>1.05269365523234</v>
      </c>
      <c r="BO84" s="5">
        <f>_xlfn.XLOOKUP(BO$3&amp;$A84,[3]Calcs!$Q$2:$Q$2281,[3]Calcs!$I$2:$I$2281,"")</f>
        <v>0.98976019182262298</v>
      </c>
      <c r="BP84" s="5">
        <f>_xlfn.XLOOKUP(BP$3&amp;$A84,[3]Calcs!$Q$2:$Q$2281,[3]Calcs!$I$2:$I$2281,"")</f>
        <v>1.0019216547963099</v>
      </c>
      <c r="BQ84" s="5">
        <f>_xlfn.XLOOKUP(BQ$3&amp;$A84,[3]Calcs!$Q$2:$Q$2281,[3]Calcs!$I$2:$I$2281,"")</f>
        <v>0.98669628104800688</v>
      </c>
      <c r="BR84" s="5">
        <f>_xlfn.XLOOKUP(BR$3&amp;$A84,[3]Calcs!$Q$2:$Q$2281,[3]Calcs!$I$2:$I$2281,"")</f>
        <v>0.96694478363342973</v>
      </c>
      <c r="BS84" s="5" t="str">
        <f>_xlfn.XLOOKUP(BS$3&amp;$A84,[3]Calcs!$Q$2:$Q$2281,[3]Calcs!$I$2:$I$2281,"")</f>
        <v/>
      </c>
      <c r="BT84" s="127">
        <f t="shared" si="47"/>
        <v>-9.5878505957751943E-4</v>
      </c>
      <c r="BU84" s="6" t="str">
        <f t="shared" si="48"/>
        <v/>
      </c>
      <c r="BV84" s="15">
        <f t="shared" si="50"/>
        <v>85</v>
      </c>
      <c r="BW84">
        <f t="shared" si="50"/>
        <v>117</v>
      </c>
      <c r="BX84">
        <f t="shared" si="50"/>
        <v>120</v>
      </c>
      <c r="BY84">
        <f t="shared" si="50"/>
        <v>129</v>
      </c>
      <c r="BZ84">
        <f t="shared" si="50"/>
        <v>125</v>
      </c>
      <c r="CA84">
        <f t="shared" si="50"/>
        <v>128</v>
      </c>
      <c r="CB84">
        <f t="shared" si="50"/>
        <v>133</v>
      </c>
      <c r="CC84">
        <f t="shared" si="50"/>
        <v>126</v>
      </c>
      <c r="CD84">
        <f t="shared" si="50"/>
        <v>124</v>
      </c>
      <c r="CE84">
        <f t="shared" si="50"/>
        <v>115</v>
      </c>
      <c r="CF84">
        <f t="shared" si="50"/>
        <v>117</v>
      </c>
      <c r="CG84">
        <f t="shared" si="50"/>
        <v>138</v>
      </c>
      <c r="CH84">
        <f t="shared" si="50"/>
        <v>135</v>
      </c>
      <c r="CI84">
        <f t="shared" si="50"/>
        <v>147</v>
      </c>
      <c r="CJ84" t="str">
        <f t="shared" si="50"/>
        <v/>
      </c>
      <c r="CK84" s="17">
        <v>5.8292399999999995</v>
      </c>
      <c r="CL84" s="5">
        <v>5.9896409999999998</v>
      </c>
      <c r="CM84" s="5">
        <v>6.1335990000000002</v>
      </c>
      <c r="CN84" s="5">
        <v>6.2727349999999999</v>
      </c>
      <c r="CO84" s="5">
        <v>6.4156360000000001</v>
      </c>
      <c r="CP84" s="5">
        <v>6.5632380000000001</v>
      </c>
      <c r="CQ84" s="5">
        <v>6.7125859999999999</v>
      </c>
      <c r="CR84" s="5">
        <v>6.8639749999999999</v>
      </c>
      <c r="CS84" s="5">
        <v>7.0171530000000004</v>
      </c>
      <c r="CT84" s="5">
        <v>7.1719089999999994</v>
      </c>
      <c r="CU84" s="5">
        <v>7.3288459999999995</v>
      </c>
      <c r="CV84" s="5">
        <v>7.4884269999999997</v>
      </c>
      <c r="CW84" s="5">
        <v>7.6501490000000008</v>
      </c>
      <c r="CX84" s="5">
        <v>7.8132070000000002</v>
      </c>
      <c r="CY84" s="5" t="s">
        <v>333</v>
      </c>
      <c r="CZ84">
        <f t="shared" si="51"/>
        <v>140.25395521134027</v>
      </c>
      <c r="DA84">
        <f t="shared" si="51"/>
        <v>148.26658834999628</v>
      </c>
      <c r="DB84">
        <f t="shared" si="51"/>
        <v>136.66438920235362</v>
      </c>
      <c r="DC84">
        <f t="shared" si="51"/>
        <v>161.1110745082274</v>
      </c>
      <c r="DD84">
        <f t="shared" si="51"/>
        <v>187.0252258664504</v>
      </c>
      <c r="DE84">
        <f t="shared" si="51"/>
        <v>207.01265605620137</v>
      </c>
      <c r="DF84">
        <f t="shared" si="51"/>
        <v>214.78796730776577</v>
      </c>
      <c r="DG84">
        <f t="shared" si="51"/>
        <v>223.48598069370226</v>
      </c>
      <c r="DH84">
        <f t="shared" si="51"/>
        <v>232.65570389089063</v>
      </c>
      <c r="DI84">
        <f t="shared" si="51"/>
        <v>256.51508395241069</v>
      </c>
      <c r="DJ84">
        <f t="shared" si="51"/>
        <v>259.80236438644886</v>
      </c>
      <c r="DK84">
        <f t="shared" si="51"/>
        <v>240.66006366202078</v>
      </c>
      <c r="DL84">
        <f t="shared" si="51"/>
        <v>257.1477792261702</v>
      </c>
      <c r="DM84">
        <f t="shared" si="51"/>
        <v>226.71379115853367</v>
      </c>
      <c r="DN84" t="str">
        <f t="shared" si="51"/>
        <v/>
      </c>
      <c r="DO84" s="5">
        <v>5.8292399999999995</v>
      </c>
      <c r="DP84" s="5">
        <v>5.9896409999999998</v>
      </c>
      <c r="DQ84" s="5">
        <v>6.1335990000000002</v>
      </c>
      <c r="DR84" s="5">
        <v>6.2727349999999999</v>
      </c>
      <c r="DS84" s="5">
        <v>6.4156360000000001</v>
      </c>
      <c r="DT84" s="5">
        <v>6.5632380000000001</v>
      </c>
      <c r="DU84" s="5">
        <v>6.7125859999999999</v>
      </c>
      <c r="DV84" s="5">
        <v>6.8639749999999999</v>
      </c>
      <c r="DW84" s="5">
        <v>7.0171530000000004</v>
      </c>
      <c r="DX84" s="5">
        <v>7.1719089999999994</v>
      </c>
      <c r="DY84" s="5">
        <v>7.3288459999999995</v>
      </c>
      <c r="DZ84" s="5">
        <v>7.4884269999999997</v>
      </c>
      <c r="EA84" s="5">
        <v>7.6501490000000008</v>
      </c>
      <c r="EB84" s="5">
        <v>7.8132070000000002</v>
      </c>
      <c r="EC84" s="5">
        <v>7.976985</v>
      </c>
      <c r="ED84" s="127">
        <f>IFERROR(E84/VLOOKUP($C84,$C$159:$S$166,E$3-2003,0),"")</f>
        <v>0.77250687569135179</v>
      </c>
      <c r="EE84" s="6">
        <f t="shared" si="56"/>
        <v>0.74549100271089164</v>
      </c>
      <c r="EF84" s="6">
        <f t="shared" si="56"/>
        <v>0.65882332664207222</v>
      </c>
      <c r="EG84" s="6">
        <f t="shared" si="56"/>
        <v>0.75257322010960659</v>
      </c>
      <c r="EH84" s="6">
        <f t="shared" si="56"/>
        <v>0.85789167689587442</v>
      </c>
      <c r="EI84" s="6">
        <f t="shared" si="54"/>
        <v>0.86881929060608909</v>
      </c>
      <c r="EJ84" s="6">
        <f t="shared" si="54"/>
        <v>0.86008817821474237</v>
      </c>
      <c r="EK84" s="6">
        <f t="shared" si="54"/>
        <v>0.91269708387235471</v>
      </c>
      <c r="EL84" s="6">
        <f t="shared" si="54"/>
        <v>0.91021227123148996</v>
      </c>
      <c r="EM84" s="6">
        <f t="shared" si="54"/>
        <v>0.96566059551003358</v>
      </c>
      <c r="EN84" s="6">
        <f t="shared" si="54"/>
        <v>0.9438333326714925</v>
      </c>
      <c r="EO84" s="6">
        <f t="shared" si="54"/>
        <v>0.83102813347563464</v>
      </c>
      <c r="EP84" s="6">
        <f t="shared" si="54"/>
        <v>0.84805604204806162</v>
      </c>
      <c r="EQ84" s="6">
        <f t="shared" si="55"/>
        <v>0.7449483818669278</v>
      </c>
      <c r="ER84" s="129" cm="1">
        <f t="array" ref="ER84">TREND($EM84:$EQ84,$EM$3:$EQ$3,ER$3)</f>
        <v>0.70554478174155122</v>
      </c>
      <c r="ES84" s="17">
        <f t="shared" si="36"/>
        <v>24.060418718622028</v>
      </c>
      <c r="ET84" s="5">
        <f t="shared" si="36"/>
        <v>24.753835555419148</v>
      </c>
      <c r="EU84" s="5">
        <f t="shared" si="36"/>
        <v>22.281272251797617</v>
      </c>
      <c r="EV84" s="5">
        <f t="shared" si="36"/>
        <v>25.684342556831652</v>
      </c>
      <c r="EW84" s="5">
        <f t="shared" si="36"/>
        <v>29.151470854401712</v>
      </c>
      <c r="EX84" s="5">
        <f t="shared" si="36"/>
        <v>31.541238647174055</v>
      </c>
      <c r="EY84" s="5">
        <f t="shared" si="36"/>
        <v>31.997797466991972</v>
      </c>
      <c r="EZ84" s="5">
        <f t="shared" si="36"/>
        <v>32.559264958526548</v>
      </c>
      <c r="FA84" s="5">
        <f t="shared" si="53"/>
        <v>33.155284470908732</v>
      </c>
      <c r="FB84" s="5">
        <f t="shared" si="53"/>
        <v>35.766639531038486</v>
      </c>
      <c r="FC84" s="5">
        <f t="shared" si="53"/>
        <v>35.449286884517548</v>
      </c>
      <c r="FD84" s="5">
        <f t="shared" si="53"/>
        <v>32.137598945949634</v>
      </c>
      <c r="FE84" s="5">
        <f t="shared" si="53"/>
        <v>33.61343409470458</v>
      </c>
      <c r="FF84" s="5">
        <f t="shared" si="53"/>
        <v>29.016739369446331</v>
      </c>
      <c r="FG84" s="5">
        <f t="shared" si="49"/>
        <v>29.122404000231143</v>
      </c>
      <c r="FH84" s="15">
        <f t="shared" si="52"/>
        <v>140.25395521134027</v>
      </c>
      <c r="FI84">
        <f t="shared" si="52"/>
        <v>148.26658834999628</v>
      </c>
      <c r="FJ84">
        <f t="shared" si="52"/>
        <v>136.66438920235362</v>
      </c>
      <c r="FK84">
        <f t="shared" si="52"/>
        <v>161.1110745082274</v>
      </c>
      <c r="FL84">
        <f t="shared" si="52"/>
        <v>187.0252258664504</v>
      </c>
      <c r="FM84">
        <f t="shared" si="52"/>
        <v>207.01265605620137</v>
      </c>
      <c r="FN84">
        <f t="shared" si="52"/>
        <v>214.78796730776577</v>
      </c>
      <c r="FO84">
        <f t="shared" si="52"/>
        <v>223.48598069370226</v>
      </c>
      <c r="FP84">
        <f t="shared" si="52"/>
        <v>232.65570389089063</v>
      </c>
      <c r="FQ84">
        <f t="shared" si="52"/>
        <v>256.51508395241069</v>
      </c>
      <c r="FR84">
        <f t="shared" si="52"/>
        <v>259.80236438644886</v>
      </c>
      <c r="FS84">
        <f t="shared" si="52"/>
        <v>240.66006366202078</v>
      </c>
      <c r="FT84">
        <f t="shared" si="52"/>
        <v>257.1477792261702</v>
      </c>
      <c r="FU84">
        <f t="shared" si="52"/>
        <v>226.71379115853367</v>
      </c>
      <c r="FV84">
        <f t="shared" si="52"/>
        <v>232.30897987378381</v>
      </c>
    </row>
    <row r="85" spans="1:178">
      <c r="A85" t="str">
        <f>VLOOKUP(B85,'[3]country codes'!$A$3:$B$287,2,0)</f>
        <v>TZA</v>
      </c>
      <c r="B85" s="1" t="s">
        <v>117</v>
      </c>
      <c r="C85" s="15">
        <v>5</v>
      </c>
      <c r="E85" s="17">
        <f>IFERROR(VLOOKUP(E$3&amp;$A85,[3]Calcs!$Q$2:$R$2281,2,0),"")</f>
        <v>31.752523483349268</v>
      </c>
      <c r="F85" s="5">
        <f>IFERROR(VLOOKUP(F$3&amp;$A85,[3]Calcs!$Q$2:$R$2281,2,0),"")</f>
        <v>34.496336057815846</v>
      </c>
      <c r="G85" s="5">
        <f>IFERROR(VLOOKUP(G$3&amp;$A85,[3]Calcs!$Q$2:$R$2281,2,0),"")</f>
        <v>35.922366130626223</v>
      </c>
      <c r="H85" s="5">
        <f>IFERROR(VLOOKUP(H$3&amp;$A85,[3]Calcs!$Q$2:$R$2281,2,0),"")</f>
        <v>30.574611764088761</v>
      </c>
      <c r="I85" s="5">
        <f>IFERROR(VLOOKUP(I$3&amp;$A85,[3]Calcs!$Q$2:$R$2281,2,0),"")</f>
        <v>29.902706438139337</v>
      </c>
      <c r="J85" s="5">
        <f>IFERROR(VLOOKUP(J$3&amp;$A85,[3]Calcs!$Q$2:$R$2281,2,0),"")</f>
        <v>35.395586698454395</v>
      </c>
      <c r="K85" s="5">
        <f>IFERROR(VLOOKUP(K$3&amp;$A85,[3]Calcs!$Q$2:$R$2281,2,0),"")</f>
        <v>35.351438599079835</v>
      </c>
      <c r="L85" s="5">
        <f>IFERROR(VLOOKUP(L$3&amp;$A85,[3]Calcs!$Q$2:$R$2281,2,0),"")</f>
        <v>34.581018724197143</v>
      </c>
      <c r="M85" s="5">
        <f>IFERROR(VLOOKUP(M$3&amp;$A85,[3]Calcs!$Q$2:$R$2281,2,0),"")</f>
        <v>32.839084677475626</v>
      </c>
      <c r="N85" s="5">
        <f>IFERROR(VLOOKUP(N$3&amp;$A85,[3]Calcs!$Q$2:$R$2281,2,0),"")</f>
        <v>34.481318449500847</v>
      </c>
      <c r="O85" s="5">
        <f>IFERROR(VLOOKUP(O$3&amp;$A85,[3]Calcs!$Q$2:$R$2281,2,0),"")</f>
        <v>30.798599380127989</v>
      </c>
      <c r="P85" s="5">
        <f>IFERROR(VLOOKUP(P$3&amp;$A85,[3]Calcs!$Q$2:$R$2281,2,0),"")</f>
        <v>34.15789106770535</v>
      </c>
      <c r="Q85" s="5">
        <f>IFERROR(VLOOKUP(Q$3&amp;$A85,[3]Calcs!$Q$2:$R$2281,2,0),"")</f>
        <v>35.152082047244903</v>
      </c>
      <c r="R85" s="5">
        <f>IFERROR(VLOOKUP(R$3&amp;$A85,[3]Calcs!$Q$2:$R$2281,2,0),"")</f>
        <v>36.958338250708728</v>
      </c>
      <c r="S85" s="5">
        <f>IFERROR(VLOOKUP(S$3&amp;$A85,[3]Calcs!$Q$2:$R$2281,2,0),"")</f>
        <v>38.423755396682445</v>
      </c>
      <c r="T85" s="127">
        <f t="shared" si="40"/>
        <v>0.164900153240369</v>
      </c>
      <c r="U85" s="6">
        <f t="shared" si="41"/>
        <v>0.31432367332755118</v>
      </c>
      <c r="V85" s="6">
        <f t="shared" si="42"/>
        <v>1.4654171459737171</v>
      </c>
      <c r="W85" s="17">
        <f>_xlfn.XLOOKUP(W$3&amp;$A85,[3]Calcs!$Q$2:$Q$2281,[3]Calcs!$H$2:$H$2281,"")</f>
        <v>3.9224841594696045</v>
      </c>
      <c r="X85" s="5">
        <f>_xlfn.XLOOKUP(X$3&amp;$A85,[3]Calcs!$Q$2:$Q$2281,[3]Calcs!$H$2:$H$2281,"")</f>
        <v>4.3179497718811035</v>
      </c>
      <c r="Y85" s="5">
        <f>_xlfn.XLOOKUP(Y$3&amp;$A85,[3]Calcs!$Q$2:$Q$2281,[3]Calcs!$H$2:$H$2281,"")</f>
        <v>4.3847417831420898</v>
      </c>
      <c r="Z85" s="5">
        <f>_xlfn.XLOOKUP(Z$3&amp;$A85,[3]Calcs!$Q$2:$Q$2281,[3]Calcs!$H$2:$H$2281,"")</f>
        <v>3.4075078964233398</v>
      </c>
      <c r="AA85" s="5">
        <f>_xlfn.XLOOKUP(AA$3&amp;$A85,[3]Calcs!$Q$2:$Q$2281,[3]Calcs!$H$2:$H$2281,"")</f>
        <v>3.2291290760040283</v>
      </c>
      <c r="AB85" s="5">
        <f>_xlfn.XLOOKUP(AB$3&amp;$A85,[3]Calcs!$Q$2:$Q$2281,[3]Calcs!$H$2:$H$2281,"")</f>
        <v>4.0735621452331543</v>
      </c>
      <c r="AC85" s="5">
        <f>_xlfn.XLOOKUP(AC$3&amp;$A85,[3]Calcs!$Q$2:$Q$2281,[3]Calcs!$H$2:$H$2281,"")</f>
        <v>4.0068974494934082</v>
      </c>
      <c r="AD85" s="5">
        <f>_xlfn.XLOOKUP(AD$3&amp;$A85,[3]Calcs!$Q$2:$Q$2281,[3]Calcs!$H$2:$H$2281,"")</f>
        <v>3.8523948192596436</v>
      </c>
      <c r="AE85" s="5">
        <f>_xlfn.XLOOKUP(AE$3&amp;$A85,[3]Calcs!$Q$2:$Q$2281,[3]Calcs!$H$2:$H$2281,"")</f>
        <v>3.4832785129547119</v>
      </c>
      <c r="AF85" s="5">
        <f>_xlfn.XLOOKUP(AF$3&amp;$A85,[3]Calcs!$Q$2:$Q$2281,[3]Calcs!$H$2:$H$2281,"")</f>
        <v>3.6605973243713379</v>
      </c>
      <c r="AG85" s="5">
        <f>_xlfn.XLOOKUP(AG$3&amp;$A85,[3]Calcs!$Q$2:$Q$2281,[3]Calcs!$H$2:$H$2281,"")</f>
        <v>2.9027342796325684</v>
      </c>
      <c r="AH85" s="5">
        <f>_xlfn.XLOOKUP(AH$3&amp;$A85,[3]Calcs!$Q$2:$Q$2281,[3]Calcs!$H$2:$H$2281,"")</f>
        <v>3.3471212387084961</v>
      </c>
      <c r="AI85" s="5">
        <f>_xlfn.XLOOKUP(AI$3&amp;$A85,[3]Calcs!$Q$2:$Q$2281,[3]Calcs!$H$2:$H$2281,"")</f>
        <v>3.4450232982635498</v>
      </c>
      <c r="AJ85" s="5">
        <f>_xlfn.XLOOKUP(AJ$3&amp;$A85,[3]Calcs!$Q$2:$Q$2281,[3]Calcs!$H$2:$H$2281,"")</f>
        <v>3.6401548385620117</v>
      </c>
      <c r="AK85" s="128">
        <f>_xlfn.XLOOKUP(AK$3&amp;$A85,[3]Calcs!$Q$2:$Q$2281,[3]Calcs!$H$2:$H$2281,"")</f>
        <v>3.7856841087341309</v>
      </c>
      <c r="AL85" s="127">
        <f t="shared" si="43"/>
        <v>-5.6950516229147437E-2</v>
      </c>
      <c r="AM85" s="6">
        <f t="shared" si="44"/>
        <v>0.14552927017211914</v>
      </c>
      <c r="AN85" s="17">
        <f>_xlfn.XLOOKUP(AN$3&amp;$A85,[3]Calcs!$Q$2:$Q$2281,[3]Calcs!$G$2:$G$2281,"")</f>
        <v>55.1</v>
      </c>
      <c r="AO85" s="5">
        <f>_xlfn.XLOOKUP(AO$3&amp;$A85,[3]Calcs!$Q$2:$Q$2281,[3]Calcs!$G$2:$G$2281,"")</f>
        <v>55.9</v>
      </c>
      <c r="AP85" s="5">
        <f>_xlfn.XLOOKUP(AP$3&amp;$A85,[3]Calcs!$Q$2:$Q$2281,[3]Calcs!$G$2:$G$2281,"")</f>
        <v>56.8</v>
      </c>
      <c r="AQ85" s="5">
        <f>_xlfn.XLOOKUP(AQ$3&amp;$A85,[3]Calcs!$Q$2:$Q$2281,[3]Calcs!$G$2:$G$2281,"")</f>
        <v>57.7</v>
      </c>
      <c r="AR85" s="5">
        <f>_xlfn.XLOOKUP(AR$3&amp;$A85,[3]Calcs!$Q$2:$Q$2281,[3]Calcs!$G$2:$G$2281,"")</f>
        <v>58.6</v>
      </c>
      <c r="AS85" s="5">
        <f>_xlfn.XLOOKUP(AS$3&amp;$A85,[3]Calcs!$Q$2:$Q$2281,[3]Calcs!$G$2:$G$2281,"")</f>
        <v>59.5</v>
      </c>
      <c r="AT85" s="5">
        <f>_xlfn.XLOOKUP(AT$3&amp;$A85,[3]Calcs!$Q$2:$Q$2281,[3]Calcs!$G$2:$G$2281,"")</f>
        <v>60.5</v>
      </c>
      <c r="AU85" s="5">
        <f>_xlfn.XLOOKUP(AU$3&amp;$A85,[3]Calcs!$Q$2:$Q$2281,[3]Calcs!$G$2:$G$2281,"")</f>
        <v>61.4</v>
      </c>
      <c r="AV85" s="5">
        <f>_xlfn.XLOOKUP(AV$3&amp;$A85,[3]Calcs!$Q$2:$Q$2281,[3]Calcs!$G$2:$G$2281,"")</f>
        <v>62.3</v>
      </c>
      <c r="AW85" s="5">
        <f>_xlfn.XLOOKUP(AW$3&amp;$A85,[3]Calcs!$Q$2:$Q$2281,[3]Calcs!$G$2:$G$2281,"")</f>
        <v>63.1</v>
      </c>
      <c r="AX85" s="5">
        <f>_xlfn.XLOOKUP(AX$3&amp;$A85,[3]Calcs!$Q$2:$Q$2281,[3]Calcs!$G$2:$G$2281,"")</f>
        <v>63.8</v>
      </c>
      <c r="AY85" s="5">
        <f>_xlfn.XLOOKUP(AY$3&amp;$A85,[3]Calcs!$Q$2:$Q$2281,[3]Calcs!$G$2:$G$2281,"")</f>
        <v>64.5</v>
      </c>
      <c r="AZ85" s="5">
        <f>_xlfn.XLOOKUP(AZ$3&amp;$A85,[3]Calcs!$Q$2:$Q$2281,[3]Calcs!$G$2:$G$2281,"")</f>
        <v>65</v>
      </c>
      <c r="BA85" s="5">
        <f>_xlfn.XLOOKUP(BA$3&amp;$A85,[3]Calcs!$Q$2:$Q$2281,[3]Calcs!$G$2:$G$2281,"")</f>
        <v>65.5</v>
      </c>
      <c r="BB85" s="5">
        <f>_xlfn.XLOOKUP(BB$3&amp;$A85,[3]Calcs!$Q$2:$Q$2281,[3]Calcs!$G$2:$G$2281,"")</f>
        <v>66</v>
      </c>
      <c r="BC85" s="127">
        <f t="shared" si="45"/>
        <v>0.83318681318681309</v>
      </c>
      <c r="BD85" s="6">
        <f t="shared" si="46"/>
        <v>0.5</v>
      </c>
      <c r="BE85" s="17">
        <f>_xlfn.XLOOKUP(BE$3&amp;$A85,[3]Calcs!$Q$2:$Q$2281,[3]Calcs!$I$2:$I$2281,"")</f>
        <v>1.20272986059239</v>
      </c>
      <c r="BF85" s="5">
        <f>_xlfn.XLOOKUP(BF$3&amp;$A85,[3]Calcs!$Q$2:$Q$2281,[3]Calcs!$I$2:$I$2281,"")</f>
        <v>1.2141214444795201</v>
      </c>
      <c r="BG85" s="5">
        <f>_xlfn.XLOOKUP(BG$3&amp;$A85,[3]Calcs!$Q$2:$Q$2281,[3]Calcs!$I$2:$I$2281,"")</f>
        <v>1.13928921212336</v>
      </c>
      <c r="BH85" s="5">
        <f>_xlfn.XLOOKUP(BH$3&amp;$A85,[3]Calcs!$Q$2:$Q$2281,[3]Calcs!$I$2:$I$2281,"")</f>
        <v>1.13927316905078</v>
      </c>
      <c r="BI85" s="5">
        <f>_xlfn.XLOOKUP(BI$3&amp;$A85,[3]Calcs!$Q$2:$Q$2281,[3]Calcs!$I$2:$I$2281,"")</f>
        <v>1.17360108399</v>
      </c>
      <c r="BJ85" s="5">
        <f>_xlfn.XLOOKUP(BJ$3&amp;$A85,[3]Calcs!$Q$2:$Q$2281,[3]Calcs!$I$2:$I$2281,"")</f>
        <v>1.2214550427956301</v>
      </c>
      <c r="BK85" s="5">
        <f>_xlfn.XLOOKUP(BK$3&amp;$A85,[3]Calcs!$Q$2:$Q$2281,[3]Calcs!$I$2:$I$2281,"")</f>
        <v>1.2680083468788099</v>
      </c>
      <c r="BL85" s="5">
        <f>_xlfn.XLOOKUP(BL$3&amp;$A85,[3]Calcs!$Q$2:$Q$2281,[3]Calcs!$I$2:$I$2281,"")</f>
        <v>1.37463246789155</v>
      </c>
      <c r="BM85" s="5">
        <f>_xlfn.XLOOKUP(BM$3&amp;$A85,[3]Calcs!$Q$2:$Q$2281,[3]Calcs!$I$2:$I$2281,"")</f>
        <v>1.37364251222332</v>
      </c>
      <c r="BN85" s="5">
        <f>_xlfn.XLOOKUP(BN$3&amp;$A85,[3]Calcs!$Q$2:$Q$2281,[3]Calcs!$I$2:$I$2281,"")</f>
        <v>1.3545963219927799</v>
      </c>
      <c r="BO85" s="5">
        <f>_xlfn.XLOOKUP(BO$3&amp;$A85,[3]Calcs!$Q$2:$Q$2281,[3]Calcs!$I$2:$I$2281,"")</f>
        <v>1.1627985370845799</v>
      </c>
      <c r="BP85" s="5">
        <f>_xlfn.XLOOKUP(BP$3&amp;$A85,[3]Calcs!$Q$2:$Q$2281,[3]Calcs!$I$2:$I$2281,"")</f>
        <v>1.1670504037790701</v>
      </c>
      <c r="BQ85" s="5">
        <f>_xlfn.XLOOKUP(BQ$3&amp;$A85,[3]Calcs!$Q$2:$Q$2281,[3]Calcs!$I$2:$I$2281,"")</f>
        <v>1.1355281844669449</v>
      </c>
      <c r="BR85" s="5">
        <f>_xlfn.XLOOKUP(BR$3&amp;$A85,[3]Calcs!$Q$2:$Q$2281,[3]Calcs!$I$2:$I$2281,"")</f>
        <v>1.0937293825256635</v>
      </c>
      <c r="BS85" s="5">
        <f>_xlfn.XLOOKUP(BS$3&amp;$A85,[3]Calcs!$Q$2:$Q$2281,[3]Calcs!$I$2:$I$2281,"")</f>
        <v>1.0590010480731595</v>
      </c>
      <c r="BT85" s="127">
        <f t="shared" si="47"/>
        <v>-8.7657374628147267E-4</v>
      </c>
      <c r="BU85" s="6">
        <f t="shared" si="48"/>
        <v>-3.4728334452504006E-2</v>
      </c>
      <c r="BV85" s="15">
        <f t="shared" si="50"/>
        <v>66</v>
      </c>
      <c r="BW85">
        <f t="shared" si="50"/>
        <v>93</v>
      </c>
      <c r="BX85">
        <f t="shared" si="50"/>
        <v>96</v>
      </c>
      <c r="BY85">
        <f t="shared" si="50"/>
        <v>118</v>
      </c>
      <c r="BZ85">
        <f t="shared" si="50"/>
        <v>122</v>
      </c>
      <c r="CA85">
        <f t="shared" si="50"/>
        <v>111</v>
      </c>
      <c r="CB85">
        <f t="shared" si="50"/>
        <v>118</v>
      </c>
      <c r="CC85">
        <f t="shared" si="50"/>
        <v>115</v>
      </c>
      <c r="CD85">
        <f t="shared" si="50"/>
        <v>126</v>
      </c>
      <c r="CE85">
        <f t="shared" si="50"/>
        <v>121</v>
      </c>
      <c r="CF85">
        <f t="shared" si="50"/>
        <v>135</v>
      </c>
      <c r="CG85">
        <f t="shared" si="50"/>
        <v>133</v>
      </c>
      <c r="CH85">
        <f t="shared" si="50"/>
        <v>129</v>
      </c>
      <c r="CI85">
        <f t="shared" si="50"/>
        <v>124</v>
      </c>
      <c r="CJ85">
        <f t="shared" si="50"/>
        <v>80</v>
      </c>
      <c r="CK85" s="17">
        <v>39.548665999999997</v>
      </c>
      <c r="CL85" s="5">
        <v>40.681415999999999</v>
      </c>
      <c r="CM85" s="5">
        <v>41.853944000000006</v>
      </c>
      <c r="CN85" s="5">
        <v>43.073830000000001</v>
      </c>
      <c r="CO85" s="5">
        <v>44.346531999999996</v>
      </c>
      <c r="CP85" s="5">
        <v>45.673519999999996</v>
      </c>
      <c r="CQ85" s="5">
        <v>47.053033000000006</v>
      </c>
      <c r="CR85" s="5">
        <v>48.483131999999998</v>
      </c>
      <c r="CS85" s="5">
        <v>49.960563</v>
      </c>
      <c r="CT85" s="5">
        <v>51.482638000000001</v>
      </c>
      <c r="CU85" s="5">
        <v>53.049230999999999</v>
      </c>
      <c r="CV85" s="5">
        <v>54.660345</v>
      </c>
      <c r="CW85" s="5">
        <v>56.313444000000004</v>
      </c>
      <c r="CX85" s="5">
        <v>58.005461000000004</v>
      </c>
      <c r="CY85" s="5">
        <v>59.734213000000004</v>
      </c>
      <c r="CZ85">
        <f t="shared" si="51"/>
        <v>1255.7699459001367</v>
      </c>
      <c r="DA85">
        <f t="shared" si="51"/>
        <v>1403.3597976438064</v>
      </c>
      <c r="DB85">
        <f t="shared" si="51"/>
        <v>1503.4927003787268</v>
      </c>
      <c r="DC85">
        <f t="shared" si="51"/>
        <v>1316.9656294423594</v>
      </c>
      <c r="DD85">
        <f t="shared" si="51"/>
        <v>1326.0813279455519</v>
      </c>
      <c r="DE85">
        <f t="shared" si="51"/>
        <v>1616.6410369835905</v>
      </c>
      <c r="DF85">
        <f t="shared" si="51"/>
        <v>1663.3924069999775</v>
      </c>
      <c r="DG85">
        <f t="shared" si="51"/>
        <v>1676.5960954997215</v>
      </c>
      <c r="DH85">
        <f t="shared" si="51"/>
        <v>1640.6591588913557</v>
      </c>
      <c r="DI85">
        <f t="shared" si="51"/>
        <v>1775.1892354983734</v>
      </c>
      <c r="DJ85">
        <f t="shared" si="51"/>
        <v>1633.8420129928666</v>
      </c>
      <c r="DK85">
        <f t="shared" si="51"/>
        <v>1867.0821102331927</v>
      </c>
      <c r="DL85">
        <f t="shared" si="51"/>
        <v>1979.5348038509314</v>
      </c>
      <c r="DM85">
        <f t="shared" si="51"/>
        <v>2143.7854480262936</v>
      </c>
      <c r="DN85">
        <f t="shared" si="51"/>
        <v>2295.212789125329</v>
      </c>
      <c r="DO85" s="5">
        <v>39.548665999999997</v>
      </c>
      <c r="DP85" s="5">
        <v>40.681415999999999</v>
      </c>
      <c r="DQ85" s="5">
        <v>41.853944000000006</v>
      </c>
      <c r="DR85" s="5">
        <v>43.073830000000001</v>
      </c>
      <c r="DS85" s="5">
        <v>44.346531999999996</v>
      </c>
      <c r="DT85" s="5">
        <v>45.673519999999996</v>
      </c>
      <c r="DU85" s="5">
        <v>47.053033000000006</v>
      </c>
      <c r="DV85" s="5">
        <v>48.483131999999998</v>
      </c>
      <c r="DW85" s="5">
        <v>49.960563</v>
      </c>
      <c r="DX85" s="5">
        <v>51.482638000000001</v>
      </c>
      <c r="DY85" s="5">
        <v>53.049230999999999</v>
      </c>
      <c r="DZ85" s="5">
        <v>54.660345</v>
      </c>
      <c r="EA85" s="5">
        <v>56.313444000000004</v>
      </c>
      <c r="EB85" s="5">
        <v>58.005461000000004</v>
      </c>
      <c r="EC85" s="5">
        <v>59.734213000000004</v>
      </c>
      <c r="ED85" s="127">
        <f>IFERROR(E85/VLOOKUP($C85,$C$159:$S$166,E$3-2003,0),"")</f>
        <v>1.0194769674749549</v>
      </c>
      <c r="EE85" s="6">
        <f t="shared" si="56"/>
        <v>1.0388979154369102</v>
      </c>
      <c r="EF85" s="6">
        <f t="shared" si="56"/>
        <v>1.0621697220689135</v>
      </c>
      <c r="EG85" s="6">
        <f t="shared" si="56"/>
        <v>0.89586229345711321</v>
      </c>
      <c r="EH85" s="6">
        <f t="shared" si="56"/>
        <v>0.87999960955887457</v>
      </c>
      <c r="EI85" s="6">
        <f t="shared" si="54"/>
        <v>0.97498924724989322</v>
      </c>
      <c r="EJ85" s="6">
        <f t="shared" si="54"/>
        <v>0.95023272940327241</v>
      </c>
      <c r="EK85" s="6">
        <f t="shared" si="54"/>
        <v>0.96937062268184415</v>
      </c>
      <c r="EL85" s="6">
        <f t="shared" si="54"/>
        <v>0.90153163595007024</v>
      </c>
      <c r="EM85" s="6">
        <f t="shared" si="54"/>
        <v>0.93095831603135537</v>
      </c>
      <c r="EN85" s="6">
        <f t="shared" si="54"/>
        <v>0.82000929353690655</v>
      </c>
      <c r="EO85" s="6">
        <f t="shared" si="54"/>
        <v>0.88326973353548544</v>
      </c>
      <c r="EP85" s="6">
        <f t="shared" si="54"/>
        <v>0.88687563093803656</v>
      </c>
      <c r="EQ85" s="6">
        <f t="shared" si="55"/>
        <v>0.94883349661769345</v>
      </c>
      <c r="ER85" s="6">
        <f t="shared" si="55"/>
        <v>0.93088744029606552</v>
      </c>
      <c r="ES85" s="17">
        <f t="shared" si="36"/>
        <v>31.752523483349268</v>
      </c>
      <c r="ET85" s="5">
        <f t="shared" si="36"/>
        <v>34.496336057815846</v>
      </c>
      <c r="EU85" s="5">
        <f t="shared" si="36"/>
        <v>35.922366130626223</v>
      </c>
      <c r="EV85" s="5">
        <f t="shared" si="36"/>
        <v>30.574611764088761</v>
      </c>
      <c r="EW85" s="5">
        <f t="shared" si="36"/>
        <v>29.902706438139337</v>
      </c>
      <c r="EX85" s="5">
        <f t="shared" si="36"/>
        <v>35.395586698454395</v>
      </c>
      <c r="EY85" s="5">
        <f t="shared" si="36"/>
        <v>35.351438599079835</v>
      </c>
      <c r="EZ85" s="5">
        <f t="shared" si="36"/>
        <v>34.581018724197143</v>
      </c>
      <c r="FA85" s="5">
        <f t="shared" si="53"/>
        <v>32.839084677475626</v>
      </c>
      <c r="FB85" s="5">
        <f t="shared" si="53"/>
        <v>34.481318449500847</v>
      </c>
      <c r="FC85" s="5">
        <f t="shared" si="53"/>
        <v>30.798599380127989</v>
      </c>
      <c r="FD85" s="5">
        <f t="shared" si="53"/>
        <v>34.15789106770535</v>
      </c>
      <c r="FE85" s="5">
        <f t="shared" si="53"/>
        <v>35.152082047244903</v>
      </c>
      <c r="FF85" s="5">
        <f t="shared" si="53"/>
        <v>36.958338250708728</v>
      </c>
      <c r="FG85" s="5">
        <f t="shared" si="49"/>
        <v>38.423755396682445</v>
      </c>
      <c r="FH85" s="15">
        <f t="shared" si="52"/>
        <v>1255.7699459001367</v>
      </c>
      <c r="FI85">
        <f t="shared" si="52"/>
        <v>1403.3597976438064</v>
      </c>
      <c r="FJ85">
        <f t="shared" si="52"/>
        <v>1503.4927003787268</v>
      </c>
      <c r="FK85">
        <f t="shared" si="52"/>
        <v>1316.9656294423594</v>
      </c>
      <c r="FL85">
        <f t="shared" si="52"/>
        <v>1326.0813279455519</v>
      </c>
      <c r="FM85">
        <f t="shared" si="52"/>
        <v>1616.6410369835905</v>
      </c>
      <c r="FN85">
        <f t="shared" si="52"/>
        <v>1663.3924069999775</v>
      </c>
      <c r="FO85">
        <f t="shared" si="52"/>
        <v>1676.5960954997215</v>
      </c>
      <c r="FP85">
        <f t="shared" si="52"/>
        <v>1640.6591588913557</v>
      </c>
      <c r="FQ85">
        <f t="shared" si="52"/>
        <v>1775.1892354983734</v>
      </c>
      <c r="FR85">
        <f t="shared" si="52"/>
        <v>1633.8420129928666</v>
      </c>
      <c r="FS85">
        <f t="shared" si="52"/>
        <v>1867.0821102331927</v>
      </c>
      <c r="FT85">
        <f t="shared" si="52"/>
        <v>1979.5348038509314</v>
      </c>
      <c r="FU85">
        <f t="shared" si="52"/>
        <v>2143.7854480262936</v>
      </c>
      <c r="FV85">
        <f t="shared" si="52"/>
        <v>2295.212789125329</v>
      </c>
    </row>
    <row r="86" spans="1:178">
      <c r="A86" t="str">
        <f>VLOOKUP(B86,'[3]country codes'!$A$3:$B$287,2,0)</f>
        <v>MUS</v>
      </c>
      <c r="B86" s="1" t="s">
        <v>38</v>
      </c>
      <c r="C86" s="15">
        <v>5</v>
      </c>
      <c r="E86" s="17" t="str">
        <f>IFERROR(VLOOKUP(E$3&amp;$A86,[3]Calcs!$Q$2:$R$2281,2,0),"")</f>
        <v/>
      </c>
      <c r="F86" s="5" t="str">
        <f>IFERROR(VLOOKUP(F$3&amp;$A86,[3]Calcs!$Q$2:$R$2281,2,0),"")</f>
        <v/>
      </c>
      <c r="G86" s="5" t="str">
        <f>IFERROR(VLOOKUP(G$3&amp;$A86,[3]Calcs!$Q$2:$R$2281,2,0),"")</f>
        <v/>
      </c>
      <c r="H86" s="5" t="str">
        <f>IFERROR(VLOOKUP(H$3&amp;$A86,[3]Calcs!$Q$2:$R$2281,2,0),"")</f>
        <v/>
      </c>
      <c r="I86" s="5" t="str">
        <f>IFERROR(VLOOKUP(I$3&amp;$A86,[3]Calcs!$Q$2:$R$2281,2,0),"")</f>
        <v/>
      </c>
      <c r="J86" s="5">
        <f>IFERROR(VLOOKUP(J$3&amp;$A86,[3]Calcs!$Q$2:$R$2281,2,0),"")</f>
        <v>44.489847834371687</v>
      </c>
      <c r="K86" s="5">
        <f>IFERROR(VLOOKUP(K$3&amp;$A86,[3]Calcs!$Q$2:$R$2281,2,0),"")</f>
        <v>44.888652751771126</v>
      </c>
      <c r="L86" s="5">
        <f>IFERROR(VLOOKUP(L$3&amp;$A86,[3]Calcs!$Q$2:$R$2281,2,0),"")</f>
        <v>45.252249075943567</v>
      </c>
      <c r="M86" s="5">
        <f>IFERROR(VLOOKUP(M$3&amp;$A86,[3]Calcs!$Q$2:$R$2281,2,0),"")</f>
        <v>44.938415163903812</v>
      </c>
      <c r="N86" s="5">
        <f>IFERROR(VLOOKUP(N$3&amp;$A86,[3]Calcs!$Q$2:$R$2281,2,0),"")</f>
        <v>44.739343364382229</v>
      </c>
      <c r="O86" s="5">
        <f>IFERROR(VLOOKUP(O$3&amp;$A86,[3]Calcs!$Q$2:$R$2281,2,0),"")</f>
        <v>44.453012951522524</v>
      </c>
      <c r="P86" s="5">
        <f>IFERROR(VLOOKUP(P$3&amp;$A86,[3]Calcs!$Q$2:$R$2281,2,0),"")</f>
        <v>49.976340126784045</v>
      </c>
      <c r="Q86" s="5">
        <f>IFERROR(VLOOKUP(Q$3&amp;$A86,[3]Calcs!$Q$2:$R$2281,2,0),"")</f>
        <v>48.466168287198748</v>
      </c>
      <c r="R86" s="5">
        <f>IFERROR(VLOOKUP(R$3&amp;$A86,[3]Calcs!$Q$2:$R$2281,2,0),"")</f>
        <v>51.520777674004592</v>
      </c>
      <c r="S86" s="5">
        <f>IFERROR(VLOOKUP(S$3&amp;$A86,[3]Calcs!$Q$2:$R$2281,2,0),"")</f>
        <v>51.774937018329865</v>
      </c>
      <c r="T86" s="127">
        <f t="shared" si="40"/>
        <v>0.79698409756856914</v>
      </c>
      <c r="U86" s="6">
        <f t="shared" si="41"/>
        <v>0.80319267345855061</v>
      </c>
      <c r="V86" s="6">
        <f t="shared" si="42"/>
        <v>0.25415934432527365</v>
      </c>
      <c r="W86" s="17" t="str">
        <f>_xlfn.XLOOKUP(W$3&amp;$A86,[3]Calcs!$Q$2:$Q$2281,[3]Calcs!$H$2:$H$2281,"")</f>
        <v/>
      </c>
      <c r="X86" s="5" t="str">
        <f>_xlfn.XLOOKUP(X$3&amp;$A86,[3]Calcs!$Q$2:$Q$2281,[3]Calcs!$H$2:$H$2281,"")</f>
        <v/>
      </c>
      <c r="Y86" s="5" t="str">
        <f>_xlfn.XLOOKUP(Y$3&amp;$A86,[3]Calcs!$Q$2:$Q$2281,[3]Calcs!$H$2:$H$2281,"")</f>
        <v/>
      </c>
      <c r="Z86" s="5" t="str">
        <f>_xlfn.XLOOKUP(Z$3&amp;$A86,[3]Calcs!$Q$2:$Q$2281,[3]Calcs!$H$2:$H$2281,"")</f>
        <v/>
      </c>
      <c r="AA86" s="5" t="str">
        <f>_xlfn.XLOOKUP(AA$3&amp;$A86,[3]Calcs!$Q$2:$Q$2281,[3]Calcs!$H$2:$H$2281,"")</f>
        <v/>
      </c>
      <c r="AB86" s="5">
        <f>_xlfn.XLOOKUP(AB$3&amp;$A86,[3]Calcs!$Q$2:$Q$2281,[3]Calcs!$H$2:$H$2281,"")</f>
        <v>5.4770731925964355</v>
      </c>
      <c r="AC86" s="5">
        <f>_xlfn.XLOOKUP(AC$3&amp;$A86,[3]Calcs!$Q$2:$Q$2281,[3]Calcs!$H$2:$H$2281,"")</f>
        <v>5.5339754422505694</v>
      </c>
      <c r="AD86" s="5">
        <f>_xlfn.XLOOKUP(AD$3&amp;$A86,[3]Calcs!$Q$2:$Q$2281,[3]Calcs!$H$2:$H$2281,"")</f>
        <v>5.5908776919047041</v>
      </c>
      <c r="AE86" s="5">
        <f>_xlfn.XLOOKUP(AE$3&amp;$A86,[3]Calcs!$Q$2:$Q$2281,[3]Calcs!$H$2:$H$2281,"")</f>
        <v>5.6477799415588379</v>
      </c>
      <c r="AF86" s="5">
        <f>_xlfn.XLOOKUP(AF$3&amp;$A86,[3]Calcs!$Q$2:$Q$2281,[3]Calcs!$H$2:$H$2281,"")</f>
        <v>5.6288917064666748</v>
      </c>
      <c r="AG86" s="5">
        <f>_xlfn.XLOOKUP(AG$3&amp;$A86,[3]Calcs!$Q$2:$Q$2281,[3]Calcs!$H$2:$H$2281,"")</f>
        <v>5.6100034713745117</v>
      </c>
      <c r="AH86" s="5">
        <f>_xlfn.XLOOKUP(AH$3&amp;$A86,[3]Calcs!$Q$2:$Q$2281,[3]Calcs!$H$2:$H$2281,"")</f>
        <v>6.1741175651550293</v>
      </c>
      <c r="AI86" s="5">
        <f>_xlfn.XLOOKUP(AI$3&amp;$A86,[3]Calcs!$Q$2:$Q$2281,[3]Calcs!$H$2:$H$2281,"")</f>
        <v>5.8817405700683594</v>
      </c>
      <c r="AJ86" s="5">
        <f>_xlfn.XLOOKUP(AJ$3&amp;$A86,[3]Calcs!$Q$2:$Q$2281,[3]Calcs!$H$2:$H$2281,"")</f>
        <v>6.2411651611328125</v>
      </c>
      <c r="AK86" s="128">
        <f>_xlfn.XLOOKUP(AK$3&amp;$A86,[3]Calcs!$Q$2:$Q$2281,[3]Calcs!$H$2:$H$2281,"")</f>
        <v>6.0153002738952637</v>
      </c>
      <c r="AL86" s="127">
        <f t="shared" si="43"/>
        <v>8.7139442231920036E-2</v>
      </c>
      <c r="AM86" s="6">
        <f t="shared" si="44"/>
        <v>-0.22586488723754883</v>
      </c>
      <c r="AN86" s="17">
        <f>_xlfn.XLOOKUP(AN$3&amp;$A86,[3]Calcs!$Q$2:$Q$2281,[3]Calcs!$G$2:$G$2281,"")</f>
        <v>72.599999999999994</v>
      </c>
      <c r="AO86" s="5">
        <f>_xlfn.XLOOKUP(AO$3&amp;$A86,[3]Calcs!$Q$2:$Q$2281,[3]Calcs!$G$2:$G$2281,"")</f>
        <v>72.8</v>
      </c>
      <c r="AP86" s="5">
        <f>_xlfn.XLOOKUP(AP$3&amp;$A86,[3]Calcs!$Q$2:$Q$2281,[3]Calcs!$G$2:$G$2281,"")</f>
        <v>73</v>
      </c>
      <c r="AQ86" s="5">
        <f>_xlfn.XLOOKUP(AQ$3&amp;$A86,[3]Calcs!$Q$2:$Q$2281,[3]Calcs!$G$2:$G$2281,"")</f>
        <v>73.2</v>
      </c>
      <c r="AR86" s="5">
        <f>_xlfn.XLOOKUP(AR$3&amp;$A86,[3]Calcs!$Q$2:$Q$2281,[3]Calcs!$G$2:$G$2281,"")</f>
        <v>73.5</v>
      </c>
      <c r="AS86" s="5">
        <f>_xlfn.XLOOKUP(AS$3&amp;$A86,[3]Calcs!$Q$2:$Q$2281,[3]Calcs!$G$2:$G$2281,"")</f>
        <v>73.7</v>
      </c>
      <c r="AT86" s="5">
        <f>_xlfn.XLOOKUP(AT$3&amp;$A86,[3]Calcs!$Q$2:$Q$2281,[3]Calcs!$G$2:$G$2281,"")</f>
        <v>74</v>
      </c>
      <c r="AU86" s="5">
        <f>_xlfn.XLOOKUP(AU$3&amp;$A86,[3]Calcs!$Q$2:$Q$2281,[3]Calcs!$G$2:$G$2281,"")</f>
        <v>74.2</v>
      </c>
      <c r="AV86" s="5">
        <f>_xlfn.XLOOKUP(AV$3&amp;$A86,[3]Calcs!$Q$2:$Q$2281,[3]Calcs!$G$2:$G$2281,"")</f>
        <v>74.400000000000006</v>
      </c>
      <c r="AW86" s="5">
        <f>_xlfn.XLOOKUP(AW$3&amp;$A86,[3]Calcs!$Q$2:$Q$2281,[3]Calcs!$G$2:$G$2281,"")</f>
        <v>74.5</v>
      </c>
      <c r="AX86" s="5">
        <f>_xlfn.XLOOKUP(AX$3&amp;$A86,[3]Calcs!$Q$2:$Q$2281,[3]Calcs!$G$2:$G$2281,"")</f>
        <v>74.599999999999994</v>
      </c>
      <c r="AY86" s="5">
        <f>_xlfn.XLOOKUP(AY$3&amp;$A86,[3]Calcs!$Q$2:$Q$2281,[3]Calcs!$G$2:$G$2281,"")</f>
        <v>74.7</v>
      </c>
      <c r="AZ86" s="5">
        <f>_xlfn.XLOOKUP(AZ$3&amp;$A86,[3]Calcs!$Q$2:$Q$2281,[3]Calcs!$G$2:$G$2281,"")</f>
        <v>74.900000000000006</v>
      </c>
      <c r="BA86" s="5">
        <f>_xlfn.XLOOKUP(BA$3&amp;$A86,[3]Calcs!$Q$2:$Q$2281,[3]Calcs!$G$2:$G$2281,"")</f>
        <v>75</v>
      </c>
      <c r="BB86" s="5">
        <f>_xlfn.XLOOKUP(BB$3&amp;$A86,[3]Calcs!$Q$2:$Q$2281,[3]Calcs!$G$2:$G$2281,"")</f>
        <v>75.086961240310075</v>
      </c>
      <c r="BC86" s="127">
        <f t="shared" si="45"/>
        <v>0.19054945054945086</v>
      </c>
      <c r="BD86" s="6">
        <f t="shared" si="46"/>
        <v>8.6961240310074572E-2</v>
      </c>
      <c r="BE86" s="17">
        <f>_xlfn.XLOOKUP(BE$3&amp;$A86,[3]Calcs!$Q$2:$Q$2281,[3]Calcs!$I$2:$I$2281,"")</f>
        <v>3.10044662522585</v>
      </c>
      <c r="BF86" s="5">
        <f>_xlfn.XLOOKUP(BF$3&amp;$A86,[3]Calcs!$Q$2:$Q$2281,[3]Calcs!$I$2:$I$2281,"")</f>
        <v>2.9745268783023602</v>
      </c>
      <c r="BG86" s="5">
        <f>_xlfn.XLOOKUP(BG$3&amp;$A86,[3]Calcs!$Q$2:$Q$2281,[3]Calcs!$I$2:$I$2281,"")</f>
        <v>3.2478575916730401</v>
      </c>
      <c r="BH86" s="5">
        <f>_xlfn.XLOOKUP(BH$3&amp;$A86,[3]Calcs!$Q$2:$Q$2281,[3]Calcs!$I$2:$I$2281,"")</f>
        <v>3.15235124419103</v>
      </c>
      <c r="BI86" s="5">
        <f>_xlfn.XLOOKUP(BI$3&amp;$A86,[3]Calcs!$Q$2:$Q$2281,[3]Calcs!$I$2:$I$2281,"")</f>
        <v>3.1660863887650401</v>
      </c>
      <c r="BJ86" s="5">
        <f>_xlfn.XLOOKUP(BJ$3&amp;$A86,[3]Calcs!$Q$2:$Q$2281,[3]Calcs!$I$2:$I$2281,"")</f>
        <v>3.2429418680876299</v>
      </c>
      <c r="BK86" s="5">
        <f>_xlfn.XLOOKUP(BK$3&amp;$A86,[3]Calcs!$Q$2:$Q$2281,[3]Calcs!$I$2:$I$2281,"")</f>
        <v>3.2390404196642901</v>
      </c>
      <c r="BL86" s="5">
        <f>_xlfn.XLOOKUP(BL$3&amp;$A86,[3]Calcs!$Q$2:$Q$2281,[3]Calcs!$I$2:$I$2281,"")</f>
        <v>3.2759141897985602</v>
      </c>
      <c r="BM86" s="5">
        <f>_xlfn.XLOOKUP(BM$3&amp;$A86,[3]Calcs!$Q$2:$Q$2281,[3]Calcs!$I$2:$I$2281,"")</f>
        <v>3.4345507126516202</v>
      </c>
      <c r="BN86" s="5">
        <f>_xlfn.XLOOKUP(BN$3&amp;$A86,[3]Calcs!$Q$2:$Q$2281,[3]Calcs!$I$2:$I$2281,"")</f>
        <v>3.4440391239183898</v>
      </c>
      <c r="BO86" s="5">
        <f>_xlfn.XLOOKUP(BO$3&amp;$A86,[3]Calcs!$Q$2:$Q$2281,[3]Calcs!$I$2:$I$2281,"")</f>
        <v>3.4852700991572401</v>
      </c>
      <c r="BP86" s="5">
        <f>_xlfn.XLOOKUP(BP$3&amp;$A86,[3]Calcs!$Q$2:$Q$2281,[3]Calcs!$I$2:$I$2281,"")</f>
        <v>3.0644671902523601</v>
      </c>
      <c r="BQ86" s="5">
        <f>_xlfn.XLOOKUP(BQ$3&amp;$A86,[3]Calcs!$Q$2:$Q$2281,[3]Calcs!$I$2:$I$2281,"")</f>
        <v>3.0007727579147905</v>
      </c>
      <c r="BR86" s="5">
        <f>_xlfn.XLOOKUP(BR$3&amp;$A86,[3]Calcs!$Q$2:$Q$2281,[3]Calcs!$I$2:$I$2281,"")</f>
        <v>2.8519472386511695</v>
      </c>
      <c r="BS86" s="5">
        <f>_xlfn.XLOOKUP(BS$3&amp;$A86,[3]Calcs!$Q$2:$Q$2281,[3]Calcs!$I$2:$I$2281,"")</f>
        <v>2.553351383514979</v>
      </c>
      <c r="BT86" s="127">
        <f t="shared" si="47"/>
        <v>-5.7231867728301813E-4</v>
      </c>
      <c r="BU86" s="6">
        <f t="shared" si="48"/>
        <v>-0.29859585513619047</v>
      </c>
      <c r="BV86" s="15" t="str">
        <f t="shared" si="50"/>
        <v/>
      </c>
      <c r="BW86" t="str">
        <f t="shared" si="50"/>
        <v/>
      </c>
      <c r="BX86" t="str">
        <f t="shared" si="50"/>
        <v/>
      </c>
      <c r="BY86" t="str">
        <f t="shared" si="50"/>
        <v/>
      </c>
      <c r="BZ86" t="str">
        <f t="shared" si="50"/>
        <v/>
      </c>
      <c r="CA86">
        <f t="shared" si="50"/>
        <v>55</v>
      </c>
      <c r="CB86">
        <f t="shared" si="50"/>
        <v>56</v>
      </c>
      <c r="CC86">
        <f t="shared" si="50"/>
        <v>58</v>
      </c>
      <c r="CD86">
        <f t="shared" si="50"/>
        <v>61</v>
      </c>
      <c r="CE86">
        <f t="shared" si="50"/>
        <v>64</v>
      </c>
      <c r="CF86">
        <f t="shared" si="50"/>
        <v>68</v>
      </c>
      <c r="CG86">
        <f t="shared" si="50"/>
        <v>35</v>
      </c>
      <c r="CH86">
        <f t="shared" si="50"/>
        <v>48</v>
      </c>
      <c r="CI86">
        <f t="shared" si="50"/>
        <v>32</v>
      </c>
      <c r="CJ86">
        <f t="shared" si="50"/>
        <v>24</v>
      </c>
      <c r="CK86" s="17" t="s">
        <v>333</v>
      </c>
      <c r="CL86" s="5" t="s">
        <v>333</v>
      </c>
      <c r="CM86" s="5" t="s">
        <v>333</v>
      </c>
      <c r="CN86" s="5" t="s">
        <v>333</v>
      </c>
      <c r="CO86" s="5" t="s">
        <v>333</v>
      </c>
      <c r="CP86" s="5">
        <v>1.251074</v>
      </c>
      <c r="CQ86" s="5">
        <v>1.2534890000000001</v>
      </c>
      <c r="CR86" s="5">
        <v>1.2554580000000002</v>
      </c>
      <c r="CS86" s="5">
        <v>1.2573510000000001</v>
      </c>
      <c r="CT86" s="5">
        <v>1.259457</v>
      </c>
      <c r="CU86" s="5">
        <v>1.2618699999999998</v>
      </c>
      <c r="CV86" s="5">
        <v>1.264497</v>
      </c>
      <c r="CW86" s="5">
        <v>1.2671839999999999</v>
      </c>
      <c r="CX86" s="5">
        <v>1.2696700000000001</v>
      </c>
      <c r="CY86" s="5">
        <v>1.2717670000000001</v>
      </c>
      <c r="CZ86" t="str">
        <f t="shared" si="51"/>
        <v/>
      </c>
      <c r="DA86" t="str">
        <f t="shared" si="51"/>
        <v/>
      </c>
      <c r="DB86" t="str">
        <f t="shared" si="51"/>
        <v/>
      </c>
      <c r="DC86" t="str">
        <f t="shared" si="51"/>
        <v/>
      </c>
      <c r="DD86" t="str">
        <f t="shared" si="51"/>
        <v/>
      </c>
      <c r="DE86">
        <f t="shared" si="51"/>
        <v>55.660091889538727</v>
      </c>
      <c r="DF86">
        <f t="shared" si="51"/>
        <v>56.267432449164843</v>
      </c>
      <c r="DG86">
        <f t="shared" si="51"/>
        <v>56.812298120385968</v>
      </c>
      <c r="DH86">
        <f t="shared" si="51"/>
        <v>56.503361244749627</v>
      </c>
      <c r="DI86">
        <f t="shared" si="51"/>
        <v>56.34727917567475</v>
      </c>
      <c r="DJ86">
        <f t="shared" si="51"/>
        <v>56.09392345313772</v>
      </c>
      <c r="DK86">
        <f t="shared" si="51"/>
        <v>63.194932161298041</v>
      </c>
      <c r="DL86">
        <f t="shared" si="51"/>
        <v>61.415552994845655</v>
      </c>
      <c r="DM86">
        <f t="shared" si="51"/>
        <v>65.414385789353418</v>
      </c>
      <c r="DN86">
        <f t="shared" si="51"/>
        <v>65.845656326990323</v>
      </c>
      <c r="DO86" s="5">
        <v>1.228089</v>
      </c>
      <c r="DP86" s="5">
        <v>1.2338900000000002</v>
      </c>
      <c r="DQ86" s="5">
        <v>1.2392619999999999</v>
      </c>
      <c r="DR86" s="5">
        <v>1.2439960000000001</v>
      </c>
      <c r="DS86" s="5">
        <v>1.2479529999999999</v>
      </c>
      <c r="DT86" s="5">
        <v>1.251074</v>
      </c>
      <c r="DU86" s="5">
        <v>1.2534890000000001</v>
      </c>
      <c r="DV86" s="5">
        <v>1.2554580000000002</v>
      </c>
      <c r="DW86" s="5">
        <v>1.2573510000000001</v>
      </c>
      <c r="DX86" s="5">
        <v>1.259457</v>
      </c>
      <c r="DY86" s="5">
        <v>1.2618699999999998</v>
      </c>
      <c r="DZ86" s="5">
        <v>1.264497</v>
      </c>
      <c r="EA86" s="5">
        <v>1.2671839999999999</v>
      </c>
      <c r="EB86" s="5">
        <v>1.2696700000000001</v>
      </c>
      <c r="EC86" s="5">
        <v>1.2717670000000001</v>
      </c>
      <c r="ED86" s="130" cm="1">
        <f t="array" ref="ED86">TREND($EI86:$EQ86,$EI$3:$EQ$3,ED$3)</f>
        <v>1.1751645388583096</v>
      </c>
      <c r="EE86" s="129" cm="1">
        <f t="array" ref="EE86">TREND($EI86:$EQ86,$EI$3:$EQ$3,EE$3)</f>
        <v>1.1824122622266184</v>
      </c>
      <c r="EF86" s="129" cm="1">
        <f t="array" ref="EF86">TREND($EI86:$EQ86,$EI$3:$EQ$3,EF$3)</f>
        <v>1.1896599855949272</v>
      </c>
      <c r="EG86" s="129" cm="1">
        <f t="array" ref="EG86">TREND($EI86:$EQ86,$EI$3:$EQ$3,EG$3)</f>
        <v>1.1969077089632343</v>
      </c>
      <c r="EH86" s="129" cm="1">
        <f t="array" ref="EH86">TREND($EI86:$EQ86,$EI$3:$EQ$3,EH$3)</f>
        <v>1.2041554323315431</v>
      </c>
      <c r="EI86" s="6">
        <f t="shared" si="54"/>
        <v>1.2254952466204063</v>
      </c>
      <c r="EJ86" s="6">
        <f t="shared" si="54"/>
        <v>1.2065892850160123</v>
      </c>
      <c r="EK86" s="6">
        <f t="shared" si="54"/>
        <v>1.2685051650548145</v>
      </c>
      <c r="EL86" s="6">
        <f t="shared" si="54"/>
        <v>1.2336946458043592</v>
      </c>
      <c r="EM86" s="6">
        <f t="shared" si="54"/>
        <v>1.2079138974877803</v>
      </c>
      <c r="EN86" s="6">
        <f t="shared" si="54"/>
        <v>1.183556540869342</v>
      </c>
      <c r="EO86" s="6">
        <f t="shared" si="54"/>
        <v>1.2923101294329624</v>
      </c>
      <c r="EP86" s="6">
        <f t="shared" si="54"/>
        <v>1.2227857092814036</v>
      </c>
      <c r="EQ86" s="6">
        <f t="shared" si="55"/>
        <v>1.3226958229906656</v>
      </c>
      <c r="ER86" s="6">
        <f t="shared" si="55"/>
        <v>1.2543448211895616</v>
      </c>
      <c r="ES86" s="17">
        <f t="shared" si="36"/>
        <v>36.601552371819018</v>
      </c>
      <c r="ET86" s="5">
        <f t="shared" si="36"/>
        <v>39.261692752071667</v>
      </c>
      <c r="EU86" s="5">
        <f t="shared" si="36"/>
        <v>40.234061172686886</v>
      </c>
      <c r="EV86" s="5">
        <f t="shared" si="36"/>
        <v>40.848899196076843</v>
      </c>
      <c r="EW86" s="5">
        <f t="shared" si="36"/>
        <v>40.917639062306748</v>
      </c>
      <c r="EX86" s="5">
        <f t="shared" si="36"/>
        <v>44.489847834371687</v>
      </c>
      <c r="EY86" s="5">
        <f t="shared" si="36"/>
        <v>44.888652751771126</v>
      </c>
      <c r="EZ86" s="5">
        <f t="shared" si="36"/>
        <v>45.252249075943567</v>
      </c>
      <c r="FA86" s="5">
        <f t="shared" si="53"/>
        <v>44.938415163903812</v>
      </c>
      <c r="FB86" s="5">
        <f t="shared" si="53"/>
        <v>44.739343364382229</v>
      </c>
      <c r="FC86" s="5">
        <f t="shared" si="53"/>
        <v>44.453012951522524</v>
      </c>
      <c r="FD86" s="5">
        <f t="shared" si="53"/>
        <v>49.976340126784045</v>
      </c>
      <c r="FE86" s="5">
        <f t="shared" si="53"/>
        <v>48.466168287198748</v>
      </c>
      <c r="FF86" s="5">
        <f t="shared" si="53"/>
        <v>51.520777674004592</v>
      </c>
      <c r="FG86" s="5">
        <f t="shared" si="49"/>
        <v>51.774937018329865</v>
      </c>
      <c r="FH86" s="15">
        <f t="shared" si="52"/>
        <v>44.949963850754848</v>
      </c>
      <c r="FI86">
        <f t="shared" si="52"/>
        <v>48.444610069853717</v>
      </c>
      <c r="FJ86">
        <f t="shared" si="52"/>
        <v>49.860543116986292</v>
      </c>
      <c r="FK86">
        <f t="shared" si="52"/>
        <v>50.815867204322814</v>
      </c>
      <c r="FL86">
        <f t="shared" si="52"/>
        <v>51.063290420722886</v>
      </c>
      <c r="FM86">
        <f t="shared" si="52"/>
        <v>55.660091889538727</v>
      </c>
      <c r="FN86">
        <f t="shared" si="52"/>
        <v>56.267432449164843</v>
      </c>
      <c r="FO86">
        <f t="shared" si="52"/>
        <v>56.812298120385968</v>
      </c>
      <c r="FP86">
        <f t="shared" si="52"/>
        <v>56.503361244749627</v>
      </c>
      <c r="FQ86">
        <f t="shared" si="52"/>
        <v>56.34727917567475</v>
      </c>
      <c r="FR86">
        <f t="shared" si="52"/>
        <v>56.09392345313772</v>
      </c>
      <c r="FS86">
        <f t="shared" si="52"/>
        <v>63.194932161298041</v>
      </c>
      <c r="FT86">
        <f t="shared" si="52"/>
        <v>61.415552994845655</v>
      </c>
      <c r="FU86">
        <f t="shared" si="52"/>
        <v>65.414385789353418</v>
      </c>
      <c r="FV86">
        <f t="shared" si="52"/>
        <v>65.845656326990323</v>
      </c>
    </row>
    <row r="87" spans="1:178">
      <c r="A87" t="str">
        <f>VLOOKUP(B87,'[3]country codes'!$A$3:$B$287,2,0)</f>
        <v>RUS</v>
      </c>
      <c r="B87" s="1" t="s">
        <v>137</v>
      </c>
      <c r="C87" s="15">
        <v>7</v>
      </c>
      <c r="E87" s="17">
        <f>IFERROR(VLOOKUP(E$3&amp;$A87,[3]Calcs!$Q$2:$R$2281,2,0),"")</f>
        <v>30.484131828160663</v>
      </c>
      <c r="F87" s="5">
        <f>IFERROR(VLOOKUP(F$3&amp;$A87,[3]Calcs!$Q$2:$R$2281,2,0),"")</f>
        <v>31.384560525873326</v>
      </c>
      <c r="G87" s="5">
        <f>IFERROR(VLOOKUP(G$3&amp;$A87,[3]Calcs!$Q$2:$R$2281,2,0),"")</f>
        <v>33.076654303420952</v>
      </c>
      <c r="H87" s="5">
        <f>IFERROR(VLOOKUP(H$3&amp;$A87,[3]Calcs!$Q$2:$R$2281,2,0),"")</f>
        <v>32.64244488756416</v>
      </c>
      <c r="I87" s="5">
        <f>IFERROR(VLOOKUP(I$3&amp;$A87,[3]Calcs!$Q$2:$R$2281,2,0),"")</f>
        <v>33.429024074755169</v>
      </c>
      <c r="J87" s="5">
        <f>IFERROR(VLOOKUP(J$3&amp;$A87,[3]Calcs!$Q$2:$R$2281,2,0),"")</f>
        <v>32.300680030112645</v>
      </c>
      <c r="K87" s="5">
        <f>IFERROR(VLOOKUP(K$3&amp;$A87,[3]Calcs!$Q$2:$R$2281,2,0),"")</f>
        <v>34.331369354579977</v>
      </c>
      <c r="L87" s="5">
        <f>IFERROR(VLOOKUP(L$3&amp;$A87,[3]Calcs!$Q$2:$R$2281,2,0),"")</f>
        <v>34.096062924741098</v>
      </c>
      <c r="M87" s="5">
        <f>IFERROR(VLOOKUP(M$3&amp;$A87,[3]Calcs!$Q$2:$R$2281,2,0),"")</f>
        <v>37.022411265032261</v>
      </c>
      <c r="N87" s="5">
        <f>IFERROR(VLOOKUP(N$3&amp;$A87,[3]Calcs!$Q$2:$R$2281,2,0),"")</f>
        <v>38.069522369535328</v>
      </c>
      <c r="O87" s="5">
        <f>IFERROR(VLOOKUP(O$3&amp;$A87,[3]Calcs!$Q$2:$R$2281,2,0),"")</f>
        <v>37.481049106200402</v>
      </c>
      <c r="P87" s="5">
        <f>IFERROR(VLOOKUP(P$3&amp;$A87,[3]Calcs!$Q$2:$R$2281,2,0),"")</f>
        <v>35.447189672762072</v>
      </c>
      <c r="Q87" s="5">
        <f>IFERROR(VLOOKUP(Q$3&amp;$A87,[3]Calcs!$Q$2:$R$2281,2,0),"")</f>
        <v>35.126810729112243</v>
      </c>
      <c r="R87" s="5">
        <f>IFERROR(VLOOKUP(R$3&amp;$A87,[3]Calcs!$Q$2:$R$2281,2,0),"")</f>
        <v>34.925046529251681</v>
      </c>
      <c r="S87" s="5">
        <f>IFERROR(VLOOKUP(S$3&amp;$A87,[3]Calcs!$Q$2:$R$2281,2,0),"")</f>
        <v>35.148909918977949</v>
      </c>
      <c r="T87" s="127">
        <f t="shared" si="40"/>
        <v>0.42029465923770526</v>
      </c>
      <c r="U87" s="6">
        <f t="shared" si="41"/>
        <v>0.77900533303898756</v>
      </c>
      <c r="V87" s="6">
        <f t="shared" si="42"/>
        <v>0.22386338972626874</v>
      </c>
      <c r="W87" s="17">
        <f>_xlfn.XLOOKUP(W$3&amp;$A87,[3]Calcs!$Q$2:$Q$2281,[3]Calcs!$H$2:$H$2281,"")</f>
        <v>4.963742733001709</v>
      </c>
      <c r="X87" s="5">
        <f>_xlfn.XLOOKUP(X$3&amp;$A87,[3]Calcs!$Q$2:$Q$2281,[3]Calcs!$H$2:$H$2281,"")</f>
        <v>5.222867488861084</v>
      </c>
      <c r="Y87" s="5">
        <f>_xlfn.XLOOKUP(Y$3&amp;$A87,[3]Calcs!$Q$2:$Q$2281,[3]Calcs!$H$2:$H$2281,"")</f>
        <v>5.6187539100646973</v>
      </c>
      <c r="Z87" s="5">
        <f>_xlfn.XLOOKUP(Z$3&amp;$A87,[3]Calcs!$Q$2:$Q$2281,[3]Calcs!$H$2:$H$2281,"")</f>
        <v>5.1582279205322266</v>
      </c>
      <c r="AA87" s="5">
        <f>_xlfn.XLOOKUP(AA$3&amp;$A87,[3]Calcs!$Q$2:$Q$2281,[3]Calcs!$H$2:$H$2281,"")</f>
        <v>5.3847732543945313</v>
      </c>
      <c r="AB87" s="5">
        <f>_xlfn.XLOOKUP(AB$3&amp;$A87,[3]Calcs!$Q$2:$Q$2281,[3]Calcs!$H$2:$H$2281,"")</f>
        <v>5.3887662887573242</v>
      </c>
      <c r="AC87" s="5">
        <f>_xlfn.XLOOKUP(AC$3&amp;$A87,[3]Calcs!$Q$2:$Q$2281,[3]Calcs!$H$2:$H$2281,"")</f>
        <v>5.6207356452941895</v>
      </c>
      <c r="AD87" s="5">
        <f>_xlfn.XLOOKUP(AD$3&amp;$A87,[3]Calcs!$Q$2:$Q$2281,[3]Calcs!$H$2:$H$2281,"")</f>
        <v>5.537177562713623</v>
      </c>
      <c r="AE87" s="5">
        <f>_xlfn.XLOOKUP(AE$3&amp;$A87,[3]Calcs!$Q$2:$Q$2281,[3]Calcs!$H$2:$H$2281,"")</f>
        <v>6.0369768142700195</v>
      </c>
      <c r="AF87" s="5">
        <f>_xlfn.XLOOKUP(AF$3&amp;$A87,[3]Calcs!$Q$2:$Q$2281,[3]Calcs!$H$2:$H$2281,"")</f>
        <v>5.9955387115478516</v>
      </c>
      <c r="AG87" s="5">
        <f>_xlfn.XLOOKUP(AG$3&amp;$A87,[3]Calcs!$Q$2:$Q$2281,[3]Calcs!$H$2:$H$2281,"")</f>
        <v>5.8549456596374512</v>
      </c>
      <c r="AH87" s="5">
        <f>_xlfn.XLOOKUP(AH$3&amp;$A87,[3]Calcs!$Q$2:$Q$2281,[3]Calcs!$H$2:$H$2281,"")</f>
        <v>5.5787429809570313</v>
      </c>
      <c r="AI87" s="5">
        <f>_xlfn.XLOOKUP(AI$3&amp;$A87,[3]Calcs!$Q$2:$Q$2281,[3]Calcs!$H$2:$H$2281,"")</f>
        <v>5.5135002136230469</v>
      </c>
      <c r="AJ87" s="5">
        <f>_xlfn.XLOOKUP(AJ$3&amp;$A87,[3]Calcs!$Q$2:$Q$2281,[3]Calcs!$H$2:$H$2281,"")</f>
        <v>5.440523624420166</v>
      </c>
      <c r="AK87" s="128">
        <f>_xlfn.XLOOKUP(AK$3&amp;$A87,[3]Calcs!$Q$2:$Q$2281,[3]Calcs!$H$2:$H$2281,"")</f>
        <v>5.4952888488769531</v>
      </c>
      <c r="AL87" s="127">
        <f t="shared" si="43"/>
        <v>4.1377886049040073E-2</v>
      </c>
      <c r="AM87" s="6">
        <f t="shared" si="44"/>
        <v>5.4765224456787109E-2</v>
      </c>
      <c r="AN87" s="17">
        <f>_xlfn.XLOOKUP(AN$3&amp;$A87,[3]Calcs!$Q$2:$Q$2281,[3]Calcs!$G$2:$G$2281,"")</f>
        <v>66.2</v>
      </c>
      <c r="AO87" s="5">
        <f>_xlfn.XLOOKUP(AO$3&amp;$A87,[3]Calcs!$Q$2:$Q$2281,[3]Calcs!$G$2:$G$2281,"")</f>
        <v>66.8</v>
      </c>
      <c r="AP87" s="5">
        <f>_xlfn.XLOOKUP(AP$3&amp;$A87,[3]Calcs!$Q$2:$Q$2281,[3]Calcs!$G$2:$G$2281,"")</f>
        <v>67.400000000000006</v>
      </c>
      <c r="AQ87" s="5">
        <f>_xlfn.XLOOKUP(AQ$3&amp;$A87,[3]Calcs!$Q$2:$Q$2281,[3]Calcs!$G$2:$G$2281,"")</f>
        <v>68.099999999999994</v>
      </c>
      <c r="AR87" s="5">
        <f>_xlfn.XLOOKUP(AR$3&amp;$A87,[3]Calcs!$Q$2:$Q$2281,[3]Calcs!$G$2:$G$2281,"")</f>
        <v>68.7</v>
      </c>
      <c r="AS87" s="5">
        <f>_xlfn.XLOOKUP(AS$3&amp;$A87,[3]Calcs!$Q$2:$Q$2281,[3]Calcs!$G$2:$G$2281,"")</f>
        <v>69.3</v>
      </c>
      <c r="AT87" s="5">
        <f>_xlfn.XLOOKUP(AT$3&amp;$A87,[3]Calcs!$Q$2:$Q$2281,[3]Calcs!$G$2:$G$2281,"")</f>
        <v>69.900000000000006</v>
      </c>
      <c r="AU87" s="5">
        <f>_xlfn.XLOOKUP(AU$3&amp;$A87,[3]Calcs!$Q$2:$Q$2281,[3]Calcs!$G$2:$G$2281,"")</f>
        <v>70.5</v>
      </c>
      <c r="AV87" s="5">
        <f>_xlfn.XLOOKUP(AV$3&amp;$A87,[3]Calcs!$Q$2:$Q$2281,[3]Calcs!$G$2:$G$2281,"")</f>
        <v>71</v>
      </c>
      <c r="AW87" s="5">
        <f>_xlfn.XLOOKUP(AW$3&amp;$A87,[3]Calcs!$Q$2:$Q$2281,[3]Calcs!$G$2:$G$2281,"")</f>
        <v>71.5</v>
      </c>
      <c r="AX87" s="5">
        <f>_xlfn.XLOOKUP(AX$3&amp;$A87,[3]Calcs!$Q$2:$Q$2281,[3]Calcs!$G$2:$G$2281,"")</f>
        <v>71.8</v>
      </c>
      <c r="AY87" s="5">
        <f>_xlfn.XLOOKUP(AY$3&amp;$A87,[3]Calcs!$Q$2:$Q$2281,[3]Calcs!$G$2:$G$2281,"")</f>
        <v>72.099999999999994</v>
      </c>
      <c r="AZ87" s="5">
        <f>_xlfn.XLOOKUP(AZ$3&amp;$A87,[3]Calcs!$Q$2:$Q$2281,[3]Calcs!$G$2:$G$2281,"")</f>
        <v>72.400000000000006</v>
      </c>
      <c r="BA87" s="5">
        <f>_xlfn.XLOOKUP(BA$3&amp;$A87,[3]Calcs!$Q$2:$Q$2281,[3]Calcs!$G$2:$G$2281,"")</f>
        <v>72.599999999999994</v>
      </c>
      <c r="BB87" s="5">
        <f>_xlfn.XLOOKUP(BB$3&amp;$A87,[3]Calcs!$Q$2:$Q$2281,[3]Calcs!$G$2:$G$2281,"")</f>
        <v>70.399999999999991</v>
      </c>
      <c r="BC87" s="127">
        <f t="shared" si="45"/>
        <v>0.51142857142857112</v>
      </c>
      <c r="BD87" s="6">
        <f t="shared" si="46"/>
        <v>-2.2000000000000028</v>
      </c>
      <c r="BE87" s="17">
        <f>_xlfn.XLOOKUP(BE$3&amp;$A87,[3]Calcs!$Q$2:$Q$2281,[3]Calcs!$I$2:$I$2281,"")</f>
        <v>5.2856061405532602</v>
      </c>
      <c r="BF87" s="5">
        <f>_xlfn.XLOOKUP(BF$3&amp;$A87,[3]Calcs!$Q$2:$Q$2281,[3]Calcs!$I$2:$I$2281,"")</f>
        <v>5.47812369769317</v>
      </c>
      <c r="BG87" s="5">
        <f>_xlfn.XLOOKUP(BG$3&amp;$A87,[3]Calcs!$Q$2:$Q$2281,[3]Calcs!$I$2:$I$2281,"")</f>
        <v>5.6258631607363796</v>
      </c>
      <c r="BH87" s="5">
        <f>_xlfn.XLOOKUP(BH$3&amp;$A87,[3]Calcs!$Q$2:$Q$2281,[3]Calcs!$I$2:$I$2281,"")</f>
        <v>5.12791774094842</v>
      </c>
      <c r="BI87" s="5">
        <f>_xlfn.XLOOKUP(BI$3&amp;$A87,[3]Calcs!$Q$2:$Q$2281,[3]Calcs!$I$2:$I$2281,"")</f>
        <v>5.32347662572632</v>
      </c>
      <c r="BJ87" s="5">
        <f>_xlfn.XLOOKUP(BJ$3&amp;$A87,[3]Calcs!$Q$2:$Q$2281,[3]Calcs!$I$2:$I$2281,"")</f>
        <v>5.8302621658860803</v>
      </c>
      <c r="BK87" s="5">
        <f>_xlfn.XLOOKUP(BK$3&amp;$A87,[3]Calcs!$Q$2:$Q$2281,[3]Calcs!$I$2:$I$2281,"")</f>
        <v>5.5476671778617801</v>
      </c>
      <c r="BL87" s="5">
        <f>_xlfn.XLOOKUP(BL$3&amp;$A87,[3]Calcs!$Q$2:$Q$2281,[3]Calcs!$I$2:$I$2281,"")</f>
        <v>5.6273982319229603</v>
      </c>
      <c r="BM87" s="5">
        <f>_xlfn.XLOOKUP(BM$3&amp;$A87,[3]Calcs!$Q$2:$Q$2281,[3]Calcs!$I$2:$I$2281,"")</f>
        <v>5.5028471460246999</v>
      </c>
      <c r="BN87" s="5">
        <f>_xlfn.XLOOKUP(BN$3&amp;$A87,[3]Calcs!$Q$2:$Q$2281,[3]Calcs!$I$2:$I$2281,"")</f>
        <v>5.17803195502752</v>
      </c>
      <c r="BO87" s="5">
        <f>_xlfn.XLOOKUP(BO$3&amp;$A87,[3]Calcs!$Q$2:$Q$2281,[3]Calcs!$I$2:$I$2281,"")</f>
        <v>5.1906748419190496</v>
      </c>
      <c r="BP87" s="5">
        <f>_xlfn.XLOOKUP(BP$3&amp;$A87,[3]Calcs!$Q$2:$Q$2281,[3]Calcs!$I$2:$I$2281,"")</f>
        <v>5.4750995382638896</v>
      </c>
      <c r="BQ87" s="5">
        <f>_xlfn.XLOOKUP(BQ$3&amp;$A87,[3]Calcs!$Q$2:$Q$2281,[3]Calcs!$I$2:$I$2281,"")</f>
        <v>5.4902765141839573</v>
      </c>
      <c r="BR87" s="5">
        <f>_xlfn.XLOOKUP(BR$3&amp;$A87,[3]Calcs!$Q$2:$Q$2281,[3]Calcs!$I$2:$I$2281,"")</f>
        <v>5.4637145564083349</v>
      </c>
      <c r="BS87" s="5">
        <f>_xlfn.XLOOKUP(BS$3&amp;$A87,[3]Calcs!$Q$2:$Q$2281,[3]Calcs!$I$2:$I$2281,"")</f>
        <v>5.0532921788469212</v>
      </c>
      <c r="BT87" s="127">
        <f t="shared" si="47"/>
        <v>-2.1586783947325378E-4</v>
      </c>
      <c r="BU87" s="6">
        <f t="shared" si="48"/>
        <v>-0.41042237756141375</v>
      </c>
      <c r="BV87" s="15">
        <f t="shared" si="50"/>
        <v>69</v>
      </c>
      <c r="BW87">
        <f t="shared" si="50"/>
        <v>106</v>
      </c>
      <c r="BX87">
        <f t="shared" si="50"/>
        <v>106</v>
      </c>
      <c r="BY87">
        <f t="shared" si="50"/>
        <v>115</v>
      </c>
      <c r="BZ87">
        <f t="shared" si="50"/>
        <v>114</v>
      </c>
      <c r="CA87">
        <f t="shared" si="50"/>
        <v>127</v>
      </c>
      <c r="CB87">
        <f t="shared" si="50"/>
        <v>121</v>
      </c>
      <c r="CC87">
        <f t="shared" si="50"/>
        <v>119</v>
      </c>
      <c r="CD87">
        <f t="shared" si="50"/>
        <v>108</v>
      </c>
      <c r="CE87">
        <f t="shared" si="50"/>
        <v>101</v>
      </c>
      <c r="CF87">
        <f t="shared" si="50"/>
        <v>107</v>
      </c>
      <c r="CG87">
        <f t="shared" si="50"/>
        <v>130</v>
      </c>
      <c r="CH87">
        <f t="shared" si="50"/>
        <v>130</v>
      </c>
      <c r="CI87">
        <f t="shared" si="50"/>
        <v>131</v>
      </c>
      <c r="CJ87">
        <f t="shared" si="50"/>
        <v>85</v>
      </c>
      <c r="CK87" s="17">
        <v>143.40325799999999</v>
      </c>
      <c r="CL87" s="5">
        <v>143.26620700000001</v>
      </c>
      <c r="CM87" s="5">
        <v>143.24876399999999</v>
      </c>
      <c r="CN87" s="5">
        <v>143.32690400000001</v>
      </c>
      <c r="CO87" s="5">
        <v>143.47927299999998</v>
      </c>
      <c r="CP87" s="5">
        <v>143.70302699999999</v>
      </c>
      <c r="CQ87" s="5">
        <v>143.993888</v>
      </c>
      <c r="CR87" s="5">
        <v>144.325456</v>
      </c>
      <c r="CS87" s="5">
        <v>144.66483700000001</v>
      </c>
      <c r="CT87" s="5">
        <v>144.98505900000001</v>
      </c>
      <c r="CU87" s="5">
        <v>145.275374</v>
      </c>
      <c r="CV87" s="5">
        <v>145.530091</v>
      </c>
      <c r="CW87" s="5">
        <v>145.73403400000001</v>
      </c>
      <c r="CX87" s="5">
        <v>145.87226000000001</v>
      </c>
      <c r="CY87" s="5">
        <v>145.93446</v>
      </c>
      <c r="CZ87">
        <f t="shared" si="51"/>
        <v>4371.5238214597348</v>
      </c>
      <c r="DA87">
        <f t="shared" si="51"/>
        <v>4496.3469449037966</v>
      </c>
      <c r="DB87">
        <f t="shared" si="51"/>
        <v>4738.1898462203326</v>
      </c>
      <c r="DC87">
        <f t="shared" si="51"/>
        <v>4678.5405647252001</v>
      </c>
      <c r="DD87">
        <f t="shared" si="51"/>
        <v>4796.3720713453686</v>
      </c>
      <c r="DE87">
        <f t="shared" si="51"/>
        <v>4641.7054944856382</v>
      </c>
      <c r="DF87">
        <f t="shared" si="51"/>
        <v>4943.5073537300214</v>
      </c>
      <c r="DG87">
        <f t="shared" si="51"/>
        <v>4920.9298294179525</v>
      </c>
      <c r="DH87">
        <f t="shared" si="51"/>
        <v>5355.841091002856</v>
      </c>
      <c r="DI87">
        <f t="shared" si="51"/>
        <v>5519.5119468488992</v>
      </c>
      <c r="DJ87">
        <f t="shared" si="51"/>
        <v>5445.0734268156293</v>
      </c>
      <c r="DK87">
        <f t="shared" si="51"/>
        <v>5158.6327387713245</v>
      </c>
      <c r="DL87">
        <f t="shared" si="51"/>
        <v>5119.1718291080088</v>
      </c>
      <c r="DM87">
        <f t="shared" si="51"/>
        <v>5094.5954678270991</v>
      </c>
      <c r="DN87">
        <f t="shared" si="51"/>
        <v>5129.437188614691</v>
      </c>
      <c r="DO87" s="5">
        <v>143.40325799999999</v>
      </c>
      <c r="DP87" s="5">
        <v>143.26620700000001</v>
      </c>
      <c r="DQ87" s="5">
        <v>143.24876399999999</v>
      </c>
      <c r="DR87" s="5">
        <v>143.32690400000001</v>
      </c>
      <c r="DS87" s="5">
        <v>143.47927299999998</v>
      </c>
      <c r="DT87" s="5">
        <v>143.70302699999999</v>
      </c>
      <c r="DU87" s="5">
        <v>143.993888</v>
      </c>
      <c r="DV87" s="5">
        <v>144.325456</v>
      </c>
      <c r="DW87" s="5">
        <v>144.66483700000001</v>
      </c>
      <c r="DX87" s="5">
        <v>144.98505900000001</v>
      </c>
      <c r="DY87" s="5">
        <v>145.275374</v>
      </c>
      <c r="DZ87" s="5">
        <v>145.530091</v>
      </c>
      <c r="EA87" s="5">
        <v>145.73403400000001</v>
      </c>
      <c r="EB87" s="5">
        <v>145.87226000000001</v>
      </c>
      <c r="EC87" s="5">
        <v>145.93446</v>
      </c>
      <c r="ED87" s="127">
        <f t="shared" ref="ED87:EH88" si="57">IFERROR(E87/VLOOKUP($C87,$C$159:$S$166,E$3-2003,0),"")</f>
        <v>0.86549383774556832</v>
      </c>
      <c r="EE87" s="6">
        <f t="shared" si="57"/>
        <v>0.8399446311800054</v>
      </c>
      <c r="EF87" s="6">
        <f t="shared" si="57"/>
        <v>0.87463868263231459</v>
      </c>
      <c r="EG87" s="6">
        <f t="shared" si="57"/>
        <v>0.84579852665219268</v>
      </c>
      <c r="EH87" s="6">
        <f t="shared" si="57"/>
        <v>0.86999202536400577</v>
      </c>
      <c r="EI87" s="6">
        <f t="shared" si="54"/>
        <v>0.84839474617417066</v>
      </c>
      <c r="EJ87" s="6">
        <f t="shared" si="54"/>
        <v>0.85619924525198488</v>
      </c>
      <c r="EK87" s="6">
        <f t="shared" si="54"/>
        <v>0.85464908145597585</v>
      </c>
      <c r="EL87" s="6">
        <f t="shared" si="54"/>
        <v>0.89540320598136891</v>
      </c>
      <c r="EM87" s="6">
        <f t="shared" si="54"/>
        <v>0.90648122914621687</v>
      </c>
      <c r="EN87" s="6">
        <f t="shared" si="54"/>
        <v>0.90161547708784229</v>
      </c>
      <c r="EO87" s="6">
        <f t="shared" si="54"/>
        <v>0.85223864973795294</v>
      </c>
      <c r="EP87" s="6">
        <f t="shared" si="54"/>
        <v>0.84375699592495834</v>
      </c>
      <c r="EQ87" s="6">
        <f t="shared" si="55"/>
        <v>0.8323123507062774</v>
      </c>
      <c r="ER87" s="6">
        <f t="shared" si="55"/>
        <v>0.85036108636275276</v>
      </c>
      <c r="ES87" s="17">
        <f t="shared" ref="ES87:FF112" si="58">IFERROR(IF(ISNUMBER(E87),E87,ED87*VLOOKUP($C87,$C$159:$R$166,ES$3-2003,0)),"")</f>
        <v>30.484131828160663</v>
      </c>
      <c r="ET87" s="5">
        <f t="shared" si="58"/>
        <v>31.384560525873326</v>
      </c>
      <c r="EU87" s="5">
        <f t="shared" si="58"/>
        <v>33.076654303420952</v>
      </c>
      <c r="EV87" s="5">
        <f t="shared" si="58"/>
        <v>32.64244488756416</v>
      </c>
      <c r="EW87" s="5">
        <f t="shared" si="58"/>
        <v>33.429024074755169</v>
      </c>
      <c r="EX87" s="5">
        <f t="shared" si="58"/>
        <v>32.300680030112645</v>
      </c>
      <c r="EY87" s="5">
        <f t="shared" si="58"/>
        <v>34.331369354579977</v>
      </c>
      <c r="EZ87" s="5">
        <f t="shared" si="58"/>
        <v>34.096062924741098</v>
      </c>
      <c r="FA87" s="5">
        <f t="shared" si="53"/>
        <v>37.022411265032261</v>
      </c>
      <c r="FB87" s="5">
        <f t="shared" si="53"/>
        <v>38.069522369535328</v>
      </c>
      <c r="FC87" s="5">
        <f t="shared" si="53"/>
        <v>37.481049106200402</v>
      </c>
      <c r="FD87" s="5">
        <f t="shared" si="53"/>
        <v>35.447189672762072</v>
      </c>
      <c r="FE87" s="5">
        <f t="shared" si="53"/>
        <v>35.126810729112243</v>
      </c>
      <c r="FF87" s="5">
        <f t="shared" si="53"/>
        <v>34.925046529251681</v>
      </c>
      <c r="FG87" s="5">
        <f t="shared" si="49"/>
        <v>35.148909918977949</v>
      </c>
      <c r="FH87" s="15">
        <f t="shared" si="52"/>
        <v>4371.5238214597348</v>
      </c>
      <c r="FI87">
        <f t="shared" si="52"/>
        <v>4496.3469449037966</v>
      </c>
      <c r="FJ87">
        <f t="shared" si="52"/>
        <v>4738.1898462203326</v>
      </c>
      <c r="FK87">
        <f t="shared" si="52"/>
        <v>4678.5405647252001</v>
      </c>
      <c r="FL87">
        <f t="shared" si="52"/>
        <v>4796.3720713453686</v>
      </c>
      <c r="FM87">
        <f t="shared" si="52"/>
        <v>4641.7054944856382</v>
      </c>
      <c r="FN87">
        <f t="shared" si="52"/>
        <v>4943.5073537300214</v>
      </c>
      <c r="FO87">
        <f t="shared" si="52"/>
        <v>4920.9298294179525</v>
      </c>
      <c r="FP87">
        <f t="shared" si="52"/>
        <v>5355.841091002856</v>
      </c>
      <c r="FQ87">
        <f t="shared" si="52"/>
        <v>5519.5119468488992</v>
      </c>
      <c r="FR87">
        <f t="shared" si="52"/>
        <v>5445.0734268156293</v>
      </c>
      <c r="FS87">
        <f t="shared" si="52"/>
        <v>5158.6327387713245</v>
      </c>
      <c r="FT87">
        <f t="shared" si="52"/>
        <v>5119.1718291080088</v>
      </c>
      <c r="FU87">
        <f t="shared" si="52"/>
        <v>5094.5954678270991</v>
      </c>
      <c r="FV87">
        <f t="shared" si="52"/>
        <v>5129.437188614691</v>
      </c>
    </row>
    <row r="88" spans="1:178">
      <c r="A88" t="str">
        <f>VLOOKUP(B88,'[3]country codes'!$A$3:$B$287,2,0)</f>
        <v>COL</v>
      </c>
      <c r="B88" s="1" t="s">
        <v>5</v>
      </c>
      <c r="C88" s="15">
        <v>1</v>
      </c>
      <c r="E88" s="17">
        <f>IFERROR(VLOOKUP(E$3&amp;$A88,[3]Calcs!$Q$2:$R$2281,2,0),"")</f>
        <v>56.606045626266116</v>
      </c>
      <c r="F88" s="5">
        <f>IFERROR(VLOOKUP(F$3&amp;$A88,[3]Calcs!$Q$2:$R$2281,2,0),"")</f>
        <v>57.458943966389839</v>
      </c>
      <c r="G88" s="5">
        <f>IFERROR(VLOOKUP(G$3&amp;$A88,[3]Calcs!$Q$2:$R$2281,2,0),"")</f>
        <v>58.122703481309706</v>
      </c>
      <c r="H88" s="5">
        <f>IFERROR(VLOOKUP(H$3&amp;$A88,[3]Calcs!$Q$2:$R$2281,2,0),"")</f>
        <v>58.739708867949567</v>
      </c>
      <c r="I88" s="5">
        <f>IFERROR(VLOOKUP(I$3&amp;$A88,[3]Calcs!$Q$2:$R$2281,2,0),"")</f>
        <v>59.016779548753476</v>
      </c>
      <c r="J88" s="5">
        <f>IFERROR(VLOOKUP(J$3&amp;$A88,[3]Calcs!$Q$2:$R$2281,2,0),"")</f>
        <v>59.830164841583098</v>
      </c>
      <c r="K88" s="5">
        <f>IFERROR(VLOOKUP(K$3&amp;$A88,[3]Calcs!$Q$2:$R$2281,2,0),"")</f>
        <v>59.771325903437955</v>
      </c>
      <c r="L88" s="5">
        <f>IFERROR(VLOOKUP(L$3&amp;$A88,[3]Calcs!$Q$2:$R$2281,2,0),"")</f>
        <v>61.424392518456067</v>
      </c>
      <c r="M88" s="5">
        <f>IFERROR(VLOOKUP(M$3&amp;$A88,[3]Calcs!$Q$2:$R$2281,2,0),"")</f>
        <v>60.042529864036958</v>
      </c>
      <c r="N88" s="5">
        <f>IFERROR(VLOOKUP(N$3&amp;$A88,[3]Calcs!$Q$2:$R$2281,2,0),"")</f>
        <v>59.654786823214636</v>
      </c>
      <c r="O88" s="5">
        <f>IFERROR(VLOOKUP(O$3&amp;$A88,[3]Calcs!$Q$2:$R$2281,2,0),"")</f>
        <v>58.146794398228309</v>
      </c>
      <c r="P88" s="5">
        <f>IFERROR(VLOOKUP(P$3&amp;$A88,[3]Calcs!$Q$2:$R$2281,2,0),"")</f>
        <v>58.679716495280076</v>
      </c>
      <c r="Q88" s="5">
        <f>IFERROR(VLOOKUP(Q$3&amp;$A88,[3]Calcs!$Q$2:$R$2281,2,0),"")</f>
        <v>57.520704858522244</v>
      </c>
      <c r="R88" s="5">
        <f>IFERROR(VLOOKUP(R$3&amp;$A88,[3]Calcs!$Q$2:$R$2281,2,0),"")</f>
        <v>60.165167498468215</v>
      </c>
      <c r="S88" s="5">
        <f>IFERROR(VLOOKUP(S$3&amp;$A88,[3]Calcs!$Q$2:$R$2281,2,0),"")</f>
        <v>55.794543398384597</v>
      </c>
      <c r="T88" s="127">
        <f t="shared" si="40"/>
        <v>0.11712278691088733</v>
      </c>
      <c r="U88" s="6">
        <f t="shared" si="41"/>
        <v>0.37706913269140335</v>
      </c>
      <c r="V88" s="6">
        <f t="shared" si="42"/>
        <v>-4.3706241000836172</v>
      </c>
      <c r="W88" s="17">
        <f>_xlfn.XLOOKUP(W$3&amp;$A88,[3]Calcs!$Q$2:$Q$2281,[3]Calcs!$H$2:$H$2281,"")</f>
        <v>6.0249428749084473</v>
      </c>
      <c r="X88" s="5">
        <f>_xlfn.XLOOKUP(X$3&amp;$A88,[3]Calcs!$Q$2:$Q$2281,[3]Calcs!$H$2:$H$2281,"")</f>
        <v>6.1384115219116211</v>
      </c>
      <c r="Y88" s="5">
        <f>_xlfn.XLOOKUP(Y$3&amp;$A88,[3]Calcs!$Q$2:$Q$2281,[3]Calcs!$H$2:$H$2281,"")</f>
        <v>6.1683950424194336</v>
      </c>
      <c r="Z88" s="5">
        <f>_xlfn.XLOOKUP(Z$3&amp;$A88,[3]Calcs!$Q$2:$Q$2281,[3]Calcs!$H$2:$H$2281,"")</f>
        <v>6.2716045379638672</v>
      </c>
      <c r="AA88" s="5">
        <f>_xlfn.XLOOKUP(AA$3&amp;$A88,[3]Calcs!$Q$2:$Q$2281,[3]Calcs!$H$2:$H$2281,"")</f>
        <v>6.4081134796142578</v>
      </c>
      <c r="AB88" s="5">
        <f>_xlfn.XLOOKUP(AB$3&amp;$A88,[3]Calcs!$Q$2:$Q$2281,[3]Calcs!$H$2:$H$2281,"")</f>
        <v>6.4639525413513184</v>
      </c>
      <c r="AC88" s="5">
        <f>_xlfn.XLOOKUP(AC$3&amp;$A88,[3]Calcs!$Q$2:$Q$2281,[3]Calcs!$H$2:$H$2281,"")</f>
        <v>6.3748798370361328</v>
      </c>
      <c r="AD88" s="5">
        <f>_xlfn.XLOOKUP(AD$3&amp;$A88,[3]Calcs!$Q$2:$Q$2281,[3]Calcs!$H$2:$H$2281,"")</f>
        <v>6.6065506935119629</v>
      </c>
      <c r="AE88" s="5">
        <f>_xlfn.XLOOKUP(AE$3&amp;$A88,[3]Calcs!$Q$2:$Q$2281,[3]Calcs!$H$2:$H$2281,"")</f>
        <v>6.448789119720459</v>
      </c>
      <c r="AF88" s="5">
        <f>_xlfn.XLOOKUP(AF$3&amp;$A88,[3]Calcs!$Q$2:$Q$2281,[3]Calcs!$H$2:$H$2281,"")</f>
        <v>6.3875718116760254</v>
      </c>
      <c r="AG88" s="5">
        <f>_xlfn.XLOOKUP(AG$3&amp;$A88,[3]Calcs!$Q$2:$Q$2281,[3]Calcs!$H$2:$H$2281,"")</f>
        <v>6.2337150573730469</v>
      </c>
      <c r="AH88" s="5">
        <f>_xlfn.XLOOKUP(AH$3&amp;$A88,[3]Calcs!$Q$2:$Q$2281,[3]Calcs!$H$2:$H$2281,"")</f>
        <v>6.1573419570922852</v>
      </c>
      <c r="AI88" s="5">
        <f>_xlfn.XLOOKUP(AI$3&amp;$A88,[3]Calcs!$Q$2:$Q$2281,[3]Calcs!$H$2:$H$2281,"")</f>
        <v>5.9835124015808105</v>
      </c>
      <c r="AJ88" s="5">
        <f>_xlfn.XLOOKUP(AJ$3&amp;$A88,[3]Calcs!$Q$2:$Q$2281,[3]Calcs!$H$2:$H$2281,"")</f>
        <v>6.3502979278564453</v>
      </c>
      <c r="AK88" s="128">
        <f>_xlfn.XLOOKUP(AK$3&amp;$A88,[3]Calcs!$Q$2:$Q$2281,[3]Calcs!$H$2:$H$2281,"")</f>
        <v>5.7091751098632813</v>
      </c>
      <c r="AL88" s="127">
        <f t="shared" si="43"/>
        <v>4.9329527131803741E-3</v>
      </c>
      <c r="AM88" s="6">
        <f t="shared" si="44"/>
        <v>-0.64112281799316406</v>
      </c>
      <c r="AN88" s="17">
        <f>_xlfn.XLOOKUP(AN$3&amp;$A88,[3]Calcs!$Q$2:$Q$2281,[3]Calcs!$G$2:$G$2281,"")</f>
        <v>74.5</v>
      </c>
      <c r="AO88" s="5">
        <f>_xlfn.XLOOKUP(AO$3&amp;$A88,[3]Calcs!$Q$2:$Q$2281,[3]Calcs!$G$2:$G$2281,"")</f>
        <v>74.7</v>
      </c>
      <c r="AP88" s="5">
        <f>_xlfn.XLOOKUP(AP$3&amp;$A88,[3]Calcs!$Q$2:$Q$2281,[3]Calcs!$G$2:$G$2281,"")</f>
        <v>75</v>
      </c>
      <c r="AQ88" s="5">
        <f>_xlfn.XLOOKUP(AQ$3&amp;$A88,[3]Calcs!$Q$2:$Q$2281,[3]Calcs!$G$2:$G$2281,"")</f>
        <v>75.2</v>
      </c>
      <c r="AR88" s="5">
        <f>_xlfn.XLOOKUP(AR$3&amp;$A88,[3]Calcs!$Q$2:$Q$2281,[3]Calcs!$G$2:$G$2281,"")</f>
        <v>75.400000000000006</v>
      </c>
      <c r="AS88" s="5">
        <f>_xlfn.XLOOKUP(AS$3&amp;$A88,[3]Calcs!$Q$2:$Q$2281,[3]Calcs!$G$2:$G$2281,"")</f>
        <v>75.7</v>
      </c>
      <c r="AT88" s="5">
        <f>_xlfn.XLOOKUP(AT$3&amp;$A88,[3]Calcs!$Q$2:$Q$2281,[3]Calcs!$G$2:$G$2281,"")</f>
        <v>75.900000000000006</v>
      </c>
      <c r="AU88" s="5">
        <f>_xlfn.XLOOKUP(AU$3&amp;$A88,[3]Calcs!$Q$2:$Q$2281,[3]Calcs!$G$2:$G$2281,"")</f>
        <v>76.099999999999994</v>
      </c>
      <c r="AV88" s="5">
        <f>_xlfn.XLOOKUP(AV$3&amp;$A88,[3]Calcs!$Q$2:$Q$2281,[3]Calcs!$G$2:$G$2281,"")</f>
        <v>76.3</v>
      </c>
      <c r="AW88" s="5">
        <f>_xlfn.XLOOKUP(AW$3&amp;$A88,[3]Calcs!$Q$2:$Q$2281,[3]Calcs!$G$2:$G$2281,"")</f>
        <v>76.5</v>
      </c>
      <c r="AX88" s="5">
        <f>_xlfn.XLOOKUP(AX$3&amp;$A88,[3]Calcs!$Q$2:$Q$2281,[3]Calcs!$G$2:$G$2281,"")</f>
        <v>76.7</v>
      </c>
      <c r="AY88" s="5">
        <f>_xlfn.XLOOKUP(AY$3&amp;$A88,[3]Calcs!$Q$2:$Q$2281,[3]Calcs!$G$2:$G$2281,"")</f>
        <v>76.900000000000006</v>
      </c>
      <c r="AZ88" s="5">
        <f>_xlfn.XLOOKUP(AZ$3&amp;$A88,[3]Calcs!$Q$2:$Q$2281,[3]Calcs!$G$2:$G$2281,"")</f>
        <v>77.099999999999994</v>
      </c>
      <c r="BA88" s="5">
        <f>_xlfn.XLOOKUP(BA$3&amp;$A88,[3]Calcs!$Q$2:$Q$2281,[3]Calcs!$G$2:$G$2281,"")</f>
        <v>77.3</v>
      </c>
      <c r="BB88" s="5">
        <f>_xlfn.XLOOKUP(BB$3&amp;$A88,[3]Calcs!$Q$2:$Q$2281,[3]Calcs!$G$2:$G$2281,"")</f>
        <v>77.399999999999991</v>
      </c>
      <c r="BC88" s="127">
        <f t="shared" si="45"/>
        <v>0.21516483516483487</v>
      </c>
      <c r="BD88" s="6">
        <f t="shared" si="46"/>
        <v>9.9999999999994316E-2</v>
      </c>
      <c r="BE88" s="17">
        <f>_xlfn.XLOOKUP(BE$3&amp;$A88,[3]Calcs!$Q$2:$Q$2281,[3]Calcs!$I$2:$I$2281,"")</f>
        <v>1.92277992920954</v>
      </c>
      <c r="BF88" s="5">
        <f>_xlfn.XLOOKUP(BF$3&amp;$A88,[3]Calcs!$Q$2:$Q$2281,[3]Calcs!$I$2:$I$2281,"")</f>
        <v>1.9205639980111899</v>
      </c>
      <c r="BG88" s="5">
        <f>_xlfn.XLOOKUP(BG$3&amp;$A88,[3]Calcs!$Q$2:$Q$2281,[3]Calcs!$I$2:$I$2281,"")</f>
        <v>1.89326177941241</v>
      </c>
      <c r="BH88" s="5">
        <f>_xlfn.XLOOKUP(BH$3&amp;$A88,[3]Calcs!$Q$2:$Q$2281,[3]Calcs!$I$2:$I$2281,"")</f>
        <v>1.9044467624522301</v>
      </c>
      <c r="BI88" s="5">
        <f>_xlfn.XLOOKUP(BI$3&amp;$A88,[3]Calcs!$Q$2:$Q$2281,[3]Calcs!$I$2:$I$2281,"")</f>
        <v>2.01704298756168</v>
      </c>
      <c r="BJ88" s="5">
        <f>_xlfn.XLOOKUP(BJ$3&amp;$A88,[3]Calcs!$Q$2:$Q$2281,[3]Calcs!$I$2:$I$2281,"")</f>
        <v>1.9744100240746301</v>
      </c>
      <c r="BK88" s="5">
        <f>_xlfn.XLOOKUP(BK$3&amp;$A88,[3]Calcs!$Q$2:$Q$2281,[3]Calcs!$I$2:$I$2281,"")</f>
        <v>1.8875398266298899</v>
      </c>
      <c r="BL88" s="5">
        <f>_xlfn.XLOOKUP(BL$3&amp;$A88,[3]Calcs!$Q$2:$Q$2281,[3]Calcs!$I$2:$I$2281,"")</f>
        <v>1.9233353847216299</v>
      </c>
      <c r="BM88" s="5">
        <f>_xlfn.XLOOKUP(BM$3&amp;$A88,[3]Calcs!$Q$2:$Q$2281,[3]Calcs!$I$2:$I$2281,"")</f>
        <v>1.9720269256809899</v>
      </c>
      <c r="BN88" s="5">
        <f>_xlfn.XLOOKUP(BN$3&amp;$A88,[3]Calcs!$Q$2:$Q$2281,[3]Calcs!$I$2:$I$2281,"")</f>
        <v>1.9686267102038</v>
      </c>
      <c r="BO88" s="5">
        <f>_xlfn.XLOOKUP(BO$3&amp;$A88,[3]Calcs!$Q$2:$Q$2281,[3]Calcs!$I$2:$I$2281,"")</f>
        <v>2.0414124263145701</v>
      </c>
      <c r="BP88" s="5">
        <f>_xlfn.XLOOKUP(BP$3&amp;$A88,[3]Calcs!$Q$2:$Q$2281,[3]Calcs!$I$2:$I$2281,"")</f>
        <v>1.9112035201727899</v>
      </c>
      <c r="BQ88" s="5">
        <f>_xlfn.XLOOKUP(BQ$3&amp;$A88,[3]Calcs!$Q$2:$Q$2281,[3]Calcs!$I$2:$I$2281,"")</f>
        <v>1.8902509728599897</v>
      </c>
      <c r="BR88" s="5">
        <f>_xlfn.XLOOKUP(BR$3&amp;$A88,[3]Calcs!$Q$2:$Q$2281,[3]Calcs!$I$2:$I$2281,"")</f>
        <v>1.904750865111537</v>
      </c>
      <c r="BS88" s="5">
        <f>_xlfn.XLOOKUP(BS$3&amp;$A88,[3]Calcs!$Q$2:$Q$2281,[3]Calcs!$I$2:$I$2281,"")</f>
        <v>1.8672872143705028</v>
      </c>
      <c r="BT88" s="127">
        <f t="shared" si="47"/>
        <v>7.4500896717357562E-4</v>
      </c>
      <c r="BU88" s="6">
        <f t="shared" si="48"/>
        <v>-3.7463650741034193E-2</v>
      </c>
      <c r="BV88" s="15">
        <f t="shared" si="50"/>
        <v>3</v>
      </c>
      <c r="BW88">
        <f t="shared" si="50"/>
        <v>3</v>
      </c>
      <c r="BX88">
        <f t="shared" si="50"/>
        <v>3</v>
      </c>
      <c r="BY88">
        <f t="shared" si="50"/>
        <v>4</v>
      </c>
      <c r="BZ88">
        <f t="shared" si="50"/>
        <v>3</v>
      </c>
      <c r="CA88">
        <f t="shared" si="50"/>
        <v>2</v>
      </c>
      <c r="CB88">
        <f t="shared" si="50"/>
        <v>3</v>
      </c>
      <c r="CC88">
        <f t="shared" si="50"/>
        <v>2</v>
      </c>
      <c r="CD88">
        <f t="shared" si="50"/>
        <v>4</v>
      </c>
      <c r="CE88">
        <f t="shared" si="50"/>
        <v>2</v>
      </c>
      <c r="CF88">
        <f t="shared" si="50"/>
        <v>3</v>
      </c>
      <c r="CG88">
        <f t="shared" si="50"/>
        <v>5</v>
      </c>
      <c r="CH88">
        <f t="shared" si="50"/>
        <v>8</v>
      </c>
      <c r="CI88">
        <f t="shared" si="50"/>
        <v>3</v>
      </c>
      <c r="CJ88">
        <f t="shared" si="50"/>
        <v>9</v>
      </c>
      <c r="CK88" s="17">
        <v>43.200900999999995</v>
      </c>
      <c r="CL88" s="5">
        <v>43.737512000000002</v>
      </c>
      <c r="CM88" s="5">
        <v>44.254972000000002</v>
      </c>
      <c r="CN88" s="5">
        <v>44.750053999999999</v>
      </c>
      <c r="CO88" s="5">
        <v>45.222698999999999</v>
      </c>
      <c r="CP88" s="5">
        <v>45.662747000000003</v>
      </c>
      <c r="CQ88" s="5">
        <v>46.075720999999994</v>
      </c>
      <c r="CR88" s="5">
        <v>46.495491999999999</v>
      </c>
      <c r="CS88" s="5">
        <v>46.967706</v>
      </c>
      <c r="CT88" s="5">
        <v>47.520667000000003</v>
      </c>
      <c r="CU88" s="5">
        <v>48.175048000000004</v>
      </c>
      <c r="CV88" s="5">
        <v>48.909844</v>
      </c>
      <c r="CW88" s="5">
        <v>49.661055999999995</v>
      </c>
      <c r="CX88" s="5">
        <v>50.339443000000003</v>
      </c>
      <c r="CY88" s="5">
        <v>50.882883999999997</v>
      </c>
      <c r="CZ88">
        <f t="shared" si="51"/>
        <v>2445.4321731018053</v>
      </c>
      <c r="DA88">
        <f t="shared" si="51"/>
        <v>2513.1112512373033</v>
      </c>
      <c r="DB88">
        <f t="shared" si="51"/>
        <v>2572.2186151296637</v>
      </c>
      <c r="DC88">
        <f t="shared" si="51"/>
        <v>2628.6051437850219</v>
      </c>
      <c r="DD88">
        <f t="shared" si="51"/>
        <v>2668.8980574826342</v>
      </c>
      <c r="DE88">
        <f t="shared" si="51"/>
        <v>2732.0096801295044</v>
      </c>
      <c r="DF88">
        <f t="shared" si="51"/>
        <v>2754.0069361268797</v>
      </c>
      <c r="DG88">
        <f t="shared" si="51"/>
        <v>2855.9573509467336</v>
      </c>
      <c r="DH88">
        <f t="shared" si="51"/>
        <v>2820.0598901503076</v>
      </c>
      <c r="DI88">
        <f t="shared" si="51"/>
        <v>2834.8352595819706</v>
      </c>
      <c r="DJ88">
        <f t="shared" si="51"/>
        <v>2801.2246111807799</v>
      </c>
      <c r="DK88">
        <f t="shared" si="51"/>
        <v>2870.0157797483753</v>
      </c>
      <c r="DL88">
        <f t="shared" si="51"/>
        <v>2856.5389451385449</v>
      </c>
      <c r="DM88">
        <f t="shared" si="51"/>
        <v>3028.6810198745934</v>
      </c>
      <c r="DN88">
        <f t="shared" si="51"/>
        <v>2838.9872795729689</v>
      </c>
      <c r="DO88" s="5">
        <v>43.200900999999995</v>
      </c>
      <c r="DP88" s="5">
        <v>43.737512000000002</v>
      </c>
      <c r="DQ88" s="5">
        <v>44.254972000000002</v>
      </c>
      <c r="DR88" s="5">
        <v>44.750053999999999</v>
      </c>
      <c r="DS88" s="5">
        <v>45.222698999999999</v>
      </c>
      <c r="DT88" s="5">
        <v>45.662747000000003</v>
      </c>
      <c r="DU88" s="5">
        <v>46.075720999999994</v>
      </c>
      <c r="DV88" s="5">
        <v>46.495491999999999</v>
      </c>
      <c r="DW88" s="5">
        <v>46.967706</v>
      </c>
      <c r="DX88" s="5">
        <v>47.520667000000003</v>
      </c>
      <c r="DY88" s="5">
        <v>48.175048000000004</v>
      </c>
      <c r="DZ88" s="5">
        <v>48.909844</v>
      </c>
      <c r="EA88" s="5">
        <v>49.661055999999995</v>
      </c>
      <c r="EB88" s="5">
        <v>50.339443000000003</v>
      </c>
      <c r="EC88" s="5">
        <v>50.882883999999997</v>
      </c>
      <c r="ED88" s="127" t="str">
        <f t="shared" si="57"/>
        <v/>
      </c>
      <c r="EE88" s="6">
        <f t="shared" si="57"/>
        <v>1.1106763163258428</v>
      </c>
      <c r="EF88" s="6">
        <f t="shared" si="57"/>
        <v>1.1081548094226006</v>
      </c>
      <c r="EG88" s="6">
        <f t="shared" si="57"/>
        <v>1.0547725861209221</v>
      </c>
      <c r="EH88" s="6">
        <f t="shared" si="57"/>
        <v>1.0930270431116837</v>
      </c>
      <c r="EI88" s="6">
        <f t="shared" si="54"/>
        <v>1.0956042750746613</v>
      </c>
      <c r="EJ88" s="6">
        <f t="shared" si="54"/>
        <v>1.1026672979116814</v>
      </c>
      <c r="EK88" s="6">
        <f t="shared" si="54"/>
        <v>1.0974230627783055</v>
      </c>
      <c r="EL88" s="6">
        <f t="shared" si="54"/>
        <v>1.0963294507066295</v>
      </c>
      <c r="EM88" s="6">
        <f t="shared" si="54"/>
        <v>1.1215223950991646</v>
      </c>
      <c r="EN88" s="6">
        <f t="shared" si="54"/>
        <v>1.0855607269305905</v>
      </c>
      <c r="EO88" s="6">
        <f t="shared" si="54"/>
        <v>1.1069777485500385</v>
      </c>
      <c r="EP88" s="6">
        <f t="shared" si="54"/>
        <v>1.08612398155743</v>
      </c>
      <c r="EQ88" s="6">
        <f t="shared" si="55"/>
        <v>1.1143191332506563</v>
      </c>
      <c r="ER88" s="6">
        <f t="shared" si="55"/>
        <v>1.0891267282630113</v>
      </c>
      <c r="ES88" s="17">
        <f t="shared" si="58"/>
        <v>56.606045626266116</v>
      </c>
      <c r="ET88" s="5">
        <f t="shared" si="58"/>
        <v>57.458943966389839</v>
      </c>
      <c r="EU88" s="5">
        <f t="shared" si="58"/>
        <v>58.122703481309706</v>
      </c>
      <c r="EV88" s="5">
        <f t="shared" si="58"/>
        <v>58.739708867949567</v>
      </c>
      <c r="EW88" s="5">
        <f t="shared" si="58"/>
        <v>59.016779548753476</v>
      </c>
      <c r="EX88" s="5">
        <f t="shared" si="58"/>
        <v>59.830164841583098</v>
      </c>
      <c r="EY88" s="5">
        <f t="shared" si="58"/>
        <v>59.771325903437955</v>
      </c>
      <c r="EZ88" s="5">
        <f t="shared" si="58"/>
        <v>61.424392518456067</v>
      </c>
      <c r="FA88" s="5">
        <f t="shared" si="53"/>
        <v>60.042529864036958</v>
      </c>
      <c r="FB88" s="5">
        <f t="shared" si="53"/>
        <v>59.654786823214636</v>
      </c>
      <c r="FC88" s="5">
        <f t="shared" si="53"/>
        <v>58.146794398228309</v>
      </c>
      <c r="FD88" s="5">
        <f t="shared" si="53"/>
        <v>58.679716495280076</v>
      </c>
      <c r="FE88" s="5">
        <f t="shared" si="53"/>
        <v>57.520704858522244</v>
      </c>
      <c r="FF88" s="5">
        <f t="shared" si="53"/>
        <v>60.165167498468215</v>
      </c>
      <c r="FG88" s="5">
        <f t="shared" si="49"/>
        <v>55.794543398384597</v>
      </c>
      <c r="FH88" s="15">
        <f t="shared" si="52"/>
        <v>2445.4321731018053</v>
      </c>
      <c r="FI88">
        <f t="shared" si="52"/>
        <v>2513.1112512373033</v>
      </c>
      <c r="FJ88">
        <f t="shared" si="52"/>
        <v>2572.2186151296637</v>
      </c>
      <c r="FK88">
        <f t="shared" si="52"/>
        <v>2628.6051437850219</v>
      </c>
      <c r="FL88">
        <f t="shared" si="52"/>
        <v>2668.8980574826342</v>
      </c>
      <c r="FM88">
        <f t="shared" si="52"/>
        <v>2732.0096801295044</v>
      </c>
      <c r="FN88">
        <f t="shared" si="52"/>
        <v>2754.0069361268797</v>
      </c>
      <c r="FO88">
        <f t="shared" si="52"/>
        <v>2855.9573509467336</v>
      </c>
      <c r="FP88">
        <f t="shared" si="52"/>
        <v>2820.0598901503076</v>
      </c>
      <c r="FQ88">
        <f t="shared" si="52"/>
        <v>2834.8352595819706</v>
      </c>
      <c r="FR88">
        <f t="shared" si="52"/>
        <v>2801.2246111807799</v>
      </c>
      <c r="FS88">
        <f t="shared" si="52"/>
        <v>2870.0157797483753</v>
      </c>
      <c r="FT88">
        <f t="shared" si="52"/>
        <v>2856.5389451385449</v>
      </c>
      <c r="FU88">
        <f t="shared" si="52"/>
        <v>3028.6810198745934</v>
      </c>
      <c r="FV88">
        <f t="shared" si="52"/>
        <v>2838.9872795729689</v>
      </c>
    </row>
    <row r="89" spans="1:178">
      <c r="A89" t="str">
        <f>VLOOKUP(B89,'[3]country codes'!$A$3:$B$287,2,0)</f>
        <v>ETH</v>
      </c>
      <c r="B89" s="1" t="s">
        <v>73</v>
      </c>
      <c r="C89" s="15">
        <v>5</v>
      </c>
      <c r="E89" s="17" t="str">
        <f>IFERROR(VLOOKUP(E$3&amp;$A89,[3]Calcs!$Q$2:$R$2281,2,0),"")</f>
        <v/>
      </c>
      <c r="F89" s="5" t="str">
        <f>IFERROR(VLOOKUP(F$3&amp;$A89,[3]Calcs!$Q$2:$R$2281,2,0),"")</f>
        <v/>
      </c>
      <c r="G89" s="5" t="str">
        <f>IFERROR(VLOOKUP(G$3&amp;$A89,[3]Calcs!$Q$2:$R$2281,2,0),"")</f>
        <v/>
      </c>
      <c r="H89" s="5" t="str">
        <f>IFERROR(VLOOKUP(H$3&amp;$A89,[3]Calcs!$Q$2:$R$2281,2,0),"")</f>
        <v/>
      </c>
      <c r="I89" s="5" t="str">
        <f>IFERROR(VLOOKUP(I$3&amp;$A89,[3]Calcs!$Q$2:$R$2281,2,0),"")</f>
        <v/>
      </c>
      <c r="J89" s="5" t="str">
        <f>IFERROR(VLOOKUP(J$3&amp;$A89,[3]Calcs!$Q$2:$R$2281,2,0),"")</f>
        <v/>
      </c>
      <c r="K89" s="5">
        <f>IFERROR(VLOOKUP(K$3&amp;$A89,[3]Calcs!$Q$2:$R$2281,2,0),"")</f>
        <v>42.41836249297365</v>
      </c>
      <c r="L89" s="5">
        <f>IFERROR(VLOOKUP(L$3&amp;$A89,[3]Calcs!$Q$2:$R$2281,2,0),"")</f>
        <v>42.113372213770873</v>
      </c>
      <c r="M89" s="5">
        <f>IFERROR(VLOOKUP(M$3&amp;$A89,[3]Calcs!$Q$2:$R$2281,2,0),"")</f>
        <v>42.748021205718373</v>
      </c>
      <c r="N89" s="5">
        <f>IFERROR(VLOOKUP(N$3&amp;$A89,[3]Calcs!$Q$2:$R$2281,2,0),"")</f>
        <v>43.369530470092258</v>
      </c>
      <c r="O89" s="5">
        <f>IFERROR(VLOOKUP(O$3&amp;$A89,[3]Calcs!$Q$2:$R$2281,2,0),"")</f>
        <v>42.030163879737209</v>
      </c>
      <c r="P89" s="5">
        <f>IFERROR(VLOOKUP(P$3&amp;$A89,[3]Calcs!$Q$2:$R$2281,2,0),"")</f>
        <v>41.603499105486549</v>
      </c>
      <c r="Q89" s="5">
        <f>IFERROR(VLOOKUP(Q$3&amp;$A89,[3]Calcs!$Q$2:$R$2281,2,0),"")</f>
        <v>43.222970117351068</v>
      </c>
      <c r="R89" s="5">
        <f>IFERROR(VLOOKUP(R$3&amp;$A89,[3]Calcs!$Q$2:$R$2281,2,0),"")</f>
        <v>41.728224389469922</v>
      </c>
      <c r="S89" s="5">
        <f>IFERROR(VLOOKUP(S$3&amp;$A89,[3]Calcs!$Q$2:$R$2281,2,0),"")</f>
        <v>45.358263864485892</v>
      </c>
      <c r="T89" s="127">
        <f t="shared" si="40"/>
        <v>-4.8284644019948128E-2</v>
      </c>
      <c r="U89" s="6">
        <f t="shared" si="41"/>
        <v>-0.17937740448684347</v>
      </c>
      <c r="V89" s="6">
        <f t="shared" si="42"/>
        <v>3.6300394750159697</v>
      </c>
      <c r="W89" s="17" t="str">
        <f>_xlfn.XLOOKUP(W$3&amp;$A89,[3]Calcs!$Q$2:$Q$2281,[3]Calcs!$H$2:$H$2281,"")</f>
        <v/>
      </c>
      <c r="X89" s="5" t="str">
        <f>_xlfn.XLOOKUP(X$3&amp;$A89,[3]Calcs!$Q$2:$Q$2281,[3]Calcs!$H$2:$H$2281,"")</f>
        <v/>
      </c>
      <c r="Y89" s="5" t="str">
        <f>_xlfn.XLOOKUP(Y$3&amp;$A89,[3]Calcs!$Q$2:$Q$2281,[3]Calcs!$H$2:$H$2281,"")</f>
        <v/>
      </c>
      <c r="Z89" s="5" t="str">
        <f>_xlfn.XLOOKUP(Z$3&amp;$A89,[3]Calcs!$Q$2:$Q$2281,[3]Calcs!$H$2:$H$2281,"")</f>
        <v/>
      </c>
      <c r="AA89" s="5" t="str">
        <f>_xlfn.XLOOKUP(AA$3&amp;$A89,[3]Calcs!$Q$2:$Q$2281,[3]Calcs!$H$2:$H$2281,"")</f>
        <v/>
      </c>
      <c r="AB89" s="5" t="str">
        <f>_xlfn.XLOOKUP(AB$3&amp;$A89,[3]Calcs!$Q$2:$Q$2281,[3]Calcs!$H$2:$H$2281,"")</f>
        <v/>
      </c>
      <c r="AC89" s="5">
        <f>_xlfn.XLOOKUP(AC$3&amp;$A89,[3]Calcs!$Q$2:$Q$2281,[3]Calcs!$H$2:$H$2281,"")</f>
        <v>4.5611686706542969</v>
      </c>
      <c r="AD89" s="5">
        <f>_xlfn.XLOOKUP(AD$3&amp;$A89,[3]Calcs!$Q$2:$Q$2281,[3]Calcs!$H$2:$H$2281,"")</f>
        <v>4.4448270797729492</v>
      </c>
      <c r="AE89" s="5">
        <f>_xlfn.XLOOKUP(AE$3&amp;$A89,[3]Calcs!$Q$2:$Q$2281,[3]Calcs!$H$2:$H$2281,"")</f>
        <v>4.5066466331481934</v>
      </c>
      <c r="AF89" s="5">
        <f>_xlfn.XLOOKUP(AF$3&amp;$A89,[3]Calcs!$Q$2:$Q$2281,[3]Calcs!$H$2:$H$2281,"")</f>
        <v>4.5731549263000488</v>
      </c>
      <c r="AG89" s="5">
        <f>_xlfn.XLOOKUP(AG$3&amp;$A89,[3]Calcs!$Q$2:$Q$2281,[3]Calcs!$H$2:$H$2281,"")</f>
        <v>4.2978487014770508</v>
      </c>
      <c r="AH89" s="5">
        <f>_xlfn.XLOOKUP(AH$3&amp;$A89,[3]Calcs!$Q$2:$Q$2281,[3]Calcs!$H$2:$H$2281,"")</f>
        <v>4.1803154945373535</v>
      </c>
      <c r="AI89" s="5">
        <f>_xlfn.XLOOKUP(AI$3&amp;$A89,[3]Calcs!$Q$2:$Q$2281,[3]Calcs!$H$2:$H$2281,"")</f>
        <v>4.3792624473571777</v>
      </c>
      <c r="AJ89" s="5">
        <f>_xlfn.XLOOKUP(AJ$3&amp;$A89,[3]Calcs!$Q$2:$Q$2281,[3]Calcs!$H$2:$H$2281,"")</f>
        <v>4.0995550155639648</v>
      </c>
      <c r="AK89" s="128">
        <f>_xlfn.XLOOKUP(AK$3&amp;$A89,[3]Calcs!$Q$2:$Q$2281,[3]Calcs!$H$2:$H$2281,"")</f>
        <v>4.5492196083068848</v>
      </c>
      <c r="AL89" s="127">
        <f t="shared" si="43"/>
        <v>-5.7302599861508326E-2</v>
      </c>
      <c r="AM89" s="6">
        <f t="shared" si="44"/>
        <v>0.44966459274291992</v>
      </c>
      <c r="AN89" s="17">
        <f>_xlfn.XLOOKUP(AN$3&amp;$A89,[3]Calcs!$Q$2:$Q$2281,[3]Calcs!$G$2:$G$2281,"")</f>
        <v>57.3</v>
      </c>
      <c r="AO89" s="5">
        <f>_xlfn.XLOOKUP(AO$3&amp;$A89,[3]Calcs!$Q$2:$Q$2281,[3]Calcs!$G$2:$G$2281,"")</f>
        <v>58.5</v>
      </c>
      <c r="AP89" s="5">
        <f>_xlfn.XLOOKUP(AP$3&amp;$A89,[3]Calcs!$Q$2:$Q$2281,[3]Calcs!$G$2:$G$2281,"")</f>
        <v>59.6</v>
      </c>
      <c r="AQ89" s="5">
        <f>_xlfn.XLOOKUP(AQ$3&amp;$A89,[3]Calcs!$Q$2:$Q$2281,[3]Calcs!$G$2:$G$2281,"")</f>
        <v>60.6</v>
      </c>
      <c r="AR89" s="5">
        <f>_xlfn.XLOOKUP(AR$3&amp;$A89,[3]Calcs!$Q$2:$Q$2281,[3]Calcs!$G$2:$G$2281,"")</f>
        <v>61.6</v>
      </c>
      <c r="AS89" s="5">
        <f>_xlfn.XLOOKUP(AS$3&amp;$A89,[3]Calcs!$Q$2:$Q$2281,[3]Calcs!$G$2:$G$2281,"")</f>
        <v>62.5</v>
      </c>
      <c r="AT89" s="5">
        <f>_xlfn.XLOOKUP(AT$3&amp;$A89,[3]Calcs!$Q$2:$Q$2281,[3]Calcs!$G$2:$G$2281,"")</f>
        <v>63.3</v>
      </c>
      <c r="AU89" s="5">
        <f>_xlfn.XLOOKUP(AU$3&amp;$A89,[3]Calcs!$Q$2:$Q$2281,[3]Calcs!$G$2:$G$2281,"")</f>
        <v>64</v>
      </c>
      <c r="AV89" s="5">
        <f>_xlfn.XLOOKUP(AV$3&amp;$A89,[3]Calcs!$Q$2:$Q$2281,[3]Calcs!$G$2:$G$2281,"")</f>
        <v>64.5</v>
      </c>
      <c r="AW89" s="5">
        <f>_xlfn.XLOOKUP(AW$3&amp;$A89,[3]Calcs!$Q$2:$Q$2281,[3]Calcs!$G$2:$G$2281,"")</f>
        <v>65</v>
      </c>
      <c r="AX89" s="5">
        <f>_xlfn.XLOOKUP(AX$3&amp;$A89,[3]Calcs!$Q$2:$Q$2281,[3]Calcs!$G$2:$G$2281,"")</f>
        <v>65.5</v>
      </c>
      <c r="AY89" s="5">
        <f>_xlfn.XLOOKUP(AY$3&amp;$A89,[3]Calcs!$Q$2:$Q$2281,[3]Calcs!$G$2:$G$2281,"")</f>
        <v>65.900000000000006</v>
      </c>
      <c r="AZ89" s="5">
        <f>_xlfn.XLOOKUP(AZ$3&amp;$A89,[3]Calcs!$Q$2:$Q$2281,[3]Calcs!$G$2:$G$2281,"")</f>
        <v>66.2</v>
      </c>
      <c r="BA89" s="5">
        <f>_xlfn.XLOOKUP(BA$3&amp;$A89,[3]Calcs!$Q$2:$Q$2281,[3]Calcs!$G$2:$G$2281,"")</f>
        <v>66.599999999999994</v>
      </c>
      <c r="BB89" s="5">
        <f>_xlfn.XLOOKUP(BB$3&amp;$A89,[3]Calcs!$Q$2:$Q$2281,[3]Calcs!$G$2:$G$2281,"")</f>
        <v>66.934806201550373</v>
      </c>
      <c r="BC89" s="127">
        <f t="shared" si="45"/>
        <v>0.70395604395604394</v>
      </c>
      <c r="BD89" s="6">
        <f t="shared" si="46"/>
        <v>0.33480620155037855</v>
      </c>
      <c r="BE89" s="17">
        <f>_xlfn.XLOOKUP(BE$3&amp;$A89,[3]Calcs!$Q$2:$Q$2281,[3]Calcs!$I$2:$I$2281,"")</f>
        <v>0.96395753536636697</v>
      </c>
      <c r="BF89" s="5">
        <f>_xlfn.XLOOKUP(BF$3&amp;$A89,[3]Calcs!$Q$2:$Q$2281,[3]Calcs!$I$2:$I$2281,"")</f>
        <v>0.96795288704191496</v>
      </c>
      <c r="BG89" s="5">
        <f>_xlfn.XLOOKUP(BG$3&amp;$A89,[3]Calcs!$Q$2:$Q$2281,[3]Calcs!$I$2:$I$2281,"")</f>
        <v>0.97709836564373598</v>
      </c>
      <c r="BH89" s="5">
        <f>_xlfn.XLOOKUP(BH$3&amp;$A89,[3]Calcs!$Q$2:$Q$2281,[3]Calcs!$I$2:$I$2281,"")</f>
        <v>1.00474951334854</v>
      </c>
      <c r="BI89" s="5">
        <f>_xlfn.XLOOKUP(BI$3&amp;$A89,[3]Calcs!$Q$2:$Q$2281,[3]Calcs!$I$2:$I$2281,"")</f>
        <v>1.0165571744898301</v>
      </c>
      <c r="BJ89" s="5">
        <f>_xlfn.XLOOKUP(BJ$3&amp;$A89,[3]Calcs!$Q$2:$Q$2281,[3]Calcs!$I$2:$I$2281,"")</f>
        <v>1.0029679268846701</v>
      </c>
      <c r="BK89" s="5">
        <f>_xlfn.XLOOKUP(BK$3&amp;$A89,[3]Calcs!$Q$2:$Q$2281,[3]Calcs!$I$2:$I$2281,"")</f>
        <v>0.99709000829296002</v>
      </c>
      <c r="BL89" s="5">
        <f>_xlfn.XLOOKUP(BL$3&amp;$A89,[3]Calcs!$Q$2:$Q$2281,[3]Calcs!$I$2:$I$2281,"")</f>
        <v>1.0187506656711101</v>
      </c>
      <c r="BM89" s="5">
        <f>_xlfn.XLOOKUP(BM$3&amp;$A89,[3]Calcs!$Q$2:$Q$2281,[3]Calcs!$I$2:$I$2281,"")</f>
        <v>1.0400142683387601</v>
      </c>
      <c r="BN89" s="5">
        <f>_xlfn.XLOOKUP(BN$3&amp;$A89,[3]Calcs!$Q$2:$Q$2281,[3]Calcs!$I$2:$I$2281,"")</f>
        <v>1.05985641935777</v>
      </c>
      <c r="BO89" s="5">
        <f>_xlfn.XLOOKUP(BO$3&amp;$A89,[3]Calcs!$Q$2:$Q$2281,[3]Calcs!$I$2:$I$2281,"")</f>
        <v>1.02271911872838</v>
      </c>
      <c r="BP89" s="5">
        <f>_xlfn.XLOOKUP(BP$3&amp;$A89,[3]Calcs!$Q$2:$Q$2281,[3]Calcs!$I$2:$I$2281,"")</f>
        <v>1.00771663999384</v>
      </c>
      <c r="BQ89" s="5">
        <f>_xlfn.XLOOKUP(BQ$3&amp;$A89,[3]Calcs!$Q$2:$Q$2281,[3]Calcs!$I$2:$I$2281,"")</f>
        <v>0.97867928501241741</v>
      </c>
      <c r="BR89" s="5">
        <f>_xlfn.XLOOKUP(BR$3&amp;$A89,[3]Calcs!$Q$2:$Q$2281,[3]Calcs!$I$2:$I$2281,"")</f>
        <v>0.94108919235437549</v>
      </c>
      <c r="BS89" s="5">
        <f>_xlfn.XLOOKUP(BS$3&amp;$A89,[3]Calcs!$Q$2:$Q$2281,[3]Calcs!$I$2:$I$2281,"")</f>
        <v>0.90002139214648857</v>
      </c>
      <c r="BT89" s="127">
        <f t="shared" si="47"/>
        <v>1.2557132558452153E-3</v>
      </c>
      <c r="BU89" s="6">
        <f t="shared" si="48"/>
        <v>-4.1067800207886918E-2</v>
      </c>
      <c r="BV89" s="15" t="str">
        <f t="shared" ref="BV89:CJ105" si="59">IFERROR(RANK(E89,E$4:E$155),"")</f>
        <v/>
      </c>
      <c r="BW89" t="str">
        <f t="shared" si="59"/>
        <v/>
      </c>
      <c r="BX89" t="str">
        <f t="shared" si="59"/>
        <v/>
      </c>
      <c r="BY89" t="str">
        <f t="shared" si="59"/>
        <v/>
      </c>
      <c r="BZ89" t="str">
        <f t="shared" si="59"/>
        <v/>
      </c>
      <c r="CA89" t="str">
        <f t="shared" si="59"/>
        <v/>
      </c>
      <c r="CB89">
        <f t="shared" si="59"/>
        <v>71</v>
      </c>
      <c r="CC89">
        <f t="shared" si="59"/>
        <v>83</v>
      </c>
      <c r="CD89">
        <f t="shared" si="59"/>
        <v>77</v>
      </c>
      <c r="CE89">
        <f t="shared" si="59"/>
        <v>76</v>
      </c>
      <c r="CF89">
        <f t="shared" si="59"/>
        <v>84</v>
      </c>
      <c r="CG89">
        <f t="shared" si="59"/>
        <v>93</v>
      </c>
      <c r="CH89">
        <f t="shared" si="59"/>
        <v>86</v>
      </c>
      <c r="CI89">
        <f t="shared" si="59"/>
        <v>96</v>
      </c>
      <c r="CJ89">
        <f t="shared" si="59"/>
        <v>51</v>
      </c>
      <c r="CK89" s="17" t="s">
        <v>333</v>
      </c>
      <c r="CL89" s="5" t="s">
        <v>333</v>
      </c>
      <c r="CM89" s="5" t="s">
        <v>333</v>
      </c>
      <c r="CN89" s="5" t="s">
        <v>333</v>
      </c>
      <c r="CO89" s="5" t="s">
        <v>333</v>
      </c>
      <c r="CP89" s="5" t="s">
        <v>333</v>
      </c>
      <c r="CQ89" s="5">
        <v>92.726982000000007</v>
      </c>
      <c r="CR89" s="5">
        <v>95.385793000000007</v>
      </c>
      <c r="CS89" s="5">
        <v>98.094263999999995</v>
      </c>
      <c r="CT89" s="5">
        <v>100.835453</v>
      </c>
      <c r="CU89" s="5">
        <v>103.603461</v>
      </c>
      <c r="CV89" s="5">
        <v>106.39992600000001</v>
      </c>
      <c r="CW89" s="5">
        <v>109.22441000000001</v>
      </c>
      <c r="CX89" s="5">
        <v>112.078727</v>
      </c>
      <c r="CY89" s="5">
        <v>114.963583</v>
      </c>
      <c r="CZ89" t="str">
        <f t="shared" ref="CZ89:DN105" si="60">IFERROR(CK89*E89,"")</f>
        <v/>
      </c>
      <c r="DA89" t="str">
        <f t="shared" si="60"/>
        <v/>
      </c>
      <c r="DB89" t="str">
        <f t="shared" si="60"/>
        <v/>
      </c>
      <c r="DC89" t="str">
        <f t="shared" si="60"/>
        <v/>
      </c>
      <c r="DD89" t="str">
        <f t="shared" si="60"/>
        <v/>
      </c>
      <c r="DE89" t="str">
        <f t="shared" si="60"/>
        <v/>
      </c>
      <c r="DF89">
        <f t="shared" si="60"/>
        <v>3933.3267353554429</v>
      </c>
      <c r="DG89">
        <f t="shared" si="60"/>
        <v>4017.0174045147005</v>
      </c>
      <c r="DH89">
        <f t="shared" si="60"/>
        <v>4193.3356776313367</v>
      </c>
      <c r="DI89">
        <f t="shared" si="60"/>
        <v>4373.186251349056</v>
      </c>
      <c r="DJ89">
        <f t="shared" si="60"/>
        <v>4354.4704443379624</v>
      </c>
      <c r="DK89">
        <f t="shared" si="60"/>
        <v>4426.6092261648355</v>
      </c>
      <c r="DL89">
        <f t="shared" si="60"/>
        <v>4721.0034095153014</v>
      </c>
      <c r="DM89">
        <f t="shared" si="60"/>
        <v>4676.8462695421413</v>
      </c>
      <c r="DN89">
        <f t="shared" si="60"/>
        <v>5214.5485325207246</v>
      </c>
      <c r="DO89" s="5">
        <v>78.489204999999998</v>
      </c>
      <c r="DP89" s="5">
        <v>80.674342999999993</v>
      </c>
      <c r="DQ89" s="5">
        <v>82.916235999999998</v>
      </c>
      <c r="DR89" s="5">
        <v>85.23392299999999</v>
      </c>
      <c r="DS89" s="5">
        <v>87.639961999999997</v>
      </c>
      <c r="DT89" s="5">
        <v>90.139927999999998</v>
      </c>
      <c r="DU89" s="5">
        <v>92.726982000000007</v>
      </c>
      <c r="DV89" s="5">
        <v>95.385793000000007</v>
      </c>
      <c r="DW89" s="5">
        <v>98.094263999999995</v>
      </c>
      <c r="DX89" s="5">
        <v>100.835453</v>
      </c>
      <c r="DY89" s="5">
        <v>103.603461</v>
      </c>
      <c r="DZ89" s="5">
        <v>106.39992600000001</v>
      </c>
      <c r="EA89" s="5">
        <v>109.22441000000001</v>
      </c>
      <c r="EB89" s="5">
        <v>112.078727</v>
      </c>
      <c r="EC89" s="5">
        <v>114.963583</v>
      </c>
      <c r="ED89" s="130" cm="1">
        <f t="array" ref="ED89">TREND($EJ89:$EQ89,$EJ$3:$EQ$3,ED$3)</f>
        <v>1.2722117357915259</v>
      </c>
      <c r="EE89" s="129" cm="1">
        <f t="array" ref="EE89">TREND($EJ89:$EQ89,$EJ$3:$EQ$3,EE$3)</f>
        <v>1.2570031342032628</v>
      </c>
      <c r="EF89" s="129" cm="1">
        <f t="array" ref="EF89">TREND($EJ89:$EQ89,$EJ$3:$EQ$3,EF$3)</f>
        <v>1.2417945326149997</v>
      </c>
      <c r="EG89" s="129" cm="1">
        <f t="array" ref="EG89">TREND($EJ89:$EQ89,$EJ$3:$EQ$3,EG$3)</f>
        <v>1.2265859310267366</v>
      </c>
      <c r="EH89" s="129" cm="1">
        <f t="array" ref="EH89">TREND($EJ89:$EQ89,$EJ$3:$EQ$3,EH$3)</f>
        <v>1.2113773294384735</v>
      </c>
      <c r="EI89" s="129" cm="1">
        <f t="array" ref="EI89">TREND($EJ89:$EQ89,$EJ$3:$EQ$3,EI$3)</f>
        <v>1.1961687278502104</v>
      </c>
      <c r="EJ89" s="6">
        <f t="shared" si="54"/>
        <v>1.1401888569695977</v>
      </c>
      <c r="EK89" s="6">
        <f t="shared" si="54"/>
        <v>1.1805165767869708</v>
      </c>
      <c r="EL89" s="6">
        <f t="shared" si="54"/>
        <v>1.1735617441753279</v>
      </c>
      <c r="EM89" s="6">
        <f t="shared" si="54"/>
        <v>1.1709304304195514</v>
      </c>
      <c r="EN89" s="6">
        <f t="shared" si="54"/>
        <v>1.1190484529793734</v>
      </c>
      <c r="EO89" s="6">
        <f t="shared" si="54"/>
        <v>1.0758015328349573</v>
      </c>
      <c r="EP89" s="6">
        <f t="shared" si="54"/>
        <v>1.0905015197199697</v>
      </c>
      <c r="EQ89" s="6">
        <f t="shared" si="55"/>
        <v>1.0712910517384859</v>
      </c>
      <c r="ER89" s="6">
        <f t="shared" si="55"/>
        <v>1.0988888959232346</v>
      </c>
      <c r="ES89" s="17">
        <f t="shared" si="58"/>
        <v>39.624174263167312</v>
      </c>
      <c r="ET89" s="5">
        <f t="shared" si="58"/>
        <v>41.738463326271656</v>
      </c>
      <c r="EU89" s="5">
        <f t="shared" si="58"/>
        <v>41.997241055522863</v>
      </c>
      <c r="EV89" s="5">
        <f t="shared" si="58"/>
        <v>41.861778211152206</v>
      </c>
      <c r="EW89" s="5">
        <f t="shared" si="58"/>
        <v>41.163041749727533</v>
      </c>
      <c r="EX89" s="5">
        <f t="shared" si="58"/>
        <v>43.425190618282137</v>
      </c>
      <c r="EY89" s="5">
        <f t="shared" si="58"/>
        <v>42.41836249297365</v>
      </c>
      <c r="EZ89" s="5">
        <f t="shared" si="58"/>
        <v>42.113372213770873</v>
      </c>
      <c r="FA89" s="5">
        <f t="shared" si="53"/>
        <v>42.748021205718373</v>
      </c>
      <c r="FB89" s="5">
        <f t="shared" si="53"/>
        <v>43.369530470092258</v>
      </c>
      <c r="FC89" s="5">
        <f t="shared" si="53"/>
        <v>42.030163879737209</v>
      </c>
      <c r="FD89" s="5">
        <f t="shared" si="53"/>
        <v>41.603499105486549</v>
      </c>
      <c r="FE89" s="5">
        <f t="shared" si="53"/>
        <v>43.222970117351068</v>
      </c>
      <c r="FF89" s="5">
        <f t="shared" si="53"/>
        <v>41.728224389469922</v>
      </c>
      <c r="FG89" s="5">
        <f t="shared" si="49"/>
        <v>45.358263864485892</v>
      </c>
      <c r="FH89" s="15">
        <f t="shared" ref="FH89:FV105" si="61">IFERROR(ES89*DO89,"")</f>
        <v>3110.0699366974632</v>
      </c>
      <c r="FI89">
        <f t="shared" si="61"/>
        <v>3367.2231066765603</v>
      </c>
      <c r="FJ89">
        <f t="shared" si="61"/>
        <v>3482.2531507086228</v>
      </c>
      <c r="FK89">
        <f t="shared" si="61"/>
        <v>3568.0435806924243</v>
      </c>
      <c r="FL89">
        <f t="shared" si="61"/>
        <v>3607.5274147505343</v>
      </c>
      <c r="FM89">
        <f t="shared" si="61"/>
        <v>3914.3435557182274</v>
      </c>
      <c r="FN89">
        <f t="shared" si="61"/>
        <v>3933.3267353554429</v>
      </c>
      <c r="FO89">
        <f t="shared" si="61"/>
        <v>4017.0174045147005</v>
      </c>
      <c r="FP89">
        <f t="shared" si="61"/>
        <v>4193.3356776313367</v>
      </c>
      <c r="FQ89">
        <f t="shared" si="61"/>
        <v>4373.186251349056</v>
      </c>
      <c r="FR89">
        <f t="shared" si="61"/>
        <v>4354.4704443379624</v>
      </c>
      <c r="FS89">
        <f t="shared" si="61"/>
        <v>4426.6092261648355</v>
      </c>
      <c r="FT89">
        <f t="shared" si="61"/>
        <v>4721.0034095153014</v>
      </c>
      <c r="FU89">
        <f t="shared" si="61"/>
        <v>4676.8462695421413</v>
      </c>
      <c r="FV89">
        <f t="shared" si="61"/>
        <v>5214.5485325207246</v>
      </c>
    </row>
    <row r="90" spans="1:178">
      <c r="A90" t="str">
        <f>VLOOKUP(B90,'[3]country codes'!$A$3:$B$287,2,0)</f>
        <v>SLV</v>
      </c>
      <c r="B90" s="1" t="s">
        <v>17</v>
      </c>
      <c r="C90" s="15">
        <v>1</v>
      </c>
      <c r="E90" s="17">
        <f>IFERROR(VLOOKUP(E$3&amp;$A90,[3]Calcs!$Q$2:$R$2281,2,0),"")</f>
        <v>50.326956088559868</v>
      </c>
      <c r="F90" s="5">
        <f>IFERROR(VLOOKUP(F$3&amp;$A90,[3]Calcs!$Q$2:$R$2281,2,0),"")</f>
        <v>47.325653293482489</v>
      </c>
      <c r="G90" s="5">
        <f>IFERROR(VLOOKUP(G$3&amp;$A90,[3]Calcs!$Q$2:$R$2281,2,0),"")</f>
        <v>47.390925425369517</v>
      </c>
      <c r="H90" s="5">
        <f>IFERROR(VLOOKUP(H$3&amp;$A90,[3]Calcs!$Q$2:$R$2281,2,0),"")</f>
        <v>58.864484327588144</v>
      </c>
      <c r="I90" s="5">
        <f>IFERROR(VLOOKUP(I$3&amp;$A90,[3]Calcs!$Q$2:$R$2281,2,0),"")</f>
        <v>58.064268316867306</v>
      </c>
      <c r="J90" s="5">
        <f>IFERROR(VLOOKUP(J$3&amp;$A90,[3]Calcs!$Q$2:$R$2281,2,0),"")</f>
        <v>44.813943457207721</v>
      </c>
      <c r="K90" s="5">
        <f>IFERROR(VLOOKUP(K$3&amp;$A90,[3]Calcs!$Q$2:$R$2281,2,0),"")</f>
        <v>52.781257057420433</v>
      </c>
      <c r="L90" s="5">
        <f>IFERROR(VLOOKUP(L$3&amp;$A90,[3]Calcs!$Q$2:$R$2281,2,0),"")</f>
        <v>56.302219844598199</v>
      </c>
      <c r="M90" s="5">
        <f>IFERROR(VLOOKUP(M$3&amp;$A90,[3]Calcs!$Q$2:$R$2281,2,0),"")</f>
        <v>52.697286513901837</v>
      </c>
      <c r="N90" s="5">
        <f>IFERROR(VLOOKUP(N$3&amp;$A90,[3]Calcs!$Q$2:$R$2281,2,0),"")</f>
        <v>53.685411807501168</v>
      </c>
      <c r="O90" s="5">
        <f>IFERROR(VLOOKUP(O$3&amp;$A90,[3]Calcs!$Q$2:$R$2281,2,0),"")</f>
        <v>54.294502654441033</v>
      </c>
      <c r="P90" s="5">
        <f>IFERROR(VLOOKUP(P$3&amp;$A90,[3]Calcs!$Q$2:$R$2281,2,0),"")</f>
        <v>56.014736226674849</v>
      </c>
      <c r="Q90" s="5">
        <f>IFERROR(VLOOKUP(Q$3&amp;$A90,[3]Calcs!$Q$2:$R$2281,2,0),"")</f>
        <v>55.106012194590775</v>
      </c>
      <c r="R90" s="5">
        <f>IFERROR(VLOOKUP(R$3&amp;$A90,[3]Calcs!$Q$2:$R$2281,2,0),"")</f>
        <v>56.326575285929465</v>
      </c>
      <c r="S90" s="5">
        <f>IFERROR(VLOOKUP(S$3&amp;$A90,[3]Calcs!$Q$2:$R$2281,2,0),"")</f>
        <v>50.52233542126698</v>
      </c>
      <c r="T90" s="127">
        <f t="shared" si="40"/>
        <v>0.47138490634756819</v>
      </c>
      <c r="U90" s="6">
        <f t="shared" si="41"/>
        <v>0.46345560651119772</v>
      </c>
      <c r="V90" s="6">
        <f t="shared" si="42"/>
        <v>-5.8042398646624846</v>
      </c>
      <c r="W90" s="17">
        <f>_xlfn.XLOOKUP(W$3&amp;$A90,[3]Calcs!$Q$2:$Q$2281,[3]Calcs!$H$2:$H$2281,"")</f>
        <v>5.7009296417236328</v>
      </c>
      <c r="X90" s="5">
        <f>_xlfn.XLOOKUP(X$3&amp;$A90,[3]Calcs!$Q$2:$Q$2281,[3]Calcs!$H$2:$H$2281,"")</f>
        <v>5.2955350875854492</v>
      </c>
      <c r="Y90" s="5">
        <f>_xlfn.XLOOKUP(Y$3&amp;$A90,[3]Calcs!$Q$2:$Q$2281,[3]Calcs!$H$2:$H$2281,"")</f>
        <v>5.1914939880371094</v>
      </c>
      <c r="Z90" s="5">
        <f>_xlfn.XLOOKUP(Z$3&amp;$A90,[3]Calcs!$Q$2:$Q$2281,[3]Calcs!$H$2:$H$2281,"")</f>
        <v>6.8390870094299316</v>
      </c>
      <c r="AA90" s="5">
        <f>_xlfn.XLOOKUP(AA$3&amp;$A90,[3]Calcs!$Q$2:$Q$2281,[3]Calcs!$H$2:$H$2281,"")</f>
        <v>6.7399110794067383</v>
      </c>
      <c r="AB90" s="5">
        <f>_xlfn.XLOOKUP(AB$3&amp;$A90,[3]Calcs!$Q$2:$Q$2281,[3]Calcs!$H$2:$H$2281,"")</f>
        <v>4.7412948608398438</v>
      </c>
      <c r="AC90" s="5">
        <f>_xlfn.XLOOKUP(AC$3&amp;$A90,[3]Calcs!$Q$2:$Q$2281,[3]Calcs!$H$2:$H$2281,"")</f>
        <v>5.9343714714050293</v>
      </c>
      <c r="AD90" s="5">
        <f>_xlfn.XLOOKUP(AD$3&amp;$A90,[3]Calcs!$Q$2:$Q$2281,[3]Calcs!$H$2:$H$2281,"")</f>
        <v>6.3250632286071777</v>
      </c>
      <c r="AE90" s="5">
        <f>_xlfn.XLOOKUP(AE$3&amp;$A90,[3]Calcs!$Q$2:$Q$2281,[3]Calcs!$H$2:$H$2281,"")</f>
        <v>5.8565235137939453</v>
      </c>
      <c r="AF90" s="5">
        <f>_xlfn.XLOOKUP(AF$3&amp;$A90,[3]Calcs!$Q$2:$Q$2281,[3]Calcs!$H$2:$H$2281,"")</f>
        <v>6.018496036529541</v>
      </c>
      <c r="AG90" s="5">
        <f>_xlfn.XLOOKUP(AG$3&amp;$A90,[3]Calcs!$Q$2:$Q$2281,[3]Calcs!$H$2:$H$2281,"")</f>
        <v>6.1398248672485352</v>
      </c>
      <c r="AH90" s="5">
        <f>_xlfn.XLOOKUP(AH$3&amp;$A90,[3]Calcs!$Q$2:$Q$2281,[3]Calcs!$H$2:$H$2281,"")</f>
        <v>6.3393182754516602</v>
      </c>
      <c r="AI90" s="5">
        <f>_xlfn.XLOOKUP(AI$3&amp;$A90,[3]Calcs!$Q$2:$Q$2281,[3]Calcs!$H$2:$H$2281,"")</f>
        <v>6.2411994934082031</v>
      </c>
      <c r="AJ90" s="5">
        <f>_xlfn.XLOOKUP(AJ$3&amp;$A90,[3]Calcs!$Q$2:$Q$2281,[3]Calcs!$H$2:$H$2281,"")</f>
        <v>6.4548206329345703</v>
      </c>
      <c r="AK90" s="128">
        <f>_xlfn.XLOOKUP(AK$3&amp;$A90,[3]Calcs!$Q$2:$Q$2281,[3]Calcs!$H$2:$H$2281,"")</f>
        <v>5.4619269371032715</v>
      </c>
      <c r="AL90" s="127">
        <f t="shared" si="43"/>
        <v>5.663247789655413E-2</v>
      </c>
      <c r="AM90" s="6">
        <f t="shared" si="44"/>
        <v>-0.99289369583129883</v>
      </c>
      <c r="AN90" s="17">
        <f>_xlfn.XLOOKUP(AN$3&amp;$A90,[3]Calcs!$Q$2:$Q$2281,[3]Calcs!$G$2:$G$2281,"")</f>
        <v>70.3</v>
      </c>
      <c r="AO90" s="5">
        <f>_xlfn.XLOOKUP(AO$3&amp;$A90,[3]Calcs!$Q$2:$Q$2281,[3]Calcs!$G$2:$G$2281,"")</f>
        <v>70.5</v>
      </c>
      <c r="AP90" s="5">
        <f>_xlfn.XLOOKUP(AP$3&amp;$A90,[3]Calcs!$Q$2:$Q$2281,[3]Calcs!$G$2:$G$2281,"")</f>
        <v>70.8</v>
      </c>
      <c r="AQ90" s="5">
        <f>_xlfn.XLOOKUP(AQ$3&amp;$A90,[3]Calcs!$Q$2:$Q$2281,[3]Calcs!$G$2:$G$2281,"")</f>
        <v>71</v>
      </c>
      <c r="AR90" s="5">
        <f>_xlfn.XLOOKUP(AR$3&amp;$A90,[3]Calcs!$Q$2:$Q$2281,[3]Calcs!$G$2:$G$2281,"")</f>
        <v>71.2</v>
      </c>
      <c r="AS90" s="5">
        <f>_xlfn.XLOOKUP(AS$3&amp;$A90,[3]Calcs!$Q$2:$Q$2281,[3]Calcs!$G$2:$G$2281,"")</f>
        <v>71.400000000000006</v>
      </c>
      <c r="AT90" s="5">
        <f>_xlfn.XLOOKUP(AT$3&amp;$A90,[3]Calcs!$Q$2:$Q$2281,[3]Calcs!$G$2:$G$2281,"")</f>
        <v>71.7</v>
      </c>
      <c r="AU90" s="5">
        <f>_xlfn.XLOOKUP(AU$3&amp;$A90,[3]Calcs!$Q$2:$Q$2281,[3]Calcs!$G$2:$G$2281,"")</f>
        <v>71.900000000000006</v>
      </c>
      <c r="AV90" s="5">
        <f>_xlfn.XLOOKUP(AV$3&amp;$A90,[3]Calcs!$Q$2:$Q$2281,[3]Calcs!$G$2:$G$2281,"")</f>
        <v>72.2</v>
      </c>
      <c r="AW90" s="5">
        <f>_xlfn.XLOOKUP(AW$3&amp;$A90,[3]Calcs!$Q$2:$Q$2281,[3]Calcs!$G$2:$G$2281,"")</f>
        <v>72.400000000000006</v>
      </c>
      <c r="AX90" s="5">
        <f>_xlfn.XLOOKUP(AX$3&amp;$A90,[3]Calcs!$Q$2:$Q$2281,[3]Calcs!$G$2:$G$2281,"")</f>
        <v>72.599999999999994</v>
      </c>
      <c r="AY90" s="5">
        <f>_xlfn.XLOOKUP(AY$3&amp;$A90,[3]Calcs!$Q$2:$Q$2281,[3]Calcs!$G$2:$G$2281,"")</f>
        <v>72.900000000000006</v>
      </c>
      <c r="AZ90" s="5">
        <f>_xlfn.XLOOKUP(AZ$3&amp;$A90,[3]Calcs!$Q$2:$Q$2281,[3]Calcs!$G$2:$G$2281,"")</f>
        <v>73.099999999999994</v>
      </c>
      <c r="BA90" s="5">
        <f>_xlfn.XLOOKUP(BA$3&amp;$A90,[3]Calcs!$Q$2:$Q$2281,[3]Calcs!$G$2:$G$2281,"")</f>
        <v>73.3</v>
      </c>
      <c r="BB90" s="5">
        <f>_xlfn.XLOOKUP(BB$3&amp;$A90,[3]Calcs!$Q$2:$Q$2281,[3]Calcs!$G$2:$G$2281,"")</f>
        <v>73.03060465116279</v>
      </c>
      <c r="BC90" s="127">
        <f t="shared" si="45"/>
        <v>0.23362637362637359</v>
      </c>
      <c r="BD90" s="6">
        <f t="shared" si="46"/>
        <v>-0.26939534883720739</v>
      </c>
      <c r="BE90" s="17">
        <f>_xlfn.XLOOKUP(BE$3&amp;$A90,[3]Calcs!$Q$2:$Q$2281,[3]Calcs!$I$2:$I$2281,"")</f>
        <v>2.0090129035967799</v>
      </c>
      <c r="BF90" s="5">
        <f>_xlfn.XLOOKUP(BF$3&amp;$A90,[3]Calcs!$Q$2:$Q$2281,[3]Calcs!$I$2:$I$2281,"")</f>
        <v>2.0707091114423601</v>
      </c>
      <c r="BG90" s="5">
        <f>_xlfn.XLOOKUP(BG$3&amp;$A90,[3]Calcs!$Q$2:$Q$2281,[3]Calcs!$I$2:$I$2281,"")</f>
        <v>1.9772703539795899</v>
      </c>
      <c r="BH90" s="5">
        <f>_xlfn.XLOOKUP(BH$3&amp;$A90,[3]Calcs!$Q$2:$Q$2281,[3]Calcs!$I$2:$I$2281,"")</f>
        <v>1.9095208009528899</v>
      </c>
      <c r="BI90" s="5">
        <f>_xlfn.XLOOKUP(BI$3&amp;$A90,[3]Calcs!$Q$2:$Q$2281,[3]Calcs!$I$2:$I$2281,"")</f>
        <v>1.9441902218940299</v>
      </c>
      <c r="BJ90" s="5">
        <f>_xlfn.XLOOKUP(BJ$3&amp;$A90,[3]Calcs!$Q$2:$Q$2281,[3]Calcs!$I$2:$I$2281,"")</f>
        <v>1.9149706376539199</v>
      </c>
      <c r="BK90" s="5">
        <f>_xlfn.XLOOKUP(BK$3&amp;$A90,[3]Calcs!$Q$2:$Q$2281,[3]Calcs!$I$2:$I$2281,"")</f>
        <v>1.93704386334144</v>
      </c>
      <c r="BL90" s="5">
        <f>_xlfn.XLOOKUP(BL$3&amp;$A90,[3]Calcs!$Q$2:$Q$2281,[3]Calcs!$I$2:$I$2281,"")</f>
        <v>1.8415281358345199</v>
      </c>
      <c r="BM90" s="5">
        <f>_xlfn.XLOOKUP(BM$3&amp;$A90,[3]Calcs!$Q$2:$Q$2281,[3]Calcs!$I$2:$I$2281,"")</f>
        <v>1.9325871036715301</v>
      </c>
      <c r="BN90" s="5">
        <f>_xlfn.XLOOKUP(BN$3&amp;$A90,[3]Calcs!$Q$2:$Q$2281,[3]Calcs!$I$2:$I$2281,"")</f>
        <v>1.95498513107857</v>
      </c>
      <c r="BO90" s="5">
        <f>_xlfn.XLOOKUP(BO$3&amp;$A90,[3]Calcs!$Q$2:$Q$2281,[3]Calcs!$I$2:$I$2281,"")</f>
        <v>2.0031331359625599</v>
      </c>
      <c r="BP90" s="5">
        <f>_xlfn.XLOOKUP(BP$3&amp;$A90,[3]Calcs!$Q$2:$Q$2281,[3]Calcs!$I$2:$I$2281,"")</f>
        <v>1.9855535806297799</v>
      </c>
      <c r="BQ90" s="5">
        <f>_xlfn.XLOOKUP(BQ$3&amp;$A90,[3]Calcs!$Q$2:$Q$2281,[3]Calcs!$I$2:$I$2281,"")</f>
        <v>2.0166999565075714</v>
      </c>
      <c r="BR90" s="5">
        <f>_xlfn.XLOOKUP(BR$3&amp;$A90,[3]Calcs!$Q$2:$Q$2281,[3]Calcs!$I$2:$I$2281,"")</f>
        <v>2.0649786397608372</v>
      </c>
      <c r="BS90" s="5">
        <f>_xlfn.XLOOKUP(BS$3&amp;$A90,[3]Calcs!$Q$2:$Q$2281,[3]Calcs!$I$2:$I$2281,"")</f>
        <v>1.8742151268656058</v>
      </c>
      <c r="BT90" s="127">
        <f t="shared" si="47"/>
        <v>1.9221922356880872E-3</v>
      </c>
      <c r="BU90" s="6">
        <f t="shared" si="48"/>
        <v>-0.19076351289523141</v>
      </c>
      <c r="BV90" s="15">
        <f t="shared" si="59"/>
        <v>15</v>
      </c>
      <c r="BW90">
        <f t="shared" si="59"/>
        <v>29</v>
      </c>
      <c r="BX90">
        <f t="shared" si="59"/>
        <v>27</v>
      </c>
      <c r="BY90">
        <f t="shared" si="59"/>
        <v>3</v>
      </c>
      <c r="BZ90">
        <f t="shared" si="59"/>
        <v>4</v>
      </c>
      <c r="CA90">
        <f t="shared" si="59"/>
        <v>51</v>
      </c>
      <c r="CB90">
        <f t="shared" si="59"/>
        <v>18</v>
      </c>
      <c r="CC90">
        <f t="shared" si="59"/>
        <v>7</v>
      </c>
      <c r="CD90">
        <f t="shared" si="59"/>
        <v>19</v>
      </c>
      <c r="CE90">
        <f t="shared" si="59"/>
        <v>13</v>
      </c>
      <c r="CF90">
        <f t="shared" si="59"/>
        <v>13</v>
      </c>
      <c r="CG90">
        <f t="shared" si="59"/>
        <v>12</v>
      </c>
      <c r="CH90">
        <f t="shared" si="59"/>
        <v>14</v>
      </c>
      <c r="CI90">
        <f t="shared" si="59"/>
        <v>13</v>
      </c>
      <c r="CJ90">
        <f t="shared" si="59"/>
        <v>29</v>
      </c>
      <c r="CK90" s="17">
        <v>6.0793950000000008</v>
      </c>
      <c r="CL90" s="5">
        <v>6.10581</v>
      </c>
      <c r="CM90" s="5">
        <v>6.131767</v>
      </c>
      <c r="CN90" s="5">
        <v>6.1576779999999998</v>
      </c>
      <c r="CO90" s="5">
        <v>6.1838770000000007</v>
      </c>
      <c r="CP90" s="5">
        <v>6.2105670000000002</v>
      </c>
      <c r="CQ90" s="5">
        <v>6.2379219999999993</v>
      </c>
      <c r="CR90" s="5">
        <v>6.266076</v>
      </c>
      <c r="CS90" s="5">
        <v>6.2951239999999995</v>
      </c>
      <c r="CT90" s="5">
        <v>6.3251210000000002</v>
      </c>
      <c r="CU90" s="5">
        <v>6.3561369999999995</v>
      </c>
      <c r="CV90" s="5">
        <v>6.3881239999999995</v>
      </c>
      <c r="CW90" s="5">
        <v>6.4207399999999994</v>
      </c>
      <c r="CX90" s="5">
        <v>6.4535499999999999</v>
      </c>
      <c r="CY90" s="5">
        <v>6.4862010000000003</v>
      </c>
      <c r="CZ90">
        <f t="shared" si="60"/>
        <v>305.95744521001046</v>
      </c>
      <c r="DA90">
        <f t="shared" si="60"/>
        <v>288.9614471358783</v>
      </c>
      <c r="DB90">
        <f t="shared" si="60"/>
        <v>290.59011262274174</v>
      </c>
      <c r="DC90">
        <f t="shared" si="60"/>
        <v>362.4685401253343</v>
      </c>
      <c r="DD90">
        <f t="shared" si="60"/>
        <v>359.06229336650449</v>
      </c>
      <c r="DE90">
        <f t="shared" si="60"/>
        <v>278.31999837520021</v>
      </c>
      <c r="DF90">
        <f t="shared" si="60"/>
        <v>329.24536458613812</v>
      </c>
      <c r="DG90">
        <f t="shared" si="60"/>
        <v>352.79398851496052</v>
      </c>
      <c r="DH90">
        <f t="shared" si="60"/>
        <v>331.73595306853974</v>
      </c>
      <c r="DI90">
        <f t="shared" si="60"/>
        <v>339.56672561727362</v>
      </c>
      <c r="DJ90">
        <f t="shared" si="60"/>
        <v>345.10329721849081</v>
      </c>
      <c r="DK90">
        <f t="shared" si="60"/>
        <v>357.82908084329102</v>
      </c>
      <c r="DL90">
        <f t="shared" si="60"/>
        <v>353.82137673829675</v>
      </c>
      <c r="DM90">
        <f t="shared" si="60"/>
        <v>363.50636993651011</v>
      </c>
      <c r="DN90">
        <f t="shared" si="60"/>
        <v>327.69802253175732</v>
      </c>
      <c r="DO90" s="5">
        <v>6.0793950000000008</v>
      </c>
      <c r="DP90" s="5">
        <v>6.10581</v>
      </c>
      <c r="DQ90" s="5">
        <v>6.131767</v>
      </c>
      <c r="DR90" s="5">
        <v>6.1576779999999998</v>
      </c>
      <c r="DS90" s="5">
        <v>6.1838770000000007</v>
      </c>
      <c r="DT90" s="5">
        <v>6.2105670000000002</v>
      </c>
      <c r="DU90" s="5">
        <v>6.2379219999999993</v>
      </c>
      <c r="DV90" s="5">
        <v>6.266076</v>
      </c>
      <c r="DW90" s="5">
        <v>6.2951239999999995</v>
      </c>
      <c r="DX90" s="5">
        <v>6.3251210000000002</v>
      </c>
      <c r="DY90" s="5">
        <v>6.3561369999999995</v>
      </c>
      <c r="DZ90" s="5">
        <v>6.3881239999999995</v>
      </c>
      <c r="EA90" s="5">
        <v>6.4207399999999994</v>
      </c>
      <c r="EB90" s="5">
        <v>6.4535499999999999</v>
      </c>
      <c r="EC90" s="5">
        <v>6.4862010000000003</v>
      </c>
      <c r="ED90" s="127" t="str">
        <f t="shared" ref="ED90:EI105" si="62">IFERROR(E90/VLOOKUP($C90,$C$159:$S$166,E$3-2003,0),"")</f>
        <v/>
      </c>
      <c r="EE90" s="6">
        <f t="shared" si="62"/>
        <v>0.91480070184488105</v>
      </c>
      <c r="EF90" s="6">
        <f t="shared" si="62"/>
        <v>0.90354506565577353</v>
      </c>
      <c r="EG90" s="6">
        <f t="shared" si="62"/>
        <v>1.0570131442847917</v>
      </c>
      <c r="EH90" s="6">
        <f t="shared" si="62"/>
        <v>1.0753859494552747</v>
      </c>
      <c r="EI90" s="6">
        <f t="shared" si="62"/>
        <v>0.82062866055395933</v>
      </c>
      <c r="EJ90" s="6">
        <f t="shared" si="54"/>
        <v>0.97371382046821997</v>
      </c>
      <c r="EK90" s="6">
        <f t="shared" si="54"/>
        <v>1.005909086109583</v>
      </c>
      <c r="EL90" s="6">
        <f t="shared" si="54"/>
        <v>0.96221107452235966</v>
      </c>
      <c r="EM90" s="6">
        <f t="shared" si="54"/>
        <v>1.0092969037113921</v>
      </c>
      <c r="EN90" s="6">
        <f t="shared" si="54"/>
        <v>1.013641085116908</v>
      </c>
      <c r="EO90" s="6">
        <f t="shared" si="54"/>
        <v>1.0567035817021433</v>
      </c>
      <c r="EP90" s="6">
        <f t="shared" si="54"/>
        <v>1.0405289976844501</v>
      </c>
      <c r="EQ90" s="6">
        <f t="shared" si="55"/>
        <v>1.0432245626706309</v>
      </c>
      <c r="ER90" s="6">
        <f t="shared" si="55"/>
        <v>0.98621159937952063</v>
      </c>
      <c r="ES90" s="17">
        <f t="shared" si="58"/>
        <v>50.326956088559868</v>
      </c>
      <c r="ET90" s="5">
        <f t="shared" si="58"/>
        <v>47.325653293482489</v>
      </c>
      <c r="EU90" s="5">
        <f t="shared" si="58"/>
        <v>47.390925425369517</v>
      </c>
      <c r="EV90" s="5">
        <f t="shared" si="58"/>
        <v>58.864484327588144</v>
      </c>
      <c r="EW90" s="5">
        <f t="shared" si="58"/>
        <v>58.064268316867306</v>
      </c>
      <c r="EX90" s="5">
        <f t="shared" si="58"/>
        <v>44.813943457207721</v>
      </c>
      <c r="EY90" s="5">
        <f t="shared" si="58"/>
        <v>52.781257057420433</v>
      </c>
      <c r="EZ90" s="5">
        <f t="shared" si="58"/>
        <v>56.302219844598199</v>
      </c>
      <c r="FA90" s="5">
        <f t="shared" si="53"/>
        <v>52.697286513901837</v>
      </c>
      <c r="FB90" s="5">
        <f t="shared" si="53"/>
        <v>53.685411807501168</v>
      </c>
      <c r="FC90" s="5">
        <f t="shared" si="53"/>
        <v>54.294502654441033</v>
      </c>
      <c r="FD90" s="5">
        <f t="shared" si="53"/>
        <v>56.014736226674849</v>
      </c>
      <c r="FE90" s="5">
        <f t="shared" si="53"/>
        <v>55.106012194590775</v>
      </c>
      <c r="FF90" s="5">
        <f t="shared" si="53"/>
        <v>56.326575285929465</v>
      </c>
      <c r="FG90" s="5">
        <f t="shared" si="49"/>
        <v>50.52233542126698</v>
      </c>
      <c r="FH90" s="15">
        <f t="shared" si="61"/>
        <v>305.95744521001046</v>
      </c>
      <c r="FI90">
        <f t="shared" si="61"/>
        <v>288.9614471358783</v>
      </c>
      <c r="FJ90">
        <f t="shared" si="61"/>
        <v>290.59011262274174</v>
      </c>
      <c r="FK90">
        <f t="shared" si="61"/>
        <v>362.4685401253343</v>
      </c>
      <c r="FL90">
        <f t="shared" si="61"/>
        <v>359.06229336650449</v>
      </c>
      <c r="FM90">
        <f t="shared" si="61"/>
        <v>278.31999837520021</v>
      </c>
      <c r="FN90">
        <f t="shared" si="61"/>
        <v>329.24536458613812</v>
      </c>
      <c r="FO90">
        <f t="shared" si="61"/>
        <v>352.79398851496052</v>
      </c>
      <c r="FP90">
        <f t="shared" si="61"/>
        <v>331.73595306853974</v>
      </c>
      <c r="FQ90">
        <f t="shared" si="61"/>
        <v>339.56672561727362</v>
      </c>
      <c r="FR90">
        <f t="shared" si="61"/>
        <v>345.10329721849081</v>
      </c>
      <c r="FS90">
        <f t="shared" si="61"/>
        <v>357.82908084329102</v>
      </c>
      <c r="FT90">
        <f t="shared" si="61"/>
        <v>353.82137673829675</v>
      </c>
      <c r="FU90">
        <f t="shared" si="61"/>
        <v>363.50636993651011</v>
      </c>
      <c r="FV90">
        <f t="shared" si="61"/>
        <v>327.69802253175732</v>
      </c>
    </row>
    <row r="91" spans="1:178">
      <c r="A91" t="str">
        <f>VLOOKUP(B91,'[3]country codes'!$A$3:$B$287,2,0)</f>
        <v>ISR</v>
      </c>
      <c r="B91" s="1" t="s">
        <v>74</v>
      </c>
      <c r="C91" s="15">
        <v>4</v>
      </c>
      <c r="E91" s="17">
        <f>IFERROR(VLOOKUP(E$3&amp;$A91,[3]Calcs!$Q$2:$R$2281,2,0),"")</f>
        <v>48.090361969527216</v>
      </c>
      <c r="F91" s="5">
        <f>IFERROR(VLOOKUP(F$3&amp;$A91,[3]Calcs!$Q$2:$R$2281,2,0),"")</f>
        <v>46.96139340056596</v>
      </c>
      <c r="G91" s="5">
        <f>IFERROR(VLOOKUP(G$3&amp;$A91,[3]Calcs!$Q$2:$R$2281,2,0),"")</f>
        <v>50.258976685616275</v>
      </c>
      <c r="H91" s="5">
        <f>IFERROR(VLOOKUP(H$3&amp;$A91,[3]Calcs!$Q$2:$R$2281,2,0),"")</f>
        <v>52.594241545403257</v>
      </c>
      <c r="I91" s="5">
        <f>IFERROR(VLOOKUP(I$3&amp;$A91,[3]Calcs!$Q$2:$R$2281,2,0),"")</f>
        <v>50.725626334672988</v>
      </c>
      <c r="J91" s="5">
        <f>IFERROR(VLOOKUP(J$3&amp;$A91,[3]Calcs!$Q$2:$R$2281,2,0),"")</f>
        <v>49.1890107348326</v>
      </c>
      <c r="K91" s="5">
        <f>IFERROR(VLOOKUP(K$3&amp;$A91,[3]Calcs!$Q$2:$R$2281,2,0),"")</f>
        <v>46.60305365879357</v>
      </c>
      <c r="L91" s="5">
        <f>IFERROR(VLOOKUP(L$3&amp;$A91,[3]Calcs!$Q$2:$R$2281,2,0),"")</f>
        <v>50.231172776125582</v>
      </c>
      <c r="M91" s="5">
        <f>IFERROR(VLOOKUP(M$3&amp;$A91,[3]Calcs!$Q$2:$R$2281,2,0),"")</f>
        <v>54.94647139249566</v>
      </c>
      <c r="N91" s="5">
        <f>IFERROR(VLOOKUP(N$3&amp;$A91,[3]Calcs!$Q$2:$R$2281,2,0),"")</f>
        <v>48.534908832340491</v>
      </c>
      <c r="O91" s="5">
        <f>IFERROR(VLOOKUP(O$3&amp;$A91,[3]Calcs!$Q$2:$R$2281,2,0),"")</f>
        <v>52.955378656872625</v>
      </c>
      <c r="P91" s="5">
        <f>IFERROR(VLOOKUP(P$3&amp;$A91,[3]Calcs!$Q$2:$R$2281,2,0),"")</f>
        <v>50.575047662908482</v>
      </c>
      <c r="Q91" s="5">
        <f>IFERROR(VLOOKUP(Q$3&amp;$A91,[3]Calcs!$Q$2:$R$2281,2,0),"")</f>
        <v>47.331669933975384</v>
      </c>
      <c r="R91" s="5">
        <f>IFERROR(VLOOKUP(R$3&amp;$A91,[3]Calcs!$Q$2:$R$2281,2,0),"")</f>
        <v>48.243421472114974</v>
      </c>
      <c r="S91" s="5">
        <f>IFERROR(VLOOKUP(S$3&amp;$A91,[3]Calcs!$Q$2:$R$2281,2,0),"")</f>
        <v>50.075759951117078</v>
      </c>
      <c r="T91" s="127">
        <f t="shared" si="40"/>
        <v>4.6994126496084983E-2</v>
      </c>
      <c r="U91" s="6">
        <f t="shared" si="41"/>
        <v>8.036359517035431E-2</v>
      </c>
      <c r="V91" s="6">
        <f t="shared" si="42"/>
        <v>1.8323384790021038</v>
      </c>
      <c r="W91" s="17">
        <f>_xlfn.XLOOKUP(W$3&amp;$A91,[3]Calcs!$Q$2:$Q$2281,[3]Calcs!$H$2:$H$2281,"")</f>
        <v>7.1734170913696289</v>
      </c>
      <c r="X91" s="5">
        <f>_xlfn.XLOOKUP(X$3&amp;$A91,[3]Calcs!$Q$2:$Q$2281,[3]Calcs!$H$2:$H$2281,"")</f>
        <v>6.8411149978637695</v>
      </c>
      <c r="Y91" s="5">
        <f>_xlfn.XLOOKUP(Y$3&amp;$A91,[3]Calcs!$Q$2:$Q$2281,[3]Calcs!$H$2:$H$2281,"")</f>
        <v>7.2612614631652832</v>
      </c>
      <c r="Z91" s="5">
        <f>_xlfn.XLOOKUP(Z$3&amp;$A91,[3]Calcs!$Q$2:$Q$2281,[3]Calcs!$H$2:$H$2281,"")</f>
        <v>7.3529791831970215</v>
      </c>
      <c r="AA91" s="5">
        <f>_xlfn.XLOOKUP(AA$3&amp;$A91,[3]Calcs!$Q$2:$Q$2281,[3]Calcs!$H$2:$H$2281,"")</f>
        <v>7.3589162826538086</v>
      </c>
      <c r="AB91" s="5">
        <f>_xlfn.XLOOKUP(AB$3&amp;$A91,[3]Calcs!$Q$2:$Q$2281,[3]Calcs!$H$2:$H$2281,"")</f>
        <v>7.4331479072570801</v>
      </c>
      <c r="AC91" s="5">
        <f>_xlfn.XLOOKUP(AC$3&amp;$A91,[3]Calcs!$Q$2:$Q$2281,[3]Calcs!$H$2:$H$2281,"")</f>
        <v>7.1108546257019043</v>
      </c>
      <c r="AD91" s="5">
        <f>_xlfn.XLOOKUP(AD$3&amp;$A91,[3]Calcs!$Q$2:$Q$2281,[3]Calcs!$H$2:$H$2281,"")</f>
        <v>7.3205633163452148</v>
      </c>
      <c r="AE91" s="5">
        <f>_xlfn.XLOOKUP(AE$3&amp;$A91,[3]Calcs!$Q$2:$Q$2281,[3]Calcs!$H$2:$H$2281,"")</f>
        <v>7.4005703926086426</v>
      </c>
      <c r="AF91" s="5">
        <f>_xlfn.XLOOKUP(AF$3&amp;$A91,[3]Calcs!$Q$2:$Q$2281,[3]Calcs!$H$2:$H$2281,"")</f>
        <v>7.0794110298156738</v>
      </c>
      <c r="AG91" s="5">
        <f>_xlfn.XLOOKUP(AG$3&amp;$A91,[3]Calcs!$Q$2:$Q$2281,[3]Calcs!$H$2:$H$2281,"")</f>
        <v>7.1590108871459961</v>
      </c>
      <c r="AH91" s="5">
        <f>_xlfn.XLOOKUP(AH$3&amp;$A91,[3]Calcs!$Q$2:$Q$2281,[3]Calcs!$H$2:$H$2281,"")</f>
        <v>7.3310360908508301</v>
      </c>
      <c r="AI91" s="5">
        <f>_xlfn.XLOOKUP(AI$3&amp;$A91,[3]Calcs!$Q$2:$Q$2281,[3]Calcs!$H$2:$H$2281,"")</f>
        <v>6.9271788597106934</v>
      </c>
      <c r="AJ91" s="5">
        <f>_xlfn.XLOOKUP(AJ$3&amp;$A91,[3]Calcs!$Q$2:$Q$2281,[3]Calcs!$H$2:$H$2281,"")</f>
        <v>7.331779956817627</v>
      </c>
      <c r="AK91" s="128">
        <f>_xlfn.XLOOKUP(AK$3&amp;$A91,[3]Calcs!$Q$2:$Q$2281,[3]Calcs!$H$2:$H$2281,"")</f>
        <v>7.1949281692504883</v>
      </c>
      <c r="AL91" s="127">
        <f t="shared" si="43"/>
        <v>2.1759630559564946E-3</v>
      </c>
      <c r="AM91" s="6">
        <f t="shared" si="44"/>
        <v>-0.13685178756713867</v>
      </c>
      <c r="AN91" s="17">
        <f>_xlfn.XLOOKUP(AN$3&amp;$A91,[3]Calcs!$Q$2:$Q$2281,[3]Calcs!$G$2:$G$2281,"")</f>
        <v>80.5</v>
      </c>
      <c r="AO91" s="5">
        <f>_xlfn.XLOOKUP(AO$3&amp;$A91,[3]Calcs!$Q$2:$Q$2281,[3]Calcs!$G$2:$G$2281,"")</f>
        <v>80.8</v>
      </c>
      <c r="AP91" s="5">
        <f>_xlfn.XLOOKUP(AP$3&amp;$A91,[3]Calcs!$Q$2:$Q$2281,[3]Calcs!$G$2:$G$2281,"")</f>
        <v>81</v>
      </c>
      <c r="AQ91" s="5">
        <f>_xlfn.XLOOKUP(AQ$3&amp;$A91,[3]Calcs!$Q$2:$Q$2281,[3]Calcs!$G$2:$G$2281,"")</f>
        <v>81.3</v>
      </c>
      <c r="AR91" s="5">
        <f>_xlfn.XLOOKUP(AR$3&amp;$A91,[3]Calcs!$Q$2:$Q$2281,[3]Calcs!$G$2:$G$2281,"")</f>
        <v>81.5</v>
      </c>
      <c r="AS91" s="5">
        <f>_xlfn.XLOOKUP(AS$3&amp;$A91,[3]Calcs!$Q$2:$Q$2281,[3]Calcs!$G$2:$G$2281,"")</f>
        <v>81.7</v>
      </c>
      <c r="AT91" s="5">
        <f>_xlfn.XLOOKUP(AT$3&amp;$A91,[3]Calcs!$Q$2:$Q$2281,[3]Calcs!$G$2:$G$2281,"")</f>
        <v>81.8</v>
      </c>
      <c r="AU91" s="5">
        <f>_xlfn.XLOOKUP(AU$3&amp;$A91,[3]Calcs!$Q$2:$Q$2281,[3]Calcs!$G$2:$G$2281,"")</f>
        <v>82</v>
      </c>
      <c r="AV91" s="5">
        <f>_xlfn.XLOOKUP(AV$3&amp;$A91,[3]Calcs!$Q$2:$Q$2281,[3]Calcs!$G$2:$G$2281,"")</f>
        <v>82.2</v>
      </c>
      <c r="AW91" s="5">
        <f>_xlfn.XLOOKUP(AW$3&amp;$A91,[3]Calcs!$Q$2:$Q$2281,[3]Calcs!$G$2:$G$2281,"")</f>
        <v>82.3</v>
      </c>
      <c r="AX91" s="5">
        <f>_xlfn.XLOOKUP(AX$3&amp;$A91,[3]Calcs!$Q$2:$Q$2281,[3]Calcs!$G$2:$G$2281,"")</f>
        <v>82.5</v>
      </c>
      <c r="AY91" s="5">
        <f>_xlfn.XLOOKUP(AY$3&amp;$A91,[3]Calcs!$Q$2:$Q$2281,[3]Calcs!$G$2:$G$2281,"")</f>
        <v>82.7</v>
      </c>
      <c r="AZ91" s="5">
        <f>_xlfn.XLOOKUP(AZ$3&amp;$A91,[3]Calcs!$Q$2:$Q$2281,[3]Calcs!$G$2:$G$2281,"")</f>
        <v>82.8</v>
      </c>
      <c r="BA91" s="5">
        <f>_xlfn.XLOOKUP(BA$3&amp;$A91,[3]Calcs!$Q$2:$Q$2281,[3]Calcs!$G$2:$G$2281,"")</f>
        <v>83</v>
      </c>
      <c r="BB91" s="5">
        <f>_xlfn.XLOOKUP(BB$3&amp;$A91,[3]Calcs!$Q$2:$Q$2281,[3]Calcs!$G$2:$G$2281,"")</f>
        <v>82.222093023255823</v>
      </c>
      <c r="BC91" s="127">
        <f t="shared" si="45"/>
        <v>0.18439560439560448</v>
      </c>
      <c r="BD91" s="6">
        <f t="shared" si="46"/>
        <v>-0.77790697674417686</v>
      </c>
      <c r="BE91" s="17">
        <f>_xlfn.XLOOKUP(BE$3&amp;$A91,[3]Calcs!$Q$2:$Q$2281,[3]Calcs!$I$2:$I$2281,"")</f>
        <v>5.8025815170825101</v>
      </c>
      <c r="BF91" s="5">
        <f>_xlfn.XLOOKUP(BF$3&amp;$A91,[3]Calcs!$Q$2:$Q$2281,[3]Calcs!$I$2:$I$2281,"")</f>
        <v>5.6637533940193396</v>
      </c>
      <c r="BG91" s="5">
        <f>_xlfn.XLOOKUP(BG$3&amp;$A91,[3]Calcs!$Q$2:$Q$2281,[3]Calcs!$I$2:$I$2281,"")</f>
        <v>5.43929034861236</v>
      </c>
      <c r="BH91" s="5">
        <f>_xlfn.XLOOKUP(BH$3&amp;$A91,[3]Calcs!$Q$2:$Q$2281,[3]Calcs!$I$2:$I$2281,"")</f>
        <v>5.0298430924998296</v>
      </c>
      <c r="BI91" s="5">
        <f>_xlfn.XLOOKUP(BI$3&amp;$A91,[3]Calcs!$Q$2:$Q$2281,[3]Calcs!$I$2:$I$2281,"")</f>
        <v>5.4750981547528799</v>
      </c>
      <c r="BJ91" s="5">
        <f>_xlfn.XLOOKUP(BJ$3&amp;$A91,[3]Calcs!$Q$2:$Q$2281,[3]Calcs!$I$2:$I$2281,"")</f>
        <v>5.9448760966467997</v>
      </c>
      <c r="BK91" s="5">
        <f>_xlfn.XLOOKUP(BK$3&amp;$A91,[3]Calcs!$Q$2:$Q$2281,[3]Calcs!$I$2:$I$2281,"")</f>
        <v>6.1555889455688</v>
      </c>
      <c r="BL91" s="5">
        <f>_xlfn.XLOOKUP(BL$3&amp;$A91,[3]Calcs!$Q$2:$Q$2281,[3]Calcs!$I$2:$I$2281,"")</f>
        <v>5.5635340036616503</v>
      </c>
      <c r="BM91" s="5">
        <f>_xlfn.XLOOKUP(BM$3&amp;$A91,[3]Calcs!$Q$2:$Q$2281,[3]Calcs!$I$2:$I$2281,"")</f>
        <v>4.6471851624279799</v>
      </c>
      <c r="BN91" s="5">
        <f>_xlfn.XLOOKUP(BN$3&amp;$A91,[3]Calcs!$Q$2:$Q$2281,[3]Calcs!$I$2:$I$2281,"")</f>
        <v>5.6653434361870501</v>
      </c>
      <c r="BO91" s="5">
        <f>_xlfn.XLOOKUP(BO$3&amp;$A91,[3]Calcs!$Q$2:$Q$2281,[3]Calcs!$I$2:$I$2281,"")</f>
        <v>4.77155335366737</v>
      </c>
      <c r="BP91" s="5">
        <f>_xlfn.XLOOKUP(BP$3&amp;$A91,[3]Calcs!$Q$2:$Q$2281,[3]Calcs!$I$2:$I$2281,"")</f>
        <v>5.5468825998615703</v>
      </c>
      <c r="BQ91" s="5">
        <f>_xlfn.XLOOKUP(BQ$3&amp;$A91,[3]Calcs!$Q$2:$Q$2281,[3]Calcs!$I$2:$I$2281,"")</f>
        <v>5.7851748993062939</v>
      </c>
      <c r="BR91" s="5">
        <f>_xlfn.XLOOKUP(BR$3&amp;$A91,[3]Calcs!$Q$2:$Q$2281,[3]Calcs!$I$2:$I$2281,"")</f>
        <v>6.1113518499137927</v>
      </c>
      <c r="BS91" s="5">
        <f>_xlfn.XLOOKUP(BS$3&amp;$A91,[3]Calcs!$Q$2:$Q$2281,[3]Calcs!$I$2:$I$2281,"")</f>
        <v>5.3416644715106276</v>
      </c>
      <c r="BT91" s="127">
        <f t="shared" si="47"/>
        <v>2.1451684329364547E-3</v>
      </c>
      <c r="BU91" s="6">
        <f t="shared" si="48"/>
        <v>-0.76968737840316503</v>
      </c>
      <c r="BV91" s="15">
        <f t="shared" si="59"/>
        <v>20</v>
      </c>
      <c r="BW91">
        <f t="shared" si="59"/>
        <v>32</v>
      </c>
      <c r="BX91">
        <f t="shared" si="59"/>
        <v>14</v>
      </c>
      <c r="BY91">
        <f t="shared" si="59"/>
        <v>17</v>
      </c>
      <c r="BZ91">
        <f t="shared" si="59"/>
        <v>23</v>
      </c>
      <c r="CA91">
        <f t="shared" si="59"/>
        <v>32</v>
      </c>
      <c r="CB91">
        <f t="shared" si="59"/>
        <v>48</v>
      </c>
      <c r="CC91">
        <f t="shared" si="59"/>
        <v>27</v>
      </c>
      <c r="CD91">
        <f t="shared" si="59"/>
        <v>12</v>
      </c>
      <c r="CE91">
        <f t="shared" si="59"/>
        <v>40</v>
      </c>
      <c r="CF91">
        <f t="shared" si="59"/>
        <v>19</v>
      </c>
      <c r="CG91">
        <f t="shared" si="59"/>
        <v>33</v>
      </c>
      <c r="CH91">
        <f t="shared" si="59"/>
        <v>56</v>
      </c>
      <c r="CI91">
        <f t="shared" si="59"/>
        <v>49</v>
      </c>
      <c r="CJ91">
        <f t="shared" si="59"/>
        <v>32</v>
      </c>
      <c r="CK91" s="17">
        <v>6.6806409999999996</v>
      </c>
      <c r="CL91" s="5">
        <v>6.8471479999999998</v>
      </c>
      <c r="CM91" s="5">
        <v>7.0208320000000004</v>
      </c>
      <c r="CN91" s="5">
        <v>7.1900370000000002</v>
      </c>
      <c r="CO91" s="5">
        <v>7.3464460000000003</v>
      </c>
      <c r="CP91" s="5">
        <v>7.4870950000000001</v>
      </c>
      <c r="CQ91" s="5">
        <v>7.6149459999999998</v>
      </c>
      <c r="CR91" s="5">
        <v>7.7348340000000002</v>
      </c>
      <c r="CS91" s="5">
        <v>7.8542160000000001</v>
      </c>
      <c r="CT91" s="5">
        <v>7.9784959999999998</v>
      </c>
      <c r="CU91" s="5">
        <v>8.1089839999999995</v>
      </c>
      <c r="CV91" s="5">
        <v>8.2438490000000009</v>
      </c>
      <c r="CW91" s="5">
        <v>8.3815069999999992</v>
      </c>
      <c r="CX91" s="5">
        <v>8.5193729999999999</v>
      </c>
      <c r="CY91" s="5">
        <v>8.6555409999999995</v>
      </c>
      <c r="CZ91">
        <f t="shared" si="60"/>
        <v>321.27444387846424</v>
      </c>
      <c r="DA91">
        <f t="shared" si="60"/>
        <v>321.55161089989838</v>
      </c>
      <c r="DB91">
        <f t="shared" si="60"/>
        <v>352.85983180162873</v>
      </c>
      <c r="DC91">
        <f t="shared" si="60"/>
        <v>378.15454269838659</v>
      </c>
      <c r="DD91">
        <f t="shared" si="60"/>
        <v>372.65307468385305</v>
      </c>
      <c r="DE91">
        <f t="shared" si="60"/>
        <v>368.28279632771148</v>
      </c>
      <c r="DF91">
        <f t="shared" si="60"/>
        <v>354.87973704681548</v>
      </c>
      <c r="DG91">
        <f t="shared" si="60"/>
        <v>388.52978304865053</v>
      </c>
      <c r="DH91">
        <f t="shared" si="60"/>
        <v>431.5614547544817</v>
      </c>
      <c r="DI91">
        <f t="shared" si="60"/>
        <v>387.2355759791933</v>
      </c>
      <c r="DJ91">
        <f t="shared" si="60"/>
        <v>429.41431824252157</v>
      </c>
      <c r="DK91">
        <f t="shared" si="60"/>
        <v>416.93305610082047</v>
      </c>
      <c r="DL91">
        <f t="shared" si="60"/>
        <v>396.71072287330418</v>
      </c>
      <c r="DM91">
        <f t="shared" si="60"/>
        <v>411.00370231715658</v>
      </c>
      <c r="DN91">
        <f t="shared" si="60"/>
        <v>433.43279336305181</v>
      </c>
      <c r="DO91" s="5">
        <v>6.6806409999999996</v>
      </c>
      <c r="DP91" s="5">
        <v>6.8471479999999998</v>
      </c>
      <c r="DQ91" s="5">
        <v>7.0208320000000004</v>
      </c>
      <c r="DR91" s="5">
        <v>7.1900370000000002</v>
      </c>
      <c r="DS91" s="5">
        <v>7.3464460000000003</v>
      </c>
      <c r="DT91" s="5">
        <v>7.4870950000000001</v>
      </c>
      <c r="DU91" s="5">
        <v>7.6149459999999998</v>
      </c>
      <c r="DV91" s="5">
        <v>7.7348340000000002</v>
      </c>
      <c r="DW91" s="5">
        <v>7.8542160000000001</v>
      </c>
      <c r="DX91" s="5">
        <v>7.9784959999999998</v>
      </c>
      <c r="DY91" s="5">
        <v>8.1089839999999995</v>
      </c>
      <c r="DZ91" s="5">
        <v>8.2438490000000009</v>
      </c>
      <c r="EA91" s="5">
        <v>8.3815069999999992</v>
      </c>
      <c r="EB91" s="5">
        <v>8.5193729999999999</v>
      </c>
      <c r="EC91" s="5">
        <v>8.6555409999999995</v>
      </c>
      <c r="ED91" s="127" t="str">
        <f t="shared" si="62"/>
        <v/>
      </c>
      <c r="EE91" s="6">
        <f t="shared" si="62"/>
        <v>1.0213557437640273</v>
      </c>
      <c r="EF91" s="6">
        <f t="shared" si="62"/>
        <v>1.1450932838640011</v>
      </c>
      <c r="EG91" s="6">
        <f t="shared" si="62"/>
        <v>1.1878930220832211</v>
      </c>
      <c r="EH91" s="6">
        <f t="shared" si="62"/>
        <v>1.1468702075656554</v>
      </c>
      <c r="EI91" s="6">
        <f t="shared" si="62"/>
        <v>1.1351651990263771</v>
      </c>
      <c r="EJ91" s="6">
        <f t="shared" si="54"/>
        <v>1.0855751267909992</v>
      </c>
      <c r="EK91" s="6">
        <f t="shared" si="54"/>
        <v>1.1649687087319067</v>
      </c>
      <c r="EL91" s="6">
        <f t="shared" si="54"/>
        <v>1.2243274346774935</v>
      </c>
      <c r="EM91" s="6">
        <f t="shared" si="54"/>
        <v>1.0957637352888259</v>
      </c>
      <c r="EN91" s="6">
        <f t="shared" si="54"/>
        <v>1.1886435178544472</v>
      </c>
      <c r="EO91" s="6">
        <f t="shared" si="54"/>
        <v>1.166991466333543</v>
      </c>
      <c r="EP91" s="6">
        <f t="shared" si="54"/>
        <v>1.1153552640092301</v>
      </c>
      <c r="EQ91" s="6">
        <f t="shared" si="55"/>
        <v>1.1054771562634749</v>
      </c>
      <c r="ER91" s="6">
        <f t="shared" si="55"/>
        <v>1.1487603211015189</v>
      </c>
      <c r="ES91" s="17">
        <f t="shared" si="58"/>
        <v>48.090361969527216</v>
      </c>
      <c r="ET91" s="5">
        <f t="shared" si="58"/>
        <v>46.96139340056596</v>
      </c>
      <c r="EU91" s="5">
        <f t="shared" si="58"/>
        <v>50.258976685616275</v>
      </c>
      <c r="EV91" s="5">
        <f t="shared" si="58"/>
        <v>52.594241545403257</v>
      </c>
      <c r="EW91" s="5">
        <f t="shared" si="58"/>
        <v>50.725626334672988</v>
      </c>
      <c r="EX91" s="5">
        <f t="shared" si="58"/>
        <v>49.1890107348326</v>
      </c>
      <c r="EY91" s="5">
        <f t="shared" si="58"/>
        <v>46.60305365879357</v>
      </c>
      <c r="EZ91" s="5">
        <f t="shared" si="58"/>
        <v>50.231172776125582</v>
      </c>
      <c r="FA91" s="5">
        <f t="shared" si="53"/>
        <v>54.94647139249566</v>
      </c>
      <c r="FB91" s="5">
        <f t="shared" si="53"/>
        <v>48.534908832340491</v>
      </c>
      <c r="FC91" s="5">
        <f t="shared" si="53"/>
        <v>52.955378656872625</v>
      </c>
      <c r="FD91" s="5">
        <f t="shared" si="53"/>
        <v>50.575047662908482</v>
      </c>
      <c r="FE91" s="5">
        <f t="shared" si="53"/>
        <v>47.331669933975384</v>
      </c>
      <c r="FF91" s="5">
        <f t="shared" si="53"/>
        <v>48.243421472114974</v>
      </c>
      <c r="FG91" s="5">
        <f t="shared" si="49"/>
        <v>50.075759951117078</v>
      </c>
      <c r="FH91" s="15">
        <f t="shared" si="61"/>
        <v>321.27444387846424</v>
      </c>
      <c r="FI91">
        <f t="shared" si="61"/>
        <v>321.55161089989838</v>
      </c>
      <c r="FJ91">
        <f t="shared" si="61"/>
        <v>352.85983180162873</v>
      </c>
      <c r="FK91">
        <f t="shared" si="61"/>
        <v>378.15454269838659</v>
      </c>
      <c r="FL91">
        <f t="shared" si="61"/>
        <v>372.65307468385305</v>
      </c>
      <c r="FM91">
        <f t="shared" si="61"/>
        <v>368.28279632771148</v>
      </c>
      <c r="FN91">
        <f t="shared" si="61"/>
        <v>354.87973704681548</v>
      </c>
      <c r="FO91">
        <f t="shared" si="61"/>
        <v>388.52978304865053</v>
      </c>
      <c r="FP91">
        <f t="shared" si="61"/>
        <v>431.5614547544817</v>
      </c>
      <c r="FQ91">
        <f t="shared" si="61"/>
        <v>387.2355759791933</v>
      </c>
      <c r="FR91">
        <f t="shared" si="61"/>
        <v>429.41431824252157</v>
      </c>
      <c r="FS91">
        <f t="shared" si="61"/>
        <v>416.93305610082047</v>
      </c>
      <c r="FT91">
        <f t="shared" si="61"/>
        <v>396.71072287330418</v>
      </c>
      <c r="FU91">
        <f t="shared" si="61"/>
        <v>411.00370231715658</v>
      </c>
      <c r="FV91">
        <f t="shared" si="61"/>
        <v>433.43279336305181</v>
      </c>
    </row>
    <row r="92" spans="1:178">
      <c r="A92" t="str">
        <f>VLOOKUP(B92,'[3]country codes'!$A$3:$B$287,2,0)</f>
        <v>AFG</v>
      </c>
      <c r="B92" s="1" t="s">
        <v>138</v>
      </c>
      <c r="C92" s="15">
        <v>6</v>
      </c>
      <c r="E92" s="17" t="str">
        <f>IFERROR(VLOOKUP(E$3&amp;$A92,[3]Calcs!$Q$2:$R$2281,2,0),"")</f>
        <v/>
      </c>
      <c r="F92" s="5" t="str">
        <f>IFERROR(VLOOKUP(F$3&amp;$A92,[3]Calcs!$Q$2:$R$2281,2,0),"")</f>
        <v/>
      </c>
      <c r="G92" s="5">
        <f>IFERROR(VLOOKUP(G$3&amp;$A92,[3]Calcs!$Q$2:$R$2281,2,0),"")</f>
        <v>36.536091387604159</v>
      </c>
      <c r="H92" s="5">
        <f>IFERROR(VLOOKUP(H$3&amp;$A92,[3]Calcs!$Q$2:$R$2281,2,0),"")</f>
        <v>40.826796282659359</v>
      </c>
      <c r="I92" s="5">
        <f>IFERROR(VLOOKUP(I$3&amp;$A92,[3]Calcs!$Q$2:$R$2281,2,0),"")</f>
        <v>43.426891193302453</v>
      </c>
      <c r="J92" s="5">
        <f>IFERROR(VLOOKUP(J$3&amp;$A92,[3]Calcs!$Q$2:$R$2281,2,0),"")</f>
        <v>37.668961913428859</v>
      </c>
      <c r="K92" s="5">
        <f>IFERROR(VLOOKUP(K$3&amp;$A92,[3]Calcs!$Q$2:$R$2281,2,0),"")</f>
        <v>37.536713931446513</v>
      </c>
      <c r="L92" s="5">
        <f>IFERROR(VLOOKUP(L$3&amp;$A92,[3]Calcs!$Q$2:$R$2281,2,0),"")</f>
        <v>36.55420164921852</v>
      </c>
      <c r="M92" s="5">
        <f>IFERROR(VLOOKUP(M$3&amp;$A92,[3]Calcs!$Q$2:$R$2281,2,0),"")</f>
        <v>33.833397962925559</v>
      </c>
      <c r="N92" s="5">
        <f>IFERROR(VLOOKUP(N$3&amp;$A92,[3]Calcs!$Q$2:$R$2281,2,0),"")</f>
        <v>40.10080812133009</v>
      </c>
      <c r="O92" s="5">
        <f>IFERROR(VLOOKUP(O$3&amp;$A92,[3]Calcs!$Q$2:$R$2281,2,0),"")</f>
        <v>42.042749233352296</v>
      </c>
      <c r="P92" s="5">
        <f>IFERROR(VLOOKUP(P$3&amp;$A92,[3]Calcs!$Q$2:$R$2281,2,0),"")</f>
        <v>31.463232319655464</v>
      </c>
      <c r="Q92" s="5">
        <f>IFERROR(VLOOKUP(Q$3&amp;$A92,[3]Calcs!$Q$2:$R$2281,2,0),"")</f>
        <v>31.540553534851547</v>
      </c>
      <c r="R92" s="5">
        <f>IFERROR(VLOOKUP(R$3&amp;$A92,[3]Calcs!$Q$2:$R$2281,2,0),"")</f>
        <v>29.409203208169547</v>
      </c>
      <c r="S92" s="5" t="str">
        <f>IFERROR(VLOOKUP(S$3&amp;$A92,[3]Calcs!$Q$2:$R$2281,2,0),"")</f>
        <v/>
      </c>
      <c r="T92" s="127">
        <f t="shared" si="40"/>
        <v>-0.76530472495316426</v>
      </c>
      <c r="U92" s="6">
        <f t="shared" si="41"/>
        <v>-0.61775075521038969</v>
      </c>
      <c r="V92" s="6" t="str">
        <f t="shared" si="42"/>
        <v/>
      </c>
      <c r="W92" s="17" t="str">
        <f>_xlfn.XLOOKUP(W$3&amp;$A92,[3]Calcs!$Q$2:$Q$2281,[3]Calcs!$H$2:$H$2281,"")</f>
        <v/>
      </c>
      <c r="X92" s="5" t="str">
        <f>_xlfn.XLOOKUP(X$3&amp;$A92,[3]Calcs!$Q$2:$Q$2281,[3]Calcs!$H$2:$H$2281,"")</f>
        <v/>
      </c>
      <c r="Y92" s="5">
        <f>_xlfn.XLOOKUP(Y$3&amp;$A92,[3]Calcs!$Q$2:$Q$2281,[3]Calcs!$H$2:$H$2281,"")</f>
        <v>3.7235898971557617</v>
      </c>
      <c r="Z92" s="5">
        <f>_xlfn.XLOOKUP(Z$3&amp;$A92,[3]Calcs!$Q$2:$Q$2281,[3]Calcs!$H$2:$H$2281,"")</f>
        <v>4.4017782211303711</v>
      </c>
      <c r="AA92" s="5">
        <f>_xlfn.XLOOKUP(AA$3&amp;$A92,[3]Calcs!$Q$2:$Q$2281,[3]Calcs!$H$2:$H$2281,"")</f>
        <v>4.7583808898925781</v>
      </c>
      <c r="AB92" s="5">
        <f>_xlfn.XLOOKUP(AB$3&amp;$A92,[3]Calcs!$Q$2:$Q$2281,[3]Calcs!$H$2:$H$2281,"")</f>
        <v>3.8317191600799561</v>
      </c>
      <c r="AC92" s="5">
        <f>_xlfn.XLOOKUP(AC$3&amp;$A92,[3]Calcs!$Q$2:$Q$2281,[3]Calcs!$H$2:$H$2281,"")</f>
        <v>3.7829375267028809</v>
      </c>
      <c r="AD92" s="5">
        <f>_xlfn.XLOOKUP(AD$3&amp;$A92,[3]Calcs!$Q$2:$Q$2281,[3]Calcs!$H$2:$H$2281,"")</f>
        <v>3.5721004009246826</v>
      </c>
      <c r="AE92" s="5">
        <f>_xlfn.XLOOKUP(AE$3&amp;$A92,[3]Calcs!$Q$2:$Q$2281,[3]Calcs!$H$2:$H$2281,"")</f>
        <v>3.1308956146240234</v>
      </c>
      <c r="AF92" s="5">
        <f>_xlfn.XLOOKUP(AF$3&amp;$A92,[3]Calcs!$Q$2:$Q$2281,[3]Calcs!$H$2:$H$2281,"")</f>
        <v>3.9828546047210693</v>
      </c>
      <c r="AG92" s="5">
        <f>_xlfn.XLOOKUP(AG$3&amp;$A92,[3]Calcs!$Q$2:$Q$2281,[3]Calcs!$H$2:$H$2281,"")</f>
        <v>4.2201685905456543</v>
      </c>
      <c r="AH92" s="5">
        <f>_xlfn.XLOOKUP(AH$3&amp;$A92,[3]Calcs!$Q$2:$Q$2281,[3]Calcs!$H$2:$H$2281,"")</f>
        <v>2.6617181301116943</v>
      </c>
      <c r="AI92" s="5">
        <f>_xlfn.XLOOKUP(AI$3&amp;$A92,[3]Calcs!$Q$2:$Q$2281,[3]Calcs!$H$2:$H$2281,"")</f>
        <v>2.6943032741546631</v>
      </c>
      <c r="AJ92" s="5">
        <f>_xlfn.XLOOKUP(AJ$3&amp;$A92,[3]Calcs!$Q$2:$Q$2281,[3]Calcs!$H$2:$H$2281,"")</f>
        <v>2.3750917911529541</v>
      </c>
      <c r="AK92" s="128" t="str">
        <f>_xlfn.XLOOKUP(AK$3&amp;$A92,[3]Calcs!$Q$2:$Q$2281,[3]Calcs!$H$2:$H$2281,"")</f>
        <v/>
      </c>
      <c r="AL92" s="127">
        <f t="shared" si="43"/>
        <v>-0.14956852939579038</v>
      </c>
      <c r="AM92" s="6" t="str">
        <f t="shared" si="44"/>
        <v/>
      </c>
      <c r="AN92" s="17">
        <f>_xlfn.XLOOKUP(AN$3&amp;$A92,[3]Calcs!$Q$2:$Q$2281,[3]Calcs!$G$2:$G$2281,"")</f>
        <v>58.8</v>
      </c>
      <c r="AO92" s="5">
        <f>_xlfn.XLOOKUP(AO$3&amp;$A92,[3]Calcs!$Q$2:$Q$2281,[3]Calcs!$G$2:$G$2281,"")</f>
        <v>59.4</v>
      </c>
      <c r="AP92" s="5">
        <f>_xlfn.XLOOKUP(AP$3&amp;$A92,[3]Calcs!$Q$2:$Q$2281,[3]Calcs!$G$2:$G$2281,"")</f>
        <v>59.9</v>
      </c>
      <c r="AQ92" s="5">
        <f>_xlfn.XLOOKUP(AQ$3&amp;$A92,[3]Calcs!$Q$2:$Q$2281,[3]Calcs!$G$2:$G$2281,"")</f>
        <v>60.5</v>
      </c>
      <c r="AR92" s="5">
        <f>_xlfn.XLOOKUP(AR$3&amp;$A92,[3]Calcs!$Q$2:$Q$2281,[3]Calcs!$G$2:$G$2281,"")</f>
        <v>61</v>
      </c>
      <c r="AS92" s="5">
        <f>_xlfn.XLOOKUP(AS$3&amp;$A92,[3]Calcs!$Q$2:$Q$2281,[3]Calcs!$G$2:$G$2281,"")</f>
        <v>61.6</v>
      </c>
      <c r="AT92" s="5">
        <f>_xlfn.XLOOKUP(AT$3&amp;$A92,[3]Calcs!$Q$2:$Q$2281,[3]Calcs!$G$2:$G$2281,"")</f>
        <v>62.1</v>
      </c>
      <c r="AU92" s="5">
        <f>_xlfn.XLOOKUP(AU$3&amp;$A92,[3]Calcs!$Q$2:$Q$2281,[3]Calcs!$G$2:$G$2281,"")</f>
        <v>62.5</v>
      </c>
      <c r="AV92" s="5">
        <f>_xlfn.XLOOKUP(AV$3&amp;$A92,[3]Calcs!$Q$2:$Q$2281,[3]Calcs!$G$2:$G$2281,"")</f>
        <v>63</v>
      </c>
      <c r="AW92" s="5">
        <f>_xlfn.XLOOKUP(AW$3&amp;$A92,[3]Calcs!$Q$2:$Q$2281,[3]Calcs!$G$2:$G$2281,"")</f>
        <v>63.4</v>
      </c>
      <c r="AX92" s="5">
        <f>_xlfn.XLOOKUP(AX$3&amp;$A92,[3]Calcs!$Q$2:$Q$2281,[3]Calcs!$G$2:$G$2281,"")</f>
        <v>63.8</v>
      </c>
      <c r="AY92" s="5">
        <f>_xlfn.XLOOKUP(AY$3&amp;$A92,[3]Calcs!$Q$2:$Q$2281,[3]Calcs!$G$2:$G$2281,"")</f>
        <v>64.099999999999994</v>
      </c>
      <c r="AZ92" s="5">
        <f>_xlfn.XLOOKUP(AZ$3&amp;$A92,[3]Calcs!$Q$2:$Q$2281,[3]Calcs!$G$2:$G$2281,"")</f>
        <v>64.5</v>
      </c>
      <c r="BA92" s="5">
        <f>_xlfn.XLOOKUP(BA$3&amp;$A92,[3]Calcs!$Q$2:$Q$2281,[3]Calcs!$G$2:$G$2281,"")</f>
        <v>64.8</v>
      </c>
      <c r="BB92" s="5">
        <f>_xlfn.XLOOKUP(BB$3&amp;$A92,[3]Calcs!$Q$2:$Q$2281,[3]Calcs!$G$2:$G$2281,"")</f>
        <v>64.891379844961236</v>
      </c>
      <c r="BC92" s="127">
        <f t="shared" si="45"/>
        <v>0.46505494505494488</v>
      </c>
      <c r="BD92" s="6">
        <f t="shared" si="46"/>
        <v>9.1379844961238632E-2</v>
      </c>
      <c r="BE92" s="17">
        <f>_xlfn.XLOOKUP(BE$3&amp;$A92,[3]Calcs!$Q$2:$Q$2281,[3]Calcs!$I$2:$I$2281,"")</f>
        <v>0.62208291193006404</v>
      </c>
      <c r="BF92" s="5">
        <f>_xlfn.XLOOKUP(BF$3&amp;$A92,[3]Calcs!$Q$2:$Q$2281,[3]Calcs!$I$2:$I$2281,"")</f>
        <v>0.662415204167633</v>
      </c>
      <c r="BG92" s="5">
        <f>_xlfn.XLOOKUP(BG$3&amp;$A92,[3]Calcs!$Q$2:$Q$2281,[3]Calcs!$I$2:$I$2281,"")</f>
        <v>0.64575882180292099</v>
      </c>
      <c r="BH92" s="5">
        <f>_xlfn.XLOOKUP(BH$3&amp;$A92,[3]Calcs!$Q$2:$Q$2281,[3]Calcs!$I$2:$I$2281,"")</f>
        <v>0.75210749077447003</v>
      </c>
      <c r="BI92" s="5">
        <f>_xlfn.XLOOKUP(BI$3&amp;$A92,[3]Calcs!$Q$2:$Q$2281,[3]Calcs!$I$2:$I$2281,"")</f>
        <v>0.77686634879466598</v>
      </c>
      <c r="BJ92" s="5">
        <f>_xlfn.XLOOKUP(BJ$3&amp;$A92,[3]Calcs!$Q$2:$Q$2281,[3]Calcs!$I$2:$I$2281,"")</f>
        <v>0.75786863355734602</v>
      </c>
      <c r="BK92" s="5">
        <f>_xlfn.XLOOKUP(BK$3&amp;$A92,[3]Calcs!$Q$2:$Q$2281,[3]Calcs!$I$2:$I$2281,"")</f>
        <v>0.76351266136478702</v>
      </c>
      <c r="BL92" s="5">
        <f>_xlfn.XLOOKUP(BL$3&amp;$A92,[3]Calcs!$Q$2:$Q$2281,[3]Calcs!$I$2:$I$2281,"")</f>
        <v>0.74001508514797598</v>
      </c>
      <c r="BM92" s="5">
        <f>_xlfn.XLOOKUP(BM$3&amp;$A92,[3]Calcs!$Q$2:$Q$2281,[3]Calcs!$I$2:$I$2281,"")</f>
        <v>0.73606945174793303</v>
      </c>
      <c r="BN92" s="5">
        <f>_xlfn.XLOOKUP(BN$3&amp;$A92,[3]Calcs!$Q$2:$Q$2281,[3]Calcs!$I$2:$I$2281,"")</f>
        <v>0.70566288347573103</v>
      </c>
      <c r="BO92" s="5">
        <f>_xlfn.XLOOKUP(BO$3&amp;$A92,[3]Calcs!$Q$2:$Q$2281,[3]Calcs!$I$2:$I$2281,"")</f>
        <v>0.70134223218971403</v>
      </c>
      <c r="BP92" s="5">
        <f>_xlfn.XLOOKUP(BP$3&amp;$A92,[3]Calcs!$Q$2:$Q$2281,[3]Calcs!$I$2:$I$2281,"")</f>
        <v>0.66404706834691896</v>
      </c>
      <c r="BQ92" s="5">
        <f>_xlfn.XLOOKUP(BQ$3&amp;$A92,[3]Calcs!$Q$2:$Q$2281,[3]Calcs!$I$2:$I$2281,"")</f>
        <v>0.72698864915873251</v>
      </c>
      <c r="BR92" s="5">
        <f>_xlfn.XLOOKUP(BR$3&amp;$A92,[3]Calcs!$Q$2:$Q$2281,[3]Calcs!$I$2:$I$2281,"")</f>
        <v>0.73209174728481574</v>
      </c>
      <c r="BS92" s="5" t="str">
        <f>_xlfn.XLOOKUP(BS$3&amp;$A92,[3]Calcs!$Q$2:$Q$2281,[3]Calcs!$I$2:$I$2281,"")</f>
        <v/>
      </c>
      <c r="BT92" s="127">
        <f t="shared" si="47"/>
        <v>3.3071378353336954E-3</v>
      </c>
      <c r="BU92" s="6" t="str">
        <f t="shared" si="48"/>
        <v/>
      </c>
      <c r="BV92" s="15" t="str">
        <f t="shared" si="59"/>
        <v/>
      </c>
      <c r="BW92" t="str">
        <f t="shared" si="59"/>
        <v/>
      </c>
      <c r="BX92">
        <f t="shared" si="59"/>
        <v>90</v>
      </c>
      <c r="BY92">
        <f t="shared" si="59"/>
        <v>82</v>
      </c>
      <c r="BZ92">
        <f t="shared" si="59"/>
        <v>61</v>
      </c>
      <c r="CA92">
        <f t="shared" si="59"/>
        <v>103</v>
      </c>
      <c r="CB92">
        <f t="shared" si="59"/>
        <v>106</v>
      </c>
      <c r="CC92">
        <f t="shared" si="59"/>
        <v>109</v>
      </c>
      <c r="CD92">
        <f t="shared" si="59"/>
        <v>122</v>
      </c>
      <c r="CE92">
        <f t="shared" si="59"/>
        <v>94</v>
      </c>
      <c r="CF92">
        <f t="shared" si="59"/>
        <v>83</v>
      </c>
      <c r="CG92">
        <f t="shared" si="59"/>
        <v>143</v>
      </c>
      <c r="CH92">
        <f t="shared" si="59"/>
        <v>140</v>
      </c>
      <c r="CI92">
        <f t="shared" si="59"/>
        <v>146</v>
      </c>
      <c r="CJ92" t="str">
        <f t="shared" si="59"/>
        <v/>
      </c>
      <c r="CK92" s="17" t="s">
        <v>333</v>
      </c>
      <c r="CL92" s="5" t="s">
        <v>333</v>
      </c>
      <c r="CM92" s="5">
        <v>27.722280999999999</v>
      </c>
      <c r="CN92" s="5">
        <v>28.394805999999999</v>
      </c>
      <c r="CO92" s="5">
        <v>29.185510999999998</v>
      </c>
      <c r="CP92" s="5">
        <v>30.117411000000001</v>
      </c>
      <c r="CQ92" s="5">
        <v>31.161377999999999</v>
      </c>
      <c r="CR92" s="5">
        <v>32.269592000000003</v>
      </c>
      <c r="CS92" s="5">
        <v>33.370804</v>
      </c>
      <c r="CT92" s="5">
        <v>34.413603000000002</v>
      </c>
      <c r="CU92" s="5">
        <v>35.383027999999996</v>
      </c>
      <c r="CV92" s="5">
        <v>36.296110999999996</v>
      </c>
      <c r="CW92" s="5">
        <v>37.171922000000002</v>
      </c>
      <c r="CX92" s="5">
        <v>38.041756999999997</v>
      </c>
      <c r="CY92" s="5" t="s">
        <v>333</v>
      </c>
      <c r="CZ92" t="str">
        <f t="shared" si="60"/>
        <v/>
      </c>
      <c r="DA92" t="str">
        <f t="shared" si="60"/>
        <v/>
      </c>
      <c r="DB92">
        <f t="shared" si="60"/>
        <v>1012.8637920888424</v>
      </c>
      <c r="DC92">
        <f t="shared" si="60"/>
        <v>1159.2689600476335</v>
      </c>
      <c r="DD92">
        <f t="shared" si="60"/>
        <v>1267.4360106179317</v>
      </c>
      <c r="DE92">
        <f t="shared" si="60"/>
        <v>1134.4916078900833</v>
      </c>
      <c r="DF92">
        <f t="shared" si="60"/>
        <v>1169.6957316956709</v>
      </c>
      <c r="DG92">
        <f t="shared" si="60"/>
        <v>1179.589173106009</v>
      </c>
      <c r="DH92">
        <f t="shared" si="60"/>
        <v>1129.0476920747881</v>
      </c>
      <c r="DI92">
        <f t="shared" si="60"/>
        <v>1380.0132906666297</v>
      </c>
      <c r="DJ92">
        <f t="shared" si="60"/>
        <v>1487.5997733206827</v>
      </c>
      <c r="DK92">
        <f t="shared" si="60"/>
        <v>1141.992972693002</v>
      </c>
      <c r="DL92">
        <f t="shared" si="60"/>
        <v>1172.422995834326</v>
      </c>
      <c r="DM92">
        <f t="shared" si="60"/>
        <v>1118.7777620088063</v>
      </c>
      <c r="DN92" t="str">
        <f t="shared" si="60"/>
        <v/>
      </c>
      <c r="DO92" s="5">
        <v>26.433058000000003</v>
      </c>
      <c r="DP92" s="5">
        <v>27.100542000000001</v>
      </c>
      <c r="DQ92" s="5">
        <v>27.722280999999999</v>
      </c>
      <c r="DR92" s="5">
        <v>28.394805999999999</v>
      </c>
      <c r="DS92" s="5">
        <v>29.185510999999998</v>
      </c>
      <c r="DT92" s="5">
        <v>30.117411000000001</v>
      </c>
      <c r="DU92" s="5">
        <v>31.161377999999999</v>
      </c>
      <c r="DV92" s="5">
        <v>32.269592000000003</v>
      </c>
      <c r="DW92" s="5">
        <v>33.370804</v>
      </c>
      <c r="DX92" s="5">
        <v>34.413603000000002</v>
      </c>
      <c r="DY92" s="5">
        <v>35.383027999999996</v>
      </c>
      <c r="DZ92" s="5">
        <v>36.296110999999996</v>
      </c>
      <c r="EA92" s="5">
        <v>37.171922000000002</v>
      </c>
      <c r="EB92" s="5">
        <v>38.041756999999997</v>
      </c>
      <c r="EC92" s="5">
        <v>38.928341000000003</v>
      </c>
      <c r="ED92" s="130" cm="1">
        <f t="array" ref="ED92">TREND($EF92:$EQ92,$EF$3:$EQ$3,ED$3)</f>
        <v>0.85195428295869746</v>
      </c>
      <c r="EE92" s="129" cm="1">
        <f t="array" ref="EE92">TREND($EF92:$EQ92,$EF$3:$EQ$3,EE$3)</f>
        <v>0.84605290408057954</v>
      </c>
      <c r="EF92" s="6">
        <f t="shared" si="62"/>
        <v>0.74947344112930736</v>
      </c>
      <c r="EG92" s="6">
        <f t="shared" si="62"/>
        <v>0.88554989707224629</v>
      </c>
      <c r="EH92" s="6">
        <f t="shared" si="62"/>
        <v>0.88787767829541608</v>
      </c>
      <c r="EI92" s="6">
        <f t="shared" si="62"/>
        <v>0.80716953160687011</v>
      </c>
      <c r="EJ92" s="6">
        <f t="shared" si="54"/>
        <v>0.79937133153723805</v>
      </c>
      <c r="EK92" s="6">
        <f t="shared" si="54"/>
        <v>0.79961304280192624</v>
      </c>
      <c r="EL92" s="6">
        <f t="shared" si="54"/>
        <v>0.73776140786998556</v>
      </c>
      <c r="EM92" s="6">
        <f t="shared" si="54"/>
        <v>0.88774407845268766</v>
      </c>
      <c r="EN92" s="6">
        <f t="shared" si="54"/>
        <v>0.93405099345213338</v>
      </c>
      <c r="EO92" s="6">
        <f t="shared" si="54"/>
        <v>0.71412224921469281</v>
      </c>
      <c r="EP92" s="6">
        <f t="shared" si="54"/>
        <v>0.74027671999907541</v>
      </c>
      <c r="EQ92" s="6">
        <f t="shared" si="55"/>
        <v>0.74931692504211833</v>
      </c>
      <c r="ER92" s="129" cm="1">
        <f t="array" ref="ER92">TREND($EM92:$EQ92,$EM$3:$EQ$3,ER$3)</f>
        <v>0.66391361914988067</v>
      </c>
      <c r="ES92" s="17">
        <f t="shared" si="58"/>
        <v>42.594620801027332</v>
      </c>
      <c r="ET92" s="5">
        <f t="shared" si="58"/>
        <v>41.117393585697251</v>
      </c>
      <c r="EU92" s="5">
        <f t="shared" si="58"/>
        <v>36.536091387604159</v>
      </c>
      <c r="EV92" s="5">
        <f t="shared" si="58"/>
        <v>40.826796282659359</v>
      </c>
      <c r="EW92" s="5">
        <f t="shared" si="58"/>
        <v>43.426891193302453</v>
      </c>
      <c r="EX92" s="5">
        <f t="shared" si="58"/>
        <v>37.668961913428859</v>
      </c>
      <c r="EY92" s="5">
        <f t="shared" si="58"/>
        <v>37.536713931446513</v>
      </c>
      <c r="EZ92" s="5">
        <f t="shared" si="58"/>
        <v>36.55420164921852</v>
      </c>
      <c r="FA92" s="5">
        <f t="shared" si="53"/>
        <v>33.833397962925559</v>
      </c>
      <c r="FB92" s="5">
        <f t="shared" si="53"/>
        <v>40.10080812133009</v>
      </c>
      <c r="FC92" s="5">
        <f t="shared" si="53"/>
        <v>42.042749233352296</v>
      </c>
      <c r="FD92" s="5">
        <f t="shared" si="53"/>
        <v>31.463232319655464</v>
      </c>
      <c r="FE92" s="5">
        <f t="shared" si="53"/>
        <v>31.540553534851547</v>
      </c>
      <c r="FF92" s="5">
        <f t="shared" si="53"/>
        <v>29.409203208169547</v>
      </c>
      <c r="FG92" s="5">
        <f t="shared" si="49"/>
        <v>29.918539485635055</v>
      </c>
      <c r="FH92" s="15">
        <f t="shared" si="61"/>
        <v>1125.9060821215621</v>
      </c>
      <c r="FI92">
        <f t="shared" si="61"/>
        <v>1114.3036517997189</v>
      </c>
      <c r="FJ92">
        <f t="shared" si="61"/>
        <v>1012.8637920888424</v>
      </c>
      <c r="FK92">
        <f t="shared" si="61"/>
        <v>1159.2689600476335</v>
      </c>
      <c r="FL92">
        <f t="shared" si="61"/>
        <v>1267.4360106179317</v>
      </c>
      <c r="FM92">
        <f t="shared" si="61"/>
        <v>1134.4916078900833</v>
      </c>
      <c r="FN92">
        <f t="shared" si="61"/>
        <v>1169.6957316956709</v>
      </c>
      <c r="FO92">
        <f t="shared" si="61"/>
        <v>1179.589173106009</v>
      </c>
      <c r="FP92">
        <f t="shared" si="61"/>
        <v>1129.0476920747881</v>
      </c>
      <c r="FQ92">
        <f t="shared" si="61"/>
        <v>1380.0132906666297</v>
      </c>
      <c r="FR92">
        <f t="shared" si="61"/>
        <v>1487.5997733206827</v>
      </c>
      <c r="FS92">
        <f t="shared" si="61"/>
        <v>1141.992972693002</v>
      </c>
      <c r="FT92">
        <f t="shared" si="61"/>
        <v>1172.422995834326</v>
      </c>
      <c r="FU92">
        <f t="shared" si="61"/>
        <v>1118.7777620088063</v>
      </c>
      <c r="FV92">
        <f t="shared" si="61"/>
        <v>1164.679107318766</v>
      </c>
    </row>
    <row r="93" spans="1:178">
      <c r="A93" t="str">
        <f>VLOOKUP(B93,'[3]country codes'!$A$3:$B$287,2,0)</f>
        <v>HTI</v>
      </c>
      <c r="B93" s="1" t="s">
        <v>98</v>
      </c>
      <c r="C93" s="15">
        <v>1</v>
      </c>
      <c r="E93" s="17">
        <f>IFERROR(VLOOKUP(E$3&amp;$A93,[3]Calcs!$Q$2:$R$2281,2,0),"")</f>
        <v>36.481318457391176</v>
      </c>
      <c r="F93" s="5">
        <f>IFERROR(VLOOKUP(F$3&amp;$A93,[3]Calcs!$Q$2:$R$2281,2,0),"")</f>
        <v>36.893213740231253</v>
      </c>
      <c r="G93" s="5">
        <f>IFERROR(VLOOKUP(G$3&amp;$A93,[3]Calcs!$Q$2:$R$2281,2,0),"")</f>
        <v>37.612919426371768</v>
      </c>
      <c r="H93" s="5">
        <f>IFERROR(VLOOKUP(H$3&amp;$A93,[3]Calcs!$Q$2:$R$2281,2,0),"")</f>
        <v>37.291318166664951</v>
      </c>
      <c r="I93" s="5">
        <f>IFERROR(VLOOKUP(I$3&amp;$A93,[3]Calcs!$Q$2:$R$2281,2,0),"")</f>
        <v>37.085249837730345</v>
      </c>
      <c r="J93" s="5">
        <f>IFERROR(VLOOKUP(J$3&amp;$A93,[3]Calcs!$Q$2:$R$2281,2,0),"")</f>
        <v>44.727112957624719</v>
      </c>
      <c r="K93" s="5">
        <f>IFERROR(VLOOKUP(K$3&amp;$A93,[3]Calcs!$Q$2:$R$2281,2,0),"")</f>
        <v>42.153674908876717</v>
      </c>
      <c r="L93" s="5">
        <f>IFERROR(VLOOKUP(L$3&amp;$A93,[3]Calcs!$Q$2:$R$2281,2,0),"")</f>
        <v>43.657374813866895</v>
      </c>
      <c r="M93" s="5">
        <f>IFERROR(VLOOKUP(M$3&amp;$A93,[3]Calcs!$Q$2:$R$2281,2,0),"")</f>
        <v>38.935282839162561</v>
      </c>
      <c r="N93" s="5">
        <f>IFERROR(VLOOKUP(N$3&amp;$A93,[3]Calcs!$Q$2:$R$2281,2,0),"")</f>
        <v>36.874888284370968</v>
      </c>
      <c r="O93" s="5">
        <f>IFERROR(VLOOKUP(O$3&amp;$A93,[3]Calcs!$Q$2:$R$2281,2,0),"")</f>
        <v>35.582633135910882</v>
      </c>
      <c r="P93" s="5">
        <f>IFERROR(VLOOKUP(P$3&amp;$A93,[3]Calcs!$Q$2:$R$2281,2,0),"")</f>
        <v>39.218159605529657</v>
      </c>
      <c r="Q93" s="5">
        <f>IFERROR(VLOOKUP(Q$3&amp;$A93,[3]Calcs!$Q$2:$R$2281,2,0),"")</f>
        <v>37.941867608123502</v>
      </c>
      <c r="R93" s="5">
        <f>IFERROR(VLOOKUP(R$3&amp;$A93,[3]Calcs!$Q$2:$R$2281,2,0),"")</f>
        <v>38.199419014068489</v>
      </c>
      <c r="S93" s="5" t="str">
        <f>IFERROR(VLOOKUP(S$3&amp;$A93,[3]Calcs!$Q$2:$R$2281,2,0),"")</f>
        <v/>
      </c>
      <c r="T93" s="127">
        <f t="shared" si="40"/>
        <v>4.2710479040811301E-2</v>
      </c>
      <c r="U93" s="6">
        <f t="shared" si="41"/>
        <v>6.4121218899336668E-2</v>
      </c>
      <c r="V93" s="6" t="str">
        <f t="shared" si="42"/>
        <v/>
      </c>
      <c r="W93" s="17">
        <f>_xlfn.XLOOKUP(W$3&amp;$A93,[3]Calcs!$Q$2:$Q$2281,[3]Calcs!$H$2:$H$2281,"")</f>
        <v>3.7541561126708984</v>
      </c>
      <c r="X93" s="5">
        <f>_xlfn.XLOOKUP(X$3&amp;$A93,[3]Calcs!$Q$2:$Q$2281,[3]Calcs!$H$2:$H$2281,"")</f>
        <v>3.8002426624298096</v>
      </c>
      <c r="Y93" s="5">
        <f>_xlfn.XLOOKUP(Y$3&amp;$A93,[3]Calcs!$Q$2:$Q$2281,[3]Calcs!$H$2:$H$2281,"")</f>
        <v>3.8463292121887207</v>
      </c>
      <c r="Z93" s="5">
        <f>_xlfn.XLOOKUP(Z$3&amp;$A93,[3]Calcs!$Q$2:$Q$2281,[3]Calcs!$H$2:$H$2281,"")</f>
        <v>3.806164026260376</v>
      </c>
      <c r="AA93" s="5">
        <f>_xlfn.XLOOKUP(AA$3&amp;$A93,[3]Calcs!$Q$2:$Q$2281,[3]Calcs!$H$2:$H$2281,"")</f>
        <v>3.7659988403320313</v>
      </c>
      <c r="AB93" s="5">
        <f>_xlfn.XLOOKUP(AB$3&amp;$A93,[3]Calcs!$Q$2:$Q$2281,[3]Calcs!$H$2:$H$2281,"")</f>
        <v>4.844573974609375</v>
      </c>
      <c r="AC93" s="5">
        <f>_xlfn.XLOOKUP(AC$3&amp;$A93,[3]Calcs!$Q$2:$Q$2281,[3]Calcs!$H$2:$H$2281,"")</f>
        <v>4.4134750366210938</v>
      </c>
      <c r="AD93" s="5">
        <f>_xlfn.XLOOKUP(AD$3&amp;$A93,[3]Calcs!$Q$2:$Q$2281,[3]Calcs!$H$2:$H$2281,"")</f>
        <v>4.6219620704650879</v>
      </c>
      <c r="AE93" s="5">
        <f>_xlfn.XLOOKUP(AE$3&amp;$A93,[3]Calcs!$Q$2:$Q$2281,[3]Calcs!$H$2:$H$2281,"")</f>
        <v>3.8887784481048584</v>
      </c>
      <c r="AF93" s="5">
        <f>_xlfn.XLOOKUP(AF$3&amp;$A93,[3]Calcs!$Q$2:$Q$2281,[3]Calcs!$H$2:$H$2281,"")</f>
        <v>3.5697624683380127</v>
      </c>
      <c r="AG93" s="5">
        <f>_xlfn.XLOOKUP(AG$3&amp;$A93,[3]Calcs!$Q$2:$Q$2281,[3]Calcs!$H$2:$H$2281,"")</f>
        <v>3.3523001670837402</v>
      </c>
      <c r="AH93" s="5">
        <f>_xlfn.XLOOKUP(AH$3&amp;$A93,[3]Calcs!$Q$2:$Q$2281,[3]Calcs!$H$2:$H$2281,"")</f>
        <v>3.8238656520843506</v>
      </c>
      <c r="AI93" s="5">
        <f>_xlfn.XLOOKUP(AI$3&amp;$A93,[3]Calcs!$Q$2:$Q$2281,[3]Calcs!$H$2:$H$2281,"")</f>
        <v>3.6149280071258545</v>
      </c>
      <c r="AJ93" s="5">
        <f>_xlfn.XLOOKUP(AJ$3&amp;$A93,[3]Calcs!$Q$2:$Q$2281,[3]Calcs!$H$2:$H$2281,"")</f>
        <v>3.6149280071258545</v>
      </c>
      <c r="AK93" s="128" t="str">
        <f>_xlfn.XLOOKUP(AK$3&amp;$A93,[3]Calcs!$Q$2:$Q$2281,[3]Calcs!$H$2:$H$2281,"")</f>
        <v/>
      </c>
      <c r="AL93" s="127">
        <f t="shared" si="43"/>
        <v>-2.3885114376361552E-2</v>
      </c>
      <c r="AM93" s="6" t="str">
        <f t="shared" si="44"/>
        <v/>
      </c>
      <c r="AN93" s="17">
        <f>_xlfn.XLOOKUP(AN$3&amp;$A93,[3]Calcs!$Q$2:$Q$2281,[3]Calcs!$G$2:$G$2281,"")</f>
        <v>59</v>
      </c>
      <c r="AO93" s="5">
        <f>_xlfn.XLOOKUP(AO$3&amp;$A93,[3]Calcs!$Q$2:$Q$2281,[3]Calcs!$G$2:$G$2281,"")</f>
        <v>59.4</v>
      </c>
      <c r="AP93" s="5">
        <f>_xlfn.XLOOKUP(AP$3&amp;$A93,[3]Calcs!$Q$2:$Q$2281,[3]Calcs!$G$2:$G$2281,"")</f>
        <v>59.8</v>
      </c>
      <c r="AQ93" s="5">
        <f>_xlfn.XLOOKUP(AQ$3&amp;$A93,[3]Calcs!$Q$2:$Q$2281,[3]Calcs!$G$2:$G$2281,"")</f>
        <v>60.1</v>
      </c>
      <c r="AR93" s="5">
        <f>_xlfn.XLOOKUP(AR$3&amp;$A93,[3]Calcs!$Q$2:$Q$2281,[3]Calcs!$G$2:$G$2281,"")</f>
        <v>60.5</v>
      </c>
      <c r="AS93" s="5">
        <f>_xlfn.XLOOKUP(AS$3&amp;$A93,[3]Calcs!$Q$2:$Q$2281,[3]Calcs!$G$2:$G$2281,"")</f>
        <v>60.9</v>
      </c>
      <c r="AT93" s="5">
        <f>_xlfn.XLOOKUP(AT$3&amp;$A93,[3]Calcs!$Q$2:$Q$2281,[3]Calcs!$G$2:$G$2281,"")</f>
        <v>61.3</v>
      </c>
      <c r="AU93" s="5">
        <f>_xlfn.XLOOKUP(AU$3&amp;$A93,[3]Calcs!$Q$2:$Q$2281,[3]Calcs!$G$2:$G$2281,"")</f>
        <v>61.7</v>
      </c>
      <c r="AV93" s="5">
        <f>_xlfn.XLOOKUP(AV$3&amp;$A93,[3]Calcs!$Q$2:$Q$2281,[3]Calcs!$G$2:$G$2281,"")</f>
        <v>62.1</v>
      </c>
      <c r="AW93" s="5">
        <f>_xlfn.XLOOKUP(AW$3&amp;$A93,[3]Calcs!$Q$2:$Q$2281,[3]Calcs!$G$2:$G$2281,"")</f>
        <v>62.5</v>
      </c>
      <c r="AX93" s="5">
        <f>_xlfn.XLOOKUP(AX$3&amp;$A93,[3]Calcs!$Q$2:$Q$2281,[3]Calcs!$G$2:$G$2281,"")</f>
        <v>62.9</v>
      </c>
      <c r="AY93" s="5">
        <f>_xlfn.XLOOKUP(AY$3&amp;$A93,[3]Calcs!$Q$2:$Q$2281,[3]Calcs!$G$2:$G$2281,"")</f>
        <v>63.3</v>
      </c>
      <c r="AZ93" s="5">
        <f>_xlfn.XLOOKUP(AZ$3&amp;$A93,[3]Calcs!$Q$2:$Q$2281,[3]Calcs!$G$2:$G$2281,"")</f>
        <v>63.7</v>
      </c>
      <c r="BA93" s="5">
        <f>_xlfn.XLOOKUP(BA$3&amp;$A93,[3]Calcs!$Q$2:$Q$2281,[3]Calcs!$G$2:$G$2281,"")</f>
        <v>64</v>
      </c>
      <c r="BB93" s="5">
        <f>_xlfn.XLOOKUP(BB$3&amp;$A93,[3]Calcs!$Q$2:$Q$2281,[3]Calcs!$G$2:$G$2281,"")</f>
        <v>64.247844961240304</v>
      </c>
      <c r="BC93" s="127">
        <f t="shared" si="45"/>
        <v>0.38989010989011003</v>
      </c>
      <c r="BD93" s="6">
        <f t="shared" si="46"/>
        <v>0.24784496124030397</v>
      </c>
      <c r="BE93" s="17">
        <f>_xlfn.XLOOKUP(BE$3&amp;$A93,[3]Calcs!$Q$2:$Q$2281,[3]Calcs!$I$2:$I$2281,"")</f>
        <v>0.58298194316320695</v>
      </c>
      <c r="BF93" s="5">
        <f>_xlfn.XLOOKUP(BF$3&amp;$A93,[3]Calcs!$Q$2:$Q$2281,[3]Calcs!$I$2:$I$2281,"")</f>
        <v>0.604097954995784</v>
      </c>
      <c r="BG93" s="5">
        <f>_xlfn.XLOOKUP(BG$3&amp;$A93,[3]Calcs!$Q$2:$Q$2281,[3]Calcs!$I$2:$I$2281,"")</f>
        <v>0.58478447106989795</v>
      </c>
      <c r="BH93" s="5">
        <f>_xlfn.XLOOKUP(BH$3&amp;$A93,[3]Calcs!$Q$2:$Q$2281,[3]Calcs!$I$2:$I$2281,"")</f>
        <v>0.61075918260446704</v>
      </c>
      <c r="BI93" s="5">
        <f>_xlfn.XLOOKUP(BI$3&amp;$A93,[3]Calcs!$Q$2:$Q$2281,[3]Calcs!$I$2:$I$2281,"")</f>
        <v>0.64644156106670603</v>
      </c>
      <c r="BJ93" s="5">
        <f>_xlfn.XLOOKUP(BJ$3&amp;$A93,[3]Calcs!$Q$2:$Q$2281,[3]Calcs!$I$2:$I$2281,"")</f>
        <v>0.63003567439069896</v>
      </c>
      <c r="BK93" s="5">
        <f>_xlfn.XLOOKUP(BK$3&amp;$A93,[3]Calcs!$Q$2:$Q$2281,[3]Calcs!$I$2:$I$2281,"")</f>
        <v>0.59799165982475699</v>
      </c>
      <c r="BL93" s="5">
        <f>_xlfn.XLOOKUP(BL$3&amp;$A93,[3]Calcs!$Q$2:$Q$2281,[3]Calcs!$I$2:$I$2281,"")</f>
        <v>0.64914118790945596</v>
      </c>
      <c r="BM93" s="5">
        <f>_xlfn.XLOOKUP(BM$3&amp;$A93,[3]Calcs!$Q$2:$Q$2281,[3]Calcs!$I$2:$I$2281,"")</f>
        <v>0.63870017405274304</v>
      </c>
      <c r="BN93" s="5">
        <f>_xlfn.XLOOKUP(BN$3&amp;$A93,[3]Calcs!$Q$2:$Q$2281,[3]Calcs!$I$2:$I$2281,"")</f>
        <v>0.64854623818523705</v>
      </c>
      <c r="BO93" s="5">
        <f>_xlfn.XLOOKUP(BO$3&amp;$A93,[3]Calcs!$Q$2:$Q$2281,[3]Calcs!$I$2:$I$2281,"")</f>
        <v>0.65225686963857499</v>
      </c>
      <c r="BP93" s="5">
        <f>_xlfn.XLOOKUP(BP$3&amp;$A93,[3]Calcs!$Q$2:$Q$2281,[3]Calcs!$I$2:$I$2281,"")</f>
        <v>0.64257840690575097</v>
      </c>
      <c r="BQ93" s="5">
        <f>_xlfn.XLOOKUP(BQ$3&amp;$A93,[3]Calcs!$Q$2:$Q$2281,[3]Calcs!$I$2:$I$2281,"")</f>
        <v>0.63463956040369685</v>
      </c>
      <c r="BR93" s="5">
        <f>_xlfn.XLOOKUP(BR$3&amp;$A93,[3]Calcs!$Q$2:$Q$2281,[3]Calcs!$I$2:$I$2281,"")</f>
        <v>0.61831242052975499</v>
      </c>
      <c r="BS93" s="5" t="str">
        <f>_xlfn.XLOOKUP(BS$3&amp;$A93,[3]Calcs!$Q$2:$Q$2281,[3]Calcs!$I$2:$I$2281,"")</f>
        <v/>
      </c>
      <c r="BT93" s="127">
        <f t="shared" si="47"/>
        <v>3.7220868344551307E-3</v>
      </c>
      <c r="BU93" s="6" t="str">
        <f t="shared" si="48"/>
        <v/>
      </c>
      <c r="BV93" s="15">
        <f t="shared" si="59"/>
        <v>59</v>
      </c>
      <c r="BW93">
        <f t="shared" si="59"/>
        <v>89</v>
      </c>
      <c r="BX93">
        <f t="shared" si="59"/>
        <v>84</v>
      </c>
      <c r="BY93">
        <f t="shared" si="59"/>
        <v>97</v>
      </c>
      <c r="BZ93">
        <f t="shared" si="59"/>
        <v>97</v>
      </c>
      <c r="CA93">
        <f t="shared" si="59"/>
        <v>53</v>
      </c>
      <c r="CB93">
        <f t="shared" si="59"/>
        <v>74</v>
      </c>
      <c r="CC93">
        <f t="shared" si="59"/>
        <v>72</v>
      </c>
      <c r="CD93">
        <f t="shared" si="59"/>
        <v>98</v>
      </c>
      <c r="CE93">
        <f t="shared" si="59"/>
        <v>110</v>
      </c>
      <c r="CF93">
        <f t="shared" si="59"/>
        <v>115</v>
      </c>
      <c r="CG93">
        <f t="shared" si="59"/>
        <v>108</v>
      </c>
      <c r="CH93">
        <f t="shared" si="59"/>
        <v>119</v>
      </c>
      <c r="CI93">
        <f t="shared" si="59"/>
        <v>119</v>
      </c>
      <c r="CJ93" t="str">
        <f t="shared" si="59"/>
        <v/>
      </c>
      <c r="CK93" s="17">
        <v>9.3447839999999989</v>
      </c>
      <c r="CL93" s="5">
        <v>9.495336</v>
      </c>
      <c r="CM93" s="5">
        <v>9.6465700000000005</v>
      </c>
      <c r="CN93" s="5">
        <v>9.7980460000000011</v>
      </c>
      <c r="CO93" s="5">
        <v>9.9493179999999999</v>
      </c>
      <c r="CP93" s="5">
        <v>10.10032</v>
      </c>
      <c r="CQ93" s="5">
        <v>10.250922000000001</v>
      </c>
      <c r="CR93" s="5">
        <v>10.400672</v>
      </c>
      <c r="CS93" s="5">
        <v>10.549007</v>
      </c>
      <c r="CT93" s="5">
        <v>10.695540000000001</v>
      </c>
      <c r="CU93" s="5">
        <v>10.839976</v>
      </c>
      <c r="CV93" s="5">
        <v>10.982367</v>
      </c>
      <c r="CW93" s="5">
        <v>11.123183000000001</v>
      </c>
      <c r="CX93" s="5">
        <v>11.263078999999999</v>
      </c>
      <c r="CY93" s="5" t="s">
        <v>333</v>
      </c>
      <c r="CZ93">
        <f t="shared" si="60"/>
        <v>340.91004101953371</v>
      </c>
      <c r="DA93">
        <f t="shared" si="60"/>
        <v>350.31346058331246</v>
      </c>
      <c r="DB93">
        <f t="shared" si="60"/>
        <v>362.83566015085512</v>
      </c>
      <c r="DC93">
        <f t="shared" si="60"/>
        <v>365.38205079761889</v>
      </c>
      <c r="DD93">
        <f t="shared" si="60"/>
        <v>368.97294374502758</v>
      </c>
      <c r="DE93">
        <f t="shared" si="60"/>
        <v>451.75815354815609</v>
      </c>
      <c r="DF93">
        <f t="shared" si="60"/>
        <v>432.11403350425235</v>
      </c>
      <c r="DG93">
        <f t="shared" si="60"/>
        <v>454.06603582009063</v>
      </c>
      <c r="DH93">
        <f t="shared" si="60"/>
        <v>410.72857121730573</v>
      </c>
      <c r="DI93">
        <f t="shared" si="60"/>
        <v>394.39684264102112</v>
      </c>
      <c r="DJ93">
        <f t="shared" si="60"/>
        <v>385.7148892100787</v>
      </c>
      <c r="DK93">
        <f t="shared" si="60"/>
        <v>430.70822185250194</v>
      </c>
      <c r="DL93">
        <f t="shared" si="60"/>
        <v>422.03433676693004</v>
      </c>
      <c r="DM93">
        <f t="shared" si="60"/>
        <v>430.24307410955549</v>
      </c>
      <c r="DN93" t="str">
        <f t="shared" si="60"/>
        <v/>
      </c>
      <c r="DO93" s="5">
        <v>9.3447839999999989</v>
      </c>
      <c r="DP93" s="5">
        <v>9.495336</v>
      </c>
      <c r="DQ93" s="5">
        <v>9.6465700000000005</v>
      </c>
      <c r="DR93" s="5">
        <v>9.7980460000000011</v>
      </c>
      <c r="DS93" s="5">
        <v>9.9493179999999999</v>
      </c>
      <c r="DT93" s="5">
        <v>10.10032</v>
      </c>
      <c r="DU93" s="5">
        <v>10.250922000000001</v>
      </c>
      <c r="DV93" s="5">
        <v>10.400672</v>
      </c>
      <c r="DW93" s="5">
        <v>10.549007</v>
      </c>
      <c r="DX93" s="5">
        <v>10.695540000000001</v>
      </c>
      <c r="DY93" s="5">
        <v>10.839976</v>
      </c>
      <c r="DZ93" s="5">
        <v>10.982367</v>
      </c>
      <c r="EA93" s="5">
        <v>11.123183000000001</v>
      </c>
      <c r="EB93" s="5">
        <v>11.263078999999999</v>
      </c>
      <c r="EC93" s="5">
        <v>11.402533</v>
      </c>
      <c r="ED93" s="127" t="str">
        <f>IFERROR(E93/VLOOKUP($C93,$C$159:$R$166,E$3-2004,0),"")</f>
        <v/>
      </c>
      <c r="EE93" s="6">
        <f>IFERROR(F93/VLOOKUP($C93,$C$159:$S$166,F$3-2003,0),"")</f>
        <v>0.71314256590568137</v>
      </c>
      <c r="EF93" s="6">
        <f t="shared" si="62"/>
        <v>0.71711973226024861</v>
      </c>
      <c r="EG93" s="6">
        <f t="shared" si="62"/>
        <v>0.6696298102351208</v>
      </c>
      <c r="EH93" s="6">
        <f t="shared" si="62"/>
        <v>0.68684162848476893</v>
      </c>
      <c r="EI93" s="6">
        <f t="shared" si="62"/>
        <v>0.81903862872299427</v>
      </c>
      <c r="EJ93" s="6">
        <f t="shared" si="54"/>
        <v>0.77765513992295399</v>
      </c>
      <c r="EK93" s="6">
        <f t="shared" si="54"/>
        <v>0.77999322446206787</v>
      </c>
      <c r="EL93" s="6">
        <f t="shared" si="54"/>
        <v>0.7109276931672639</v>
      </c>
      <c r="EM93" s="6">
        <f t="shared" si="54"/>
        <v>0.69325556640172559</v>
      </c>
      <c r="EN93" s="6">
        <f t="shared" si="54"/>
        <v>0.66430332906367195</v>
      </c>
      <c r="EO93" s="6">
        <f t="shared" si="54"/>
        <v>0.73984048688949056</v>
      </c>
      <c r="EP93" s="6">
        <f t="shared" si="54"/>
        <v>0.71643023873957945</v>
      </c>
      <c r="EQ93" s="6">
        <f t="shared" si="55"/>
        <v>0.70749148147088869</v>
      </c>
      <c r="ER93" s="129" cm="1">
        <f t="array" ref="ER93">TREND($EM93:$EQ93,$EM$3:$EQ$3,ER$3)</f>
        <v>0.72844384245734162</v>
      </c>
      <c r="ES93" s="17">
        <f t="shared" si="58"/>
        <v>36.481318457391176</v>
      </c>
      <c r="ET93" s="5">
        <f t="shared" si="58"/>
        <v>36.893213740231253</v>
      </c>
      <c r="EU93" s="5">
        <f t="shared" si="58"/>
        <v>37.612919426371768</v>
      </c>
      <c r="EV93" s="5">
        <f t="shared" si="58"/>
        <v>37.291318166664951</v>
      </c>
      <c r="EW93" s="5">
        <f t="shared" si="58"/>
        <v>37.085249837730345</v>
      </c>
      <c r="EX93" s="5">
        <f t="shared" si="58"/>
        <v>44.727112957624719</v>
      </c>
      <c r="EY93" s="5">
        <f t="shared" si="58"/>
        <v>42.153674908876717</v>
      </c>
      <c r="EZ93" s="5">
        <f t="shared" si="58"/>
        <v>43.657374813866895</v>
      </c>
      <c r="FA93" s="5">
        <f t="shared" si="53"/>
        <v>38.935282839162561</v>
      </c>
      <c r="FB93" s="5">
        <f t="shared" si="53"/>
        <v>36.874888284370968</v>
      </c>
      <c r="FC93" s="5">
        <f t="shared" si="53"/>
        <v>35.582633135910882</v>
      </c>
      <c r="FD93" s="5">
        <f t="shared" si="53"/>
        <v>39.218159605529657</v>
      </c>
      <c r="FE93" s="5">
        <f t="shared" si="53"/>
        <v>37.941867608123502</v>
      </c>
      <c r="FF93" s="5">
        <f t="shared" si="53"/>
        <v>38.199419014068489</v>
      </c>
      <c r="FG93" s="5">
        <f t="shared" si="49"/>
        <v>37.31722904835123</v>
      </c>
      <c r="FH93" s="15">
        <f t="shared" si="61"/>
        <v>340.91004101953371</v>
      </c>
      <c r="FI93">
        <f t="shared" si="61"/>
        <v>350.31346058331246</v>
      </c>
      <c r="FJ93">
        <f t="shared" si="61"/>
        <v>362.83566015085512</v>
      </c>
      <c r="FK93">
        <f t="shared" si="61"/>
        <v>365.38205079761889</v>
      </c>
      <c r="FL93">
        <f t="shared" si="61"/>
        <v>368.97294374502758</v>
      </c>
      <c r="FM93">
        <f t="shared" si="61"/>
        <v>451.75815354815609</v>
      </c>
      <c r="FN93">
        <f t="shared" si="61"/>
        <v>432.11403350425235</v>
      </c>
      <c r="FO93">
        <f t="shared" si="61"/>
        <v>454.06603582009063</v>
      </c>
      <c r="FP93">
        <f t="shared" si="61"/>
        <v>410.72857121730573</v>
      </c>
      <c r="FQ93">
        <f t="shared" si="61"/>
        <v>394.39684264102112</v>
      </c>
      <c r="FR93">
        <f t="shared" si="61"/>
        <v>385.7148892100787</v>
      </c>
      <c r="FS93">
        <f t="shared" si="61"/>
        <v>430.70822185250194</v>
      </c>
      <c r="FT93">
        <f t="shared" si="61"/>
        <v>422.03433676693004</v>
      </c>
      <c r="FU93">
        <f t="shared" si="61"/>
        <v>430.24307410955549</v>
      </c>
      <c r="FV93">
        <f t="shared" si="61"/>
        <v>425.5109356923835</v>
      </c>
    </row>
    <row r="94" spans="1:178">
      <c r="A94" t="str">
        <f>VLOOKUP(B94,'[3]country codes'!$A$3:$B$287,2,0)</f>
        <v>COM</v>
      </c>
      <c r="B94" s="1" t="s">
        <v>68</v>
      </c>
      <c r="C94" s="15">
        <v>5</v>
      </c>
      <c r="E94" s="17" t="str">
        <f>IFERROR(VLOOKUP(E$3&amp;$A94,[3]Calcs!$Q$2:$R$2281,2,0),"")</f>
        <v/>
      </c>
      <c r="F94" s="5" t="str">
        <f>IFERROR(VLOOKUP(F$3&amp;$A94,[3]Calcs!$Q$2:$R$2281,2,0),"")</f>
        <v/>
      </c>
      <c r="G94" s="5" t="str">
        <f>IFERROR(VLOOKUP(G$3&amp;$A94,[3]Calcs!$Q$2:$R$2281,2,0),"")</f>
        <v/>
      </c>
      <c r="H94" s="5">
        <f>IFERROR(VLOOKUP(H$3&amp;$A94,[3]Calcs!$Q$2:$R$2281,2,0),"")</f>
        <v>33.593421569768488</v>
      </c>
      <c r="I94" s="5">
        <f>IFERROR(VLOOKUP(I$3&amp;$A94,[3]Calcs!$Q$2:$R$2281,2,0),"")</f>
        <v>34.349399407278717</v>
      </c>
      <c r="J94" s="5">
        <f>IFERROR(VLOOKUP(J$3&amp;$A94,[3]Calcs!$Q$2:$R$2281,2,0),"")</f>
        <v>36.542725220870174</v>
      </c>
      <c r="K94" s="5">
        <f>IFERROR(VLOOKUP(K$3&amp;$A94,[3]Calcs!$Q$2:$R$2281,2,0),"")</f>
        <v>37.833433491251157</v>
      </c>
      <c r="L94" s="5" t="str">
        <f>IFERROR(VLOOKUP(L$3&amp;$A94,[3]Calcs!$Q$2:$R$2281,2,0),"")</f>
        <v/>
      </c>
      <c r="M94" s="5" t="str">
        <f>IFERROR(VLOOKUP(M$3&amp;$A94,[3]Calcs!$Q$2:$R$2281,2,0),"")</f>
        <v/>
      </c>
      <c r="N94" s="5" t="str">
        <f>IFERROR(VLOOKUP(N$3&amp;$A94,[3]Calcs!$Q$2:$R$2281,2,0),"")</f>
        <v/>
      </c>
      <c r="O94" s="5" t="str">
        <f>IFERROR(VLOOKUP(O$3&amp;$A94,[3]Calcs!$Q$2:$R$2281,2,0),"")</f>
        <v/>
      </c>
      <c r="P94" s="5" t="str">
        <f>IFERROR(VLOOKUP(P$3&amp;$A94,[3]Calcs!$Q$2:$R$2281,2,0),"")</f>
        <v/>
      </c>
      <c r="Q94" s="5">
        <f>IFERROR(VLOOKUP(Q$3&amp;$A94,[3]Calcs!$Q$2:$R$2281,2,0),"")</f>
        <v>38.058437001195038</v>
      </c>
      <c r="R94" s="5">
        <f>IFERROR(VLOOKUP(R$3&amp;$A94,[3]Calcs!$Q$2:$R$2281,2,0),"")</f>
        <v>42.438603889603158</v>
      </c>
      <c r="S94" s="5" t="str">
        <f>IFERROR(VLOOKUP(S$3&amp;$A94,[3]Calcs!$Q$2:$R$2281,2,0),"")</f>
        <v/>
      </c>
      <c r="T94" s="127">
        <f t="shared" si="40"/>
        <v>0.65446278693245596</v>
      </c>
      <c r="U94" s="6">
        <f t="shared" si="41"/>
        <v>0.88103641355873918</v>
      </c>
      <c r="V94" s="6" t="str">
        <f t="shared" si="42"/>
        <v/>
      </c>
      <c r="W94" s="17" t="str">
        <f>_xlfn.XLOOKUP(W$3&amp;$A94,[3]Calcs!$Q$2:$Q$2281,[3]Calcs!$H$2:$H$2281,"")</f>
        <v/>
      </c>
      <c r="X94" s="5" t="str">
        <f>_xlfn.XLOOKUP(X$3&amp;$A94,[3]Calcs!$Q$2:$Q$2281,[3]Calcs!$H$2:$H$2281,"")</f>
        <v/>
      </c>
      <c r="Y94" s="5" t="str">
        <f>_xlfn.XLOOKUP(Y$3&amp;$A94,[3]Calcs!$Q$2:$Q$2281,[3]Calcs!$H$2:$H$2281,"")</f>
        <v/>
      </c>
      <c r="Z94" s="5">
        <f>_xlfn.XLOOKUP(Z$3&amp;$A94,[3]Calcs!$Q$2:$Q$2281,[3]Calcs!$H$2:$H$2281,"")</f>
        <v>3.476027250289917</v>
      </c>
      <c r="AA94" s="5">
        <f>_xlfn.XLOOKUP(AA$3&amp;$A94,[3]Calcs!$Q$2:$Q$2281,[3]Calcs!$H$2:$H$2281,"")</f>
        <v>3.8121910095214844</v>
      </c>
      <c r="AB94" s="5">
        <f>_xlfn.XLOOKUP(AB$3&amp;$A94,[3]Calcs!$Q$2:$Q$2281,[3]Calcs!$H$2:$H$2281,"")</f>
        <v>3.8384859561920166</v>
      </c>
      <c r="AC94" s="5">
        <f>_xlfn.XLOOKUP(AC$3&amp;$A94,[3]Calcs!$Q$2:$Q$2281,[3]Calcs!$H$2:$H$2281,"")</f>
        <v>3.9556403160095215</v>
      </c>
      <c r="AD94" s="5" t="str">
        <f>_xlfn.XLOOKUP(AD$3&amp;$A94,[3]Calcs!$Q$2:$Q$2281,[3]Calcs!$H$2:$H$2281,"")</f>
        <v/>
      </c>
      <c r="AE94" s="5" t="str">
        <f>_xlfn.XLOOKUP(AE$3&amp;$A94,[3]Calcs!$Q$2:$Q$2281,[3]Calcs!$H$2:$H$2281,"")</f>
        <v/>
      </c>
      <c r="AF94" s="5" t="str">
        <f>_xlfn.XLOOKUP(AF$3&amp;$A94,[3]Calcs!$Q$2:$Q$2281,[3]Calcs!$H$2:$H$2281,"")</f>
        <v/>
      </c>
      <c r="AG94" s="5" t="str">
        <f>_xlfn.XLOOKUP(AG$3&amp;$A94,[3]Calcs!$Q$2:$Q$2281,[3]Calcs!$H$2:$H$2281,"")</f>
        <v/>
      </c>
      <c r="AH94" s="5" t="str">
        <f>_xlfn.XLOOKUP(AH$3&amp;$A94,[3]Calcs!$Q$2:$Q$2281,[3]Calcs!$H$2:$H$2281,"")</f>
        <v/>
      </c>
      <c r="AI94" s="5">
        <f>_xlfn.XLOOKUP(AI$3&amp;$A94,[3]Calcs!$Q$2:$Q$2281,[3]Calcs!$H$2:$H$2281,"")</f>
        <v>3.9728195667266846</v>
      </c>
      <c r="AJ94" s="5">
        <f>_xlfn.XLOOKUP(AJ$3&amp;$A94,[3]Calcs!$Q$2:$Q$2281,[3]Calcs!$H$2:$H$2281,"")</f>
        <v>4.6086163520812988</v>
      </c>
      <c r="AK94" s="128" t="str">
        <f>_xlfn.XLOOKUP(AK$3&amp;$A94,[3]Calcs!$Q$2:$Q$2281,[3]Calcs!$H$2:$H$2281,"")</f>
        <v/>
      </c>
      <c r="AL94" s="127">
        <f t="shared" si="43"/>
        <v>7.2644458123303335E-2</v>
      </c>
      <c r="AM94" s="6" t="str">
        <f t="shared" si="44"/>
        <v/>
      </c>
      <c r="AN94" s="17">
        <f>_xlfn.XLOOKUP(AN$3&amp;$A94,[3]Calcs!$Q$2:$Q$2281,[3]Calcs!$G$2:$G$2281,"")</f>
        <v>60.4</v>
      </c>
      <c r="AO94" s="5">
        <f>_xlfn.XLOOKUP(AO$3&amp;$A94,[3]Calcs!$Q$2:$Q$2281,[3]Calcs!$G$2:$G$2281,"")</f>
        <v>60.7</v>
      </c>
      <c r="AP94" s="5">
        <f>_xlfn.XLOOKUP(AP$3&amp;$A94,[3]Calcs!$Q$2:$Q$2281,[3]Calcs!$G$2:$G$2281,"")</f>
        <v>61.1</v>
      </c>
      <c r="AQ94" s="5">
        <f>_xlfn.XLOOKUP(AQ$3&amp;$A94,[3]Calcs!$Q$2:$Q$2281,[3]Calcs!$G$2:$G$2281,"")</f>
        <v>61.5</v>
      </c>
      <c r="AR94" s="5">
        <f>_xlfn.XLOOKUP(AR$3&amp;$A94,[3]Calcs!$Q$2:$Q$2281,[3]Calcs!$G$2:$G$2281,"")</f>
        <v>61.9</v>
      </c>
      <c r="AS94" s="5">
        <f>_xlfn.XLOOKUP(AS$3&amp;$A94,[3]Calcs!$Q$2:$Q$2281,[3]Calcs!$G$2:$G$2281,"")</f>
        <v>62.2</v>
      </c>
      <c r="AT94" s="5">
        <f>_xlfn.XLOOKUP(AT$3&amp;$A94,[3]Calcs!$Q$2:$Q$2281,[3]Calcs!$G$2:$G$2281,"")</f>
        <v>62.6</v>
      </c>
      <c r="AU94" s="5">
        <f>_xlfn.XLOOKUP(AU$3&amp;$A94,[3]Calcs!$Q$2:$Q$2281,[3]Calcs!$G$2:$G$2281,"")</f>
        <v>62.9</v>
      </c>
      <c r="AV94" s="5">
        <f>_xlfn.XLOOKUP(AV$3&amp;$A94,[3]Calcs!$Q$2:$Q$2281,[3]Calcs!$G$2:$G$2281,"")</f>
        <v>63.2</v>
      </c>
      <c r="AW94" s="5">
        <f>_xlfn.XLOOKUP(AW$3&amp;$A94,[3]Calcs!$Q$2:$Q$2281,[3]Calcs!$G$2:$G$2281,"")</f>
        <v>63.5</v>
      </c>
      <c r="AX94" s="5">
        <f>_xlfn.XLOOKUP(AX$3&amp;$A94,[3]Calcs!$Q$2:$Q$2281,[3]Calcs!$G$2:$G$2281,"")</f>
        <v>63.7</v>
      </c>
      <c r="AY94" s="5">
        <f>_xlfn.XLOOKUP(AY$3&amp;$A94,[3]Calcs!$Q$2:$Q$2281,[3]Calcs!$G$2:$G$2281,"")</f>
        <v>63.9</v>
      </c>
      <c r="AZ94" s="5">
        <f>_xlfn.XLOOKUP(AZ$3&amp;$A94,[3]Calcs!$Q$2:$Q$2281,[3]Calcs!$G$2:$G$2281,"")</f>
        <v>64.099999999999994</v>
      </c>
      <c r="BA94" s="5">
        <f>_xlfn.XLOOKUP(BA$3&amp;$A94,[3]Calcs!$Q$2:$Q$2281,[3]Calcs!$G$2:$G$2281,"")</f>
        <v>64.3</v>
      </c>
      <c r="BB94" s="5">
        <f>_xlfn.XLOOKUP(BB$3&amp;$A94,[3]Calcs!$Q$2:$Q$2281,[3]Calcs!$G$2:$G$2281,"")</f>
        <v>64.460883720930227</v>
      </c>
      <c r="BC94" s="127">
        <f t="shared" si="45"/>
        <v>0.30769230769230743</v>
      </c>
      <c r="BD94" s="6">
        <f t="shared" si="46"/>
        <v>0.1608837209302294</v>
      </c>
      <c r="BE94" s="17">
        <f>_xlfn.XLOOKUP(BE$3&amp;$A94,[3]Calcs!$Q$2:$Q$2281,[3]Calcs!$I$2:$I$2281,"")</f>
        <v>1.02145754064547</v>
      </c>
      <c r="BF94" s="5">
        <f>_xlfn.XLOOKUP(BF$3&amp;$A94,[3]Calcs!$Q$2:$Q$2281,[3]Calcs!$I$2:$I$2281,"")</f>
        <v>0.98051057943018904</v>
      </c>
      <c r="BG94" s="5">
        <f>_xlfn.XLOOKUP(BG$3&amp;$A94,[3]Calcs!$Q$2:$Q$2281,[3]Calcs!$I$2:$I$2281,"")</f>
        <v>1.0339746914221899</v>
      </c>
      <c r="BH94" s="5">
        <f>_xlfn.XLOOKUP(BH$3&amp;$A94,[3]Calcs!$Q$2:$Q$2281,[3]Calcs!$I$2:$I$2281,"")</f>
        <v>1.12560636725006</v>
      </c>
      <c r="BI94" s="5">
        <f>_xlfn.XLOOKUP(BI$3&amp;$A94,[3]Calcs!$Q$2:$Q$2281,[3]Calcs!$I$2:$I$2281,"")</f>
        <v>1.48644769881154</v>
      </c>
      <c r="BJ94" s="5">
        <f>_xlfn.XLOOKUP(BJ$3&amp;$A94,[3]Calcs!$Q$2:$Q$2281,[3]Calcs!$I$2:$I$2281,"")</f>
        <v>1.0740802482034699</v>
      </c>
      <c r="BK94" s="5">
        <f>_xlfn.XLOOKUP(BK$3&amp;$A94,[3]Calcs!$Q$2:$Q$2281,[3]Calcs!$I$2:$I$2281,"")</f>
        <v>1.00015108609194</v>
      </c>
      <c r="BL94" s="5">
        <f>_xlfn.XLOOKUP(BL$3&amp;$A94,[3]Calcs!$Q$2:$Q$2281,[3]Calcs!$I$2:$I$2281,"")</f>
        <v>1.12034874960779</v>
      </c>
      <c r="BM94" s="5">
        <f>_xlfn.XLOOKUP(BM$3&amp;$A94,[3]Calcs!$Q$2:$Q$2281,[3]Calcs!$I$2:$I$2281,"")</f>
        <v>0.89980267623849297</v>
      </c>
      <c r="BN94" s="5">
        <f>_xlfn.XLOOKUP(BN$3&amp;$A94,[3]Calcs!$Q$2:$Q$2281,[3]Calcs!$I$2:$I$2281,"")</f>
        <v>0.98883874458589205</v>
      </c>
      <c r="BO94" s="5">
        <f>_xlfn.XLOOKUP(BO$3&amp;$A94,[3]Calcs!$Q$2:$Q$2281,[3]Calcs!$I$2:$I$2281,"")</f>
        <v>1.23099659492766</v>
      </c>
      <c r="BP94" s="5">
        <f>_xlfn.XLOOKUP(BP$3&amp;$A94,[3]Calcs!$Q$2:$Q$2281,[3]Calcs!$I$2:$I$2281,"")</f>
        <v>1.1413465888879499</v>
      </c>
      <c r="BQ94" s="5">
        <f>_xlfn.XLOOKUP(BQ$3&amp;$A94,[3]Calcs!$Q$2:$Q$2281,[3]Calcs!$I$2:$I$2281,"")</f>
        <v>1.1342599969918443</v>
      </c>
      <c r="BR94" s="5">
        <f>_xlfn.XLOOKUP(BR$3&amp;$A94,[3]Calcs!$Q$2:$Q$2281,[3]Calcs!$I$2:$I$2281,"")</f>
        <v>1.1214702010168418</v>
      </c>
      <c r="BS94" s="5" t="str">
        <f>_xlfn.XLOOKUP(BS$3&amp;$A94,[3]Calcs!$Q$2:$Q$2281,[3]Calcs!$I$2:$I$2281,"")</f>
        <v/>
      </c>
      <c r="BT94" s="127">
        <f t="shared" si="47"/>
        <v>3.9666088471071665E-3</v>
      </c>
      <c r="BU94" s="6" t="str">
        <f t="shared" si="48"/>
        <v/>
      </c>
      <c r="BV94" s="15" t="str">
        <f t="shared" si="59"/>
        <v/>
      </c>
      <c r="BW94" t="str">
        <f t="shared" si="59"/>
        <v/>
      </c>
      <c r="BX94" t="str">
        <f t="shared" si="59"/>
        <v/>
      </c>
      <c r="BY94">
        <f t="shared" si="59"/>
        <v>110</v>
      </c>
      <c r="BZ94">
        <f t="shared" si="59"/>
        <v>108</v>
      </c>
      <c r="CA94">
        <f t="shared" si="59"/>
        <v>108</v>
      </c>
      <c r="CB94">
        <f t="shared" si="59"/>
        <v>103</v>
      </c>
      <c r="CC94" t="str">
        <f t="shared" si="59"/>
        <v/>
      </c>
      <c r="CD94" t="str">
        <f t="shared" si="59"/>
        <v/>
      </c>
      <c r="CE94" t="str">
        <f t="shared" si="59"/>
        <v/>
      </c>
      <c r="CF94" t="str">
        <f t="shared" si="59"/>
        <v/>
      </c>
      <c r="CG94" t="str">
        <f t="shared" si="59"/>
        <v/>
      </c>
      <c r="CH94">
        <f t="shared" si="59"/>
        <v>118</v>
      </c>
      <c r="CI94">
        <f t="shared" si="59"/>
        <v>93</v>
      </c>
      <c r="CJ94" t="str">
        <f t="shared" si="59"/>
        <v/>
      </c>
      <c r="CK94" s="17" t="s">
        <v>333</v>
      </c>
      <c r="CL94" s="5" t="s">
        <v>333</v>
      </c>
      <c r="CM94" s="5" t="s">
        <v>333</v>
      </c>
      <c r="CN94" s="5">
        <v>0.67325099999999993</v>
      </c>
      <c r="CO94" s="5">
        <v>0.68969599999999998</v>
      </c>
      <c r="CP94" s="5">
        <v>0.70657799999999993</v>
      </c>
      <c r="CQ94" s="5">
        <v>0.72386499999999998</v>
      </c>
      <c r="CR94" s="5" t="s">
        <v>333</v>
      </c>
      <c r="CS94" s="5" t="s">
        <v>333</v>
      </c>
      <c r="CT94" s="5" t="s">
        <v>333</v>
      </c>
      <c r="CU94" s="5" t="s">
        <v>333</v>
      </c>
      <c r="CV94" s="5" t="s">
        <v>333</v>
      </c>
      <c r="CW94" s="5">
        <v>0.83232200000000001</v>
      </c>
      <c r="CX94" s="5">
        <v>0.85089099999999995</v>
      </c>
      <c r="CY94" s="5" t="s">
        <v>333</v>
      </c>
      <c r="CZ94" t="str">
        <f t="shared" si="60"/>
        <v/>
      </c>
      <c r="DA94" t="str">
        <f t="shared" si="60"/>
        <v/>
      </c>
      <c r="DB94" t="str">
        <f t="shared" si="60"/>
        <v/>
      </c>
      <c r="DC94">
        <f t="shared" si="60"/>
        <v>22.616804665268202</v>
      </c>
      <c r="DD94">
        <f t="shared" si="60"/>
        <v>23.690643373602501</v>
      </c>
      <c r="DE94">
        <f t="shared" si="60"/>
        <v>25.820285701112002</v>
      </c>
      <c r="DF94">
        <f t="shared" si="60"/>
        <v>27.386298334144517</v>
      </c>
      <c r="DG94" t="str">
        <f t="shared" si="60"/>
        <v/>
      </c>
      <c r="DH94" t="str">
        <f t="shared" si="60"/>
        <v/>
      </c>
      <c r="DI94" t="str">
        <f t="shared" si="60"/>
        <v/>
      </c>
      <c r="DJ94" t="str">
        <f t="shared" si="60"/>
        <v/>
      </c>
      <c r="DK94" t="str">
        <f t="shared" si="60"/>
        <v/>
      </c>
      <c r="DL94">
        <f t="shared" si="60"/>
        <v>31.676874401708655</v>
      </c>
      <c r="DM94">
        <f t="shared" si="60"/>
        <v>36.110626102228316</v>
      </c>
      <c r="DN94" t="str">
        <f t="shared" si="60"/>
        <v/>
      </c>
      <c r="DO94" s="5">
        <v>0.62642700000000007</v>
      </c>
      <c r="DP94" s="5">
        <v>0.64162399999999997</v>
      </c>
      <c r="DQ94" s="5">
        <v>0.65722700000000001</v>
      </c>
      <c r="DR94" s="5">
        <v>0.67325099999999993</v>
      </c>
      <c r="DS94" s="5">
        <v>0.68969599999999998</v>
      </c>
      <c r="DT94" s="5">
        <v>0.70657799999999993</v>
      </c>
      <c r="DU94" s="5">
        <v>0.72386499999999998</v>
      </c>
      <c r="DV94" s="5">
        <v>0.74151099999999992</v>
      </c>
      <c r="DW94" s="5">
        <v>0.75939000000000001</v>
      </c>
      <c r="DX94" s="5">
        <v>0.77743499999999999</v>
      </c>
      <c r="DY94" s="5">
        <v>0.795597</v>
      </c>
      <c r="DZ94" s="5">
        <v>0.81389</v>
      </c>
      <c r="EA94" s="5">
        <v>0.83232200000000001</v>
      </c>
      <c r="EB94" s="5">
        <v>0.85089099999999995</v>
      </c>
      <c r="EC94" s="5">
        <v>0.86959500000000001</v>
      </c>
      <c r="ED94" s="130">
        <f>AVERAGE($EG94:$EJ94,$EP94:$EQ94)</f>
        <v>1.0114070828431079</v>
      </c>
      <c r="EE94" s="129">
        <f>AVERAGE($EG94:$EJ94,$EP94:$EQ94)</f>
        <v>1.0114070828431079</v>
      </c>
      <c r="EF94" s="129">
        <f>AVERAGE($EG94:$EJ94,$EP94:$EQ94)</f>
        <v>1.0114070828431079</v>
      </c>
      <c r="EG94" s="6">
        <f t="shared" si="62"/>
        <v>0.98431600455880397</v>
      </c>
      <c r="EH94" s="6">
        <f t="shared" si="62"/>
        <v>1.0108602754576612</v>
      </c>
      <c r="EI94" s="6">
        <f t="shared" si="62"/>
        <v>1.0065877551087941</v>
      </c>
      <c r="EJ94" s="6">
        <f t="shared" si="54"/>
        <v>1.0169477733792855</v>
      </c>
      <c r="EK94" s="129">
        <f>AVERAGE($EG94:$EJ94,$EP94:$EQ94)</f>
        <v>1.0114070828431079</v>
      </c>
      <c r="EL94" s="129">
        <f>AVERAGE($EG94:$EJ94,$EP94:$EQ94)</f>
        <v>1.0114070828431079</v>
      </c>
      <c r="EM94" s="129">
        <f>AVERAGE($EG94:$EJ94,$EP94:$EQ94)</f>
        <v>1.0114070828431079</v>
      </c>
      <c r="EN94" s="129">
        <f>AVERAGE($EG94:$EJ94,$EP94:$EQ94)</f>
        <v>1.0114070828431079</v>
      </c>
      <c r="EO94" s="129">
        <f>AVERAGE($EG94:$EJ94,$EP94:$EQ94)</f>
        <v>1.0114070828431079</v>
      </c>
      <c r="EP94" s="6">
        <f t="shared" si="54"/>
        <v>0.96020202395367982</v>
      </c>
      <c r="EQ94" s="6">
        <f t="shared" si="55"/>
        <v>1.089528664600423</v>
      </c>
      <c r="ER94" s="129" cm="1">
        <f t="array" ref="ER94">TREND($EM94:$EQ94,$EM$3:$EQ$3,ER$3)</f>
        <v>1.0483018188042443</v>
      </c>
      <c r="ES94" s="17">
        <f t="shared" si="58"/>
        <v>31.501179696823819</v>
      </c>
      <c r="ET94" s="5">
        <f t="shared" si="58"/>
        <v>33.583510085625747</v>
      </c>
      <c r="EU94" s="5">
        <f t="shared" si="58"/>
        <v>34.205583893156295</v>
      </c>
      <c r="EV94" s="5">
        <f t="shared" si="58"/>
        <v>33.593421569768488</v>
      </c>
      <c r="EW94" s="5">
        <f t="shared" si="58"/>
        <v>34.349399407278717</v>
      </c>
      <c r="EX94" s="5">
        <f t="shared" si="58"/>
        <v>36.542725220870174</v>
      </c>
      <c r="EY94" s="5">
        <f t="shared" si="58"/>
        <v>37.833433491251157</v>
      </c>
      <c r="EZ94" s="5">
        <f t="shared" si="58"/>
        <v>36.080614009965082</v>
      </c>
      <c r="FA94" s="5">
        <f t="shared" si="53"/>
        <v>36.841394702562503</v>
      </c>
      <c r="FB94" s="5">
        <f t="shared" si="53"/>
        <v>37.461021728946328</v>
      </c>
      <c r="FC94" s="5">
        <f t="shared" si="53"/>
        <v>37.98727868113707</v>
      </c>
      <c r="FD94" s="5">
        <f t="shared" si="53"/>
        <v>39.113230816339943</v>
      </c>
      <c r="FE94" s="5">
        <f t="shared" si="53"/>
        <v>38.058437001195038</v>
      </c>
      <c r="FF94" s="5">
        <f t="shared" si="53"/>
        <v>42.438603889603158</v>
      </c>
      <c r="FG94" s="5">
        <f t="shared" si="49"/>
        <v>43.270207464417815</v>
      </c>
      <c r="FH94" s="15">
        <f t="shared" si="61"/>
        <v>19.733189493942255</v>
      </c>
      <c r="FI94">
        <f t="shared" si="61"/>
        <v>21.547986075179534</v>
      </c>
      <c r="FJ94">
        <f t="shared" si="61"/>
        <v>22.480833285347433</v>
      </c>
      <c r="FK94">
        <f t="shared" si="61"/>
        <v>22.616804665268202</v>
      </c>
      <c r="FL94">
        <f t="shared" si="61"/>
        <v>23.690643373602501</v>
      </c>
      <c r="FM94">
        <f t="shared" si="61"/>
        <v>25.820285701112002</v>
      </c>
      <c r="FN94">
        <f t="shared" si="61"/>
        <v>27.386298334144517</v>
      </c>
      <c r="FO94">
        <f t="shared" si="61"/>
        <v>26.754172175143214</v>
      </c>
      <c r="FP94">
        <f t="shared" si="61"/>
        <v>27.976986723178939</v>
      </c>
      <c r="FQ94">
        <f t="shared" si="61"/>
        <v>29.123509427843388</v>
      </c>
      <c r="FR94">
        <f t="shared" si="61"/>
        <v>30.22256495687661</v>
      </c>
      <c r="FS94">
        <f t="shared" si="61"/>
        <v>31.833867429110917</v>
      </c>
      <c r="FT94">
        <f t="shared" si="61"/>
        <v>31.676874401708655</v>
      </c>
      <c r="FU94">
        <f t="shared" si="61"/>
        <v>36.110626102228316</v>
      </c>
      <c r="FV94">
        <f t="shared" si="61"/>
        <v>37.62755606002041</v>
      </c>
    </row>
    <row r="95" spans="1:178">
      <c r="A95" t="str">
        <f>VLOOKUP(B95,'[3]country codes'!$A$3:$B$287,2,0)</f>
        <v>GTM</v>
      </c>
      <c r="B95" s="1" t="s">
        <v>8</v>
      </c>
      <c r="C95" s="15">
        <v>1</v>
      </c>
      <c r="E95" s="17">
        <f>IFERROR(VLOOKUP(E$3&amp;$A95,[3]Calcs!$Q$2:$R$2281,2,0),"")</f>
        <v>53.120462544586893</v>
      </c>
      <c r="F95" s="5">
        <f>IFERROR(VLOOKUP(F$3&amp;$A95,[3]Calcs!$Q$2:$R$2281,2,0),"")</f>
        <v>55.997815178151889</v>
      </c>
      <c r="G95" s="5">
        <f>IFERROR(VLOOKUP(G$3&amp;$A95,[3]Calcs!$Q$2:$R$2281,2,0),"")</f>
        <v>57.276835490556522</v>
      </c>
      <c r="H95" s="5">
        <f>IFERROR(VLOOKUP(H$3&amp;$A95,[3]Calcs!$Q$2:$R$2281,2,0),"")</f>
        <v>57.696707629213002</v>
      </c>
      <c r="I95" s="5">
        <f>IFERROR(VLOOKUP(I$3&amp;$A95,[3]Calcs!$Q$2:$R$2281,2,0),"")</f>
        <v>56.621733913532978</v>
      </c>
      <c r="J95" s="5">
        <f>IFERROR(VLOOKUP(J$3&amp;$A95,[3]Calcs!$Q$2:$R$2281,2,0),"")</f>
        <v>52.86938950123897</v>
      </c>
      <c r="K95" s="5">
        <f>IFERROR(VLOOKUP(K$3&amp;$A95,[3]Calcs!$Q$2:$R$2281,2,0),"")</f>
        <v>53.896345470682185</v>
      </c>
      <c r="L95" s="5">
        <f>IFERROR(VLOOKUP(L$3&amp;$A95,[3]Calcs!$Q$2:$R$2281,2,0),"")</f>
        <v>55.241287179779881</v>
      </c>
      <c r="M95" s="5">
        <f>IFERROR(VLOOKUP(M$3&amp;$A95,[3]Calcs!$Q$2:$R$2281,2,0),"")</f>
        <v>59.202146260556532</v>
      </c>
      <c r="N95" s="5">
        <f>IFERROR(VLOOKUP(N$3&amp;$A95,[3]Calcs!$Q$2:$R$2281,2,0),"")</f>
        <v>58.292111878114653</v>
      </c>
      <c r="O95" s="5">
        <f>IFERROR(VLOOKUP(O$3&amp;$A95,[3]Calcs!$Q$2:$R$2281,2,0),"")</f>
        <v>57.672992317496579</v>
      </c>
      <c r="P95" s="5">
        <f>IFERROR(VLOOKUP(P$3&amp;$A95,[3]Calcs!$Q$2:$R$2281,2,0),"")</f>
        <v>58.096361989111308</v>
      </c>
      <c r="Q95" s="5">
        <f>IFERROR(VLOOKUP(Q$3&amp;$A95,[3]Calcs!$Q$2:$R$2281,2,0),"")</f>
        <v>60.200834958210471</v>
      </c>
      <c r="R95" s="5">
        <f>IFERROR(VLOOKUP(R$3&amp;$A95,[3]Calcs!$Q$2:$R$2281,2,0),"")</f>
        <v>57.875552966687394</v>
      </c>
      <c r="S95" s="5" t="str">
        <f>IFERROR(VLOOKUP(S$3&amp;$A95,[3]Calcs!$Q$2:$R$2281,2,0),"")</f>
        <v/>
      </c>
      <c r="T95" s="127">
        <f t="shared" si="40"/>
        <v>0.3163829146876655</v>
      </c>
      <c r="U95" s="6">
        <f t="shared" si="41"/>
        <v>0.5936114105149779</v>
      </c>
      <c r="V95" s="6" t="str">
        <f t="shared" si="42"/>
        <v/>
      </c>
      <c r="W95" s="17">
        <f>_xlfn.XLOOKUP(W$3&amp;$A95,[3]Calcs!$Q$2:$Q$2281,[3]Calcs!$H$2:$H$2281,"")</f>
        <v>5.9014291763305664</v>
      </c>
      <c r="X95" s="5">
        <f>_xlfn.XLOOKUP(X$3&amp;$A95,[3]Calcs!$Q$2:$Q$2281,[3]Calcs!$H$2:$H$2281,"")</f>
        <v>6.3295812606811523</v>
      </c>
      <c r="Y95" s="5">
        <f>_xlfn.XLOOKUP(Y$3&amp;$A95,[3]Calcs!$Q$2:$Q$2281,[3]Calcs!$H$2:$H$2281,"")</f>
        <v>6.414494514465332</v>
      </c>
      <c r="Z95" s="5">
        <f>_xlfn.XLOOKUP(Z$3&amp;$A95,[3]Calcs!$Q$2:$Q$2281,[3]Calcs!$H$2:$H$2281,"")</f>
        <v>6.4519162178039551</v>
      </c>
      <c r="AA95" s="5">
        <f>_xlfn.XLOOKUP(AA$3&amp;$A95,[3]Calcs!$Q$2:$Q$2281,[3]Calcs!$H$2:$H$2281,"")</f>
        <v>6.2897486686706543</v>
      </c>
      <c r="AB95" s="5">
        <f>_xlfn.XLOOKUP(AB$3&amp;$A95,[3]Calcs!$Q$2:$Q$2281,[3]Calcs!$H$2:$H$2281,"")</f>
        <v>5.7433538436889648</v>
      </c>
      <c r="AC95" s="5">
        <f>_xlfn.XLOOKUP(AC$3&amp;$A95,[3]Calcs!$Q$2:$Q$2281,[3]Calcs!$H$2:$H$2281,"")</f>
        <v>5.8557171821594238</v>
      </c>
      <c r="AD95" s="5">
        <f>_xlfn.XLOOKUP(AD$3&amp;$A95,[3]Calcs!$Q$2:$Q$2281,[3]Calcs!$H$2:$H$2281,"")</f>
        <v>5.9846014976501465</v>
      </c>
      <c r="AE95" s="5">
        <f>_xlfn.XLOOKUP(AE$3&amp;$A95,[3]Calcs!$Q$2:$Q$2281,[3]Calcs!$H$2:$H$2281,"")</f>
        <v>6.5360307693481445</v>
      </c>
      <c r="AF95" s="5">
        <f>_xlfn.XLOOKUP(AF$3&amp;$A95,[3]Calcs!$Q$2:$Q$2281,[3]Calcs!$H$2:$H$2281,"")</f>
        <v>6.4649868011474609</v>
      </c>
      <c r="AG95" s="5">
        <f>_xlfn.XLOOKUP(AG$3&amp;$A95,[3]Calcs!$Q$2:$Q$2281,[3]Calcs!$H$2:$H$2281,"")</f>
        <v>6.3589162826538086</v>
      </c>
      <c r="AH95" s="5">
        <f>_xlfn.XLOOKUP(AH$3&amp;$A95,[3]Calcs!$Q$2:$Q$2281,[3]Calcs!$H$2:$H$2281,"")</f>
        <v>6.3251185417175293</v>
      </c>
      <c r="AI95" s="5">
        <f>_xlfn.XLOOKUP(AI$3&amp;$A95,[3]Calcs!$Q$2:$Q$2281,[3]Calcs!$H$2:$H$2281,"")</f>
        <v>6.626591682434082</v>
      </c>
      <c r="AJ95" s="5">
        <f>_xlfn.XLOOKUP(AJ$3&amp;$A95,[3]Calcs!$Q$2:$Q$2281,[3]Calcs!$H$2:$H$2281,"")</f>
        <v>6.2621750831604004</v>
      </c>
      <c r="AK95" s="128" t="str">
        <f>_xlfn.XLOOKUP(AK$3&amp;$A95,[3]Calcs!$Q$2:$Q$2281,[3]Calcs!$H$2:$H$2281,"")</f>
        <v/>
      </c>
      <c r="AL95" s="127">
        <f t="shared" si="43"/>
        <v>2.1724250290420029E-2</v>
      </c>
      <c r="AM95" s="6" t="str">
        <f t="shared" si="44"/>
        <v/>
      </c>
      <c r="AN95" s="17">
        <f>_xlfn.XLOOKUP(AN$3&amp;$A95,[3]Calcs!$Q$2:$Q$2281,[3]Calcs!$G$2:$G$2281,"")</f>
        <v>70.099999999999994</v>
      </c>
      <c r="AO95" s="5">
        <f>_xlfn.XLOOKUP(AO$3&amp;$A95,[3]Calcs!$Q$2:$Q$2281,[3]Calcs!$G$2:$G$2281,"")</f>
        <v>70.400000000000006</v>
      </c>
      <c r="AP95" s="5">
        <f>_xlfn.XLOOKUP(AP$3&amp;$A95,[3]Calcs!$Q$2:$Q$2281,[3]Calcs!$G$2:$G$2281,"")</f>
        <v>70.8</v>
      </c>
      <c r="AQ95" s="5">
        <f>_xlfn.XLOOKUP(AQ$3&amp;$A95,[3]Calcs!$Q$2:$Q$2281,[3]Calcs!$G$2:$G$2281,"")</f>
        <v>71.099999999999994</v>
      </c>
      <c r="AR95" s="5">
        <f>_xlfn.XLOOKUP(AR$3&amp;$A95,[3]Calcs!$Q$2:$Q$2281,[3]Calcs!$G$2:$G$2281,"")</f>
        <v>71.5</v>
      </c>
      <c r="AS95" s="5">
        <f>_xlfn.XLOOKUP(AS$3&amp;$A95,[3]Calcs!$Q$2:$Q$2281,[3]Calcs!$G$2:$G$2281,"")</f>
        <v>71.900000000000006</v>
      </c>
      <c r="AT95" s="5">
        <f>_xlfn.XLOOKUP(AT$3&amp;$A95,[3]Calcs!$Q$2:$Q$2281,[3]Calcs!$G$2:$G$2281,"")</f>
        <v>72.2</v>
      </c>
      <c r="AU95" s="5">
        <f>_xlfn.XLOOKUP(AU$3&amp;$A95,[3]Calcs!$Q$2:$Q$2281,[3]Calcs!$G$2:$G$2281,"")</f>
        <v>72.599999999999994</v>
      </c>
      <c r="AV95" s="5">
        <f>_xlfn.XLOOKUP(AV$3&amp;$A95,[3]Calcs!$Q$2:$Q$2281,[3]Calcs!$G$2:$G$2281,"")</f>
        <v>72.900000000000006</v>
      </c>
      <c r="AW95" s="5">
        <f>_xlfn.XLOOKUP(AW$3&amp;$A95,[3]Calcs!$Q$2:$Q$2281,[3]Calcs!$G$2:$G$2281,"")</f>
        <v>73.3</v>
      </c>
      <c r="AX95" s="5">
        <f>_xlfn.XLOOKUP(AX$3&amp;$A95,[3]Calcs!$Q$2:$Q$2281,[3]Calcs!$G$2:$G$2281,"")</f>
        <v>73.5</v>
      </c>
      <c r="AY95" s="5">
        <f>_xlfn.XLOOKUP(AY$3&amp;$A95,[3]Calcs!$Q$2:$Q$2281,[3]Calcs!$G$2:$G$2281,"")</f>
        <v>73.8</v>
      </c>
      <c r="AZ95" s="5">
        <f>_xlfn.XLOOKUP(AZ$3&amp;$A95,[3]Calcs!$Q$2:$Q$2281,[3]Calcs!$G$2:$G$2281,"")</f>
        <v>74.099999999999994</v>
      </c>
      <c r="BA95" s="5">
        <f>_xlfn.XLOOKUP(BA$3&amp;$A95,[3]Calcs!$Q$2:$Q$2281,[3]Calcs!$G$2:$G$2281,"")</f>
        <v>74.3</v>
      </c>
      <c r="BB95" s="5">
        <f>_xlfn.XLOOKUP(BB$3&amp;$A95,[3]Calcs!$Q$2:$Q$2281,[3]Calcs!$G$2:$G$2281,"")</f>
        <v>73.430821705426354</v>
      </c>
      <c r="BC95" s="127">
        <f t="shared" si="45"/>
        <v>0.33296703296703284</v>
      </c>
      <c r="BD95" s="6">
        <f t="shared" si="46"/>
        <v>-0.86917829457364348</v>
      </c>
      <c r="BE95" s="17">
        <f>_xlfn.XLOOKUP(BE$3&amp;$A95,[3]Calcs!$Q$2:$Q$2281,[3]Calcs!$I$2:$I$2281,"")</f>
        <v>1.7515406875106601</v>
      </c>
      <c r="BF95" s="5">
        <f>_xlfn.XLOOKUP(BF$3&amp;$A95,[3]Calcs!$Q$2:$Q$2281,[3]Calcs!$I$2:$I$2281,"")</f>
        <v>1.77740241078465</v>
      </c>
      <c r="BG95" s="5">
        <f>_xlfn.XLOOKUP(BG$3&amp;$A95,[3]Calcs!$Q$2:$Q$2281,[3]Calcs!$I$2:$I$2281,"")</f>
        <v>1.72917633218084</v>
      </c>
      <c r="BH95" s="5">
        <f>_xlfn.XLOOKUP(BH$3&amp;$A95,[3]Calcs!$Q$2:$Q$2281,[3]Calcs!$I$2:$I$2281,"")</f>
        <v>1.7148665364242699</v>
      </c>
      <c r="BI95" s="5">
        <f>_xlfn.XLOOKUP(BI$3&amp;$A95,[3]Calcs!$Q$2:$Q$2281,[3]Calcs!$I$2:$I$2281,"")</f>
        <v>1.74940131360132</v>
      </c>
      <c r="BJ95" s="5">
        <f>_xlfn.XLOOKUP(BJ$3&amp;$A95,[3]Calcs!$Q$2:$Q$2281,[3]Calcs!$I$2:$I$2281,"")</f>
        <v>1.7766552790466199</v>
      </c>
      <c r="BK95" s="5">
        <f>_xlfn.XLOOKUP(BK$3&amp;$A95,[3]Calcs!$Q$2:$Q$2281,[3]Calcs!$I$2:$I$2281,"")</f>
        <v>1.74667129703946</v>
      </c>
      <c r="BL95" s="5">
        <f>_xlfn.XLOOKUP(BL$3&amp;$A95,[3]Calcs!$Q$2:$Q$2281,[3]Calcs!$I$2:$I$2281,"")</f>
        <v>1.7409261940102101</v>
      </c>
      <c r="BM95" s="5">
        <f>_xlfn.XLOOKUP(BM$3&amp;$A95,[3]Calcs!$Q$2:$Q$2281,[3]Calcs!$I$2:$I$2281,"")</f>
        <v>1.7539955595257799</v>
      </c>
      <c r="BN95" s="5">
        <f>_xlfn.XLOOKUP(BN$3&amp;$A95,[3]Calcs!$Q$2:$Q$2281,[3]Calcs!$I$2:$I$2281,"")</f>
        <v>1.84137304066935</v>
      </c>
      <c r="BO95" s="5">
        <f>_xlfn.XLOOKUP(BO$3&amp;$A95,[3]Calcs!$Q$2:$Q$2281,[3]Calcs!$I$2:$I$2281,"")</f>
        <v>1.8393357549159499</v>
      </c>
      <c r="BP95" s="5">
        <f>_xlfn.XLOOKUP(BP$3&amp;$A95,[3]Calcs!$Q$2:$Q$2281,[3]Calcs!$I$2:$I$2281,"")</f>
        <v>1.7832689063337701</v>
      </c>
      <c r="BQ95" s="5">
        <f>_xlfn.XLOOKUP(BQ$3&amp;$A95,[3]Calcs!$Q$2:$Q$2281,[3]Calcs!$I$2:$I$2281,"")</f>
        <v>1.7918224899337707</v>
      </c>
      <c r="BR95" s="5">
        <f>_xlfn.XLOOKUP(BR$3&amp;$A95,[3]Calcs!$Q$2:$Q$2281,[3]Calcs!$I$2:$I$2281,"")</f>
        <v>1.7726290060666812</v>
      </c>
      <c r="BS95" s="5" t="str">
        <f>_xlfn.XLOOKUP(BS$3&amp;$A95,[3]Calcs!$Q$2:$Q$2281,[3]Calcs!$I$2:$I$2281,"")</f>
        <v/>
      </c>
      <c r="BT95" s="127">
        <f t="shared" si="47"/>
        <v>4.7846617196376125E-3</v>
      </c>
      <c r="BU95" s="6" t="str">
        <f t="shared" si="48"/>
        <v/>
      </c>
      <c r="BV95" s="15">
        <f t="shared" si="59"/>
        <v>5</v>
      </c>
      <c r="BW95">
        <f t="shared" si="59"/>
        <v>4</v>
      </c>
      <c r="BX95">
        <f t="shared" si="59"/>
        <v>4</v>
      </c>
      <c r="BY95">
        <f t="shared" si="59"/>
        <v>5</v>
      </c>
      <c r="BZ95">
        <f t="shared" si="59"/>
        <v>5</v>
      </c>
      <c r="CA95">
        <f t="shared" si="59"/>
        <v>14</v>
      </c>
      <c r="CB95">
        <f t="shared" si="59"/>
        <v>9</v>
      </c>
      <c r="CC95">
        <f t="shared" si="59"/>
        <v>10</v>
      </c>
      <c r="CD95">
        <f t="shared" si="59"/>
        <v>6</v>
      </c>
      <c r="CE95">
        <f t="shared" si="59"/>
        <v>4</v>
      </c>
      <c r="CF95">
        <f t="shared" si="59"/>
        <v>4</v>
      </c>
      <c r="CG95">
        <f t="shared" si="59"/>
        <v>7</v>
      </c>
      <c r="CH95">
        <f t="shared" si="59"/>
        <v>3</v>
      </c>
      <c r="CI95">
        <f t="shared" si="59"/>
        <v>8</v>
      </c>
      <c r="CJ95" t="str">
        <f t="shared" si="59"/>
        <v/>
      </c>
      <c r="CK95" s="17">
        <v>13.397022000000002</v>
      </c>
      <c r="CL95" s="5">
        <v>13.700325999999999</v>
      </c>
      <c r="CM95" s="5">
        <v>14.00642</v>
      </c>
      <c r="CN95" s="5">
        <v>14.316250999999999</v>
      </c>
      <c r="CO95" s="5">
        <v>14.630420000000001</v>
      </c>
      <c r="CP95" s="5">
        <v>14.948791999999999</v>
      </c>
      <c r="CQ95" s="5">
        <v>15.270773999999999</v>
      </c>
      <c r="CR95" s="5">
        <v>15.595820999999999</v>
      </c>
      <c r="CS95" s="5">
        <v>15.923238</v>
      </c>
      <c r="CT95" s="5">
        <v>16.252424999999999</v>
      </c>
      <c r="CU95" s="5">
        <v>16.583079000000001</v>
      </c>
      <c r="CV95" s="5">
        <v>16.914978999999999</v>
      </c>
      <c r="CW95" s="5">
        <v>17.247855000000001</v>
      </c>
      <c r="CX95" s="5">
        <v>17.581475999999999</v>
      </c>
      <c r="CY95" s="5" t="s">
        <v>333</v>
      </c>
      <c r="CZ95">
        <f t="shared" si="60"/>
        <v>711.6560053600067</v>
      </c>
      <c r="DA95">
        <f t="shared" si="60"/>
        <v>767.18832322842889</v>
      </c>
      <c r="DB95">
        <f t="shared" si="60"/>
        <v>802.24341415164065</v>
      </c>
      <c r="DC95">
        <f t="shared" si="60"/>
        <v>826.00054829342821</v>
      </c>
      <c r="DD95">
        <f t="shared" si="60"/>
        <v>828.39974828323125</v>
      </c>
      <c r="DE95">
        <f t="shared" si="60"/>
        <v>790.33350682100502</v>
      </c>
      <c r="DF95">
        <f t="shared" si="60"/>
        <v>823.0389111087112</v>
      </c>
      <c r="DG95">
        <f t="shared" si="60"/>
        <v>861.53322666544182</v>
      </c>
      <c r="DH95">
        <f t="shared" si="60"/>
        <v>942.68986501765164</v>
      </c>
      <c r="DI95">
        <f t="shared" si="60"/>
        <v>947.38817639066747</v>
      </c>
      <c r="DJ95">
        <f t="shared" si="60"/>
        <v>956.39578776743895</v>
      </c>
      <c r="DK95">
        <f t="shared" si="60"/>
        <v>982.69874302221592</v>
      </c>
      <c r="DL95">
        <f t="shared" si="60"/>
        <v>1038.3352722381453</v>
      </c>
      <c r="DM95">
        <f t="shared" si="60"/>
        <v>1017.5376454705431</v>
      </c>
      <c r="DN95" t="str">
        <f t="shared" si="60"/>
        <v/>
      </c>
      <c r="DO95" s="5">
        <v>13.397022000000002</v>
      </c>
      <c r="DP95" s="5">
        <v>13.700325999999999</v>
      </c>
      <c r="DQ95" s="5">
        <v>14.00642</v>
      </c>
      <c r="DR95" s="5">
        <v>14.316250999999999</v>
      </c>
      <c r="DS95" s="5">
        <v>14.630420000000001</v>
      </c>
      <c r="DT95" s="5">
        <v>14.948791999999999</v>
      </c>
      <c r="DU95" s="5">
        <v>15.270773999999999</v>
      </c>
      <c r="DV95" s="5">
        <v>15.595820999999999</v>
      </c>
      <c r="DW95" s="5">
        <v>15.923238</v>
      </c>
      <c r="DX95" s="5">
        <v>16.252424999999999</v>
      </c>
      <c r="DY95" s="5">
        <v>16.583079000000001</v>
      </c>
      <c r="DZ95" s="5">
        <v>16.914978999999999</v>
      </c>
      <c r="EA95" s="5">
        <v>17.247855000000001</v>
      </c>
      <c r="EB95" s="5">
        <v>17.581475999999999</v>
      </c>
      <c r="EC95" s="5">
        <v>17.915566999999999</v>
      </c>
      <c r="ED95" s="127" t="str">
        <f>IFERROR(E95/VLOOKUP($C95,$C$159:$S$166,E$3-2003,0),"")</f>
        <v/>
      </c>
      <c r="EE95" s="6">
        <f>IFERROR(F95/VLOOKUP($C95,$C$159:$S$166,F$3-2003,0),"")</f>
        <v>1.0824328257885465</v>
      </c>
      <c r="EF95" s="6">
        <f>IFERROR(G95/VLOOKUP($C95,$C$159:$S$166,G$3-2003,0),"")</f>
        <v>1.0920276744831325</v>
      </c>
      <c r="EG95" s="6">
        <f t="shared" si="62"/>
        <v>1.0360437034772805</v>
      </c>
      <c r="EH95" s="6">
        <f t="shared" si="62"/>
        <v>1.0486693253778652</v>
      </c>
      <c r="EI95" s="6">
        <f t="shared" si="62"/>
        <v>0.96813922060075297</v>
      </c>
      <c r="EJ95" s="6">
        <f t="shared" si="54"/>
        <v>0.9942850811688837</v>
      </c>
      <c r="EK95" s="6">
        <f t="shared" si="54"/>
        <v>0.98695420635107933</v>
      </c>
      <c r="EL95" s="6">
        <f t="shared" si="54"/>
        <v>1.0809847059653124</v>
      </c>
      <c r="EM95" s="6">
        <f t="shared" si="54"/>
        <v>1.0959038228176285</v>
      </c>
      <c r="EN95" s="6">
        <f t="shared" si="54"/>
        <v>1.076715167403133</v>
      </c>
      <c r="EO95" s="6">
        <f t="shared" si="54"/>
        <v>1.0959729159364187</v>
      </c>
      <c r="EP95" s="6">
        <f t="shared" si="54"/>
        <v>1.1367310383055187</v>
      </c>
      <c r="EQ95" s="6">
        <f t="shared" si="55"/>
        <v>1.0719131799954431</v>
      </c>
      <c r="ER95" s="129" cm="1">
        <f t="array" ref="ER95">TREND($EM95:$EQ95,$EM$3:$EQ$3,ER$3)</f>
        <v>1.0990576004690329</v>
      </c>
      <c r="ES95" s="17">
        <f t="shared" si="58"/>
        <v>53.120462544586893</v>
      </c>
      <c r="ET95" s="5">
        <f t="shared" si="58"/>
        <v>55.997815178151889</v>
      </c>
      <c r="EU95" s="5">
        <f t="shared" si="58"/>
        <v>57.276835490556522</v>
      </c>
      <c r="EV95" s="5">
        <f t="shared" si="58"/>
        <v>57.696707629213002</v>
      </c>
      <c r="EW95" s="5">
        <f t="shared" si="58"/>
        <v>56.621733913532978</v>
      </c>
      <c r="EX95" s="5">
        <f t="shared" si="58"/>
        <v>52.86938950123897</v>
      </c>
      <c r="EY95" s="5">
        <f t="shared" si="58"/>
        <v>53.896345470682185</v>
      </c>
      <c r="EZ95" s="5">
        <f t="shared" si="58"/>
        <v>55.241287179779881</v>
      </c>
      <c r="FA95" s="5">
        <f t="shared" si="53"/>
        <v>59.202146260556532</v>
      </c>
      <c r="FB95" s="5">
        <f t="shared" si="53"/>
        <v>58.292111878114653</v>
      </c>
      <c r="FC95" s="5">
        <f t="shared" si="53"/>
        <v>57.672992317496579</v>
      </c>
      <c r="FD95" s="5">
        <f t="shared" si="53"/>
        <v>58.096361989111308</v>
      </c>
      <c r="FE95" s="5">
        <f t="shared" si="53"/>
        <v>60.200834958210471</v>
      </c>
      <c r="FF95" s="5">
        <f t="shared" si="53"/>
        <v>57.875552966687394</v>
      </c>
      <c r="FG95" s="5">
        <f t="shared" si="49"/>
        <v>56.303289043775536</v>
      </c>
      <c r="FH95" s="15">
        <f t="shared" si="61"/>
        <v>711.6560053600067</v>
      </c>
      <c r="FI95">
        <f t="shared" si="61"/>
        <v>767.18832322842889</v>
      </c>
      <c r="FJ95">
        <f t="shared" si="61"/>
        <v>802.24341415164065</v>
      </c>
      <c r="FK95">
        <f t="shared" si="61"/>
        <v>826.00054829342821</v>
      </c>
      <c r="FL95">
        <f t="shared" si="61"/>
        <v>828.39974828323125</v>
      </c>
      <c r="FM95">
        <f t="shared" si="61"/>
        <v>790.33350682100502</v>
      </c>
      <c r="FN95">
        <f t="shared" si="61"/>
        <v>823.0389111087112</v>
      </c>
      <c r="FO95">
        <f t="shared" si="61"/>
        <v>861.53322666544182</v>
      </c>
      <c r="FP95">
        <f t="shared" si="61"/>
        <v>942.68986501765164</v>
      </c>
      <c r="FQ95">
        <f t="shared" si="61"/>
        <v>947.38817639066747</v>
      </c>
      <c r="FR95">
        <f t="shared" si="61"/>
        <v>956.39578776743895</v>
      </c>
      <c r="FS95">
        <f t="shared" si="61"/>
        <v>982.69874302221592</v>
      </c>
      <c r="FT95">
        <f t="shared" si="61"/>
        <v>1038.3352722381453</v>
      </c>
      <c r="FU95">
        <f t="shared" si="61"/>
        <v>1017.5376454705431</v>
      </c>
      <c r="FV95">
        <f t="shared" si="61"/>
        <v>1008.7053471841265</v>
      </c>
    </row>
    <row r="96" spans="1:178">
      <c r="A96" t="str">
        <f>VLOOKUP(B96,'[3]country codes'!$A$3:$B$287,2,0)</f>
        <v>CRI</v>
      </c>
      <c r="B96" s="1" t="s">
        <v>4</v>
      </c>
      <c r="C96" s="15">
        <v>1</v>
      </c>
      <c r="E96" s="17">
        <f>IFERROR(VLOOKUP(E$3&amp;$A96,[3]Calcs!$Q$2:$R$2281,2,0),"")</f>
        <v>62.697329190569228</v>
      </c>
      <c r="F96" s="5">
        <f>IFERROR(VLOOKUP(F$3&amp;$A96,[3]Calcs!$Q$2:$R$2281,2,0),"")</f>
        <v>63.85307672574929</v>
      </c>
      <c r="G96" s="5">
        <f>IFERROR(VLOOKUP(G$3&amp;$A96,[3]Calcs!$Q$2:$R$2281,2,0),"")</f>
        <v>60.519993073262739</v>
      </c>
      <c r="H96" s="5">
        <f>IFERROR(VLOOKUP(H$3&amp;$A96,[3]Calcs!$Q$2:$R$2281,2,0),"")</f>
        <v>69.737015583973033</v>
      </c>
      <c r="I96" s="5">
        <f>IFERROR(VLOOKUP(I$3&amp;$A96,[3]Calcs!$Q$2:$R$2281,2,0),"")</f>
        <v>65.329376475389466</v>
      </c>
      <c r="J96" s="5">
        <f>IFERROR(VLOOKUP(J$3&amp;$A96,[3]Calcs!$Q$2:$R$2281,2,0),"")</f>
        <v>64.825936431771041</v>
      </c>
      <c r="K96" s="5">
        <f>IFERROR(VLOOKUP(K$3&amp;$A96,[3]Calcs!$Q$2:$R$2281,2,0),"")</f>
        <v>64.62071067375723</v>
      </c>
      <c r="L96" s="5">
        <f>IFERROR(VLOOKUP(L$3&amp;$A96,[3]Calcs!$Q$2:$R$2281,2,0),"")</f>
        <v>63.943802769648315</v>
      </c>
      <c r="M96" s="5">
        <f>IFERROR(VLOOKUP(M$3&amp;$A96,[3]Calcs!$Q$2:$R$2281,2,0),"")</f>
        <v>64.726708419649526</v>
      </c>
      <c r="N96" s="5">
        <f>IFERROR(VLOOKUP(N$3&amp;$A96,[3]Calcs!$Q$2:$R$2281,2,0),"")</f>
        <v>61.746273498721344</v>
      </c>
      <c r="O96" s="5">
        <f>IFERROR(VLOOKUP(O$3&amp;$A96,[3]Calcs!$Q$2:$R$2281,2,0),"")</f>
        <v>62.379832871334933</v>
      </c>
      <c r="P96" s="5">
        <f>IFERROR(VLOOKUP(P$3&amp;$A96,[3]Calcs!$Q$2:$R$2281,2,0),"")</f>
        <v>64.16649179874122</v>
      </c>
      <c r="Q96" s="5">
        <f>IFERROR(VLOOKUP(Q$3&amp;$A96,[3]Calcs!$Q$2:$R$2281,2,0),"")</f>
        <v>63.303101540786784</v>
      </c>
      <c r="R96" s="5">
        <f>IFERROR(VLOOKUP(R$3&amp;$A96,[3]Calcs!$Q$2:$R$2281,2,0),"")</f>
        <v>62.057551770146681</v>
      </c>
      <c r="S96" s="5" t="str">
        <f>IFERROR(VLOOKUP(S$3&amp;$A96,[3]Calcs!$Q$2:$R$2281,2,0),"")</f>
        <v/>
      </c>
      <c r="T96" s="127">
        <f t="shared" si="40"/>
        <v>-0.11415105666605521</v>
      </c>
      <c r="U96" s="6">
        <f t="shared" si="41"/>
        <v>-0.21904080010826632</v>
      </c>
      <c r="V96" s="6" t="str">
        <f t="shared" si="42"/>
        <v/>
      </c>
      <c r="W96" s="17">
        <f>_xlfn.XLOOKUP(W$3&amp;$A96,[3]Calcs!$Q$2:$Q$2281,[3]Calcs!$H$2:$H$2281,"")</f>
        <v>7.0824651718139648</v>
      </c>
      <c r="X96" s="5">
        <f>_xlfn.XLOOKUP(X$3&amp;$A96,[3]Calcs!$Q$2:$Q$2281,[3]Calcs!$H$2:$H$2281,"")</f>
        <v>7.4321322441101074</v>
      </c>
      <c r="Y96" s="5">
        <f>_xlfn.XLOOKUP(Y$3&amp;$A96,[3]Calcs!$Q$2:$Q$2281,[3]Calcs!$H$2:$H$2281,"")</f>
        <v>6.850679874420166</v>
      </c>
      <c r="Z96" s="5">
        <f>_xlfn.XLOOKUP(Z$3&amp;$A96,[3]Calcs!$Q$2:$Q$2281,[3]Calcs!$H$2:$H$2281,"")</f>
        <v>7.6149287223815918</v>
      </c>
      <c r="AA96" s="5">
        <f>_xlfn.XLOOKUP(AA$3&amp;$A96,[3]Calcs!$Q$2:$Q$2281,[3]Calcs!$H$2:$H$2281,"")</f>
        <v>7.2710537910461426</v>
      </c>
      <c r="AB96" s="5">
        <f>_xlfn.XLOOKUP(AB$3&amp;$A96,[3]Calcs!$Q$2:$Q$2281,[3]Calcs!$H$2:$H$2281,"")</f>
        <v>7.2288885116577148</v>
      </c>
      <c r="AC96" s="5">
        <f>_xlfn.XLOOKUP(AC$3&amp;$A96,[3]Calcs!$Q$2:$Q$2281,[3]Calcs!$H$2:$H$2281,"")</f>
        <v>7.2722501754760742</v>
      </c>
      <c r="AD96" s="5">
        <f>_xlfn.XLOOKUP(AD$3&amp;$A96,[3]Calcs!$Q$2:$Q$2281,[3]Calcs!$H$2:$H$2281,"")</f>
        <v>7.1580004692077637</v>
      </c>
      <c r="AE96" s="5">
        <f>_xlfn.XLOOKUP(AE$3&amp;$A96,[3]Calcs!$Q$2:$Q$2281,[3]Calcs!$H$2:$H$2281,"")</f>
        <v>7.2470860481262207</v>
      </c>
      <c r="AF96" s="5">
        <f>_xlfn.XLOOKUP(AF$3&amp;$A96,[3]Calcs!$Q$2:$Q$2281,[3]Calcs!$H$2:$H$2281,"")</f>
        <v>6.8540043830871582</v>
      </c>
      <c r="AG96" s="5">
        <f>_xlfn.XLOOKUP(AG$3&amp;$A96,[3]Calcs!$Q$2:$Q$2281,[3]Calcs!$H$2:$H$2281,"")</f>
        <v>7.135617733001709</v>
      </c>
      <c r="AH96" s="5">
        <f>_xlfn.XLOOKUP(AH$3&amp;$A96,[3]Calcs!$Q$2:$Q$2281,[3]Calcs!$H$2:$H$2281,"")</f>
        <v>7.2251815795898438</v>
      </c>
      <c r="AI96" s="5">
        <f>_xlfn.XLOOKUP(AI$3&amp;$A96,[3]Calcs!$Q$2:$Q$2281,[3]Calcs!$H$2:$H$2281,"")</f>
        <v>7.1410746574401855</v>
      </c>
      <c r="AJ96" s="5">
        <f>_xlfn.XLOOKUP(AJ$3&amp;$A96,[3]Calcs!$Q$2:$Q$2281,[3]Calcs!$H$2:$H$2281,"")</f>
        <v>6.9976186752319336</v>
      </c>
      <c r="AK96" s="128" t="str">
        <f>_xlfn.XLOOKUP(AK$3&amp;$A96,[3]Calcs!$Q$2:$Q$2281,[3]Calcs!$H$2:$H$2281,"")</f>
        <v/>
      </c>
      <c r="AL96" s="127">
        <f t="shared" si="43"/>
        <v>-1.4141106867528223E-2</v>
      </c>
      <c r="AM96" s="6" t="str">
        <f t="shared" si="44"/>
        <v/>
      </c>
      <c r="AN96" s="17">
        <f>_xlfn.XLOOKUP(AN$3&amp;$A96,[3]Calcs!$Q$2:$Q$2281,[3]Calcs!$G$2:$G$2281,"")</f>
        <v>78.2</v>
      </c>
      <c r="AO96" s="5">
        <f>_xlfn.XLOOKUP(AO$3&amp;$A96,[3]Calcs!$Q$2:$Q$2281,[3]Calcs!$G$2:$G$2281,"")</f>
        <v>78.400000000000006</v>
      </c>
      <c r="AP96" s="5">
        <f>_xlfn.XLOOKUP(AP$3&amp;$A96,[3]Calcs!$Q$2:$Q$2281,[3]Calcs!$G$2:$G$2281,"")</f>
        <v>78.5</v>
      </c>
      <c r="AQ96" s="5">
        <f>_xlfn.XLOOKUP(AQ$3&amp;$A96,[3]Calcs!$Q$2:$Q$2281,[3]Calcs!$G$2:$G$2281,"")</f>
        <v>78.599999999999994</v>
      </c>
      <c r="AR96" s="5">
        <f>_xlfn.XLOOKUP(AR$3&amp;$A96,[3]Calcs!$Q$2:$Q$2281,[3]Calcs!$G$2:$G$2281,"")</f>
        <v>78.8</v>
      </c>
      <c r="AS96" s="5">
        <f>_xlfn.XLOOKUP(AS$3&amp;$A96,[3]Calcs!$Q$2:$Q$2281,[3]Calcs!$G$2:$G$2281,"")</f>
        <v>78.900000000000006</v>
      </c>
      <c r="AT96" s="5">
        <f>_xlfn.XLOOKUP(AT$3&amp;$A96,[3]Calcs!$Q$2:$Q$2281,[3]Calcs!$G$2:$G$2281,"")</f>
        <v>79.099999999999994</v>
      </c>
      <c r="AU96" s="5">
        <f>_xlfn.XLOOKUP(AU$3&amp;$A96,[3]Calcs!$Q$2:$Q$2281,[3]Calcs!$G$2:$G$2281,"")</f>
        <v>79.2</v>
      </c>
      <c r="AV96" s="5">
        <f>_xlfn.XLOOKUP(AV$3&amp;$A96,[3]Calcs!$Q$2:$Q$2281,[3]Calcs!$G$2:$G$2281,"")</f>
        <v>79.400000000000006</v>
      </c>
      <c r="AW96" s="5">
        <f>_xlfn.XLOOKUP(AW$3&amp;$A96,[3]Calcs!$Q$2:$Q$2281,[3]Calcs!$G$2:$G$2281,"")</f>
        <v>79.599999999999994</v>
      </c>
      <c r="AX96" s="5">
        <f>_xlfn.XLOOKUP(AX$3&amp;$A96,[3]Calcs!$Q$2:$Q$2281,[3]Calcs!$G$2:$G$2281,"")</f>
        <v>79.7</v>
      </c>
      <c r="AY96" s="5">
        <f>_xlfn.XLOOKUP(AY$3&amp;$A96,[3]Calcs!$Q$2:$Q$2281,[3]Calcs!$G$2:$G$2281,"")</f>
        <v>79.900000000000006</v>
      </c>
      <c r="AZ96" s="5">
        <f>_xlfn.XLOOKUP(AZ$3&amp;$A96,[3]Calcs!$Q$2:$Q$2281,[3]Calcs!$G$2:$G$2281,"")</f>
        <v>80.099999999999994</v>
      </c>
      <c r="BA96" s="5">
        <f>_xlfn.XLOOKUP(BA$3&amp;$A96,[3]Calcs!$Q$2:$Q$2281,[3]Calcs!$G$2:$G$2281,"")</f>
        <v>80.3</v>
      </c>
      <c r="BB96" s="5">
        <f>_xlfn.XLOOKUP(BB$3&amp;$A96,[3]Calcs!$Q$2:$Q$2281,[3]Calcs!$G$2:$G$2281,"")</f>
        <v>80.5</v>
      </c>
      <c r="BC96" s="127">
        <f t="shared" si="45"/>
        <v>0.15802197802197782</v>
      </c>
      <c r="BD96" s="6">
        <f t="shared" si="46"/>
        <v>0.20000000000000284</v>
      </c>
      <c r="BE96" s="17">
        <f>_xlfn.XLOOKUP(BE$3&amp;$A96,[3]Calcs!$Q$2:$Q$2281,[3]Calcs!$I$2:$I$2281,"")</f>
        <v>2.57950139357134</v>
      </c>
      <c r="BF96" s="5">
        <f>_xlfn.XLOOKUP(BF$3&amp;$A96,[3]Calcs!$Q$2:$Q$2281,[3]Calcs!$I$2:$I$2281,"")</f>
        <v>2.7598178454542399</v>
      </c>
      <c r="BG96" s="5">
        <f>_xlfn.XLOOKUP(BG$3&amp;$A96,[3]Calcs!$Q$2:$Q$2281,[3]Calcs!$I$2:$I$2281,"")</f>
        <v>2.6806649874614701</v>
      </c>
      <c r="BH96" s="5">
        <f>_xlfn.XLOOKUP(BH$3&amp;$A96,[3]Calcs!$Q$2:$Q$2281,[3]Calcs!$I$2:$I$2281,"")</f>
        <v>2.1428514742919198</v>
      </c>
      <c r="BI96" s="5">
        <f>_xlfn.XLOOKUP(BI$3&amp;$A96,[3]Calcs!$Q$2:$Q$2281,[3]Calcs!$I$2:$I$2281,"")</f>
        <v>2.4060165885884599</v>
      </c>
      <c r="BJ96" s="5">
        <f>_xlfn.XLOOKUP(BJ$3&amp;$A96,[3]Calcs!$Q$2:$Q$2281,[3]Calcs!$I$2:$I$2281,"")</f>
        <v>2.4243841378906499</v>
      </c>
      <c r="BK96" s="5">
        <f>_xlfn.XLOOKUP(BK$3&amp;$A96,[3]Calcs!$Q$2:$Q$2281,[3]Calcs!$I$2:$I$2281,"")</f>
        <v>2.48547494109294</v>
      </c>
      <c r="BL96" s="5">
        <f>_xlfn.XLOOKUP(BL$3&amp;$A96,[3]Calcs!$Q$2:$Q$2281,[3]Calcs!$I$2:$I$2281,"")</f>
        <v>2.49225857663007</v>
      </c>
      <c r="BM96" s="5">
        <f>_xlfn.XLOOKUP(BM$3&amp;$A96,[3]Calcs!$Q$2:$Q$2281,[3]Calcs!$I$2:$I$2281,"")</f>
        <v>2.4837434050242799</v>
      </c>
      <c r="BN96" s="5">
        <f>_xlfn.XLOOKUP(BN$3&amp;$A96,[3]Calcs!$Q$2:$Q$2281,[3]Calcs!$I$2:$I$2281,"")</f>
        <v>2.5191026838859401</v>
      </c>
      <c r="BO96" s="5">
        <f>_xlfn.XLOOKUP(BO$3&amp;$A96,[3]Calcs!$Q$2:$Q$2281,[3]Calcs!$I$2:$I$2281,"")</f>
        <v>2.7101425209405399</v>
      </c>
      <c r="BP96" s="5">
        <f>_xlfn.XLOOKUP(BP$3&amp;$A96,[3]Calcs!$Q$2:$Q$2281,[3]Calcs!$I$2:$I$2281,"")</f>
        <v>2.5681610273584998</v>
      </c>
      <c r="BQ96" s="5">
        <f>_xlfn.XLOOKUP(BQ$3&amp;$A96,[3]Calcs!$Q$2:$Q$2281,[3]Calcs!$I$2:$I$2281,"")</f>
        <v>2.5984688493662644</v>
      </c>
      <c r="BR96" s="5">
        <f>_xlfn.XLOOKUP(BR$3&amp;$A96,[3]Calcs!$Q$2:$Q$2281,[3]Calcs!$I$2:$I$2281,"")</f>
        <v>2.648522265553356</v>
      </c>
      <c r="BS96" s="5" t="str">
        <f>_xlfn.XLOOKUP(BS$3&amp;$A96,[3]Calcs!$Q$2:$Q$2281,[3]Calcs!$I$2:$I$2281,"")</f>
        <v/>
      </c>
      <c r="BT96" s="127">
        <f t="shared" si="47"/>
        <v>6.2224746765659495E-3</v>
      </c>
      <c r="BU96" s="6" t="str">
        <f t="shared" si="48"/>
        <v/>
      </c>
      <c r="BV96" s="15">
        <f t="shared" si="59"/>
        <v>1</v>
      </c>
      <c r="BW96">
        <f t="shared" si="59"/>
        <v>1</v>
      </c>
      <c r="BX96">
        <f t="shared" si="59"/>
        <v>1</v>
      </c>
      <c r="BY96">
        <f t="shared" si="59"/>
        <v>1</v>
      </c>
      <c r="BZ96">
        <f t="shared" si="59"/>
        <v>1</v>
      </c>
      <c r="CA96">
        <f t="shared" si="59"/>
        <v>1</v>
      </c>
      <c r="CB96">
        <f t="shared" si="59"/>
        <v>1</v>
      </c>
      <c r="CC96">
        <f t="shared" si="59"/>
        <v>1</v>
      </c>
      <c r="CD96">
        <f t="shared" si="59"/>
        <v>1</v>
      </c>
      <c r="CE96">
        <f t="shared" si="59"/>
        <v>1</v>
      </c>
      <c r="CF96">
        <f t="shared" si="59"/>
        <v>1</v>
      </c>
      <c r="CG96">
        <f t="shared" si="59"/>
        <v>1</v>
      </c>
      <c r="CH96">
        <f t="shared" si="59"/>
        <v>1</v>
      </c>
      <c r="CI96">
        <f t="shared" si="59"/>
        <v>1</v>
      </c>
      <c r="CJ96" t="str">
        <f t="shared" si="59"/>
        <v/>
      </c>
      <c r="CK96" s="17">
        <v>4.345421</v>
      </c>
      <c r="CL96" s="5">
        <v>4.4046260000000004</v>
      </c>
      <c r="CM96" s="5">
        <v>4.4631229999999995</v>
      </c>
      <c r="CN96" s="5">
        <v>4.5207389999999998</v>
      </c>
      <c r="CO96" s="5">
        <v>4.5773710000000003</v>
      </c>
      <c r="CP96" s="5">
        <v>4.6330860000000005</v>
      </c>
      <c r="CQ96" s="5">
        <v>4.6880030000000001</v>
      </c>
      <c r="CR96" s="5">
        <v>4.7421109999999995</v>
      </c>
      <c r="CS96" s="5">
        <v>4.7953900000000003</v>
      </c>
      <c r="CT96" s="5">
        <v>4.8478050000000001</v>
      </c>
      <c r="CU96" s="5">
        <v>4.8993359999999999</v>
      </c>
      <c r="CV96" s="5">
        <v>4.9499550000000001</v>
      </c>
      <c r="CW96" s="5">
        <v>4.9994430000000003</v>
      </c>
      <c r="CX96" s="5">
        <v>5.047561</v>
      </c>
      <c r="CY96" s="5" t="s">
        <v>333</v>
      </c>
      <c r="CZ96">
        <f t="shared" si="60"/>
        <v>272.44629090861253</v>
      </c>
      <c r="DA96">
        <f t="shared" si="60"/>
        <v>281.2489219262302</v>
      </c>
      <c r="DB96">
        <f t="shared" si="60"/>
        <v>270.1081730451196</v>
      </c>
      <c r="DC96">
        <f t="shared" si="60"/>
        <v>315.26284609407463</v>
      </c>
      <c r="DD96">
        <f t="shared" si="60"/>
        <v>299.03679332652996</v>
      </c>
      <c r="DE96">
        <f t="shared" si="60"/>
        <v>300.34413851892839</v>
      </c>
      <c r="DF96">
        <f t="shared" si="60"/>
        <v>302.9420855007059</v>
      </c>
      <c r="DG96">
        <f t="shared" si="60"/>
        <v>303.22861049577972</v>
      </c>
      <c r="DH96">
        <f t="shared" si="60"/>
        <v>310.38981028850316</v>
      </c>
      <c r="DI96">
        <f t="shared" si="60"/>
        <v>299.33389339846883</v>
      </c>
      <c r="DJ96">
        <f t="shared" si="60"/>
        <v>305.61976086051459</v>
      </c>
      <c r="DK96">
        <f t="shared" si="60"/>
        <v>317.62124691163808</v>
      </c>
      <c r="DL96">
        <f t="shared" si="60"/>
        <v>316.4802478763757</v>
      </c>
      <c r="DM96">
        <f t="shared" si="60"/>
        <v>313.23927807047335</v>
      </c>
      <c r="DN96" t="str">
        <f t="shared" si="60"/>
        <v/>
      </c>
      <c r="DO96" s="5">
        <v>4.345421</v>
      </c>
      <c r="DP96" s="5">
        <v>4.4046260000000004</v>
      </c>
      <c r="DQ96" s="5">
        <v>4.4631229999999995</v>
      </c>
      <c r="DR96" s="5">
        <v>4.5207389999999998</v>
      </c>
      <c r="DS96" s="5">
        <v>4.5773710000000003</v>
      </c>
      <c r="DT96" s="5">
        <v>4.6330860000000005</v>
      </c>
      <c r="DU96" s="5">
        <v>4.6880030000000001</v>
      </c>
      <c r="DV96" s="5">
        <v>4.7421109999999995</v>
      </c>
      <c r="DW96" s="5">
        <v>4.7953900000000003</v>
      </c>
      <c r="DX96" s="5">
        <v>4.8478050000000001</v>
      </c>
      <c r="DY96" s="5">
        <v>4.8993359999999999</v>
      </c>
      <c r="DZ96" s="5">
        <v>4.9499550000000001</v>
      </c>
      <c r="EA96" s="5">
        <v>4.9994430000000003</v>
      </c>
      <c r="EB96" s="5">
        <v>5.047561</v>
      </c>
      <c r="EC96" s="5">
        <v>5.0941139999999994</v>
      </c>
      <c r="ED96" s="127" t="str">
        <f>IFERROR(E96/VLOOKUP($C96,$C$159:$R$166,E$3-2004,0),"")</f>
        <v/>
      </c>
      <c r="EE96" s="6">
        <f t="shared" ref="EE96:EF104" si="63">IFERROR(F96/VLOOKUP($C96,$C$159:$S$166,F$3-2003,0),"")</f>
        <v>1.2342743383051171</v>
      </c>
      <c r="EF96" s="6">
        <f t="shared" si="63"/>
        <v>1.153861010816962</v>
      </c>
      <c r="EG96" s="6">
        <f t="shared" si="62"/>
        <v>1.2522481587578547</v>
      </c>
      <c r="EH96" s="6">
        <f t="shared" si="62"/>
        <v>1.2099402194292244</v>
      </c>
      <c r="EI96" s="6">
        <f t="shared" si="62"/>
        <v>1.1870863681960619</v>
      </c>
      <c r="EJ96" s="6">
        <f t="shared" si="54"/>
        <v>1.1921292250213567</v>
      </c>
      <c r="EK96" s="6">
        <f t="shared" si="54"/>
        <v>1.1424354560783729</v>
      </c>
      <c r="EL96" s="6">
        <f t="shared" si="54"/>
        <v>1.1818588731762578</v>
      </c>
      <c r="EM96" s="6">
        <f t="shared" si="54"/>
        <v>1.1608427794395453</v>
      </c>
      <c r="EN96" s="6">
        <f t="shared" si="54"/>
        <v>1.1645886487540986</v>
      </c>
      <c r="EO96" s="6">
        <f t="shared" si="54"/>
        <v>1.2104843524497677</v>
      </c>
      <c r="EP96" s="6">
        <f t="shared" si="54"/>
        <v>1.195309008460923</v>
      </c>
      <c r="EQ96" s="6">
        <f t="shared" si="55"/>
        <v>1.1493679844226838</v>
      </c>
      <c r="ER96" s="129" cm="1">
        <f t="array" ref="ER96">TREND($EM96:$EQ96,$EM$3:$EQ$3,ER$3)</f>
        <v>1.1784497856073339</v>
      </c>
      <c r="ES96" s="17">
        <f t="shared" si="58"/>
        <v>62.697329190569228</v>
      </c>
      <c r="ET96" s="5">
        <f t="shared" si="58"/>
        <v>63.85307672574929</v>
      </c>
      <c r="EU96" s="5">
        <f t="shared" si="58"/>
        <v>60.519993073262739</v>
      </c>
      <c r="EV96" s="5">
        <f t="shared" si="58"/>
        <v>69.737015583973033</v>
      </c>
      <c r="EW96" s="5">
        <f t="shared" si="58"/>
        <v>65.329376475389466</v>
      </c>
      <c r="EX96" s="5">
        <f t="shared" si="58"/>
        <v>64.825936431771041</v>
      </c>
      <c r="EY96" s="5">
        <f t="shared" si="58"/>
        <v>64.62071067375723</v>
      </c>
      <c r="EZ96" s="5">
        <f t="shared" si="58"/>
        <v>63.943802769648315</v>
      </c>
      <c r="FA96" s="5">
        <f t="shared" si="53"/>
        <v>64.726708419649526</v>
      </c>
      <c r="FB96" s="5">
        <f t="shared" si="53"/>
        <v>61.746273498721344</v>
      </c>
      <c r="FC96" s="5">
        <f t="shared" si="53"/>
        <v>62.379832871334933</v>
      </c>
      <c r="FD96" s="5">
        <f t="shared" si="53"/>
        <v>64.16649179874122</v>
      </c>
      <c r="FE96" s="5">
        <f t="shared" si="53"/>
        <v>63.303101540786784</v>
      </c>
      <c r="FF96" s="5">
        <f t="shared" si="53"/>
        <v>62.057551770146681</v>
      </c>
      <c r="FG96" s="5">
        <f t="shared" si="49"/>
        <v>60.370447258004774</v>
      </c>
      <c r="FH96" s="15">
        <f t="shared" si="61"/>
        <v>272.44629090861253</v>
      </c>
      <c r="FI96">
        <f t="shared" si="61"/>
        <v>281.2489219262302</v>
      </c>
      <c r="FJ96">
        <f t="shared" si="61"/>
        <v>270.1081730451196</v>
      </c>
      <c r="FK96">
        <f t="shared" si="61"/>
        <v>315.26284609407463</v>
      </c>
      <c r="FL96">
        <f t="shared" si="61"/>
        <v>299.03679332652996</v>
      </c>
      <c r="FM96">
        <f t="shared" si="61"/>
        <v>300.34413851892839</v>
      </c>
      <c r="FN96">
        <f t="shared" si="61"/>
        <v>302.9420855007059</v>
      </c>
      <c r="FO96">
        <f t="shared" si="61"/>
        <v>303.22861049577972</v>
      </c>
      <c r="FP96">
        <f t="shared" si="61"/>
        <v>310.38981028850316</v>
      </c>
      <c r="FQ96">
        <f t="shared" si="61"/>
        <v>299.33389339846883</v>
      </c>
      <c r="FR96">
        <f t="shared" si="61"/>
        <v>305.61976086051459</v>
      </c>
      <c r="FS96">
        <f t="shared" si="61"/>
        <v>317.62124691163808</v>
      </c>
      <c r="FT96">
        <f t="shared" si="61"/>
        <v>316.4802478763757</v>
      </c>
      <c r="FU96">
        <f t="shared" si="61"/>
        <v>313.23927807047335</v>
      </c>
      <c r="FV96">
        <f t="shared" si="61"/>
        <v>307.53394056326368</v>
      </c>
    </row>
    <row r="97" spans="1:178">
      <c r="A97" t="str">
        <f>VLOOKUP(B97,'[3]country codes'!$A$3:$B$287,2,0)</f>
        <v>BRA</v>
      </c>
      <c r="B97" s="1" t="s">
        <v>26</v>
      </c>
      <c r="C97" s="15">
        <v>1</v>
      </c>
      <c r="E97" s="17" t="str">
        <f>IFERROR(VLOOKUP(E$3&amp;$A97,[3]Calcs!$Q$2:$R$2281,2,0),"")</f>
        <v/>
      </c>
      <c r="F97" s="5">
        <f>IFERROR(VLOOKUP(F$3&amp;$A97,[3]Calcs!$Q$2:$R$2281,2,0),"")</f>
        <v>52.373772350690963</v>
      </c>
      <c r="G97" s="5">
        <f>IFERROR(VLOOKUP(G$3&amp;$A97,[3]Calcs!$Q$2:$R$2281,2,0),"")</f>
        <v>54.257837538357123</v>
      </c>
      <c r="H97" s="5">
        <f>IFERROR(VLOOKUP(H$3&amp;$A97,[3]Calcs!$Q$2:$R$2281,2,0),"")</f>
        <v>57.130725785218672</v>
      </c>
      <c r="I97" s="5">
        <f>IFERROR(VLOOKUP(I$3&amp;$A97,[3]Calcs!$Q$2:$R$2281,2,0),"")</f>
        <v>54.910077471461797</v>
      </c>
      <c r="J97" s="5">
        <f>IFERROR(VLOOKUP(J$3&amp;$A97,[3]Calcs!$Q$2:$R$2281,2,0),"")</f>
        <v>55.488623806149072</v>
      </c>
      <c r="K97" s="5">
        <f>IFERROR(VLOOKUP(K$3&amp;$A97,[3]Calcs!$Q$2:$R$2281,2,0),"")</f>
        <v>53.453630350225779</v>
      </c>
      <c r="L97" s="5">
        <f>IFERROR(VLOOKUP(L$3&amp;$A97,[3]Calcs!$Q$2:$R$2281,2,0),"")</f>
        <v>56.618126678151938</v>
      </c>
      <c r="M97" s="5">
        <f>IFERROR(VLOOKUP(M$3&amp;$A97,[3]Calcs!$Q$2:$R$2281,2,0),"")</f>
        <v>55.712157533420644</v>
      </c>
      <c r="N97" s="5">
        <f>IFERROR(VLOOKUP(N$3&amp;$A97,[3]Calcs!$Q$2:$R$2281,2,0),"")</f>
        <v>54.19507017360803</v>
      </c>
      <c r="O97" s="5">
        <f>IFERROR(VLOOKUP(O$3&amp;$A97,[3]Calcs!$Q$2:$R$2281,2,0),"")</f>
        <v>53.783500819855014</v>
      </c>
      <c r="P97" s="5">
        <f>IFERROR(VLOOKUP(P$3&amp;$A97,[3]Calcs!$Q$2:$R$2281,2,0),"")</f>
        <v>52.991110821124444</v>
      </c>
      <c r="Q97" s="5">
        <f>IFERROR(VLOOKUP(Q$3&amp;$A97,[3]Calcs!$Q$2:$R$2281,2,0),"")</f>
        <v>52.441661600279218</v>
      </c>
      <c r="R97" s="5">
        <f>IFERROR(VLOOKUP(R$3&amp;$A97,[3]Calcs!$Q$2:$R$2281,2,0),"")</f>
        <v>54.568922347814492</v>
      </c>
      <c r="S97" s="5">
        <f>IFERROR(VLOOKUP(S$3&amp;$A97,[3]Calcs!$Q$2:$R$2281,2,0),"")</f>
        <v>51.312086868354619</v>
      </c>
      <c r="T97" s="127">
        <f t="shared" si="40"/>
        <v>-8.8883239564466074E-2</v>
      </c>
      <c r="U97" s="6">
        <f t="shared" si="41"/>
        <v>-0.23164541302353919</v>
      </c>
      <c r="V97" s="6">
        <f t="shared" si="42"/>
        <v>-3.2568354794598733</v>
      </c>
      <c r="W97" s="17" t="str">
        <f>_xlfn.XLOOKUP(W$3&amp;$A97,[3]Calcs!$Q$2:$Q$2281,[3]Calcs!$H$2:$H$2281,"")</f>
        <v/>
      </c>
      <c r="X97" s="5">
        <f>_xlfn.XLOOKUP(X$3&amp;$A97,[3]Calcs!$Q$2:$Q$2281,[3]Calcs!$H$2:$H$2281,"")</f>
        <v>6.3206729888916016</v>
      </c>
      <c r="Y97" s="5">
        <f>_xlfn.XLOOKUP(Y$3&amp;$A97,[3]Calcs!$Q$2:$Q$2281,[3]Calcs!$H$2:$H$2281,"")</f>
        <v>6.6914248466491699</v>
      </c>
      <c r="Z97" s="5">
        <f>_xlfn.XLOOKUP(Z$3&amp;$A97,[3]Calcs!$Q$2:$Q$2281,[3]Calcs!$H$2:$H$2281,"")</f>
        <v>7.0008316040039063</v>
      </c>
      <c r="AA97" s="5">
        <f>_xlfn.XLOOKUP(AA$3&amp;$A97,[3]Calcs!$Q$2:$Q$2281,[3]Calcs!$H$2:$H$2281,"")</f>
        <v>6.8373312950134277</v>
      </c>
      <c r="AB97" s="5">
        <f>_xlfn.XLOOKUP(AB$3&amp;$A97,[3]Calcs!$Q$2:$Q$2281,[3]Calcs!$H$2:$H$2281,"")</f>
        <v>7.0378165245056152</v>
      </c>
      <c r="AC97" s="5">
        <f>_xlfn.XLOOKUP(AC$3&amp;$A97,[3]Calcs!$Q$2:$Q$2281,[3]Calcs!$H$2:$H$2281,"")</f>
        <v>6.660003662109375</v>
      </c>
      <c r="AD97" s="5">
        <f>_xlfn.XLOOKUP(AD$3&amp;$A97,[3]Calcs!$Q$2:$Q$2281,[3]Calcs!$H$2:$H$2281,"")</f>
        <v>7.1402826309204102</v>
      </c>
      <c r="AE97" s="5">
        <f>_xlfn.XLOOKUP(AE$3&amp;$A97,[3]Calcs!$Q$2:$Q$2281,[3]Calcs!$H$2:$H$2281,"")</f>
        <v>6.9809989929199219</v>
      </c>
      <c r="AF97" s="5">
        <f>_xlfn.XLOOKUP(AF$3&amp;$A97,[3]Calcs!$Q$2:$Q$2281,[3]Calcs!$H$2:$H$2281,"")</f>
        <v>6.5468969345092773</v>
      </c>
      <c r="AG97" s="5">
        <f>_xlfn.XLOOKUP(AG$3&amp;$A97,[3]Calcs!$Q$2:$Q$2281,[3]Calcs!$H$2:$H$2281,"")</f>
        <v>6.3748173713684082</v>
      </c>
      <c r="AH97" s="5">
        <f>_xlfn.XLOOKUP(AH$3&amp;$A97,[3]Calcs!$Q$2:$Q$2281,[3]Calcs!$H$2:$H$2281,"")</f>
        <v>6.3329291343688965</v>
      </c>
      <c r="AI97" s="5">
        <f>_xlfn.XLOOKUP(AI$3&amp;$A97,[3]Calcs!$Q$2:$Q$2281,[3]Calcs!$H$2:$H$2281,"")</f>
        <v>6.1909217834472656</v>
      </c>
      <c r="AJ97" s="5">
        <f>_xlfn.XLOOKUP(AJ$3&amp;$A97,[3]Calcs!$Q$2:$Q$2281,[3]Calcs!$H$2:$H$2281,"")</f>
        <v>6.4511489868164063</v>
      </c>
      <c r="AK97" s="128">
        <f>_xlfn.XLOOKUP(AK$3&amp;$A97,[3]Calcs!$Q$2:$Q$2281,[3]Calcs!$H$2:$H$2281,"")</f>
        <v>6.109717845916748</v>
      </c>
      <c r="AL97" s="127">
        <f t="shared" si="43"/>
        <v>-3.5382718830318238E-2</v>
      </c>
      <c r="AM97" s="6">
        <f t="shared" si="44"/>
        <v>-0.3414311408996582</v>
      </c>
      <c r="AN97" s="17">
        <f>_xlfn.XLOOKUP(AN$3&amp;$A97,[3]Calcs!$Q$2:$Q$2281,[3]Calcs!$G$2:$G$2281,"")</f>
        <v>72.3</v>
      </c>
      <c r="AO97" s="5">
        <f>_xlfn.XLOOKUP(AO$3&amp;$A97,[3]Calcs!$Q$2:$Q$2281,[3]Calcs!$G$2:$G$2281,"")</f>
        <v>72.599999999999994</v>
      </c>
      <c r="AP97" s="5">
        <f>_xlfn.XLOOKUP(AP$3&amp;$A97,[3]Calcs!$Q$2:$Q$2281,[3]Calcs!$G$2:$G$2281,"")</f>
        <v>73</v>
      </c>
      <c r="AQ97" s="5">
        <f>_xlfn.XLOOKUP(AQ$3&amp;$A97,[3]Calcs!$Q$2:$Q$2281,[3]Calcs!$G$2:$G$2281,"")</f>
        <v>73.3</v>
      </c>
      <c r="AR97" s="5">
        <f>_xlfn.XLOOKUP(AR$3&amp;$A97,[3]Calcs!$Q$2:$Q$2281,[3]Calcs!$G$2:$G$2281,"")</f>
        <v>73.599999999999994</v>
      </c>
      <c r="AS97" s="5">
        <f>_xlfn.XLOOKUP(AS$3&amp;$A97,[3]Calcs!$Q$2:$Q$2281,[3]Calcs!$G$2:$G$2281,"")</f>
        <v>73.900000000000006</v>
      </c>
      <c r="AT97" s="5">
        <f>_xlfn.XLOOKUP(AT$3&amp;$A97,[3]Calcs!$Q$2:$Q$2281,[3]Calcs!$G$2:$G$2281,"")</f>
        <v>74.2</v>
      </c>
      <c r="AU97" s="5">
        <f>_xlfn.XLOOKUP(AU$3&amp;$A97,[3]Calcs!$Q$2:$Q$2281,[3]Calcs!$G$2:$G$2281,"")</f>
        <v>74.5</v>
      </c>
      <c r="AV97" s="5">
        <f>_xlfn.XLOOKUP(AV$3&amp;$A97,[3]Calcs!$Q$2:$Q$2281,[3]Calcs!$G$2:$G$2281,"")</f>
        <v>74.7</v>
      </c>
      <c r="AW97" s="5">
        <f>_xlfn.XLOOKUP(AW$3&amp;$A97,[3]Calcs!$Q$2:$Q$2281,[3]Calcs!$G$2:$G$2281,"")</f>
        <v>75</v>
      </c>
      <c r="AX97" s="5">
        <f>_xlfn.XLOOKUP(AX$3&amp;$A97,[3]Calcs!$Q$2:$Q$2281,[3]Calcs!$G$2:$G$2281,"")</f>
        <v>75.2</v>
      </c>
      <c r="AY97" s="5">
        <f>_xlfn.XLOOKUP(AY$3&amp;$A97,[3]Calcs!$Q$2:$Q$2281,[3]Calcs!$G$2:$G$2281,"")</f>
        <v>75.5</v>
      </c>
      <c r="AZ97" s="5">
        <f>_xlfn.XLOOKUP(AZ$3&amp;$A97,[3]Calcs!$Q$2:$Q$2281,[3]Calcs!$G$2:$G$2281,"")</f>
        <v>75.7</v>
      </c>
      <c r="BA97" s="5">
        <f>_xlfn.XLOOKUP(BA$3&amp;$A97,[3]Calcs!$Q$2:$Q$2281,[3]Calcs!$G$2:$G$2281,"")</f>
        <v>75.900000000000006</v>
      </c>
      <c r="BB97" s="5">
        <f>_xlfn.XLOOKUP(BB$3&amp;$A97,[3]Calcs!$Q$2:$Q$2281,[3]Calcs!$G$2:$G$2281,"")</f>
        <v>73.98772093023257</v>
      </c>
      <c r="BC97" s="127">
        <f t="shared" si="45"/>
        <v>0.27780219780219839</v>
      </c>
      <c r="BD97" s="6">
        <f t="shared" si="46"/>
        <v>-1.9122790697674361</v>
      </c>
      <c r="BE97" s="17">
        <f>_xlfn.XLOOKUP(BE$3&amp;$A97,[3]Calcs!$Q$2:$Q$2281,[3]Calcs!$I$2:$I$2281,"")</f>
        <v>2.55161416330307</v>
      </c>
      <c r="BF97" s="5">
        <f>_xlfn.XLOOKUP(BF$3&amp;$A97,[3]Calcs!$Q$2:$Q$2281,[3]Calcs!$I$2:$I$2281,"")</f>
        <v>2.6397117115629301</v>
      </c>
      <c r="BG97" s="5">
        <f>_xlfn.XLOOKUP(BG$3&amp;$A97,[3]Calcs!$Q$2:$Q$2281,[3]Calcs!$I$2:$I$2281,"")</f>
        <v>2.7745993106906601</v>
      </c>
      <c r="BH97" s="5">
        <f>_xlfn.XLOOKUP(BH$3&amp;$A97,[3]Calcs!$Q$2:$Q$2281,[3]Calcs!$I$2:$I$2281,"")</f>
        <v>2.6342459348293801</v>
      </c>
      <c r="BI97" s="5">
        <f>_xlfn.XLOOKUP(BI$3&amp;$A97,[3]Calcs!$Q$2:$Q$2281,[3]Calcs!$I$2:$I$2281,"")</f>
        <v>2.8576277553595801</v>
      </c>
      <c r="BJ97" s="5">
        <f>_xlfn.XLOOKUP(BJ$3&amp;$A97,[3]Calcs!$Q$2:$Q$2281,[3]Calcs!$I$2:$I$2281,"")</f>
        <v>2.9895413766440799</v>
      </c>
      <c r="BK97" s="5">
        <f>_xlfn.XLOOKUP(BK$3&amp;$A97,[3]Calcs!$Q$2:$Q$2281,[3]Calcs!$I$2:$I$2281,"")</f>
        <v>2.9437793507780898</v>
      </c>
      <c r="BL97" s="5">
        <f>_xlfn.XLOOKUP(BL$3&amp;$A97,[3]Calcs!$Q$2:$Q$2281,[3]Calcs!$I$2:$I$2281,"")</f>
        <v>2.9678350403612601</v>
      </c>
      <c r="BM97" s="5">
        <f>_xlfn.XLOOKUP(BM$3&amp;$A97,[3]Calcs!$Q$2:$Q$2281,[3]Calcs!$I$2:$I$2281,"")</f>
        <v>2.9693327966170502</v>
      </c>
      <c r="BN97" s="5">
        <f>_xlfn.XLOOKUP(BN$3&amp;$A97,[3]Calcs!$Q$2:$Q$2281,[3]Calcs!$I$2:$I$2281,"")</f>
        <v>2.7813743990134099</v>
      </c>
      <c r="BO97" s="5">
        <f>_xlfn.XLOOKUP(BO$3&amp;$A97,[3]Calcs!$Q$2:$Q$2281,[3]Calcs!$I$2:$I$2281,"")</f>
        <v>2.6799565582006299</v>
      </c>
      <c r="BP97" s="5">
        <f>_xlfn.XLOOKUP(BP$3&amp;$A97,[3]Calcs!$Q$2:$Q$2281,[3]Calcs!$I$2:$I$2281,"")</f>
        <v>2.8100184499673202</v>
      </c>
      <c r="BQ97" s="5">
        <f>_xlfn.XLOOKUP(BQ$3&amp;$A97,[3]Calcs!$Q$2:$Q$2281,[3]Calcs!$I$2:$I$2281,"")</f>
        <v>2.7397506657211355</v>
      </c>
      <c r="BR97" s="5">
        <f>_xlfn.XLOOKUP(BR$3&amp;$A97,[3]Calcs!$Q$2:$Q$2281,[3]Calcs!$I$2:$I$2281,"")</f>
        <v>2.6794162879376895</v>
      </c>
      <c r="BS97" s="5">
        <f>_xlfn.XLOOKUP(BS$3&amp;$A97,[3]Calcs!$Q$2:$Q$2281,[3]Calcs!$I$2:$I$2281,"")</f>
        <v>2.5912181397582938</v>
      </c>
      <c r="BT97" s="127">
        <f t="shared" si="47"/>
        <v>6.5555294524180961E-3</v>
      </c>
      <c r="BU97" s="6">
        <f t="shared" si="48"/>
        <v>-8.8198148179395641E-2</v>
      </c>
      <c r="BV97" s="15" t="str">
        <f t="shared" si="59"/>
        <v/>
      </c>
      <c r="BW97">
        <f t="shared" si="59"/>
        <v>7</v>
      </c>
      <c r="BX97">
        <f t="shared" si="59"/>
        <v>7</v>
      </c>
      <c r="BY97">
        <f t="shared" si="59"/>
        <v>7</v>
      </c>
      <c r="BZ97">
        <f t="shared" si="59"/>
        <v>8</v>
      </c>
      <c r="CA97">
        <f t="shared" si="59"/>
        <v>7</v>
      </c>
      <c r="CB97">
        <f t="shared" si="59"/>
        <v>13</v>
      </c>
      <c r="CC97">
        <f t="shared" si="59"/>
        <v>6</v>
      </c>
      <c r="CD97">
        <f t="shared" si="59"/>
        <v>9</v>
      </c>
      <c r="CE97">
        <f t="shared" si="59"/>
        <v>12</v>
      </c>
      <c r="CF97">
        <f t="shared" si="59"/>
        <v>16</v>
      </c>
      <c r="CG97">
        <f t="shared" si="59"/>
        <v>23</v>
      </c>
      <c r="CH97">
        <f t="shared" si="59"/>
        <v>24</v>
      </c>
      <c r="CI97">
        <f t="shared" si="59"/>
        <v>21</v>
      </c>
      <c r="CJ97">
        <f t="shared" si="59"/>
        <v>27</v>
      </c>
      <c r="CK97" s="17" t="s">
        <v>333</v>
      </c>
      <c r="CL97" s="5">
        <v>190.13044500000001</v>
      </c>
      <c r="CM97" s="5">
        <v>192.030362</v>
      </c>
      <c r="CN97" s="5">
        <v>193.886505</v>
      </c>
      <c r="CO97" s="5">
        <v>195.71363699999998</v>
      </c>
      <c r="CP97" s="5">
        <v>197.51454100000001</v>
      </c>
      <c r="CQ97" s="5">
        <v>199.28729199999998</v>
      </c>
      <c r="CR97" s="5">
        <v>201.03590400000002</v>
      </c>
      <c r="CS97" s="5">
        <v>202.763744</v>
      </c>
      <c r="CT97" s="5">
        <v>204.47175899999999</v>
      </c>
      <c r="CU97" s="5">
        <v>206.16305600000001</v>
      </c>
      <c r="CV97" s="5">
        <v>207.83382500000002</v>
      </c>
      <c r="CW97" s="5">
        <v>209.46932000000001</v>
      </c>
      <c r="CX97" s="5">
        <v>211.049519</v>
      </c>
      <c r="CY97" s="5">
        <v>212.55940900000002</v>
      </c>
      <c r="CZ97" t="str">
        <f t="shared" si="60"/>
        <v/>
      </c>
      <c r="DA97">
        <f t="shared" si="60"/>
        <v>9957.8486433655689</v>
      </c>
      <c r="DB97">
        <f t="shared" si="60"/>
        <v>10419.152183827908</v>
      </c>
      <c r="DC97">
        <f t="shared" si="60"/>
        <v>11076.876750609428</v>
      </c>
      <c r="DD97">
        <f t="shared" si="60"/>
        <v>10746.650969891551</v>
      </c>
      <c r="DE97">
        <f t="shared" si="60"/>
        <v>10959.810061793207</v>
      </c>
      <c r="DF97">
        <f t="shared" si="60"/>
        <v>10652.629240065506</v>
      </c>
      <c r="DG97">
        <f t="shared" si="60"/>
        <v>11382.276279528793</v>
      </c>
      <c r="DH97">
        <f t="shared" si="60"/>
        <v>11296.405647794176</v>
      </c>
      <c r="DI97">
        <f t="shared" si="60"/>
        <v>11081.361327526069</v>
      </c>
      <c r="DJ97">
        <f t="shared" si="60"/>
        <v>11088.170891399815</v>
      </c>
      <c r="DK97">
        <f t="shared" si="60"/>
        <v>11013.345252953184</v>
      </c>
      <c r="DL97">
        <f t="shared" si="60"/>
        <v>10984.9191950806</v>
      </c>
      <c r="DM97">
        <f t="shared" si="60"/>
        <v>11516.744813854599</v>
      </c>
      <c r="DN97">
        <f t="shared" si="60"/>
        <v>10906.866859294119</v>
      </c>
      <c r="DO97" s="5">
        <v>188.16735299999999</v>
      </c>
      <c r="DP97" s="5">
        <v>190.13044500000001</v>
      </c>
      <c r="DQ97" s="5">
        <v>192.030362</v>
      </c>
      <c r="DR97" s="5">
        <v>193.886505</v>
      </c>
      <c r="DS97" s="5">
        <v>195.71363699999998</v>
      </c>
      <c r="DT97" s="5">
        <v>197.51454100000001</v>
      </c>
      <c r="DU97" s="5">
        <v>199.28729199999998</v>
      </c>
      <c r="DV97" s="5">
        <v>201.03590400000002</v>
      </c>
      <c r="DW97" s="5">
        <v>202.763744</v>
      </c>
      <c r="DX97" s="5">
        <v>204.47175899999999</v>
      </c>
      <c r="DY97" s="5">
        <v>206.16305600000001</v>
      </c>
      <c r="DZ97" s="5">
        <v>207.83382500000002</v>
      </c>
      <c r="EA97" s="5">
        <v>209.46932000000001</v>
      </c>
      <c r="EB97" s="5">
        <v>211.049519</v>
      </c>
      <c r="EC97" s="5">
        <v>212.55940900000002</v>
      </c>
      <c r="ED97" s="127" t="str">
        <f>IFERROR(E97/VLOOKUP($C97,$C$159:$R$166,E$3-2004,0),"")</f>
        <v/>
      </c>
      <c r="EE97" s="6">
        <f t="shared" si="63"/>
        <v>1.0123803977424295</v>
      </c>
      <c r="EF97" s="6">
        <f t="shared" si="63"/>
        <v>1.0344681168579</v>
      </c>
      <c r="EG97" s="6">
        <f t="shared" si="62"/>
        <v>1.0258805251981808</v>
      </c>
      <c r="EH97" s="6">
        <f t="shared" si="62"/>
        <v>1.0169683956760911</v>
      </c>
      <c r="EI97" s="6">
        <f t="shared" si="62"/>
        <v>1.0161023895052661</v>
      </c>
      <c r="EJ97" s="6">
        <f t="shared" si="54"/>
        <v>0.98611782909207757</v>
      </c>
      <c r="EK97" s="6">
        <f t="shared" si="54"/>
        <v>1.0115531540542024</v>
      </c>
      <c r="EL97" s="6">
        <f t="shared" si="54"/>
        <v>1.0172602521014031</v>
      </c>
      <c r="EM97" s="6">
        <f t="shared" si="54"/>
        <v>1.0188785869572379</v>
      </c>
      <c r="EN97" s="6">
        <f t="shared" si="54"/>
        <v>1.0041010317269146</v>
      </c>
      <c r="EO97" s="6">
        <f t="shared" si="54"/>
        <v>0.99966366665476736</v>
      </c>
      <c r="EP97" s="6">
        <f t="shared" si="54"/>
        <v>0.99021989450367032</v>
      </c>
      <c r="EQ97" s="6">
        <f t="shared" si="55"/>
        <v>1.0106710706753561</v>
      </c>
      <c r="ER97" s="6">
        <f>IFERROR(S97/VLOOKUP($C97,$C$159:$S$166,S$3-2003,0),"")</f>
        <v>1.0016277916685401</v>
      </c>
      <c r="ES97" s="17" t="str">
        <f t="shared" si="58"/>
        <v/>
      </c>
      <c r="ET97" s="5">
        <f t="shared" si="58"/>
        <v>52.373772350690963</v>
      </c>
      <c r="EU97" s="5">
        <f t="shared" si="58"/>
        <v>54.257837538357123</v>
      </c>
      <c r="EV97" s="5">
        <f t="shared" si="58"/>
        <v>57.130725785218672</v>
      </c>
      <c r="EW97" s="5">
        <f t="shared" si="58"/>
        <v>54.910077471461797</v>
      </c>
      <c r="EX97" s="5">
        <f t="shared" si="58"/>
        <v>55.488623806149072</v>
      </c>
      <c r="EY97" s="5">
        <f t="shared" si="58"/>
        <v>53.453630350225779</v>
      </c>
      <c r="EZ97" s="5">
        <f t="shared" si="58"/>
        <v>56.618126678151938</v>
      </c>
      <c r="FA97" s="5">
        <f t="shared" si="53"/>
        <v>55.712157533420644</v>
      </c>
      <c r="FB97" s="5">
        <f t="shared" si="53"/>
        <v>54.19507017360803</v>
      </c>
      <c r="FC97" s="5">
        <f t="shared" si="53"/>
        <v>53.783500819855014</v>
      </c>
      <c r="FD97" s="5">
        <f t="shared" si="53"/>
        <v>52.991110821124444</v>
      </c>
      <c r="FE97" s="5">
        <f t="shared" si="53"/>
        <v>52.441661600279218</v>
      </c>
      <c r="FF97" s="5">
        <f t="shared" si="53"/>
        <v>54.568922347814492</v>
      </c>
      <c r="FG97" s="5">
        <f t="shared" si="49"/>
        <v>51.312086868354619</v>
      </c>
      <c r="FH97" s="15" t="str">
        <f t="shared" si="61"/>
        <v/>
      </c>
      <c r="FI97">
        <f t="shared" si="61"/>
        <v>9957.8486433655689</v>
      </c>
      <c r="FJ97">
        <f t="shared" si="61"/>
        <v>10419.152183827908</v>
      </c>
      <c r="FK97">
        <f t="shared" si="61"/>
        <v>11076.876750609428</v>
      </c>
      <c r="FL97">
        <f t="shared" si="61"/>
        <v>10746.650969891551</v>
      </c>
      <c r="FM97">
        <f t="shared" si="61"/>
        <v>10959.810061793207</v>
      </c>
      <c r="FN97">
        <f t="shared" si="61"/>
        <v>10652.629240065506</v>
      </c>
      <c r="FO97">
        <f t="shared" si="61"/>
        <v>11382.276279528793</v>
      </c>
      <c r="FP97">
        <f t="shared" si="61"/>
        <v>11296.405647794176</v>
      </c>
      <c r="FQ97">
        <f t="shared" si="61"/>
        <v>11081.361327526069</v>
      </c>
      <c r="FR97">
        <f t="shared" si="61"/>
        <v>11088.170891399815</v>
      </c>
      <c r="FS97">
        <f t="shared" si="61"/>
        <v>11013.345252953184</v>
      </c>
      <c r="FT97">
        <f t="shared" si="61"/>
        <v>10984.9191950806</v>
      </c>
      <c r="FU97">
        <f t="shared" si="61"/>
        <v>11516.744813854599</v>
      </c>
      <c r="FV97">
        <f t="shared" si="61"/>
        <v>10906.866859294119</v>
      </c>
    </row>
    <row r="98" spans="1:178">
      <c r="A98" t="str">
        <f>VLOOKUP(B98,'[3]country codes'!$A$3:$B$287,2,0)</f>
        <v>TJK</v>
      </c>
      <c r="B98" s="1" t="s">
        <v>13</v>
      </c>
      <c r="C98" s="15">
        <v>7</v>
      </c>
      <c r="E98" s="17">
        <f>IFERROR(VLOOKUP(E$3&amp;$A98,[3]Calcs!$Q$2:$R$2281,2,0),"")</f>
        <v>47.038636459452086</v>
      </c>
      <c r="F98" s="5">
        <f>IFERROR(VLOOKUP(F$3&amp;$A98,[3]Calcs!$Q$2:$R$2281,2,0),"")</f>
        <v>45.90088545394309</v>
      </c>
      <c r="G98" s="5">
        <f>IFERROR(VLOOKUP(G$3&amp;$A98,[3]Calcs!$Q$2:$R$2281,2,0),"")</f>
        <v>50.876948129600123</v>
      </c>
      <c r="H98" s="5">
        <f>IFERROR(VLOOKUP(H$3&amp;$A98,[3]Calcs!$Q$2:$R$2281,2,0),"")</f>
        <v>47.362432840294687</v>
      </c>
      <c r="I98" s="5">
        <f>IFERROR(VLOOKUP(I$3&amp;$A98,[3]Calcs!$Q$2:$R$2281,2,0),"")</f>
        <v>46.69455171733501</v>
      </c>
      <c r="J98" s="5">
        <f>IFERROR(VLOOKUP(J$3&amp;$A98,[3]Calcs!$Q$2:$R$2281,2,0),"")</f>
        <v>45.790075089225923</v>
      </c>
      <c r="K98" s="5">
        <f>IFERROR(VLOOKUP(K$3&amp;$A98,[3]Calcs!$Q$2:$R$2281,2,0),"")</f>
        <v>47.270313017704197</v>
      </c>
      <c r="L98" s="5">
        <f>IFERROR(VLOOKUP(L$3&amp;$A98,[3]Calcs!$Q$2:$R$2281,2,0),"")</f>
        <v>51.176558300006469</v>
      </c>
      <c r="M98" s="5">
        <f>IFERROR(VLOOKUP(M$3&amp;$A98,[3]Calcs!$Q$2:$R$2281,2,0),"")</f>
        <v>50.626236435188531</v>
      </c>
      <c r="N98" s="5">
        <f>IFERROR(VLOOKUP(N$3&amp;$A98,[3]Calcs!$Q$2:$R$2281,2,0),"")</f>
        <v>52.7063641780856</v>
      </c>
      <c r="O98" s="5">
        <f>IFERROR(VLOOKUP(O$3&amp;$A98,[3]Calcs!$Q$2:$R$2281,2,0),"")</f>
        <v>52.311289526682899</v>
      </c>
      <c r="P98" s="5">
        <f>IFERROR(VLOOKUP(P$3&amp;$A98,[3]Calcs!$Q$2:$R$2281,2,0),"")</f>
        <v>57.715579993419574</v>
      </c>
      <c r="Q98" s="5">
        <f>IFERROR(VLOOKUP(Q$3&amp;$A98,[3]Calcs!$Q$2:$R$2281,2,0),"")</f>
        <v>55.360714274188986</v>
      </c>
      <c r="R98" s="5">
        <f>IFERROR(VLOOKUP(R$3&amp;$A98,[3]Calcs!$Q$2:$R$2281,2,0),"")</f>
        <v>55.152978123143207</v>
      </c>
      <c r="S98" s="5">
        <f>IFERROR(VLOOKUP(S$3&amp;$A98,[3]Calcs!$Q$2:$R$2281,2,0),"")</f>
        <v>54.485364873569729</v>
      </c>
      <c r="T98" s="127">
        <f t="shared" si="40"/>
        <v>0.77847919528291221</v>
      </c>
      <c r="U98" s="6">
        <f t="shared" si="41"/>
        <v>0.83848119933451426</v>
      </c>
      <c r="V98" s="6">
        <f t="shared" si="42"/>
        <v>-0.66761324957347767</v>
      </c>
      <c r="W98" s="17">
        <f>_xlfn.XLOOKUP(W$3&amp;$A98,[3]Calcs!$Q$2:$Q$2281,[3]Calcs!$H$2:$H$2281,"")</f>
        <v>4.6130990982055664</v>
      </c>
      <c r="X98" s="5">
        <f>_xlfn.XLOOKUP(X$3&amp;$A98,[3]Calcs!$Q$2:$Q$2281,[3]Calcs!$H$2:$H$2281,"")</f>
        <v>4.4316086769104004</v>
      </c>
      <c r="Y98" s="5">
        <f>_xlfn.XLOOKUP(Y$3&amp;$A98,[3]Calcs!$Q$2:$Q$2281,[3]Calcs!$H$2:$H$2281,"")</f>
        <v>5.0639867782592773</v>
      </c>
      <c r="Z98" s="5">
        <f>_xlfn.XLOOKUP(Z$3&amp;$A98,[3]Calcs!$Q$2:$Q$2281,[3]Calcs!$H$2:$H$2281,"")</f>
        <v>4.5751748085021973</v>
      </c>
      <c r="AA98" s="5">
        <f>_xlfn.XLOOKUP(AA$3&amp;$A98,[3]Calcs!$Q$2:$Q$2281,[3]Calcs!$H$2:$H$2281,"")</f>
        <v>4.3806362152099609</v>
      </c>
      <c r="AB98" s="5">
        <f>_xlfn.XLOOKUP(AB$3&amp;$A98,[3]Calcs!$Q$2:$Q$2281,[3]Calcs!$H$2:$H$2281,"")</f>
        <v>4.2626714706420898</v>
      </c>
      <c r="AC98" s="5">
        <f>_xlfn.XLOOKUP(AC$3&amp;$A98,[3]Calcs!$Q$2:$Q$2281,[3]Calcs!$H$2:$H$2281,"")</f>
        <v>4.4965715408325195</v>
      </c>
      <c r="AD98" s="5">
        <f>_xlfn.XLOOKUP(AD$3&amp;$A98,[3]Calcs!$Q$2:$Q$2281,[3]Calcs!$H$2:$H$2281,"")</f>
        <v>4.9665212631225586</v>
      </c>
      <c r="AE98" s="5">
        <f>_xlfn.XLOOKUP(AE$3&amp;$A98,[3]Calcs!$Q$2:$Q$2281,[3]Calcs!$H$2:$H$2281,"")</f>
        <v>4.8961577415466309</v>
      </c>
      <c r="AF98" s="5">
        <f>_xlfn.XLOOKUP(AF$3&amp;$A98,[3]Calcs!$Q$2:$Q$2281,[3]Calcs!$H$2:$H$2281,"")</f>
        <v>5.1242108345031738</v>
      </c>
      <c r="AG98" s="5">
        <f>_xlfn.XLOOKUP(AG$3&amp;$A98,[3]Calcs!$Q$2:$Q$2281,[3]Calcs!$H$2:$H$2281,"")</f>
        <v>5.1037211418151855</v>
      </c>
      <c r="AH98" s="5">
        <f>_xlfn.XLOOKUP(AH$3&amp;$A98,[3]Calcs!$Q$2:$Q$2281,[3]Calcs!$H$2:$H$2281,"")</f>
        <v>5.8292341232299805</v>
      </c>
      <c r="AI98" s="5">
        <f>_xlfn.XLOOKUP(AI$3&amp;$A98,[3]Calcs!$Q$2:$Q$2281,[3]Calcs!$H$2:$H$2281,"")</f>
        <v>5.4974689483642578</v>
      </c>
      <c r="AJ98" s="5">
        <f>_xlfn.XLOOKUP(AJ$3&amp;$A98,[3]Calcs!$Q$2:$Q$2281,[3]Calcs!$H$2:$H$2281,"")</f>
        <v>5.4640154838562012</v>
      </c>
      <c r="AK98" s="128">
        <f>_xlfn.XLOOKUP(AK$3&amp;$A98,[3]Calcs!$Q$2:$Q$2281,[3]Calcs!$H$2:$H$2281,"")</f>
        <v>5.3733987808227539</v>
      </c>
      <c r="AL98" s="127">
        <f t="shared" si="43"/>
        <v>8.6729028722742102E-2</v>
      </c>
      <c r="AM98" s="6">
        <f t="shared" si="44"/>
        <v>-9.0616703033447266E-2</v>
      </c>
      <c r="AN98" s="17">
        <f>_xlfn.XLOOKUP(AN$3&amp;$A98,[3]Calcs!$Q$2:$Q$2281,[3]Calcs!$G$2:$G$2281,"")</f>
        <v>66.8</v>
      </c>
      <c r="AO98" s="5">
        <f>_xlfn.XLOOKUP(AO$3&amp;$A98,[3]Calcs!$Q$2:$Q$2281,[3]Calcs!$G$2:$G$2281,"")</f>
        <v>67.400000000000006</v>
      </c>
      <c r="AP98" s="5">
        <f>_xlfn.XLOOKUP(AP$3&amp;$A98,[3]Calcs!$Q$2:$Q$2281,[3]Calcs!$G$2:$G$2281,"")</f>
        <v>67.900000000000006</v>
      </c>
      <c r="AQ98" s="5">
        <f>_xlfn.XLOOKUP(AQ$3&amp;$A98,[3]Calcs!$Q$2:$Q$2281,[3]Calcs!$G$2:$G$2281,"")</f>
        <v>68.400000000000006</v>
      </c>
      <c r="AR98" s="5">
        <f>_xlfn.XLOOKUP(AR$3&amp;$A98,[3]Calcs!$Q$2:$Q$2281,[3]Calcs!$G$2:$G$2281,"")</f>
        <v>68.7</v>
      </c>
      <c r="AS98" s="5">
        <f>_xlfn.XLOOKUP(AS$3&amp;$A98,[3]Calcs!$Q$2:$Q$2281,[3]Calcs!$G$2:$G$2281,"")</f>
        <v>69.099999999999994</v>
      </c>
      <c r="AT98" s="5">
        <f>_xlfn.XLOOKUP(AT$3&amp;$A98,[3]Calcs!$Q$2:$Q$2281,[3]Calcs!$G$2:$G$2281,"")</f>
        <v>69.3</v>
      </c>
      <c r="AU98" s="5">
        <f>_xlfn.XLOOKUP(AU$3&amp;$A98,[3]Calcs!$Q$2:$Q$2281,[3]Calcs!$G$2:$G$2281,"")</f>
        <v>69.599999999999994</v>
      </c>
      <c r="AV98" s="5">
        <f>_xlfn.XLOOKUP(AV$3&amp;$A98,[3]Calcs!$Q$2:$Q$2281,[3]Calcs!$G$2:$G$2281,"")</f>
        <v>69.900000000000006</v>
      </c>
      <c r="AW98" s="5">
        <f>_xlfn.XLOOKUP(AW$3&amp;$A98,[3]Calcs!$Q$2:$Q$2281,[3]Calcs!$G$2:$G$2281,"")</f>
        <v>70.099999999999994</v>
      </c>
      <c r="AX98" s="5">
        <f>_xlfn.XLOOKUP(AX$3&amp;$A98,[3]Calcs!$Q$2:$Q$2281,[3]Calcs!$G$2:$G$2281,"")</f>
        <v>70.400000000000006</v>
      </c>
      <c r="AY98" s="5">
        <f>_xlfn.XLOOKUP(AY$3&amp;$A98,[3]Calcs!$Q$2:$Q$2281,[3]Calcs!$G$2:$G$2281,"")</f>
        <v>70.599999999999994</v>
      </c>
      <c r="AZ98" s="5">
        <f>_xlfn.XLOOKUP(AZ$3&amp;$A98,[3]Calcs!$Q$2:$Q$2281,[3]Calcs!$G$2:$G$2281,"")</f>
        <v>70.900000000000006</v>
      </c>
      <c r="BA98" s="5">
        <f>_xlfn.XLOOKUP(BA$3&amp;$A98,[3]Calcs!$Q$2:$Q$2281,[3]Calcs!$G$2:$G$2281,"")</f>
        <v>71.099999999999994</v>
      </c>
      <c r="BB98" s="5">
        <f>_xlfn.XLOOKUP(BB$3&amp;$A98,[3]Calcs!$Q$2:$Q$2281,[3]Calcs!$G$2:$G$2281,"")</f>
        <v>71.273922480620143</v>
      </c>
      <c r="BC98" s="127">
        <f t="shared" si="45"/>
        <v>0.31296703296703265</v>
      </c>
      <c r="BD98" s="6">
        <f t="shared" si="46"/>
        <v>0.17392248062014914</v>
      </c>
      <c r="BE98" s="17">
        <f>_xlfn.XLOOKUP(BE$3&amp;$A98,[3]Calcs!$Q$2:$Q$2281,[3]Calcs!$I$2:$I$2281,"")</f>
        <v>0.86288836542032299</v>
      </c>
      <c r="BF98" s="5">
        <f>_xlfn.XLOOKUP(BF$3&amp;$A98,[3]Calcs!$Q$2:$Q$2281,[3]Calcs!$I$2:$I$2281,"")</f>
        <v>0.89140595502882602</v>
      </c>
      <c r="BG98" s="5">
        <f>_xlfn.XLOOKUP(BG$3&amp;$A98,[3]Calcs!$Q$2:$Q$2281,[3]Calcs!$I$2:$I$2281,"")</f>
        <v>0.90410770807754104</v>
      </c>
      <c r="BH98" s="5">
        <f>_xlfn.XLOOKUP(BH$3&amp;$A98,[3]Calcs!$Q$2:$Q$2281,[3]Calcs!$I$2:$I$2281,"")</f>
        <v>0.92633547125286197</v>
      </c>
      <c r="BI98" s="5">
        <f>_xlfn.XLOOKUP(BI$3&amp;$A98,[3]Calcs!$Q$2:$Q$2281,[3]Calcs!$I$2:$I$2281,"")</f>
        <v>0.83441664156365902</v>
      </c>
      <c r="BJ98" s="5">
        <f>_xlfn.XLOOKUP(BJ$3&amp;$A98,[3]Calcs!$Q$2:$Q$2281,[3]Calcs!$I$2:$I$2281,"")</f>
        <v>0.86910817520227701</v>
      </c>
      <c r="BK98" s="5">
        <f>_xlfn.XLOOKUP(BK$3&amp;$A98,[3]Calcs!$Q$2:$Q$2281,[3]Calcs!$I$2:$I$2281,"")</f>
        <v>0.90761320801724799</v>
      </c>
      <c r="BL98" s="5">
        <f>_xlfn.XLOOKUP(BL$3&amp;$A98,[3]Calcs!$Q$2:$Q$2281,[3]Calcs!$I$2:$I$2281,"")</f>
        <v>0.89373289974818704</v>
      </c>
      <c r="BM98" s="5">
        <f>_xlfn.XLOOKUP(BM$3&amp;$A98,[3]Calcs!$Q$2:$Q$2281,[3]Calcs!$I$2:$I$2281,"")</f>
        <v>0.92426710894622099</v>
      </c>
      <c r="BN98" s="5">
        <f>_xlfn.XLOOKUP(BN$3&amp;$A98,[3]Calcs!$Q$2:$Q$2281,[3]Calcs!$I$2:$I$2281,"")</f>
        <v>0.87795373892559603</v>
      </c>
      <c r="BO98" s="5">
        <f>_xlfn.XLOOKUP(BO$3&amp;$A98,[3]Calcs!$Q$2:$Q$2281,[3]Calcs!$I$2:$I$2281,"")</f>
        <v>0.93811335511097305</v>
      </c>
      <c r="BP98" s="5">
        <f>_xlfn.XLOOKUP(BP$3&amp;$A98,[3]Calcs!$Q$2:$Q$2281,[3]Calcs!$I$2:$I$2281,"")</f>
        <v>0.96533651741000104</v>
      </c>
      <c r="BQ98" s="5">
        <f>_xlfn.XLOOKUP(BQ$3&amp;$A98,[3]Calcs!$Q$2:$Q$2281,[3]Calcs!$I$2:$I$2281,"")</f>
        <v>0.95628166087669531</v>
      </c>
      <c r="BR98" s="5">
        <f>_xlfn.XLOOKUP(BR$3&amp;$A98,[3]Calcs!$Q$2:$Q$2281,[3]Calcs!$I$2:$I$2281,"")</f>
        <v>0.96490158376783786</v>
      </c>
      <c r="BS98" s="5">
        <f>_xlfn.XLOOKUP(BS$3&amp;$A98,[3]Calcs!$Q$2:$Q$2281,[3]Calcs!$I$2:$I$2281,"")</f>
        <v>0.97455684179328761</v>
      </c>
      <c r="BT98" s="127">
        <f t="shared" si="47"/>
        <v>6.6870133046497346E-3</v>
      </c>
      <c r="BU98" s="6">
        <f t="shared" si="48"/>
        <v>9.6552580254497533E-3</v>
      </c>
      <c r="BV98" s="15">
        <f t="shared" si="59"/>
        <v>24</v>
      </c>
      <c r="BW98">
        <f t="shared" si="59"/>
        <v>38</v>
      </c>
      <c r="BX98">
        <f t="shared" si="59"/>
        <v>12</v>
      </c>
      <c r="BY98">
        <f t="shared" si="59"/>
        <v>43</v>
      </c>
      <c r="BZ98">
        <f t="shared" si="59"/>
        <v>41</v>
      </c>
      <c r="CA98">
        <f t="shared" si="59"/>
        <v>48</v>
      </c>
      <c r="CB98">
        <f t="shared" si="59"/>
        <v>43</v>
      </c>
      <c r="CC98">
        <f t="shared" si="59"/>
        <v>21</v>
      </c>
      <c r="CD98">
        <f t="shared" si="59"/>
        <v>32</v>
      </c>
      <c r="CE98">
        <f t="shared" si="59"/>
        <v>18</v>
      </c>
      <c r="CF98">
        <f t="shared" si="59"/>
        <v>22</v>
      </c>
      <c r="CG98">
        <f t="shared" si="59"/>
        <v>8</v>
      </c>
      <c r="CH98">
        <f t="shared" si="59"/>
        <v>13</v>
      </c>
      <c r="CI98">
        <f t="shared" si="59"/>
        <v>17</v>
      </c>
      <c r="CJ98">
        <f t="shared" si="59"/>
        <v>13</v>
      </c>
      <c r="CK98" s="17">
        <v>6.9225900000000005</v>
      </c>
      <c r="CL98" s="5">
        <v>7.0626670000000003</v>
      </c>
      <c r="CM98" s="5">
        <v>7.209924</v>
      </c>
      <c r="CN98" s="5">
        <v>7.3647520000000002</v>
      </c>
      <c r="CO98" s="5">
        <v>7.5273969999999997</v>
      </c>
      <c r="CP98" s="5">
        <v>7.6975069999999999</v>
      </c>
      <c r="CQ98" s="5">
        <v>7.8748379999999996</v>
      </c>
      <c r="CR98" s="5">
        <v>8.0597820000000002</v>
      </c>
      <c r="CS98" s="5">
        <v>8.2528279999999992</v>
      </c>
      <c r="CT98" s="5">
        <v>8.4540190000000006</v>
      </c>
      <c r="CU98" s="5">
        <v>8.6635750000000016</v>
      </c>
      <c r="CV98" s="5">
        <v>8.8802700000000012</v>
      </c>
      <c r="CW98" s="5">
        <v>9.1008469999999999</v>
      </c>
      <c r="CX98" s="5">
        <v>9.3210229999999985</v>
      </c>
      <c r="CY98" s="5">
        <v>9.537642</v>
      </c>
      <c r="CZ98">
        <f t="shared" si="60"/>
        <v>325.62919436783841</v>
      </c>
      <c r="DA98">
        <f t="shared" si="60"/>
        <v>324.1826689663439</v>
      </c>
      <c r="DB98">
        <f t="shared" si="60"/>
        <v>366.81892936635904</v>
      </c>
      <c r="DC98">
        <f t="shared" si="60"/>
        <v>348.81257198542596</v>
      </c>
      <c r="DD98">
        <f t="shared" si="60"/>
        <v>351.48842851341237</v>
      </c>
      <c r="DE98">
        <f t="shared" si="60"/>
        <v>352.46942352984217</v>
      </c>
      <c r="DF98">
        <f t="shared" si="60"/>
        <v>372.24605722371166</v>
      </c>
      <c r="DG98">
        <f t="shared" si="60"/>
        <v>412.47190340834277</v>
      </c>
      <c r="DH98">
        <f t="shared" si="60"/>
        <v>417.80962158694405</v>
      </c>
      <c r="DI98">
        <f t="shared" si="60"/>
        <v>445.58060418245509</v>
      </c>
      <c r="DJ98">
        <f t="shared" si="60"/>
        <v>453.2027801611319</v>
      </c>
      <c r="DK98">
        <f t="shared" si="60"/>
        <v>512.52993354816408</v>
      </c>
      <c r="DL98">
        <f t="shared" si="60"/>
        <v>503.82939042011003</v>
      </c>
      <c r="DM98">
        <f t="shared" si="60"/>
        <v>514.08217760431455</v>
      </c>
      <c r="DN98">
        <f t="shared" si="60"/>
        <v>519.66190440348339</v>
      </c>
      <c r="DO98" s="5">
        <v>6.9225900000000005</v>
      </c>
      <c r="DP98" s="5">
        <v>7.0626670000000003</v>
      </c>
      <c r="DQ98" s="5">
        <v>7.209924</v>
      </c>
      <c r="DR98" s="5">
        <v>7.3647520000000002</v>
      </c>
      <c r="DS98" s="5">
        <v>7.5273969999999997</v>
      </c>
      <c r="DT98" s="5">
        <v>7.6975069999999999</v>
      </c>
      <c r="DU98" s="5">
        <v>7.8748379999999996</v>
      </c>
      <c r="DV98" s="5">
        <v>8.0597820000000002</v>
      </c>
      <c r="DW98" s="5">
        <v>8.2528279999999992</v>
      </c>
      <c r="DX98" s="5">
        <v>8.4540190000000006</v>
      </c>
      <c r="DY98" s="5">
        <v>8.6635750000000016</v>
      </c>
      <c r="DZ98" s="5">
        <v>8.8802700000000012</v>
      </c>
      <c r="EA98" s="5">
        <v>9.1008469999999999</v>
      </c>
      <c r="EB98" s="5">
        <v>9.3210229999999985</v>
      </c>
      <c r="EC98" s="5">
        <v>9.537642</v>
      </c>
      <c r="ED98" s="127">
        <f>IFERROR(E98/VLOOKUP($C98,$C$159:$S$166,E$3-2003,0),"")</f>
        <v>1.3355030158346561</v>
      </c>
      <c r="EE98" s="6">
        <f t="shared" si="63"/>
        <v>1.2284448677133444</v>
      </c>
      <c r="EF98" s="6">
        <f t="shared" si="63"/>
        <v>1.3453279306977475</v>
      </c>
      <c r="EG98" s="6">
        <f t="shared" si="62"/>
        <v>1.2272081963519232</v>
      </c>
      <c r="EH98" s="6">
        <f t="shared" si="62"/>
        <v>1.2152280464779355</v>
      </c>
      <c r="EI98" s="6">
        <f t="shared" si="62"/>
        <v>1.2027009677939762</v>
      </c>
      <c r="EJ98" s="6">
        <f t="shared" si="54"/>
        <v>1.1788870379906398</v>
      </c>
      <c r="EK98" s="6">
        <f t="shared" si="54"/>
        <v>1.2827873599283266</v>
      </c>
      <c r="EL98" s="6">
        <f t="shared" si="54"/>
        <v>1.2244176665406372</v>
      </c>
      <c r="EM98" s="6">
        <f t="shared" si="54"/>
        <v>1.2550020806726063</v>
      </c>
      <c r="EN98" s="6">
        <f t="shared" si="54"/>
        <v>1.2583604084838198</v>
      </c>
      <c r="EO98" s="6">
        <f t="shared" si="54"/>
        <v>1.3876261677306048</v>
      </c>
      <c r="EP98" s="6">
        <f t="shared" si="54"/>
        <v>1.3297816966211717</v>
      </c>
      <c r="EQ98" s="6">
        <f t="shared" si="55"/>
        <v>1.3143720461954895</v>
      </c>
      <c r="ER98" s="6">
        <f>IFERROR(S98/VLOOKUP($C98,$C$159:$S$166,S$3-2003,0),"")</f>
        <v>1.3181698713149439</v>
      </c>
      <c r="ES98" s="17">
        <f t="shared" si="58"/>
        <v>47.038636459452086</v>
      </c>
      <c r="ET98" s="5">
        <f t="shared" si="58"/>
        <v>45.90088545394309</v>
      </c>
      <c r="EU98" s="5">
        <f t="shared" si="58"/>
        <v>50.876948129600123</v>
      </c>
      <c r="EV98" s="5">
        <f t="shared" si="58"/>
        <v>47.362432840294687</v>
      </c>
      <c r="EW98" s="5">
        <f t="shared" si="58"/>
        <v>46.69455171733501</v>
      </c>
      <c r="EX98" s="5">
        <f t="shared" si="58"/>
        <v>45.790075089225923</v>
      </c>
      <c r="EY98" s="5">
        <f t="shared" si="58"/>
        <v>47.270313017704197</v>
      </c>
      <c r="EZ98" s="5">
        <f t="shared" si="58"/>
        <v>51.176558300006469</v>
      </c>
      <c r="FA98" s="5">
        <f t="shared" si="53"/>
        <v>50.626236435188531</v>
      </c>
      <c r="FB98" s="5">
        <f t="shared" si="53"/>
        <v>52.7063641780856</v>
      </c>
      <c r="FC98" s="5">
        <f t="shared" si="53"/>
        <v>52.311289526682899</v>
      </c>
      <c r="FD98" s="5">
        <f t="shared" si="53"/>
        <v>57.715579993419574</v>
      </c>
      <c r="FE98" s="5">
        <f t="shared" si="53"/>
        <v>55.360714274188986</v>
      </c>
      <c r="FF98" s="5">
        <f t="shared" si="53"/>
        <v>55.152978123143207</v>
      </c>
      <c r="FG98" s="5">
        <f t="shared" si="49"/>
        <v>54.485364873569729</v>
      </c>
      <c r="FH98" s="15">
        <f t="shared" si="61"/>
        <v>325.62919436783841</v>
      </c>
      <c r="FI98">
        <f t="shared" si="61"/>
        <v>324.1826689663439</v>
      </c>
      <c r="FJ98">
        <f t="shared" si="61"/>
        <v>366.81892936635904</v>
      </c>
      <c r="FK98">
        <f t="shared" si="61"/>
        <v>348.81257198542596</v>
      </c>
      <c r="FL98">
        <f t="shared" si="61"/>
        <v>351.48842851341237</v>
      </c>
      <c r="FM98">
        <f t="shared" si="61"/>
        <v>352.46942352984217</v>
      </c>
      <c r="FN98">
        <f t="shared" si="61"/>
        <v>372.24605722371166</v>
      </c>
      <c r="FO98">
        <f t="shared" si="61"/>
        <v>412.47190340834277</v>
      </c>
      <c r="FP98">
        <f t="shared" si="61"/>
        <v>417.80962158694405</v>
      </c>
      <c r="FQ98">
        <f t="shared" si="61"/>
        <v>445.58060418245509</v>
      </c>
      <c r="FR98">
        <f t="shared" si="61"/>
        <v>453.2027801611319</v>
      </c>
      <c r="FS98">
        <f t="shared" si="61"/>
        <v>512.52993354816408</v>
      </c>
      <c r="FT98">
        <f t="shared" si="61"/>
        <v>503.82939042011003</v>
      </c>
      <c r="FU98">
        <f t="shared" si="61"/>
        <v>514.08217760431455</v>
      </c>
      <c r="FV98">
        <f t="shared" si="61"/>
        <v>519.66190440348339</v>
      </c>
    </row>
    <row r="99" spans="1:178">
      <c r="A99" t="str">
        <f>VLOOKUP(B99,'[3]country codes'!$A$3:$B$287,2,0)</f>
        <v>COG</v>
      </c>
      <c r="B99" s="1" t="s">
        <v>43</v>
      </c>
      <c r="C99" s="15">
        <v>5</v>
      </c>
      <c r="E99" s="17" t="str">
        <f>IFERROR(VLOOKUP(E$3&amp;$A99,[3]Calcs!$Q$2:$R$2281,2,0),"")</f>
        <v/>
      </c>
      <c r="F99" s="5" t="str">
        <f>IFERROR(VLOOKUP(F$3&amp;$A99,[3]Calcs!$Q$2:$R$2281,2,0),"")</f>
        <v/>
      </c>
      <c r="G99" s="5">
        <f>IFERROR(VLOOKUP(G$3&amp;$A99,[3]Calcs!$Q$2:$R$2281,2,0),"")</f>
        <v>34.825195398823801</v>
      </c>
      <c r="H99" s="5">
        <f>IFERROR(VLOOKUP(H$3&amp;$A99,[3]Calcs!$Q$2:$R$2281,2,0),"")</f>
        <v>35.723097715101936</v>
      </c>
      <c r="I99" s="5">
        <f>IFERROR(VLOOKUP(I$3&amp;$A99,[3]Calcs!$Q$2:$R$2281,2,0),"")</f>
        <v>38.620557250897406</v>
      </c>
      <c r="J99" s="5">
        <f>IFERROR(VLOOKUP(J$3&amp;$A99,[3]Calcs!$Q$2:$R$2281,2,0),"")</f>
        <v>40.60023763220746</v>
      </c>
      <c r="K99" s="5">
        <f>IFERROR(VLOOKUP(K$3&amp;$A99,[3]Calcs!$Q$2:$R$2281,2,0),"")</f>
        <v>36.127120047108576</v>
      </c>
      <c r="L99" s="5">
        <f>IFERROR(VLOOKUP(L$3&amp;$A99,[3]Calcs!$Q$2:$R$2281,2,0),"")</f>
        <v>36.40587038420054</v>
      </c>
      <c r="M99" s="5">
        <f>IFERROR(VLOOKUP(M$3&amp;$A99,[3]Calcs!$Q$2:$R$2281,2,0),"")</f>
        <v>38.009391923617983</v>
      </c>
      <c r="N99" s="5">
        <f>IFERROR(VLOOKUP(N$3&amp;$A99,[3]Calcs!$Q$2:$R$2281,2,0),"")</f>
        <v>42.544681754005921</v>
      </c>
      <c r="O99" s="5">
        <f>IFERROR(VLOOKUP(O$3&amp;$A99,[3]Calcs!$Q$2:$R$2281,2,0),"")</f>
        <v>39.058968245950894</v>
      </c>
      <c r="P99" s="5">
        <f>IFERROR(VLOOKUP(P$3&amp;$A99,[3]Calcs!$Q$2:$R$2281,2,0),"")</f>
        <v>44.572067843620033</v>
      </c>
      <c r="Q99" s="5">
        <f>IFERROR(VLOOKUP(Q$3&amp;$A99,[3]Calcs!$Q$2:$R$2281,2,0),"")</f>
        <v>48.757996765268722</v>
      </c>
      <c r="R99" s="5">
        <f>IFERROR(VLOOKUP(R$3&amp;$A99,[3]Calcs!$Q$2:$R$2281,2,0),"")</f>
        <v>47.157447466520544</v>
      </c>
      <c r="S99" s="5" t="str">
        <f>IFERROR(VLOOKUP(S$3&amp;$A99,[3]Calcs!$Q$2:$R$2281,2,0),"")</f>
        <v/>
      </c>
      <c r="T99" s="127">
        <f t="shared" si="40"/>
        <v>1.0761513918673087</v>
      </c>
      <c r="U99" s="6">
        <f t="shared" si="41"/>
        <v>0.83960233966186881</v>
      </c>
      <c r="V99" s="6" t="str">
        <f t="shared" si="42"/>
        <v/>
      </c>
      <c r="W99" s="17" t="str">
        <f>_xlfn.XLOOKUP(W$3&amp;$A99,[3]Calcs!$Q$2:$Q$2281,[3]Calcs!$H$2:$H$2281,"")</f>
        <v/>
      </c>
      <c r="X99" s="5" t="str">
        <f>_xlfn.XLOOKUP(X$3&amp;$A99,[3]Calcs!$Q$2:$Q$2281,[3]Calcs!$H$2:$H$2281,"")</f>
        <v/>
      </c>
      <c r="Y99" s="5">
        <f>_xlfn.XLOOKUP(Y$3&amp;$A99,[3]Calcs!$Q$2:$Q$2281,[3]Calcs!$H$2:$H$2281,"")</f>
        <v>3.8197922706604004</v>
      </c>
      <c r="Z99" s="5">
        <f>_xlfn.XLOOKUP(Z$3&amp;$A99,[3]Calcs!$Q$2:$Q$2281,[3]Calcs!$H$2:$H$2281,"")</f>
        <v>4.0498029390970869</v>
      </c>
      <c r="AA99" s="5">
        <f>_xlfn.XLOOKUP(AA$3&amp;$A99,[3]Calcs!$Q$2:$Q$2281,[3]Calcs!$H$2:$H$2281,"")</f>
        <v>4.2798136075337725</v>
      </c>
      <c r="AB99" s="5">
        <f>_xlfn.XLOOKUP(AB$3&amp;$A99,[3]Calcs!$Q$2:$Q$2281,[3]Calcs!$H$2:$H$2281,"")</f>
        <v>4.509824275970459</v>
      </c>
      <c r="AC99" s="5">
        <f>_xlfn.XLOOKUP(AC$3&amp;$A99,[3]Calcs!$Q$2:$Q$2281,[3]Calcs!$H$2:$H$2281,"")</f>
        <v>3.9193418025970459</v>
      </c>
      <c r="AD99" s="5">
        <f>_xlfn.XLOOKUP(AD$3&amp;$A99,[3]Calcs!$Q$2:$Q$2281,[3]Calcs!$H$2:$H$2281,"")</f>
        <v>3.9549505710601807</v>
      </c>
      <c r="AE99" s="5">
        <f>_xlfn.XLOOKUP(AE$3&amp;$A99,[3]Calcs!$Q$2:$Q$2281,[3]Calcs!$H$2:$H$2281,"")</f>
        <v>4.0560126304626465</v>
      </c>
      <c r="AF99" s="5">
        <f>_xlfn.XLOOKUP(AF$3&amp;$A99,[3]Calcs!$Q$2:$Q$2281,[3]Calcs!$H$2:$H$2281,"")</f>
        <v>4.6908302307128906</v>
      </c>
      <c r="AG99" s="5">
        <f>_xlfn.XLOOKUP(AG$3&amp;$A99,[3]Calcs!$Q$2:$Q$2281,[3]Calcs!$H$2:$H$2281,"")</f>
        <v>4.1194934844970703</v>
      </c>
      <c r="AH99" s="5">
        <f>_xlfn.XLOOKUP(AH$3&amp;$A99,[3]Calcs!$Q$2:$Q$2281,[3]Calcs!$H$2:$H$2281,"")</f>
        <v>4.8839912414550781</v>
      </c>
      <c r="AI99" s="5">
        <f>_xlfn.XLOOKUP(AI$3&amp;$A99,[3]Calcs!$Q$2:$Q$2281,[3]Calcs!$H$2:$H$2281,"")</f>
        <v>5.4902143478393555</v>
      </c>
      <c r="AJ99" s="5">
        <f>_xlfn.XLOOKUP(AJ$3&amp;$A99,[3]Calcs!$Q$2:$Q$2281,[3]Calcs!$H$2:$H$2281,"")</f>
        <v>5.2126226425170898</v>
      </c>
      <c r="AK99" s="128" t="str">
        <f>_xlfn.XLOOKUP(AK$3&amp;$A99,[3]Calcs!$Q$2:$Q$2281,[3]Calcs!$H$2:$H$2281,"")</f>
        <v/>
      </c>
      <c r="AL99" s="127">
        <f t="shared" si="43"/>
        <v>0.11530753004523145</v>
      </c>
      <c r="AM99" s="6" t="str">
        <f t="shared" si="44"/>
        <v/>
      </c>
      <c r="AN99" s="17">
        <f>_xlfn.XLOOKUP(AN$3&amp;$A99,[3]Calcs!$Q$2:$Q$2281,[3]Calcs!$G$2:$G$2281,"")</f>
        <v>56.6</v>
      </c>
      <c r="AO99" s="5">
        <f>_xlfn.XLOOKUP(AO$3&amp;$A99,[3]Calcs!$Q$2:$Q$2281,[3]Calcs!$G$2:$G$2281,"")</f>
        <v>57.5</v>
      </c>
      <c r="AP99" s="5">
        <f>_xlfn.XLOOKUP(AP$3&amp;$A99,[3]Calcs!$Q$2:$Q$2281,[3]Calcs!$G$2:$G$2281,"")</f>
        <v>58.5</v>
      </c>
      <c r="AQ99" s="5">
        <f>_xlfn.XLOOKUP(AQ$3&amp;$A99,[3]Calcs!$Q$2:$Q$2281,[3]Calcs!$G$2:$G$2281,"")</f>
        <v>59.3</v>
      </c>
      <c r="AR99" s="5">
        <f>_xlfn.XLOOKUP(AR$3&amp;$A99,[3]Calcs!$Q$2:$Q$2281,[3]Calcs!$G$2:$G$2281,"")</f>
        <v>60.1</v>
      </c>
      <c r="AS99" s="5">
        <f>_xlfn.XLOOKUP(AS$3&amp;$A99,[3]Calcs!$Q$2:$Q$2281,[3]Calcs!$G$2:$G$2281,"")</f>
        <v>60.8</v>
      </c>
      <c r="AT99" s="5">
        <f>_xlfn.XLOOKUP(AT$3&amp;$A99,[3]Calcs!$Q$2:$Q$2281,[3]Calcs!$G$2:$G$2281,"")</f>
        <v>61.4</v>
      </c>
      <c r="AU99" s="5">
        <f>_xlfn.XLOOKUP(AU$3&amp;$A99,[3]Calcs!$Q$2:$Q$2281,[3]Calcs!$G$2:$G$2281,"")</f>
        <v>62</v>
      </c>
      <c r="AV99" s="5">
        <f>_xlfn.XLOOKUP(AV$3&amp;$A99,[3]Calcs!$Q$2:$Q$2281,[3]Calcs!$G$2:$G$2281,"")</f>
        <v>62.6</v>
      </c>
      <c r="AW99" s="5">
        <f>_xlfn.XLOOKUP(AW$3&amp;$A99,[3]Calcs!$Q$2:$Q$2281,[3]Calcs!$G$2:$G$2281,"")</f>
        <v>63.1</v>
      </c>
      <c r="AX99" s="5">
        <f>_xlfn.XLOOKUP(AX$3&amp;$A99,[3]Calcs!$Q$2:$Q$2281,[3]Calcs!$G$2:$G$2281,"")</f>
        <v>63.6</v>
      </c>
      <c r="AY99" s="5">
        <f>_xlfn.XLOOKUP(AY$3&amp;$A99,[3]Calcs!$Q$2:$Q$2281,[3]Calcs!$G$2:$G$2281,"")</f>
        <v>64</v>
      </c>
      <c r="AZ99" s="5">
        <f>_xlfn.XLOOKUP(AZ$3&amp;$A99,[3]Calcs!$Q$2:$Q$2281,[3]Calcs!$G$2:$G$2281,"")</f>
        <v>64.3</v>
      </c>
      <c r="BA99" s="5">
        <f>_xlfn.XLOOKUP(BA$3&amp;$A99,[3]Calcs!$Q$2:$Q$2281,[3]Calcs!$G$2:$G$2281,"")</f>
        <v>64.599999999999994</v>
      </c>
      <c r="BB99" s="5">
        <f>_xlfn.XLOOKUP(BB$3&amp;$A99,[3]Calcs!$Q$2:$Q$2281,[3]Calcs!$G$2:$G$2281,"")</f>
        <v>64.834806201550379</v>
      </c>
      <c r="BC99" s="127">
        <f t="shared" si="45"/>
        <v>0.6140659340659339</v>
      </c>
      <c r="BD99" s="6">
        <f t="shared" si="46"/>
        <v>0.23480620155038423</v>
      </c>
      <c r="BE99" s="17">
        <f>_xlfn.XLOOKUP(BE$3&amp;$A99,[3]Calcs!$Q$2:$Q$2281,[3]Calcs!$I$2:$I$2281,"")</f>
        <v>1.00315502672496</v>
      </c>
      <c r="BF99" s="5">
        <f>_xlfn.XLOOKUP(BF$3&amp;$A99,[3]Calcs!$Q$2:$Q$2281,[3]Calcs!$I$2:$I$2281,"")</f>
        <v>1.02925421101146</v>
      </c>
      <c r="BG99" s="5">
        <f>_xlfn.XLOOKUP(BG$3&amp;$A99,[3]Calcs!$Q$2:$Q$2281,[3]Calcs!$I$2:$I$2281,"")</f>
        <v>0.90786158627770397</v>
      </c>
      <c r="BH99" s="5">
        <f>_xlfn.XLOOKUP(BH$3&amp;$A99,[3]Calcs!$Q$2:$Q$2281,[3]Calcs!$I$2:$I$2281,"")</f>
        <v>1.1179002946285399</v>
      </c>
      <c r="BI99" s="5">
        <f>_xlfn.XLOOKUP(BI$3&amp;$A99,[3]Calcs!$Q$2:$Q$2281,[3]Calcs!$I$2:$I$2281,"")</f>
        <v>0.94154412443816504</v>
      </c>
      <c r="BJ99" s="5">
        <f>_xlfn.XLOOKUP(BJ$3&amp;$A99,[3]Calcs!$Q$2:$Q$2281,[3]Calcs!$I$2:$I$2281,"")</f>
        <v>0.93473125714681005</v>
      </c>
      <c r="BK99" s="5">
        <f>_xlfn.XLOOKUP(BK$3&amp;$A99,[3]Calcs!$Q$2:$Q$2281,[3]Calcs!$I$2:$I$2281,"")</f>
        <v>1.12221817464438</v>
      </c>
      <c r="BL99" s="5">
        <f>_xlfn.XLOOKUP(BL$3&amp;$A99,[3]Calcs!$Q$2:$Q$2281,[3]Calcs!$I$2:$I$2281,"")</f>
        <v>1.2097384460101901</v>
      </c>
      <c r="BM99" s="5">
        <f>_xlfn.XLOOKUP(BM$3&amp;$A99,[3]Calcs!$Q$2:$Q$2281,[3]Calcs!$I$2:$I$2281,"")</f>
        <v>1.0952247578961301</v>
      </c>
      <c r="BN99" s="5">
        <f>_xlfn.XLOOKUP(BN$3&amp;$A99,[3]Calcs!$Q$2:$Q$2281,[3]Calcs!$I$2:$I$2281,"")</f>
        <v>1.0793786849214799</v>
      </c>
      <c r="BO99" s="5">
        <f>_xlfn.XLOOKUP(BO$3&amp;$A99,[3]Calcs!$Q$2:$Q$2281,[3]Calcs!$I$2:$I$2281,"")</f>
        <v>1.0865815867989601</v>
      </c>
      <c r="BP99" s="5">
        <f>_xlfn.XLOOKUP(BP$3&amp;$A99,[3]Calcs!$Q$2:$Q$2281,[3]Calcs!$I$2:$I$2281,"")</f>
        <v>1.0666667886262899</v>
      </c>
      <c r="BQ99" s="5">
        <f>_xlfn.XLOOKUP(BQ$3&amp;$A99,[3]Calcs!$Q$2:$Q$2281,[3]Calcs!$I$2:$I$2281,"")</f>
        <v>1.0589791278833163</v>
      </c>
      <c r="BR99" s="5">
        <f>_xlfn.XLOOKUP(BR$3&amp;$A99,[3]Calcs!$Q$2:$Q$2281,[3]Calcs!$I$2:$I$2281,"")</f>
        <v>1.0486996381720393</v>
      </c>
      <c r="BS99" s="5" t="str">
        <f>_xlfn.XLOOKUP(BS$3&amp;$A99,[3]Calcs!$Q$2:$Q$2281,[3]Calcs!$I$2:$I$2281,"")</f>
        <v/>
      </c>
      <c r="BT99" s="127">
        <f t="shared" si="47"/>
        <v>7.4444911577208998E-3</v>
      </c>
      <c r="BU99" s="6" t="str">
        <f t="shared" si="48"/>
        <v/>
      </c>
      <c r="BV99" s="15" t="str">
        <f t="shared" si="59"/>
        <v/>
      </c>
      <c r="BW99" t="str">
        <f t="shared" si="59"/>
        <v/>
      </c>
      <c r="BX99">
        <f t="shared" si="59"/>
        <v>99</v>
      </c>
      <c r="BY99">
        <f t="shared" si="59"/>
        <v>101</v>
      </c>
      <c r="BZ99">
        <f t="shared" si="59"/>
        <v>92</v>
      </c>
      <c r="CA99">
        <f t="shared" si="59"/>
        <v>90</v>
      </c>
      <c r="CB99">
        <f t="shared" si="59"/>
        <v>115</v>
      </c>
      <c r="CC99">
        <f t="shared" si="59"/>
        <v>110</v>
      </c>
      <c r="CD99">
        <f t="shared" si="59"/>
        <v>105</v>
      </c>
      <c r="CE99">
        <f t="shared" si="59"/>
        <v>83</v>
      </c>
      <c r="CF99">
        <f t="shared" si="59"/>
        <v>97</v>
      </c>
      <c r="CG99">
        <f t="shared" si="59"/>
        <v>72</v>
      </c>
      <c r="CH99">
        <f t="shared" si="59"/>
        <v>44</v>
      </c>
      <c r="CI99">
        <f t="shared" si="59"/>
        <v>56</v>
      </c>
      <c r="CJ99" t="str">
        <f t="shared" si="59"/>
        <v/>
      </c>
      <c r="CK99" s="17" t="s">
        <v>333</v>
      </c>
      <c r="CL99" s="5" t="s">
        <v>333</v>
      </c>
      <c r="CM99" s="5">
        <v>4.0114869999999998</v>
      </c>
      <c r="CN99" s="5">
        <v>4.1453999999999995</v>
      </c>
      <c r="CO99" s="5">
        <v>4.2737380000000007</v>
      </c>
      <c r="CP99" s="5">
        <v>4.3948419999999997</v>
      </c>
      <c r="CQ99" s="5">
        <v>4.5101969999999998</v>
      </c>
      <c r="CR99" s="5">
        <v>4.622757</v>
      </c>
      <c r="CS99" s="5">
        <v>4.7369650000000005</v>
      </c>
      <c r="CT99" s="5">
        <v>4.8560929999999995</v>
      </c>
      <c r="CU99" s="5">
        <v>4.9809960000000002</v>
      </c>
      <c r="CV99" s="5">
        <v>5.1107009999999997</v>
      </c>
      <c r="CW99" s="5">
        <v>5.2443629999999999</v>
      </c>
      <c r="CX99" s="5">
        <v>5.3805040000000002</v>
      </c>
      <c r="CY99" s="5" t="s">
        <v>333</v>
      </c>
      <c r="CZ99" t="str">
        <f t="shared" si="60"/>
        <v/>
      </c>
      <c r="DA99" t="str">
        <f t="shared" si="60"/>
        <v/>
      </c>
      <c r="DB99">
        <f t="shared" si="60"/>
        <v>139.70081861484149</v>
      </c>
      <c r="DC99">
        <f t="shared" si="60"/>
        <v>148.08652926818354</v>
      </c>
      <c r="DD99">
        <f t="shared" si="60"/>
        <v>165.05414310433579</v>
      </c>
      <c r="DE99">
        <f t="shared" si="60"/>
        <v>178.43162955600587</v>
      </c>
      <c r="DF99">
        <f t="shared" si="60"/>
        <v>162.94042845510896</v>
      </c>
      <c r="DG99">
        <f t="shared" si="60"/>
        <v>168.29549215965574</v>
      </c>
      <c r="DH99">
        <f t="shared" si="60"/>
        <v>180.04915921346108</v>
      </c>
      <c r="DI99">
        <f t="shared" si="60"/>
        <v>206.60093125285584</v>
      </c>
      <c r="DJ99">
        <f t="shared" si="60"/>
        <v>194.55256459720843</v>
      </c>
      <c r="DK99">
        <f t="shared" si="60"/>
        <v>227.79451170045672</v>
      </c>
      <c r="DL99">
        <f t="shared" si="60"/>
        <v>255.70463418989496</v>
      </c>
      <c r="DM99">
        <f t="shared" si="60"/>
        <v>253.73083472340366</v>
      </c>
      <c r="DN99" t="str">
        <f t="shared" si="60"/>
        <v/>
      </c>
      <c r="DO99" s="5">
        <v>3.7451430000000001</v>
      </c>
      <c r="DP99" s="5">
        <v>3.8761230000000002</v>
      </c>
      <c r="DQ99" s="5">
        <v>4.0114869999999998</v>
      </c>
      <c r="DR99" s="5">
        <v>4.1453999999999995</v>
      </c>
      <c r="DS99" s="5">
        <v>4.2737380000000007</v>
      </c>
      <c r="DT99" s="5">
        <v>4.3948419999999997</v>
      </c>
      <c r="DU99" s="5">
        <v>4.5101969999999998</v>
      </c>
      <c r="DV99" s="5">
        <v>4.622757</v>
      </c>
      <c r="DW99" s="5">
        <v>4.7369650000000005</v>
      </c>
      <c r="DX99" s="5">
        <v>4.8560929999999995</v>
      </c>
      <c r="DY99" s="5">
        <v>4.9809960000000002</v>
      </c>
      <c r="DZ99" s="5">
        <v>5.1107009999999997</v>
      </c>
      <c r="EA99" s="5">
        <v>5.2443629999999999</v>
      </c>
      <c r="EB99" s="5">
        <v>5.3805040000000002</v>
      </c>
      <c r="EC99" s="5">
        <v>5.5180919999999993</v>
      </c>
      <c r="ED99" s="130" cm="1">
        <f t="array" ref="ED99">TREND($EF99:$EQ99,$EF$3:$EQ$3,ED$3)</f>
        <v>0.99298390044497253</v>
      </c>
      <c r="EE99" s="129" cm="1">
        <f t="array" ref="EE99">TREND($EF99:$EQ99,$EF$3:$EQ$3,EE$3)</f>
        <v>1.0066796409880574</v>
      </c>
      <c r="EF99" s="6">
        <f t="shared" si="63"/>
        <v>1.0297280525245691</v>
      </c>
      <c r="EG99" s="6">
        <f t="shared" si="62"/>
        <v>1.046717338404038</v>
      </c>
      <c r="EH99" s="6">
        <f t="shared" si="62"/>
        <v>1.1365551600502761</v>
      </c>
      <c r="EI99" s="6">
        <f t="shared" si="62"/>
        <v>1.1183539762860117</v>
      </c>
      <c r="EJ99" s="6">
        <f t="shared" si="54"/>
        <v>0.97108274085166135</v>
      </c>
      <c r="EK99" s="6">
        <f t="shared" si="54"/>
        <v>1.0205246272549284</v>
      </c>
      <c r="EL99" s="6">
        <f t="shared" si="54"/>
        <v>1.043472119241809</v>
      </c>
      <c r="EM99" s="6">
        <f t="shared" si="54"/>
        <v>1.1486604069332691</v>
      </c>
      <c r="EN99" s="6">
        <f t="shared" si="54"/>
        <v>1.0399406986769786</v>
      </c>
      <c r="EO99" s="6">
        <f t="shared" si="54"/>
        <v>1.152564085684479</v>
      </c>
      <c r="EP99" s="6">
        <f t="shared" si="54"/>
        <v>1.2301484471489967</v>
      </c>
      <c r="EQ99" s="6">
        <f t="shared" si="55"/>
        <v>1.2106758011601304</v>
      </c>
      <c r="ER99" s="129" cm="1">
        <f t="array" ref="ER99">TREND($EM99:$EQ99,$EM$3:$EQ$3,ER$3)</f>
        <v>1.2506694489984866</v>
      </c>
      <c r="ES99" s="17">
        <f t="shared" si="58"/>
        <v>30.927373176031391</v>
      </c>
      <c r="ET99" s="5">
        <f t="shared" si="58"/>
        <v>33.426536603917469</v>
      </c>
      <c r="EU99" s="5">
        <f t="shared" si="58"/>
        <v>34.825195398823801</v>
      </c>
      <c r="EV99" s="5">
        <f t="shared" si="58"/>
        <v>35.723097715101936</v>
      </c>
      <c r="EW99" s="5">
        <f t="shared" si="58"/>
        <v>38.620557250897406</v>
      </c>
      <c r="EX99" s="5">
        <f t="shared" si="58"/>
        <v>40.60023763220746</v>
      </c>
      <c r="EY99" s="5">
        <f t="shared" si="58"/>
        <v>36.127120047108576</v>
      </c>
      <c r="EZ99" s="5">
        <f t="shared" si="58"/>
        <v>36.40587038420054</v>
      </c>
      <c r="FA99" s="5">
        <f t="shared" si="53"/>
        <v>38.009391923617983</v>
      </c>
      <c r="FB99" s="5">
        <f t="shared" si="53"/>
        <v>42.544681754005921</v>
      </c>
      <c r="FC99" s="5">
        <f t="shared" si="53"/>
        <v>39.058968245950894</v>
      </c>
      <c r="FD99" s="5">
        <f t="shared" si="53"/>
        <v>44.572067843620033</v>
      </c>
      <c r="FE99" s="5">
        <f t="shared" si="53"/>
        <v>48.757996765268722</v>
      </c>
      <c r="FF99" s="5">
        <f t="shared" si="53"/>
        <v>47.157447466520544</v>
      </c>
      <c r="FG99" s="5">
        <f t="shared" si="49"/>
        <v>51.623230597178967</v>
      </c>
      <c r="FH99" s="15">
        <f t="shared" si="61"/>
        <v>115.82743515860173</v>
      </c>
      <c r="FI99">
        <f t="shared" si="61"/>
        <v>129.56536734078639</v>
      </c>
      <c r="FJ99">
        <f t="shared" si="61"/>
        <v>139.70081861484149</v>
      </c>
      <c r="FK99">
        <f t="shared" si="61"/>
        <v>148.08652926818354</v>
      </c>
      <c r="FL99">
        <f t="shared" si="61"/>
        <v>165.05414310433579</v>
      </c>
      <c r="FM99">
        <f t="shared" si="61"/>
        <v>178.43162955600587</v>
      </c>
      <c r="FN99">
        <f t="shared" si="61"/>
        <v>162.94042845510896</v>
      </c>
      <c r="FO99">
        <f t="shared" si="61"/>
        <v>168.29549215965574</v>
      </c>
      <c r="FP99">
        <f t="shared" si="61"/>
        <v>180.04915921346108</v>
      </c>
      <c r="FQ99">
        <f t="shared" si="61"/>
        <v>206.60093125285584</v>
      </c>
      <c r="FR99">
        <f t="shared" si="61"/>
        <v>194.55256459720843</v>
      </c>
      <c r="FS99">
        <f t="shared" si="61"/>
        <v>227.79451170045672</v>
      </c>
      <c r="FT99">
        <f t="shared" si="61"/>
        <v>255.70463418989496</v>
      </c>
      <c r="FU99">
        <f t="shared" si="61"/>
        <v>253.73083472340366</v>
      </c>
      <c r="FV99">
        <f t="shared" si="61"/>
        <v>284.86173577244847</v>
      </c>
    </row>
    <row r="100" spans="1:178">
      <c r="A100" t="str">
        <f>VLOOKUP(B100,'[3]country codes'!$A$3:$B$287,2,0)</f>
        <v>MWI</v>
      </c>
      <c r="B100" s="1" t="s">
        <v>100</v>
      </c>
      <c r="C100" s="15">
        <v>5</v>
      </c>
      <c r="E100" s="17">
        <f>IFERROR(VLOOKUP(E$3&amp;$A100,[3]Calcs!$Q$2:$R$2281,2,0),"")</f>
        <v>28.60139062120345</v>
      </c>
      <c r="F100" s="5">
        <f>IFERROR(VLOOKUP(F$3&amp;$A100,[3]Calcs!$Q$2:$R$2281,2,0),"")</f>
        <v>35.406951121413698</v>
      </c>
      <c r="G100" s="5">
        <f>IFERROR(VLOOKUP(G$3&amp;$A100,[3]Calcs!$Q$2:$R$2281,2,0),"")</f>
        <v>37.539018868885968</v>
      </c>
      <c r="H100" s="5">
        <f>IFERROR(VLOOKUP(H$3&amp;$A100,[3]Calcs!$Q$2:$R$2281,2,0),"")</f>
        <v>39.384306990711941</v>
      </c>
      <c r="I100" s="5">
        <f>IFERROR(VLOOKUP(I$3&amp;$A100,[3]Calcs!$Q$2:$R$2281,2,0),"")</f>
        <v>37.207017772930882</v>
      </c>
      <c r="J100" s="5">
        <f>IFERROR(VLOOKUP(J$3&amp;$A100,[3]Calcs!$Q$2:$R$2281,2,0),"")</f>
        <v>34.688378106994293</v>
      </c>
      <c r="K100" s="5">
        <f>IFERROR(VLOOKUP(K$3&amp;$A100,[3]Calcs!$Q$2:$R$2281,2,0),"")</f>
        <v>37.604310467748206</v>
      </c>
      <c r="L100" s="5">
        <f>IFERROR(VLOOKUP(L$3&amp;$A100,[3]Calcs!$Q$2:$R$2281,2,0),"")</f>
        <v>36.907999501129112</v>
      </c>
      <c r="M100" s="5">
        <f>IFERROR(VLOOKUP(M$3&amp;$A100,[3]Calcs!$Q$2:$R$2281,2,0),"")</f>
        <v>41.15764125716575</v>
      </c>
      <c r="N100" s="5">
        <f>IFERROR(VLOOKUP(N$3&amp;$A100,[3]Calcs!$Q$2:$R$2281,2,0),"")</f>
        <v>37.48073827176254</v>
      </c>
      <c r="O100" s="5">
        <f>IFERROR(VLOOKUP(O$3&amp;$A100,[3]Calcs!$Q$2:$R$2281,2,0),"")</f>
        <v>35.3894363872406</v>
      </c>
      <c r="P100" s="5">
        <f>IFERROR(VLOOKUP(P$3&amp;$A100,[3]Calcs!$Q$2:$R$2281,2,0),"")</f>
        <v>35.078553676772771</v>
      </c>
      <c r="Q100" s="5">
        <f>IFERROR(VLOOKUP(Q$3&amp;$A100,[3]Calcs!$Q$2:$R$2281,2,0),"")</f>
        <v>34.716301235593768</v>
      </c>
      <c r="R100" s="5">
        <f>IFERROR(VLOOKUP(R$3&amp;$A100,[3]Calcs!$Q$2:$R$2281,2,0),"")</f>
        <v>38.706542320842196</v>
      </c>
      <c r="S100" s="5" t="str">
        <f>IFERROR(VLOOKUP(S$3&amp;$A100,[3]Calcs!$Q$2:$R$2281,2,0),"")</f>
        <v/>
      </c>
      <c r="T100" s="127">
        <f t="shared" si="40"/>
        <v>0.20602554588136232</v>
      </c>
      <c r="U100" s="6">
        <f t="shared" si="41"/>
        <v>0.29360839169082675</v>
      </c>
      <c r="V100" s="6" t="str">
        <f t="shared" si="42"/>
        <v/>
      </c>
      <c r="W100" s="17">
        <f>_xlfn.XLOOKUP(W$3&amp;$A100,[3]Calcs!$Q$2:$Q$2281,[3]Calcs!$H$2:$H$2281,"")</f>
        <v>3.8298680782318115</v>
      </c>
      <c r="X100" s="5">
        <f>_xlfn.XLOOKUP(X$3&amp;$A100,[3]Calcs!$Q$2:$Q$2281,[3]Calcs!$H$2:$H$2281,"")</f>
        <v>4.8910365104675293</v>
      </c>
      <c r="Y100" s="5">
        <f>_xlfn.XLOOKUP(Y$3&amp;$A100,[3]Calcs!$Q$2:$Q$2281,[3]Calcs!$H$2:$H$2281,"")</f>
        <v>5.0196380615234375</v>
      </c>
      <c r="Z100" s="5">
        <f>_xlfn.XLOOKUP(Z$3&amp;$A100,[3]Calcs!$Q$2:$Q$2281,[3]Calcs!$H$2:$H$2281,"")</f>
        <v>5.1482396125793457</v>
      </c>
      <c r="AA100" s="5">
        <f>_xlfn.XLOOKUP(AA$3&amp;$A100,[3]Calcs!$Q$2:$Q$2281,[3]Calcs!$H$2:$H$2281,"")</f>
        <v>4.5471510887145996</v>
      </c>
      <c r="AB100" s="5">
        <f>_xlfn.XLOOKUP(AB$3&amp;$A100,[3]Calcs!$Q$2:$Q$2281,[3]Calcs!$H$2:$H$2281,"")</f>
        <v>3.9460625648498535</v>
      </c>
      <c r="AC100" s="5">
        <f>_xlfn.XLOOKUP(AC$3&amp;$A100,[3]Calcs!$Q$2:$Q$2281,[3]Calcs!$H$2:$H$2281,"")</f>
        <v>4.2792696952819824</v>
      </c>
      <c r="AD100" s="5">
        <f>_xlfn.XLOOKUP(AD$3&amp;$A100,[3]Calcs!$Q$2:$Q$2281,[3]Calcs!$H$2:$H$2281,"")</f>
        <v>4.0350842475891113</v>
      </c>
      <c r="AE100" s="5">
        <f>_xlfn.XLOOKUP(AE$3&amp;$A100,[3]Calcs!$Q$2:$Q$2281,[3]Calcs!$H$2:$H$2281,"")</f>
        <v>4.5630803108215332</v>
      </c>
      <c r="AF100" s="5">
        <f>_xlfn.XLOOKUP(AF$3&amp;$A100,[3]Calcs!$Q$2:$Q$2281,[3]Calcs!$H$2:$H$2281,"")</f>
        <v>3.8676383495330811</v>
      </c>
      <c r="AG100" s="5">
        <f>_xlfn.XLOOKUP(AG$3&amp;$A100,[3]Calcs!$Q$2:$Q$2281,[3]Calcs!$H$2:$H$2281,"")</f>
        <v>3.4764926433563232</v>
      </c>
      <c r="AH100" s="5">
        <f>_xlfn.XLOOKUP(AH$3&amp;$A100,[3]Calcs!$Q$2:$Q$2281,[3]Calcs!$H$2:$H$2281,"")</f>
        <v>3.416862964630127</v>
      </c>
      <c r="AI100" s="5">
        <f>_xlfn.XLOOKUP(AI$3&amp;$A100,[3]Calcs!$Q$2:$Q$2281,[3]Calcs!$H$2:$H$2281,"")</f>
        <v>3.3346335887908936</v>
      </c>
      <c r="AJ100" s="5">
        <f>_xlfn.XLOOKUP(AJ$3&amp;$A100,[3]Calcs!$Q$2:$Q$2281,[3]Calcs!$H$2:$H$2281,"")</f>
        <v>3.8691236972808838</v>
      </c>
      <c r="AK100" s="128" t="str">
        <f>_xlfn.XLOOKUP(AK$3&amp;$A100,[3]Calcs!$Q$2:$Q$2281,[3]Calcs!$H$2:$H$2281,"")</f>
        <v/>
      </c>
      <c r="AL100" s="127">
        <f t="shared" si="43"/>
        <v>-9.7863757479321828E-2</v>
      </c>
      <c r="AM100" s="6" t="str">
        <f t="shared" si="44"/>
        <v/>
      </c>
      <c r="AN100" s="17">
        <f>_xlfn.XLOOKUP(AN$3&amp;$A100,[3]Calcs!$Q$2:$Q$2281,[3]Calcs!$G$2:$G$2281,"")</f>
        <v>49.1</v>
      </c>
      <c r="AO100" s="5">
        <f>_xlfn.XLOOKUP(AO$3&amp;$A100,[3]Calcs!$Q$2:$Q$2281,[3]Calcs!$G$2:$G$2281,"")</f>
        <v>50.6</v>
      </c>
      <c r="AP100" s="5">
        <f>_xlfn.XLOOKUP(AP$3&amp;$A100,[3]Calcs!$Q$2:$Q$2281,[3]Calcs!$G$2:$G$2281,"")</f>
        <v>52.2</v>
      </c>
      <c r="AQ100" s="5">
        <f>_xlfn.XLOOKUP(AQ$3&amp;$A100,[3]Calcs!$Q$2:$Q$2281,[3]Calcs!$G$2:$G$2281,"")</f>
        <v>53.9</v>
      </c>
      <c r="AR100" s="5">
        <f>_xlfn.XLOOKUP(AR$3&amp;$A100,[3]Calcs!$Q$2:$Q$2281,[3]Calcs!$G$2:$G$2281,"")</f>
        <v>55.6</v>
      </c>
      <c r="AS100" s="5">
        <f>_xlfn.XLOOKUP(AS$3&amp;$A100,[3]Calcs!$Q$2:$Q$2281,[3]Calcs!$G$2:$G$2281,"")</f>
        <v>57.2</v>
      </c>
      <c r="AT100" s="5">
        <f>_xlfn.XLOOKUP(AT$3&amp;$A100,[3]Calcs!$Q$2:$Q$2281,[3]Calcs!$G$2:$G$2281,"")</f>
        <v>58.6</v>
      </c>
      <c r="AU100" s="5">
        <f>_xlfn.XLOOKUP(AU$3&amp;$A100,[3]Calcs!$Q$2:$Q$2281,[3]Calcs!$G$2:$G$2281,"")</f>
        <v>59.9</v>
      </c>
      <c r="AV100" s="5">
        <f>_xlfn.XLOOKUP(AV$3&amp;$A100,[3]Calcs!$Q$2:$Q$2281,[3]Calcs!$G$2:$G$2281,"")</f>
        <v>61</v>
      </c>
      <c r="AW100" s="5">
        <f>_xlfn.XLOOKUP(AW$3&amp;$A100,[3]Calcs!$Q$2:$Q$2281,[3]Calcs!$G$2:$G$2281,"")</f>
        <v>62</v>
      </c>
      <c r="AX100" s="5">
        <f>_xlfn.XLOOKUP(AX$3&amp;$A100,[3]Calcs!$Q$2:$Q$2281,[3]Calcs!$G$2:$G$2281,"")</f>
        <v>62.7</v>
      </c>
      <c r="AY100" s="5">
        <f>_xlfn.XLOOKUP(AY$3&amp;$A100,[3]Calcs!$Q$2:$Q$2281,[3]Calcs!$G$2:$G$2281,"")</f>
        <v>63.3</v>
      </c>
      <c r="AZ100" s="5">
        <f>_xlfn.XLOOKUP(AZ$3&amp;$A100,[3]Calcs!$Q$2:$Q$2281,[3]Calcs!$G$2:$G$2281,"")</f>
        <v>63.8</v>
      </c>
      <c r="BA100" s="5">
        <f>_xlfn.XLOOKUP(BA$3&amp;$A100,[3]Calcs!$Q$2:$Q$2281,[3]Calcs!$G$2:$G$2281,"")</f>
        <v>64.3</v>
      </c>
      <c r="BB100" s="5">
        <f>_xlfn.XLOOKUP(BB$3&amp;$A100,[3]Calcs!$Q$2:$Q$2281,[3]Calcs!$G$2:$G$2281,"")</f>
        <v>64.760883720930224</v>
      </c>
      <c r="BC100" s="127">
        <f t="shared" si="45"/>
        <v>1.2065934065934063</v>
      </c>
      <c r="BD100" s="6">
        <f t="shared" si="46"/>
        <v>0.46088372093022656</v>
      </c>
      <c r="BE100" s="17">
        <f>_xlfn.XLOOKUP(BE$3&amp;$A100,[3]Calcs!$Q$2:$Q$2281,[3]Calcs!$I$2:$I$2281,"")</f>
        <v>0.77515822681133995</v>
      </c>
      <c r="BF100" s="5">
        <f>_xlfn.XLOOKUP(BF$3&amp;$A100,[3]Calcs!$Q$2:$Q$2281,[3]Calcs!$I$2:$I$2281,"")</f>
        <v>0.80970820201550397</v>
      </c>
      <c r="BG100" s="5">
        <f>_xlfn.XLOOKUP(BG$3&amp;$A100,[3]Calcs!$Q$2:$Q$2281,[3]Calcs!$I$2:$I$2281,"")</f>
        <v>0.80563521365018398</v>
      </c>
      <c r="BH100" s="5">
        <f>_xlfn.XLOOKUP(BH$3&amp;$A100,[3]Calcs!$Q$2:$Q$2281,[3]Calcs!$I$2:$I$2281,"")</f>
        <v>0.85191336613205004</v>
      </c>
      <c r="BI100" s="5">
        <f>_xlfn.XLOOKUP(BI$3&amp;$A100,[3]Calcs!$Q$2:$Q$2281,[3]Calcs!$I$2:$I$2281,"")</f>
        <v>0.84922791639343298</v>
      </c>
      <c r="BJ100" s="5">
        <f>_xlfn.XLOOKUP(BJ$3&amp;$A100,[3]Calcs!$Q$2:$Q$2281,[3]Calcs!$I$2:$I$2281,"")</f>
        <v>0.847643760961176</v>
      </c>
      <c r="BK100" s="5">
        <f>_xlfn.XLOOKUP(BK$3&amp;$A100,[3]Calcs!$Q$2:$Q$2281,[3]Calcs!$I$2:$I$2281,"")</f>
        <v>0.86772482244863003</v>
      </c>
      <c r="BL100" s="5">
        <f>_xlfn.XLOOKUP(BL$3&amp;$A100,[3]Calcs!$Q$2:$Q$2281,[3]Calcs!$I$2:$I$2281,"")</f>
        <v>0.90201445964924798</v>
      </c>
      <c r="BM100" s="5">
        <f>_xlfn.XLOOKUP(BM$3&amp;$A100,[3]Calcs!$Q$2:$Q$2281,[3]Calcs!$I$2:$I$2281,"")</f>
        <v>0.89860672562126398</v>
      </c>
      <c r="BN100" s="5">
        <f>_xlfn.XLOOKUP(BN$3&amp;$A100,[3]Calcs!$Q$2:$Q$2281,[3]Calcs!$I$2:$I$2281,"")</f>
        <v>0.85166805662186296</v>
      </c>
      <c r="BO100" s="5">
        <f>_xlfn.XLOOKUP(BO$3&amp;$A100,[3]Calcs!$Q$2:$Q$2281,[3]Calcs!$I$2:$I$2281,"")</f>
        <v>0.83448797097242999</v>
      </c>
      <c r="BP100" s="5">
        <f>_xlfn.XLOOKUP(BP$3&amp;$A100,[3]Calcs!$Q$2:$Q$2281,[3]Calcs!$I$2:$I$2281,"")</f>
        <v>0.89986934354709003</v>
      </c>
      <c r="BQ100" s="5">
        <f>_xlfn.XLOOKUP(BQ$3&amp;$A100,[3]Calcs!$Q$2:$Q$2281,[3]Calcs!$I$2:$I$2281,"")</f>
        <v>0.90177430645018386</v>
      </c>
      <c r="BR100" s="5">
        <f>_xlfn.XLOOKUP(BR$3&amp;$A100,[3]Calcs!$Q$2:$Q$2281,[3]Calcs!$I$2:$I$2281,"")</f>
        <v>0.89311810044560169</v>
      </c>
      <c r="BS100" s="5" t="str">
        <f>_xlfn.XLOOKUP(BS$3&amp;$A100,[3]Calcs!$Q$2:$Q$2281,[3]Calcs!$I$2:$I$2281,"")</f>
        <v/>
      </c>
      <c r="BT100" s="127">
        <f t="shared" si="47"/>
        <v>7.6301409699004999E-3</v>
      </c>
      <c r="BU100" s="6" t="str">
        <f t="shared" si="48"/>
        <v/>
      </c>
      <c r="BV100" s="15">
        <f t="shared" si="59"/>
        <v>79</v>
      </c>
      <c r="BW100">
        <f t="shared" si="59"/>
        <v>92</v>
      </c>
      <c r="BX100">
        <f t="shared" si="59"/>
        <v>86</v>
      </c>
      <c r="BY100">
        <f t="shared" si="59"/>
        <v>88</v>
      </c>
      <c r="BZ100">
        <f t="shared" si="59"/>
        <v>95</v>
      </c>
      <c r="CA100">
        <f t="shared" si="59"/>
        <v>114</v>
      </c>
      <c r="CB100">
        <f t="shared" si="59"/>
        <v>105</v>
      </c>
      <c r="CC100">
        <f t="shared" si="59"/>
        <v>108</v>
      </c>
      <c r="CD100">
        <f t="shared" si="59"/>
        <v>87</v>
      </c>
      <c r="CE100">
        <f t="shared" si="59"/>
        <v>107</v>
      </c>
      <c r="CF100">
        <f t="shared" si="59"/>
        <v>118</v>
      </c>
      <c r="CG100">
        <f t="shared" si="59"/>
        <v>131</v>
      </c>
      <c r="CH100">
        <f t="shared" si="59"/>
        <v>132</v>
      </c>
      <c r="CI100">
        <f t="shared" si="59"/>
        <v>117</v>
      </c>
      <c r="CJ100" t="str">
        <f t="shared" si="59"/>
        <v/>
      </c>
      <c r="CK100" s="17">
        <v>12.973692999999999</v>
      </c>
      <c r="CL100" s="5">
        <v>13.341808</v>
      </c>
      <c r="CM100" s="5">
        <v>13.727898999999999</v>
      </c>
      <c r="CN100" s="5">
        <v>14.128161</v>
      </c>
      <c r="CO100" s="5">
        <v>14.539609</v>
      </c>
      <c r="CP100" s="5">
        <v>14.962118</v>
      </c>
      <c r="CQ100" s="5">
        <v>15.39601</v>
      </c>
      <c r="CR100" s="5">
        <v>15.839287000000001</v>
      </c>
      <c r="CS100" s="5">
        <v>16.289549999999998</v>
      </c>
      <c r="CT100" s="5">
        <v>16.745305000000002</v>
      </c>
      <c r="CU100" s="5">
        <v>17.205252999999999</v>
      </c>
      <c r="CV100" s="5">
        <v>17.670192999999998</v>
      </c>
      <c r="CW100" s="5">
        <v>18.143215000000001</v>
      </c>
      <c r="CX100" s="5">
        <v>18.628748999999999</v>
      </c>
      <c r="CY100" s="5" t="s">
        <v>333</v>
      </c>
      <c r="CZ100">
        <f t="shared" si="60"/>
        <v>371.06566129257283</v>
      </c>
      <c r="DA100">
        <f t="shared" si="60"/>
        <v>472.39274372728624</v>
      </c>
      <c r="DB100">
        <f t="shared" si="60"/>
        <v>515.33185959116076</v>
      </c>
      <c r="DC100">
        <f t="shared" si="60"/>
        <v>556.42783003820387</v>
      </c>
      <c r="DD100">
        <f t="shared" si="60"/>
        <v>540.9754904744658</v>
      </c>
      <c r="DE100">
        <f t="shared" si="60"/>
        <v>519.01160646546521</v>
      </c>
      <c r="DF100">
        <f t="shared" si="60"/>
        <v>578.95634000455607</v>
      </c>
      <c r="DG100">
        <f t="shared" si="60"/>
        <v>584.59639669424087</v>
      </c>
      <c r="DH100">
        <f t="shared" si="60"/>
        <v>670.43945514066422</v>
      </c>
      <c r="DI100">
        <f t="shared" si="60"/>
        <v>627.62639398583667</v>
      </c>
      <c r="DJ100">
        <f t="shared" si="60"/>
        <v>608.88420656988046</v>
      </c>
      <c r="DK100">
        <f t="shared" si="60"/>
        <v>619.84481362943438</v>
      </c>
      <c r="DL100">
        <f t="shared" si="60"/>
        <v>629.86531732214348</v>
      </c>
      <c r="DM100">
        <f t="shared" si="60"/>
        <v>721.05446155284676</v>
      </c>
      <c r="DN100" t="str">
        <f t="shared" si="60"/>
        <v/>
      </c>
      <c r="DO100" s="5">
        <v>12.973692999999999</v>
      </c>
      <c r="DP100" s="5">
        <v>13.341808</v>
      </c>
      <c r="DQ100" s="5">
        <v>13.727898999999999</v>
      </c>
      <c r="DR100" s="5">
        <v>14.128161</v>
      </c>
      <c r="DS100" s="5">
        <v>14.539609</v>
      </c>
      <c r="DT100" s="5">
        <v>14.962118</v>
      </c>
      <c r="DU100" s="5">
        <v>15.39601</v>
      </c>
      <c r="DV100" s="5">
        <v>15.839287000000001</v>
      </c>
      <c r="DW100" s="5">
        <v>16.289549999999998</v>
      </c>
      <c r="DX100" s="5">
        <v>16.745305000000002</v>
      </c>
      <c r="DY100" s="5">
        <v>17.205252999999999</v>
      </c>
      <c r="DZ100" s="5">
        <v>17.670192999999998</v>
      </c>
      <c r="EA100" s="5">
        <v>18.143215000000001</v>
      </c>
      <c r="EB100" s="5">
        <v>18.628748999999999</v>
      </c>
      <c r="EC100" s="5">
        <v>19.129955000000002</v>
      </c>
      <c r="ED100" s="127">
        <f>IFERROR(E100/VLOOKUP($C100,$C$159:$S$166,E$3-2003,0),"")</f>
        <v>0.9183036740799998</v>
      </c>
      <c r="EE100" s="6">
        <f>IFERROR(F100/VLOOKUP($C100,$C$159:$S$166,F$3-2003,0),"")</f>
        <v>1.0663221639064202</v>
      </c>
      <c r="EF100" s="6">
        <f t="shared" si="63"/>
        <v>1.109971684318146</v>
      </c>
      <c r="EG100" s="6">
        <f t="shared" si="62"/>
        <v>1.1539939038035329</v>
      </c>
      <c r="EH100" s="6">
        <f t="shared" si="62"/>
        <v>1.0949564441855459</v>
      </c>
      <c r="EI100" s="6">
        <f t="shared" si="62"/>
        <v>0.95550883071913817</v>
      </c>
      <c r="EJ100" s="6">
        <f t="shared" si="54"/>
        <v>1.0107890368576549</v>
      </c>
      <c r="EK100" s="6">
        <f t="shared" si="54"/>
        <v>1.0346002454033072</v>
      </c>
      <c r="EL100" s="6">
        <f t="shared" si="54"/>
        <v>1.129901031616422</v>
      </c>
      <c r="EM100" s="6">
        <f t="shared" si="54"/>
        <v>1.0119394081811028</v>
      </c>
      <c r="EN100" s="6">
        <f t="shared" si="54"/>
        <v>0.94223981981773686</v>
      </c>
      <c r="EO100" s="6">
        <f t="shared" si="54"/>
        <v>0.90707663120885795</v>
      </c>
      <c r="EP100" s="6">
        <f t="shared" si="54"/>
        <v>0.87588102237504029</v>
      </c>
      <c r="EQ100" s="6">
        <f t="shared" si="55"/>
        <v>0.99371523803728268</v>
      </c>
      <c r="ER100" s="129" cm="1">
        <f t="array" ref="ER100">TREND($EM100:$EQ100,$EM$3:$EQ$3,ER$3)</f>
        <v>0.91532828260490362</v>
      </c>
      <c r="ES100" s="17">
        <f t="shared" si="58"/>
        <v>28.60139062120345</v>
      </c>
      <c r="ET100" s="5">
        <f t="shared" si="58"/>
        <v>35.406951121413698</v>
      </c>
      <c r="EU100" s="5">
        <f t="shared" si="58"/>
        <v>37.539018868885968</v>
      </c>
      <c r="EV100" s="5">
        <f t="shared" si="58"/>
        <v>39.384306990711941</v>
      </c>
      <c r="EW100" s="5">
        <f t="shared" si="58"/>
        <v>37.207017772930882</v>
      </c>
      <c r="EX100" s="5">
        <f t="shared" si="58"/>
        <v>34.688378106994293</v>
      </c>
      <c r="EY100" s="5">
        <f t="shared" si="58"/>
        <v>37.604310467748206</v>
      </c>
      <c r="EZ100" s="5">
        <f t="shared" si="58"/>
        <v>36.907999501129112</v>
      </c>
      <c r="FA100" s="5">
        <f t="shared" si="53"/>
        <v>41.15764125716575</v>
      </c>
      <c r="FB100" s="5">
        <f t="shared" si="53"/>
        <v>37.48073827176254</v>
      </c>
      <c r="FC100" s="5">
        <f t="shared" si="53"/>
        <v>35.3894363872406</v>
      </c>
      <c r="FD100" s="5">
        <f t="shared" si="53"/>
        <v>35.078553676772771</v>
      </c>
      <c r="FE100" s="5">
        <f t="shared" si="53"/>
        <v>34.716301235593768</v>
      </c>
      <c r="FF100" s="5">
        <f t="shared" si="53"/>
        <v>38.706542320842196</v>
      </c>
      <c r="FG100" s="5">
        <f t="shared" si="49"/>
        <v>37.781528159076281</v>
      </c>
      <c r="FH100" s="15">
        <f t="shared" si="61"/>
        <v>371.06566129257283</v>
      </c>
      <c r="FI100">
        <f t="shared" si="61"/>
        <v>472.39274372728624</v>
      </c>
      <c r="FJ100">
        <f t="shared" si="61"/>
        <v>515.33185959116076</v>
      </c>
      <c r="FK100">
        <f t="shared" si="61"/>
        <v>556.42783003820387</v>
      </c>
      <c r="FL100">
        <f t="shared" si="61"/>
        <v>540.9754904744658</v>
      </c>
      <c r="FM100">
        <f t="shared" si="61"/>
        <v>519.01160646546521</v>
      </c>
      <c r="FN100">
        <f t="shared" si="61"/>
        <v>578.95634000455607</v>
      </c>
      <c r="FO100">
        <f t="shared" si="61"/>
        <v>584.59639669424087</v>
      </c>
      <c r="FP100">
        <f t="shared" si="61"/>
        <v>670.43945514066422</v>
      </c>
      <c r="FQ100">
        <f t="shared" si="61"/>
        <v>627.62639398583667</v>
      </c>
      <c r="FR100">
        <f t="shared" si="61"/>
        <v>608.88420656988046</v>
      </c>
      <c r="FS100">
        <f t="shared" si="61"/>
        <v>619.84481362943438</v>
      </c>
      <c r="FT100">
        <f t="shared" si="61"/>
        <v>629.86531732214348</v>
      </c>
      <c r="FU100">
        <f t="shared" si="61"/>
        <v>721.05446155284676</v>
      </c>
      <c r="FV100">
        <f t="shared" si="61"/>
        <v>722.75893351436218</v>
      </c>
    </row>
    <row r="101" spans="1:178">
      <c r="A101" t="str">
        <f>VLOOKUP(B101,'[3]country codes'!$A$3:$B$287,2,0)</f>
        <v>ARG</v>
      </c>
      <c r="B101" s="1" t="s">
        <v>45</v>
      </c>
      <c r="C101" s="15">
        <v>1</v>
      </c>
      <c r="E101" s="17">
        <f>IFERROR(VLOOKUP(E$3&amp;$A101,[3]Calcs!$Q$2:$R$2281,2,0),"")</f>
        <v>51.322849155467971</v>
      </c>
      <c r="F101" s="5">
        <f>IFERROR(VLOOKUP(F$3&amp;$A101,[3]Calcs!$Q$2:$R$2281,2,0),"")</f>
        <v>49.145119705541568</v>
      </c>
      <c r="G101" s="5">
        <f>IFERROR(VLOOKUP(G$3&amp;$A101,[3]Calcs!$Q$2:$R$2281,2,0),"")</f>
        <v>47.140526166975775</v>
      </c>
      <c r="H101" s="5">
        <f>IFERROR(VLOOKUP(H$3&amp;$A101,[3]Calcs!$Q$2:$R$2281,2,0),"")</f>
        <v>53.531503757208128</v>
      </c>
      <c r="I101" s="5">
        <f>IFERROR(VLOOKUP(I$3&amp;$A101,[3]Calcs!$Q$2:$R$2281,2,0),"")</f>
        <v>51.747163903856254</v>
      </c>
      <c r="J101" s="5">
        <f>IFERROR(VLOOKUP(J$3&amp;$A101,[3]Calcs!$Q$2:$R$2281,2,0),"")</f>
        <v>53.358009534048442</v>
      </c>
      <c r="K101" s="5">
        <f>IFERROR(VLOOKUP(K$3&amp;$A101,[3]Calcs!$Q$2:$R$2281,2,0),"")</f>
        <v>51.674476707209863</v>
      </c>
      <c r="L101" s="5">
        <f>IFERROR(VLOOKUP(L$3&amp;$A101,[3]Calcs!$Q$2:$R$2281,2,0),"")</f>
        <v>51.020188965053158</v>
      </c>
      <c r="M101" s="5">
        <f>IFERROR(VLOOKUP(M$3&amp;$A101,[3]Calcs!$Q$2:$R$2281,2,0),"")</f>
        <v>51.411291667564065</v>
      </c>
      <c r="N101" s="5">
        <f>IFERROR(VLOOKUP(N$3&amp;$A101,[3]Calcs!$Q$2:$R$2281,2,0),"")</f>
        <v>51.438338044973001</v>
      </c>
      <c r="O101" s="5">
        <f>IFERROR(VLOOKUP(O$3&amp;$A101,[3]Calcs!$Q$2:$R$2281,2,0),"")</f>
        <v>51.990751572626806</v>
      </c>
      <c r="P101" s="5">
        <f>IFERROR(VLOOKUP(P$3&amp;$A101,[3]Calcs!$Q$2:$R$2281,2,0),"")</f>
        <v>49.155725132888321</v>
      </c>
      <c r="Q101" s="5">
        <f>IFERROR(VLOOKUP(Q$3&amp;$A101,[3]Calcs!$Q$2:$R$2281,2,0),"")</f>
        <v>47.755141947690305</v>
      </c>
      <c r="R101" s="5">
        <f>IFERROR(VLOOKUP(R$3&amp;$A101,[3]Calcs!$Q$2:$R$2281,2,0),"")</f>
        <v>49.988725920862628</v>
      </c>
      <c r="S101" s="5">
        <f>IFERROR(VLOOKUP(S$3&amp;$A101,[3]Calcs!$Q$2:$R$2281,2,0),"")</f>
        <v>48.422178991820296</v>
      </c>
      <c r="T101" s="127">
        <f t="shared" si="40"/>
        <v>-7.3231654112342393E-2</v>
      </c>
      <c r="U101" s="6">
        <f t="shared" si="41"/>
        <v>-0.16123466033091513</v>
      </c>
      <c r="V101" s="6">
        <f t="shared" si="42"/>
        <v>-1.5665469290423317</v>
      </c>
      <c r="W101" s="17">
        <f>_xlfn.XLOOKUP(W$3&amp;$A101,[3]Calcs!$Q$2:$Q$2281,[3]Calcs!$H$2:$H$2281,"")</f>
        <v>6.3129253387451172</v>
      </c>
      <c r="X101" s="5">
        <f>_xlfn.XLOOKUP(X$3&amp;$A101,[3]Calcs!$Q$2:$Q$2281,[3]Calcs!$H$2:$H$2281,"")</f>
        <v>6.0731582641601563</v>
      </c>
      <c r="Y101" s="5">
        <f>_xlfn.XLOOKUP(Y$3&amp;$A101,[3]Calcs!$Q$2:$Q$2281,[3]Calcs!$H$2:$H$2281,"")</f>
        <v>5.9610342979431152</v>
      </c>
      <c r="Z101" s="5">
        <f>_xlfn.XLOOKUP(Z$3&amp;$A101,[3]Calcs!$Q$2:$Q$2281,[3]Calcs!$H$2:$H$2281,"")</f>
        <v>6.42413330078125</v>
      </c>
      <c r="AA101" s="5">
        <f>_xlfn.XLOOKUP(AA$3&amp;$A101,[3]Calcs!$Q$2:$Q$2281,[3]Calcs!$H$2:$H$2281,"")</f>
        <v>6.4410672187805176</v>
      </c>
      <c r="AB101" s="5">
        <f>_xlfn.XLOOKUP(AB$3&amp;$A101,[3]Calcs!$Q$2:$Q$2281,[3]Calcs!$H$2:$H$2281,"")</f>
        <v>6.7758054733276367</v>
      </c>
      <c r="AC101" s="5">
        <f>_xlfn.XLOOKUP(AC$3&amp;$A101,[3]Calcs!$Q$2:$Q$2281,[3]Calcs!$H$2:$H$2281,"")</f>
        <v>6.4683871269226074</v>
      </c>
      <c r="AD101" s="5">
        <f>_xlfn.XLOOKUP(AD$3&amp;$A101,[3]Calcs!$Q$2:$Q$2281,[3]Calcs!$H$2:$H$2281,"")</f>
        <v>6.5822601318359375</v>
      </c>
      <c r="AE101" s="5">
        <f>_xlfn.XLOOKUP(AE$3&amp;$A101,[3]Calcs!$Q$2:$Q$2281,[3]Calcs!$H$2:$H$2281,"")</f>
        <v>6.671114444732666</v>
      </c>
      <c r="AF101" s="5">
        <f>_xlfn.XLOOKUP(AF$3&amp;$A101,[3]Calcs!$Q$2:$Q$2281,[3]Calcs!$H$2:$H$2281,"")</f>
        <v>6.6971306800842285</v>
      </c>
      <c r="AG101" s="5">
        <f>_xlfn.XLOOKUP(AG$3&amp;$A101,[3]Calcs!$Q$2:$Q$2281,[3]Calcs!$H$2:$H$2281,"")</f>
        <v>6.4272212982177734</v>
      </c>
      <c r="AH101" s="5">
        <f>_xlfn.XLOOKUP(AH$3&amp;$A101,[3]Calcs!$Q$2:$Q$2281,[3]Calcs!$H$2:$H$2281,"")</f>
        <v>6.039330005645752</v>
      </c>
      <c r="AI101" s="5">
        <f>_xlfn.XLOOKUP(AI$3&amp;$A101,[3]Calcs!$Q$2:$Q$2281,[3]Calcs!$H$2:$H$2281,"")</f>
        <v>5.7927966117858887</v>
      </c>
      <c r="AJ101" s="5">
        <f>_xlfn.XLOOKUP(AJ$3&amp;$A101,[3]Calcs!$Q$2:$Q$2281,[3]Calcs!$H$2:$H$2281,"")</f>
        <v>6.0855607986450195</v>
      </c>
      <c r="AK101" s="128">
        <f>_xlfn.XLOOKUP(AK$3&amp;$A101,[3]Calcs!$Q$2:$Q$2281,[3]Calcs!$H$2:$H$2281,"")</f>
        <v>5.9005670547485352</v>
      </c>
      <c r="AL101" s="127">
        <f t="shared" si="43"/>
        <v>-9.3040057591029582E-3</v>
      </c>
      <c r="AM101" s="6">
        <f t="shared" si="44"/>
        <v>-0.18499374389648438</v>
      </c>
      <c r="AN101" s="17">
        <f>_xlfn.XLOOKUP(AN$3&amp;$A101,[3]Calcs!$Q$2:$Q$2281,[3]Calcs!$G$2:$G$2281,"")</f>
        <v>74.599999999999994</v>
      </c>
      <c r="AO101" s="5">
        <f>_xlfn.XLOOKUP(AO$3&amp;$A101,[3]Calcs!$Q$2:$Q$2281,[3]Calcs!$G$2:$G$2281,"")</f>
        <v>74.8</v>
      </c>
      <c r="AP101" s="5">
        <f>_xlfn.XLOOKUP(AP$3&amp;$A101,[3]Calcs!$Q$2:$Q$2281,[3]Calcs!$G$2:$G$2281,"")</f>
        <v>75</v>
      </c>
      <c r="AQ101" s="5">
        <f>_xlfn.XLOOKUP(AQ$3&amp;$A101,[3]Calcs!$Q$2:$Q$2281,[3]Calcs!$G$2:$G$2281,"")</f>
        <v>75.099999999999994</v>
      </c>
      <c r="AR101" s="5">
        <f>_xlfn.XLOOKUP(AR$3&amp;$A101,[3]Calcs!$Q$2:$Q$2281,[3]Calcs!$G$2:$G$2281,"")</f>
        <v>75.3</v>
      </c>
      <c r="AS101" s="5">
        <f>_xlfn.XLOOKUP(AS$3&amp;$A101,[3]Calcs!$Q$2:$Q$2281,[3]Calcs!$G$2:$G$2281,"")</f>
        <v>75.400000000000006</v>
      </c>
      <c r="AT101" s="5">
        <f>_xlfn.XLOOKUP(AT$3&amp;$A101,[3]Calcs!$Q$2:$Q$2281,[3]Calcs!$G$2:$G$2281,"")</f>
        <v>75.599999999999994</v>
      </c>
      <c r="AU101" s="5">
        <f>_xlfn.XLOOKUP(AU$3&amp;$A101,[3]Calcs!$Q$2:$Q$2281,[3]Calcs!$G$2:$G$2281,"")</f>
        <v>75.8</v>
      </c>
      <c r="AV101" s="5">
        <f>_xlfn.XLOOKUP(AV$3&amp;$A101,[3]Calcs!$Q$2:$Q$2281,[3]Calcs!$G$2:$G$2281,"")</f>
        <v>75.900000000000006</v>
      </c>
      <c r="AW101" s="5">
        <f>_xlfn.XLOOKUP(AW$3&amp;$A101,[3]Calcs!$Q$2:$Q$2281,[3]Calcs!$G$2:$G$2281,"")</f>
        <v>76.099999999999994</v>
      </c>
      <c r="AX101" s="5">
        <f>_xlfn.XLOOKUP(AX$3&amp;$A101,[3]Calcs!$Q$2:$Q$2281,[3]Calcs!$G$2:$G$2281,"")</f>
        <v>76.2</v>
      </c>
      <c r="AY101" s="5">
        <f>_xlfn.XLOOKUP(AY$3&amp;$A101,[3]Calcs!$Q$2:$Q$2281,[3]Calcs!$G$2:$G$2281,"")</f>
        <v>76.400000000000006</v>
      </c>
      <c r="AZ101" s="5">
        <f>_xlfn.XLOOKUP(AZ$3&amp;$A101,[3]Calcs!$Q$2:$Q$2281,[3]Calcs!$G$2:$G$2281,"")</f>
        <v>76.5</v>
      </c>
      <c r="BA101" s="5">
        <f>_xlfn.XLOOKUP(BA$3&amp;$A101,[3]Calcs!$Q$2:$Q$2281,[3]Calcs!$G$2:$G$2281,"")</f>
        <v>76.7</v>
      </c>
      <c r="BB101" s="5">
        <f>_xlfn.XLOOKUP(BB$3&amp;$A101,[3]Calcs!$Q$2:$Q$2281,[3]Calcs!$G$2:$G$2281,"")</f>
        <v>75.178883720930244</v>
      </c>
      <c r="BC101" s="127">
        <f t="shared" si="45"/>
        <v>0.15824175824175876</v>
      </c>
      <c r="BD101" s="6">
        <f t="shared" si="46"/>
        <v>-1.5211162790697585</v>
      </c>
      <c r="BE101" s="17">
        <f>_xlfn.XLOOKUP(BE$3&amp;$A101,[3]Calcs!$Q$2:$Q$2281,[3]Calcs!$I$2:$I$2281,"")</f>
        <v>3.1237403951656901</v>
      </c>
      <c r="BF101" s="5">
        <f>_xlfn.XLOOKUP(BF$3&amp;$A101,[3]Calcs!$Q$2:$Q$2281,[3]Calcs!$I$2:$I$2281,"")</f>
        <v>3.2618395403657598</v>
      </c>
      <c r="BG101" s="5">
        <f>_xlfn.XLOOKUP(BG$3&amp;$A101,[3]Calcs!$Q$2:$Q$2281,[3]Calcs!$I$2:$I$2281,"")</f>
        <v>3.5612144141361002</v>
      </c>
      <c r="BH101" s="5">
        <f>_xlfn.XLOOKUP(BH$3&amp;$A101,[3]Calcs!$Q$2:$Q$2281,[3]Calcs!$I$2:$I$2281,"")</f>
        <v>2.8661155875365401</v>
      </c>
      <c r="BI101" s="5">
        <f>_xlfn.XLOOKUP(BI$3&amp;$A101,[3]Calcs!$Q$2:$Q$2281,[3]Calcs!$I$2:$I$2281,"")</f>
        <v>3.22110167725452</v>
      </c>
      <c r="BJ101" s="5">
        <f>_xlfn.XLOOKUP(BJ$3&amp;$A101,[3]Calcs!$Q$2:$Q$2281,[3]Calcs!$I$2:$I$2281,"")</f>
        <v>3.2930017227912902</v>
      </c>
      <c r="BK101" s="5">
        <f>_xlfn.XLOOKUP(BK$3&amp;$A101,[3]Calcs!$Q$2:$Q$2281,[3]Calcs!$I$2:$I$2281,"")</f>
        <v>3.2487249707999699</v>
      </c>
      <c r="BL101" s="5">
        <f>_xlfn.XLOOKUP(BL$3&amp;$A101,[3]Calcs!$Q$2:$Q$2281,[3]Calcs!$I$2:$I$2281,"")</f>
        <v>3.5457262777020802</v>
      </c>
      <c r="BM101" s="5">
        <f>_xlfn.XLOOKUP(BM$3&amp;$A101,[3]Calcs!$Q$2:$Q$2281,[3]Calcs!$I$2:$I$2281,"")</f>
        <v>3.5749197536869701</v>
      </c>
      <c r="BN101" s="5">
        <f>_xlfn.XLOOKUP(BN$3&amp;$A101,[3]Calcs!$Q$2:$Q$2281,[3]Calcs!$I$2:$I$2281,"")</f>
        <v>3.6039496530337698</v>
      </c>
      <c r="BO101" s="5">
        <f>_xlfn.XLOOKUP(BO$3&amp;$A101,[3]Calcs!$Q$2:$Q$2281,[3]Calcs!$I$2:$I$2281,"")</f>
        <v>3.19166626127164</v>
      </c>
      <c r="BP101" s="5">
        <f>_xlfn.XLOOKUP(BP$3&amp;$A101,[3]Calcs!$Q$2:$Q$2281,[3]Calcs!$I$2:$I$2281,"")</f>
        <v>3.3040150654382701</v>
      </c>
      <c r="BQ101" s="5">
        <f>_xlfn.XLOOKUP(BQ$3&amp;$A101,[3]Calcs!$Q$2:$Q$2281,[3]Calcs!$I$2:$I$2281,"")</f>
        <v>3.2587914517114109</v>
      </c>
      <c r="BR101" s="5">
        <f>_xlfn.XLOOKUP(BR$3&amp;$A101,[3]Calcs!$Q$2:$Q$2281,[3]Calcs!$I$2:$I$2281,"")</f>
        <v>3.1914701188607153</v>
      </c>
      <c r="BS101" s="5">
        <f>_xlfn.XLOOKUP(BS$3&amp;$A101,[3]Calcs!$Q$2:$Q$2281,[3]Calcs!$I$2:$I$2281,"")</f>
        <v>3.0475496646407683</v>
      </c>
      <c r="BT101" s="127">
        <f t="shared" si="47"/>
        <v>8.5011281081057485E-3</v>
      </c>
      <c r="BU101" s="6">
        <f t="shared" si="48"/>
        <v>-0.14392045421994704</v>
      </c>
      <c r="BV101" s="15">
        <f t="shared" si="59"/>
        <v>11</v>
      </c>
      <c r="BW101">
        <f t="shared" si="59"/>
        <v>20</v>
      </c>
      <c r="BX101">
        <f t="shared" si="59"/>
        <v>29</v>
      </c>
      <c r="BY101">
        <f t="shared" si="59"/>
        <v>14</v>
      </c>
      <c r="BZ101">
        <f t="shared" si="59"/>
        <v>19</v>
      </c>
      <c r="CA101">
        <f t="shared" si="59"/>
        <v>11</v>
      </c>
      <c r="CB101">
        <f t="shared" si="59"/>
        <v>19</v>
      </c>
      <c r="CC101">
        <f t="shared" si="59"/>
        <v>22</v>
      </c>
      <c r="CD101">
        <f t="shared" si="59"/>
        <v>26</v>
      </c>
      <c r="CE101">
        <f t="shared" si="59"/>
        <v>21</v>
      </c>
      <c r="CF101">
        <f t="shared" si="59"/>
        <v>24</v>
      </c>
      <c r="CG101">
        <f t="shared" si="59"/>
        <v>39</v>
      </c>
      <c r="CH101">
        <f t="shared" si="59"/>
        <v>53</v>
      </c>
      <c r="CI101">
        <f t="shared" si="59"/>
        <v>43</v>
      </c>
      <c r="CJ101">
        <f t="shared" si="59"/>
        <v>41</v>
      </c>
      <c r="CK101" s="17">
        <v>39.289876</v>
      </c>
      <c r="CL101" s="5">
        <v>39.684303</v>
      </c>
      <c r="CM101" s="5">
        <v>40.080159000000002</v>
      </c>
      <c r="CN101" s="5">
        <v>40.482785999999997</v>
      </c>
      <c r="CO101" s="5">
        <v>40.895750999999997</v>
      </c>
      <c r="CP101" s="5">
        <v>41.320497000000003</v>
      </c>
      <c r="CQ101" s="5">
        <v>41.755188000000004</v>
      </c>
      <c r="CR101" s="5">
        <v>42.196033999999997</v>
      </c>
      <c r="CS101" s="5">
        <v>42.637508000000004</v>
      </c>
      <c r="CT101" s="5">
        <v>43.075415999999997</v>
      </c>
      <c r="CU101" s="5">
        <v>43.508459000000002</v>
      </c>
      <c r="CV101" s="5">
        <v>43.937142999999999</v>
      </c>
      <c r="CW101" s="5">
        <v>44.361150000000002</v>
      </c>
      <c r="CX101" s="5">
        <v>44.780675000000002</v>
      </c>
      <c r="CY101" s="5">
        <v>45.195777</v>
      </c>
      <c r="CZ101">
        <f t="shared" si="60"/>
        <v>2016.4683792850412</v>
      </c>
      <c r="DA101">
        <f t="shared" si="60"/>
        <v>1950.2898213659823</v>
      </c>
      <c r="DB101">
        <f t="shared" si="60"/>
        <v>1889.3997841160497</v>
      </c>
      <c r="DC101">
        <f t="shared" si="60"/>
        <v>2167.1044108612523</v>
      </c>
      <c r="DD101">
        <f t="shared" si="60"/>
        <v>2116.2391299682931</v>
      </c>
      <c r="DE101">
        <f t="shared" si="60"/>
        <v>2204.7794728776203</v>
      </c>
      <c r="DF101">
        <f t="shared" si="60"/>
        <v>2157.6774897111691</v>
      </c>
      <c r="DG101">
        <f t="shared" si="60"/>
        <v>2152.8496282558076</v>
      </c>
      <c r="DH101">
        <f t="shared" si="60"/>
        <v>2192.0493597660961</v>
      </c>
      <c r="DI101">
        <f t="shared" si="60"/>
        <v>2215.7278096358386</v>
      </c>
      <c r="DJ101">
        <f t="shared" si="60"/>
        <v>2262.037483176819</v>
      </c>
      <c r="DK101">
        <f t="shared" si="60"/>
        <v>2159.7621244324082</v>
      </c>
      <c r="DL101">
        <f t="shared" si="60"/>
        <v>2118.4730152127818</v>
      </c>
      <c r="DM101">
        <f t="shared" si="60"/>
        <v>2238.5288891262253</v>
      </c>
      <c r="DN101">
        <f t="shared" si="60"/>
        <v>2188.4780035683948</v>
      </c>
      <c r="DO101" s="5">
        <v>39.289876</v>
      </c>
      <c r="DP101" s="5">
        <v>39.684303</v>
      </c>
      <c r="DQ101" s="5">
        <v>40.080159000000002</v>
      </c>
      <c r="DR101" s="5">
        <v>40.482785999999997</v>
      </c>
      <c r="DS101" s="5">
        <v>40.895750999999997</v>
      </c>
      <c r="DT101" s="5">
        <v>41.320497000000003</v>
      </c>
      <c r="DU101" s="5">
        <v>41.755188000000004</v>
      </c>
      <c r="DV101" s="5">
        <v>42.196033999999997</v>
      </c>
      <c r="DW101" s="5">
        <v>42.637508000000004</v>
      </c>
      <c r="DX101" s="5">
        <v>43.075415999999997</v>
      </c>
      <c r="DY101" s="5">
        <v>43.508459000000002</v>
      </c>
      <c r="DZ101" s="5">
        <v>43.937142999999999</v>
      </c>
      <c r="EA101" s="5">
        <v>44.361150000000002</v>
      </c>
      <c r="EB101" s="5">
        <v>44.780675000000002</v>
      </c>
      <c r="EC101" s="5">
        <v>45.195777</v>
      </c>
      <c r="ED101" s="127" t="str">
        <f>IFERROR(E101/VLOOKUP($C101,$C$159:$R$166,E$3-2004,0),"")</f>
        <v/>
      </c>
      <c r="EE101" s="6">
        <f>IFERROR(F101/VLOOKUP($C101,$C$159:$S$166,F$3-2003,0),"")</f>
        <v>0.94997082702863744</v>
      </c>
      <c r="EF101" s="6">
        <f t="shared" si="63"/>
        <v>0.8987710079150818</v>
      </c>
      <c r="EG101" s="6">
        <f t="shared" si="62"/>
        <v>0.96125029805417972</v>
      </c>
      <c r="EH101" s="6">
        <f t="shared" si="62"/>
        <v>0.95838929171868559</v>
      </c>
      <c r="EI101" s="6">
        <f t="shared" si="62"/>
        <v>0.97708678406227145</v>
      </c>
      <c r="EJ101" s="6">
        <f t="shared" si="54"/>
        <v>0.95329582773170218</v>
      </c>
      <c r="EK101" s="6">
        <f t="shared" si="54"/>
        <v>0.91153904404887875</v>
      </c>
      <c r="EL101" s="6">
        <f t="shared" si="54"/>
        <v>0.93872981837459857</v>
      </c>
      <c r="EM101" s="6">
        <f t="shared" si="54"/>
        <v>0.96705144978690727</v>
      </c>
      <c r="EN101" s="6">
        <f t="shared" si="54"/>
        <v>0.97063163421040044</v>
      </c>
      <c r="EO101" s="6">
        <f t="shared" si="54"/>
        <v>0.92731010280743409</v>
      </c>
      <c r="EP101" s="6">
        <f t="shared" si="54"/>
        <v>0.90172756122582343</v>
      </c>
      <c r="EQ101" s="6">
        <f t="shared" si="55"/>
        <v>0.9258412476265182</v>
      </c>
      <c r="ER101" s="6">
        <f>IFERROR(S101/VLOOKUP($C101,$C$159:$S$166,S$3-2003,0),"")</f>
        <v>0.94521589690532459</v>
      </c>
      <c r="ES101" s="17">
        <f t="shared" si="58"/>
        <v>51.322849155467971</v>
      </c>
      <c r="ET101" s="5">
        <f t="shared" si="58"/>
        <v>49.145119705541568</v>
      </c>
      <c r="EU101" s="5">
        <f t="shared" si="58"/>
        <v>47.140526166975775</v>
      </c>
      <c r="EV101" s="5">
        <f t="shared" si="58"/>
        <v>53.531503757208128</v>
      </c>
      <c r="EW101" s="5">
        <f t="shared" si="58"/>
        <v>51.747163903856254</v>
      </c>
      <c r="EX101" s="5">
        <f t="shared" si="58"/>
        <v>53.358009534048442</v>
      </c>
      <c r="EY101" s="5">
        <f t="shared" si="58"/>
        <v>51.674476707209863</v>
      </c>
      <c r="EZ101" s="5">
        <f t="shared" si="58"/>
        <v>51.020188965053158</v>
      </c>
      <c r="FA101" s="5">
        <f t="shared" si="53"/>
        <v>51.411291667564065</v>
      </c>
      <c r="FB101" s="5">
        <f t="shared" si="53"/>
        <v>51.438338044973001</v>
      </c>
      <c r="FC101" s="5">
        <f t="shared" si="53"/>
        <v>51.990751572626806</v>
      </c>
      <c r="FD101" s="5">
        <f t="shared" si="53"/>
        <v>49.155725132888321</v>
      </c>
      <c r="FE101" s="5">
        <f t="shared" si="53"/>
        <v>47.755141947690305</v>
      </c>
      <c r="FF101" s="5">
        <f t="shared" si="53"/>
        <v>49.988725920862628</v>
      </c>
      <c r="FG101" s="5">
        <f t="shared" si="49"/>
        <v>48.422178991820296</v>
      </c>
      <c r="FH101" s="15">
        <f t="shared" si="61"/>
        <v>2016.4683792850412</v>
      </c>
      <c r="FI101">
        <f t="shared" si="61"/>
        <v>1950.2898213659823</v>
      </c>
      <c r="FJ101">
        <f t="shared" si="61"/>
        <v>1889.3997841160497</v>
      </c>
      <c r="FK101">
        <f t="shared" si="61"/>
        <v>2167.1044108612523</v>
      </c>
      <c r="FL101">
        <f t="shared" si="61"/>
        <v>2116.2391299682931</v>
      </c>
      <c r="FM101">
        <f t="shared" si="61"/>
        <v>2204.7794728776203</v>
      </c>
      <c r="FN101">
        <f t="shared" si="61"/>
        <v>2157.6774897111691</v>
      </c>
      <c r="FO101">
        <f t="shared" si="61"/>
        <v>2152.8496282558076</v>
      </c>
      <c r="FP101">
        <f t="shared" si="61"/>
        <v>2192.0493597660961</v>
      </c>
      <c r="FQ101">
        <f t="shared" si="61"/>
        <v>2215.7278096358386</v>
      </c>
      <c r="FR101">
        <f t="shared" si="61"/>
        <v>2262.037483176819</v>
      </c>
      <c r="FS101">
        <f t="shared" si="61"/>
        <v>2159.7621244324082</v>
      </c>
      <c r="FT101">
        <f t="shared" si="61"/>
        <v>2118.4730152127818</v>
      </c>
      <c r="FU101">
        <f t="shared" si="61"/>
        <v>2238.5288891262253</v>
      </c>
      <c r="FV101">
        <f t="shared" si="61"/>
        <v>2188.4780035683948</v>
      </c>
    </row>
    <row r="102" spans="1:178">
      <c r="A102" t="str">
        <f>VLOOKUP(B102,'[3]country codes'!$A$3:$B$287,2,0)</f>
        <v>MDA</v>
      </c>
      <c r="B102" s="1" t="s">
        <v>36</v>
      </c>
      <c r="C102" s="15">
        <v>7</v>
      </c>
      <c r="E102" s="17">
        <f>IFERROR(VLOOKUP(E$3&amp;$A102,[3]Calcs!$Q$2:$R$2281,2,0),"")</f>
        <v>45.576835103856752</v>
      </c>
      <c r="F102" s="5">
        <f>IFERROR(VLOOKUP(F$3&amp;$A102,[3]Calcs!$Q$2:$R$2281,2,0),"")</f>
        <v>44.600593799746704</v>
      </c>
      <c r="G102" s="5">
        <f>IFERROR(VLOOKUP(G$3&amp;$A102,[3]Calcs!$Q$2:$R$2281,2,0),"")</f>
        <v>46.869223992644422</v>
      </c>
      <c r="H102" s="5">
        <f>IFERROR(VLOOKUP(H$3&amp;$A102,[3]Calcs!$Q$2:$R$2281,2,0),"")</f>
        <v>50.75684801187932</v>
      </c>
      <c r="I102" s="5">
        <f>IFERROR(VLOOKUP(I$3&amp;$A102,[3]Calcs!$Q$2:$R$2281,2,0),"")</f>
        <v>50.126405155000384</v>
      </c>
      <c r="J102" s="5">
        <f>IFERROR(VLOOKUP(J$3&amp;$A102,[3]Calcs!$Q$2:$R$2281,2,0),"")</f>
        <v>52.053333598461791</v>
      </c>
      <c r="K102" s="5">
        <f>IFERROR(VLOOKUP(K$3&amp;$A102,[3]Calcs!$Q$2:$R$2281,2,0),"")</f>
        <v>54.182473361792454</v>
      </c>
      <c r="L102" s="5">
        <f>IFERROR(VLOOKUP(L$3&amp;$A102,[3]Calcs!$Q$2:$R$2281,2,0),"")</f>
        <v>52.233963554173677</v>
      </c>
      <c r="M102" s="5">
        <f>IFERROR(VLOOKUP(M$3&amp;$A102,[3]Calcs!$Q$2:$R$2281,2,0),"")</f>
        <v>53.418459501592139</v>
      </c>
      <c r="N102" s="5">
        <f>IFERROR(VLOOKUP(N$3&amp;$A102,[3]Calcs!$Q$2:$R$2281,2,0),"")</f>
        <v>55.762707675149983</v>
      </c>
      <c r="O102" s="5">
        <f>IFERROR(VLOOKUP(O$3&amp;$A102,[3]Calcs!$Q$2:$R$2281,2,0),"")</f>
        <v>51.550724891104387</v>
      </c>
      <c r="P102" s="5">
        <f>IFERROR(VLOOKUP(P$3&amp;$A102,[3]Calcs!$Q$2:$R$2281,2,0),"")</f>
        <v>48.909893036024094</v>
      </c>
      <c r="Q102" s="5">
        <f>IFERROR(VLOOKUP(Q$3&amp;$A102,[3]Calcs!$Q$2:$R$2281,2,0),"")</f>
        <v>50.603649619745013</v>
      </c>
      <c r="R102" s="5">
        <f>IFERROR(VLOOKUP(R$3&amp;$A102,[3]Calcs!$Q$2:$R$2281,2,0),"")</f>
        <v>50.968895163976804</v>
      </c>
      <c r="S102" s="5">
        <f>IFERROR(VLOOKUP(S$3&amp;$A102,[3]Calcs!$Q$2:$R$2281,2,0),"")</f>
        <v>51.465507523103469</v>
      </c>
      <c r="T102" s="127">
        <f t="shared" si="40"/>
        <v>0.41842183483308759</v>
      </c>
      <c r="U102" s="6">
        <f t="shared" si="41"/>
        <v>0.5504412290091858</v>
      </c>
      <c r="V102" s="6">
        <f t="shared" si="42"/>
        <v>0.49661235912666513</v>
      </c>
      <c r="W102" s="17">
        <f>_xlfn.XLOOKUP(W$3&amp;$A102,[3]Calcs!$Q$2:$Q$2281,[3]Calcs!$H$2:$H$2281,"")</f>
        <v>5.1020712852478027</v>
      </c>
      <c r="X102" s="5">
        <f>_xlfn.XLOOKUP(X$3&amp;$A102,[3]Calcs!$Q$2:$Q$2281,[3]Calcs!$H$2:$H$2281,"")</f>
        <v>4.7749180793762207</v>
      </c>
      <c r="Y102" s="5">
        <f>_xlfn.XLOOKUP(Y$3&amp;$A102,[3]Calcs!$Q$2:$Q$2281,[3]Calcs!$H$2:$H$2281,"")</f>
        <v>5.5027561187744141</v>
      </c>
      <c r="Z102" s="5">
        <f>_xlfn.XLOOKUP(Z$3&amp;$A102,[3]Calcs!$Q$2:$Q$2281,[3]Calcs!$H$2:$H$2281,"")</f>
        <v>5.5543742179870605</v>
      </c>
      <c r="AA102" s="5">
        <f>_xlfn.XLOOKUP(AA$3&amp;$A102,[3]Calcs!$Q$2:$Q$2281,[3]Calcs!$H$2:$H$2281,"")</f>
        <v>5.5897364616394043</v>
      </c>
      <c r="AB102" s="5">
        <f>_xlfn.XLOOKUP(AB$3&amp;$A102,[3]Calcs!$Q$2:$Q$2281,[3]Calcs!$H$2:$H$2281,"")</f>
        <v>5.7922625541687012</v>
      </c>
      <c r="AC102" s="5">
        <f>_xlfn.XLOOKUP(AC$3&amp;$A102,[3]Calcs!$Q$2:$Q$2281,[3]Calcs!$H$2:$H$2281,"")</f>
        <v>5.9957127571105957</v>
      </c>
      <c r="AD102" s="5">
        <f>_xlfn.XLOOKUP(AD$3&amp;$A102,[3]Calcs!$Q$2:$Q$2281,[3]Calcs!$H$2:$H$2281,"")</f>
        <v>5.7560591697692871</v>
      </c>
      <c r="AE102" s="5">
        <f>_xlfn.XLOOKUP(AE$3&amp;$A102,[3]Calcs!$Q$2:$Q$2281,[3]Calcs!$H$2:$H$2281,"")</f>
        <v>5.9170584678649902</v>
      </c>
      <c r="AF102" s="5">
        <f>_xlfn.XLOOKUP(AF$3&amp;$A102,[3]Calcs!$Q$2:$Q$2281,[3]Calcs!$H$2:$H$2281,"")</f>
        <v>6.0174722671508789</v>
      </c>
      <c r="AG102" s="5">
        <f>_xlfn.XLOOKUP(AG$3&amp;$A102,[3]Calcs!$Q$2:$Q$2281,[3]Calcs!$H$2:$H$2281,"")</f>
        <v>5.5777840614318848</v>
      </c>
      <c r="AH102" s="5">
        <f>_xlfn.XLOOKUP(AH$3&amp;$A102,[3]Calcs!$Q$2:$Q$2281,[3]Calcs!$H$2:$H$2281,"")</f>
        <v>5.3255305290222168</v>
      </c>
      <c r="AI102" s="5">
        <f>_xlfn.XLOOKUP(AI$3&amp;$A102,[3]Calcs!$Q$2:$Q$2281,[3]Calcs!$H$2:$H$2281,"")</f>
        <v>5.6822772026062012</v>
      </c>
      <c r="AJ102" s="5">
        <f>_xlfn.XLOOKUP(AJ$3&amp;$A102,[3]Calcs!$Q$2:$Q$2281,[3]Calcs!$H$2:$H$2281,"")</f>
        <v>5.8034505844116211</v>
      </c>
      <c r="AK102" s="128">
        <f>_xlfn.XLOOKUP(AK$3&amp;$A102,[3]Calcs!$Q$2:$Q$2281,[3]Calcs!$H$2:$H$2281,"")</f>
        <v>5.8116288185119629</v>
      </c>
      <c r="AL102" s="127">
        <f t="shared" si="43"/>
        <v>4.3826665983095273E-2</v>
      </c>
      <c r="AM102" s="6">
        <f t="shared" si="44"/>
        <v>8.1782341003417969E-3</v>
      </c>
      <c r="AN102" s="17">
        <f>_xlfn.XLOOKUP(AN$3&amp;$A102,[3]Calcs!$Q$2:$Q$2281,[3]Calcs!$G$2:$G$2281,"")</f>
        <v>68</v>
      </c>
      <c r="AO102" s="5">
        <f>_xlfn.XLOOKUP(AO$3&amp;$A102,[3]Calcs!$Q$2:$Q$2281,[3]Calcs!$G$2:$G$2281,"")</f>
        <v>68.3</v>
      </c>
      <c r="AP102" s="5">
        <f>_xlfn.XLOOKUP(AP$3&amp;$A102,[3]Calcs!$Q$2:$Q$2281,[3]Calcs!$G$2:$G$2281,"")</f>
        <v>68.7</v>
      </c>
      <c r="AQ102" s="5">
        <f>_xlfn.XLOOKUP(AQ$3&amp;$A102,[3]Calcs!$Q$2:$Q$2281,[3]Calcs!$G$2:$G$2281,"")</f>
        <v>69.099999999999994</v>
      </c>
      <c r="AR102" s="5">
        <f>_xlfn.XLOOKUP(AR$3&amp;$A102,[3]Calcs!$Q$2:$Q$2281,[3]Calcs!$G$2:$G$2281,"")</f>
        <v>69.599999999999994</v>
      </c>
      <c r="AS102" s="5">
        <f>_xlfn.XLOOKUP(AS$3&amp;$A102,[3]Calcs!$Q$2:$Q$2281,[3]Calcs!$G$2:$G$2281,"")</f>
        <v>70.099999999999994</v>
      </c>
      <c r="AT102" s="5">
        <f>_xlfn.XLOOKUP(AT$3&amp;$A102,[3]Calcs!$Q$2:$Q$2281,[3]Calcs!$G$2:$G$2281,"")</f>
        <v>70.599999999999994</v>
      </c>
      <c r="AU102" s="5">
        <f>_xlfn.XLOOKUP(AU$3&amp;$A102,[3]Calcs!$Q$2:$Q$2281,[3]Calcs!$G$2:$G$2281,"")</f>
        <v>71</v>
      </c>
      <c r="AV102" s="5">
        <f>_xlfn.XLOOKUP(AV$3&amp;$A102,[3]Calcs!$Q$2:$Q$2281,[3]Calcs!$G$2:$G$2281,"")</f>
        <v>71.3</v>
      </c>
      <c r="AW102" s="5">
        <f>_xlfn.XLOOKUP(AW$3&amp;$A102,[3]Calcs!$Q$2:$Q$2281,[3]Calcs!$G$2:$G$2281,"")</f>
        <v>71.5</v>
      </c>
      <c r="AX102" s="5">
        <f>_xlfn.XLOOKUP(AX$3&amp;$A102,[3]Calcs!$Q$2:$Q$2281,[3]Calcs!$G$2:$G$2281,"")</f>
        <v>71.599999999999994</v>
      </c>
      <c r="AY102" s="5">
        <f>_xlfn.XLOOKUP(AY$3&amp;$A102,[3]Calcs!$Q$2:$Q$2281,[3]Calcs!$G$2:$G$2281,"")</f>
        <v>71.7</v>
      </c>
      <c r="AZ102" s="5">
        <f>_xlfn.XLOOKUP(AZ$3&amp;$A102,[3]Calcs!$Q$2:$Q$2281,[3]Calcs!$G$2:$G$2281,"")</f>
        <v>71.8</v>
      </c>
      <c r="BA102" s="5">
        <f>_xlfn.XLOOKUP(BA$3&amp;$A102,[3]Calcs!$Q$2:$Q$2281,[3]Calcs!$G$2:$G$2281,"")</f>
        <v>71.900000000000006</v>
      </c>
      <c r="BB102" s="5">
        <f>_xlfn.XLOOKUP(BB$3&amp;$A102,[3]Calcs!$Q$2:$Q$2281,[3]Calcs!$G$2:$G$2281,"")</f>
        <v>71.15248062015506</v>
      </c>
      <c r="BC102" s="127">
        <f t="shared" si="45"/>
        <v>0.32351648351648377</v>
      </c>
      <c r="BD102" s="6">
        <f t="shared" si="46"/>
        <v>-0.74751937984494532</v>
      </c>
      <c r="BE102" s="17">
        <f>_xlfn.XLOOKUP(BE$3&amp;$A102,[3]Calcs!$Q$2:$Q$2281,[3]Calcs!$I$2:$I$2281,"")</f>
        <v>1.8308944897304</v>
      </c>
      <c r="BF102" s="5">
        <f>_xlfn.XLOOKUP(BF$3&amp;$A102,[3]Calcs!$Q$2:$Q$2281,[3]Calcs!$I$2:$I$2281,"")</f>
        <v>1.6365875512539001</v>
      </c>
      <c r="BG102" s="5">
        <f>_xlfn.XLOOKUP(BG$3&amp;$A102,[3]Calcs!$Q$2:$Q$2281,[3]Calcs!$I$2:$I$2281,"")</f>
        <v>2.1437950208813201</v>
      </c>
      <c r="BH102" s="5">
        <f>_xlfn.XLOOKUP(BH$3&amp;$A102,[3]Calcs!$Q$2:$Q$2281,[3]Calcs!$I$2:$I$2281,"")</f>
        <v>1.5689573644086301</v>
      </c>
      <c r="BI102" s="5">
        <f>_xlfn.XLOOKUP(BI$3&amp;$A102,[3]Calcs!$Q$2:$Q$2281,[3]Calcs!$I$2:$I$2281,"")</f>
        <v>1.7641715793613</v>
      </c>
      <c r="BJ102" s="5">
        <f>_xlfn.XLOOKUP(BJ$3&amp;$A102,[3]Calcs!$Q$2:$Q$2281,[3]Calcs!$I$2:$I$2281,"")</f>
        <v>1.7212216017074999</v>
      </c>
      <c r="BK102" s="5">
        <f>_xlfn.XLOOKUP(BK$3&amp;$A102,[3]Calcs!$Q$2:$Q$2281,[3]Calcs!$I$2:$I$2281,"")</f>
        <v>1.6437531398505201</v>
      </c>
      <c r="BL102" s="5">
        <f>_xlfn.XLOOKUP(BL$3&amp;$A102,[3]Calcs!$Q$2:$Q$2281,[3]Calcs!$I$2:$I$2281,"")</f>
        <v>1.7520871709349299</v>
      </c>
      <c r="BM102" s="5">
        <f>_xlfn.XLOOKUP(BM$3&amp;$A102,[3]Calcs!$Q$2:$Q$2281,[3]Calcs!$I$2:$I$2281,"")</f>
        <v>1.76785197322943</v>
      </c>
      <c r="BN102" s="5">
        <f>_xlfn.XLOOKUP(BN$3&amp;$A102,[3]Calcs!$Q$2:$Q$2281,[3]Calcs!$I$2:$I$2281,"")</f>
        <v>1.5307202471390799</v>
      </c>
      <c r="BO102" s="5">
        <f>_xlfn.XLOOKUP(BO$3&amp;$A102,[3]Calcs!$Q$2:$Q$2281,[3]Calcs!$I$2:$I$2281,"")</f>
        <v>1.70460944394351</v>
      </c>
      <c r="BP102" s="5">
        <f>_xlfn.XLOOKUP(BP$3&amp;$A102,[3]Calcs!$Q$2:$Q$2281,[3]Calcs!$I$2:$I$2281,"")</f>
        <v>1.8669072929603201</v>
      </c>
      <c r="BQ102" s="5">
        <f>_xlfn.XLOOKUP(BQ$3&amp;$A102,[3]Calcs!$Q$2:$Q$2281,[3]Calcs!$I$2:$I$2281,"")</f>
        <v>1.9662022895330655</v>
      </c>
      <c r="BR102" s="5">
        <f>_xlfn.XLOOKUP(BR$3&amp;$A102,[3]Calcs!$Q$2:$Q$2281,[3]Calcs!$I$2:$I$2281,"")</f>
        <v>2.0415058721504447</v>
      </c>
      <c r="BS102" s="5">
        <f>_xlfn.XLOOKUP(BS$3&amp;$A102,[3]Calcs!$Q$2:$Q$2281,[3]Calcs!$I$2:$I$2281,"")</f>
        <v>1.8603574201535598</v>
      </c>
      <c r="BT102" s="127">
        <f t="shared" si="47"/>
        <v>8.5763815000563931E-3</v>
      </c>
      <c r="BU102" s="6">
        <f t="shared" si="48"/>
        <v>-0.1811484519968849</v>
      </c>
      <c r="BV102" s="15">
        <f t="shared" si="59"/>
        <v>30</v>
      </c>
      <c r="BW102">
        <f t="shared" si="59"/>
        <v>50</v>
      </c>
      <c r="BX102">
        <f t="shared" si="59"/>
        <v>31</v>
      </c>
      <c r="BY102">
        <f t="shared" si="59"/>
        <v>27</v>
      </c>
      <c r="BZ102">
        <f t="shared" si="59"/>
        <v>26</v>
      </c>
      <c r="CA102">
        <f t="shared" si="59"/>
        <v>18</v>
      </c>
      <c r="CB102">
        <f t="shared" si="59"/>
        <v>8</v>
      </c>
      <c r="CC102">
        <f t="shared" si="59"/>
        <v>17</v>
      </c>
      <c r="CD102">
        <f t="shared" si="59"/>
        <v>15</v>
      </c>
      <c r="CE102">
        <f t="shared" si="59"/>
        <v>8</v>
      </c>
      <c r="CF102">
        <f t="shared" si="59"/>
        <v>27</v>
      </c>
      <c r="CG102">
        <f t="shared" si="59"/>
        <v>40</v>
      </c>
      <c r="CH102">
        <f t="shared" si="59"/>
        <v>33</v>
      </c>
      <c r="CI102">
        <f t="shared" si="59"/>
        <v>37</v>
      </c>
      <c r="CJ102">
        <f t="shared" si="59"/>
        <v>26</v>
      </c>
      <c r="CK102" s="17">
        <v>4.1462640000000004</v>
      </c>
      <c r="CL102" s="5">
        <v>4.1301290000000002</v>
      </c>
      <c r="CM102" s="5">
        <v>4.1128860000000005</v>
      </c>
      <c r="CN102" s="5">
        <v>4.0975150000000005</v>
      </c>
      <c r="CO102" s="5">
        <v>4.0860900000000004</v>
      </c>
      <c r="CP102" s="5">
        <v>4.079167</v>
      </c>
      <c r="CQ102" s="5">
        <v>4.0758039999999998</v>
      </c>
      <c r="CR102" s="5">
        <v>4.0745849999999999</v>
      </c>
      <c r="CS102" s="5">
        <v>4.0734070000000004</v>
      </c>
      <c r="CT102" s="5">
        <v>4.0707050000000002</v>
      </c>
      <c r="CU102" s="5">
        <v>4.0660129999999999</v>
      </c>
      <c r="CV102" s="5">
        <v>4.0596870000000003</v>
      </c>
      <c r="CW102" s="5">
        <v>4.0519499999999997</v>
      </c>
      <c r="CX102" s="5">
        <v>4.0432579999999998</v>
      </c>
      <c r="CY102" s="5">
        <v>4.033963</v>
      </c>
      <c r="CZ102">
        <f t="shared" si="60"/>
        <v>188.97359062505754</v>
      </c>
      <c r="DA102">
        <f t="shared" si="60"/>
        <v>184.20620586955405</v>
      </c>
      <c r="DB102">
        <f t="shared" si="60"/>
        <v>192.76777519021138</v>
      </c>
      <c r="DC102">
        <f t="shared" si="60"/>
        <v>207.97694608139571</v>
      </c>
      <c r="DD102">
        <f t="shared" si="60"/>
        <v>204.82100283979554</v>
      </c>
      <c r="DE102">
        <f t="shared" si="60"/>
        <v>212.33424065483658</v>
      </c>
      <c r="DF102">
        <f t="shared" si="60"/>
        <v>220.83714165788712</v>
      </c>
      <c r="DG102">
        <f t="shared" si="60"/>
        <v>212.83172438838275</v>
      </c>
      <c r="DH102">
        <f t="shared" si="60"/>
        <v>217.59512686300195</v>
      </c>
      <c r="DI102">
        <f t="shared" si="60"/>
        <v>226.99353294677144</v>
      </c>
      <c r="DJ102">
        <f t="shared" si="60"/>
        <v>209.60591756665403</v>
      </c>
      <c r="DK102">
        <f t="shared" si="60"/>
        <v>198.55885692973757</v>
      </c>
      <c r="DL102">
        <f t="shared" si="60"/>
        <v>205.04345807672578</v>
      </c>
      <c r="DM102">
        <f t="shared" si="60"/>
        <v>206.08039312291052</v>
      </c>
      <c r="DN102">
        <f t="shared" si="60"/>
        <v>207.60995312442103</v>
      </c>
      <c r="DO102" s="5">
        <v>4.1462640000000004</v>
      </c>
      <c r="DP102" s="5">
        <v>4.1301290000000002</v>
      </c>
      <c r="DQ102" s="5">
        <v>4.1128860000000005</v>
      </c>
      <c r="DR102" s="5">
        <v>4.0975150000000005</v>
      </c>
      <c r="DS102" s="5">
        <v>4.0860900000000004</v>
      </c>
      <c r="DT102" s="5">
        <v>4.079167</v>
      </c>
      <c r="DU102" s="5">
        <v>4.0758039999999998</v>
      </c>
      <c r="DV102" s="5">
        <v>4.0745849999999999</v>
      </c>
      <c r="DW102" s="5">
        <v>4.0734070000000004</v>
      </c>
      <c r="DX102" s="5">
        <v>4.0707050000000002</v>
      </c>
      <c r="DY102" s="5">
        <v>4.0660129999999999</v>
      </c>
      <c r="DZ102" s="5">
        <v>4.0596870000000003</v>
      </c>
      <c r="EA102" s="5">
        <v>4.0519499999999997</v>
      </c>
      <c r="EB102" s="5">
        <v>4.0432579999999998</v>
      </c>
      <c r="EC102" s="5">
        <v>4.033963</v>
      </c>
      <c r="ED102" s="127">
        <f>IFERROR(E102/VLOOKUP($C102,$C$159:$S$166,E$3-2003,0),"")</f>
        <v>1.2940001095879665</v>
      </c>
      <c r="EE102" s="6">
        <f>IFERROR(F102/VLOOKUP($C102,$C$159:$S$166,F$3-2003,0),"")</f>
        <v>1.1936451771772911</v>
      </c>
      <c r="EF102" s="6">
        <f t="shared" si="63"/>
        <v>1.2393525642853673</v>
      </c>
      <c r="EG102" s="6">
        <f t="shared" si="62"/>
        <v>1.3151609021269095</v>
      </c>
      <c r="EH102" s="6">
        <f t="shared" si="62"/>
        <v>1.3045422040288777</v>
      </c>
      <c r="EI102" s="6">
        <f t="shared" si="62"/>
        <v>1.3672088236104052</v>
      </c>
      <c r="EJ102" s="6">
        <f t="shared" si="54"/>
        <v>1.3512712621252809</v>
      </c>
      <c r="EK102" s="6">
        <f t="shared" si="54"/>
        <v>1.3092921922075094</v>
      </c>
      <c r="EL102" s="6">
        <f t="shared" si="54"/>
        <v>1.2919488024133114</v>
      </c>
      <c r="EM102" s="6">
        <f t="shared" si="54"/>
        <v>1.3277773044597332</v>
      </c>
      <c r="EN102" s="6">
        <f t="shared" si="54"/>
        <v>1.240064846776882</v>
      </c>
      <c r="EO102" s="6">
        <f t="shared" si="54"/>
        <v>1.1759155404039938</v>
      </c>
      <c r="EP102" s="6">
        <f t="shared" si="54"/>
        <v>1.2155155136418014</v>
      </c>
      <c r="EQ102" s="6">
        <f t="shared" si="55"/>
        <v>1.214659539860613</v>
      </c>
      <c r="ER102" s="6">
        <f>IFERROR(S102/VLOOKUP($C102,$C$159:$S$166,S$3-2003,0),"")</f>
        <v>1.2451101609818929</v>
      </c>
      <c r="ES102" s="17">
        <f t="shared" si="58"/>
        <v>45.576835103856752</v>
      </c>
      <c r="ET102" s="5">
        <f t="shared" si="58"/>
        <v>44.600593799746704</v>
      </c>
      <c r="EU102" s="5">
        <f t="shared" si="58"/>
        <v>46.869223992644422</v>
      </c>
      <c r="EV102" s="5">
        <f t="shared" si="58"/>
        <v>50.75684801187932</v>
      </c>
      <c r="EW102" s="5">
        <f t="shared" si="58"/>
        <v>50.126405155000384</v>
      </c>
      <c r="EX102" s="5">
        <f t="shared" si="58"/>
        <v>52.053333598461791</v>
      </c>
      <c r="EY102" s="5">
        <f t="shared" si="58"/>
        <v>54.182473361792454</v>
      </c>
      <c r="EZ102" s="5">
        <f t="shared" si="58"/>
        <v>52.233963554173677</v>
      </c>
      <c r="FA102" s="5">
        <f t="shared" si="53"/>
        <v>53.418459501592139</v>
      </c>
      <c r="FB102" s="5">
        <f t="shared" si="53"/>
        <v>55.762707675149983</v>
      </c>
      <c r="FC102" s="5">
        <f t="shared" si="53"/>
        <v>51.550724891104387</v>
      </c>
      <c r="FD102" s="5">
        <f t="shared" si="53"/>
        <v>48.909893036024094</v>
      </c>
      <c r="FE102" s="5">
        <f t="shared" si="53"/>
        <v>50.603649619745013</v>
      </c>
      <c r="FF102" s="5">
        <f t="shared" si="53"/>
        <v>50.968895163976804</v>
      </c>
      <c r="FG102" s="5">
        <f t="shared" si="49"/>
        <v>51.465507523103469</v>
      </c>
      <c r="FH102" s="15">
        <f t="shared" si="61"/>
        <v>188.97359062505754</v>
      </c>
      <c r="FI102">
        <f t="shared" si="61"/>
        <v>184.20620586955405</v>
      </c>
      <c r="FJ102">
        <f t="shared" si="61"/>
        <v>192.76777519021138</v>
      </c>
      <c r="FK102">
        <f t="shared" si="61"/>
        <v>207.97694608139571</v>
      </c>
      <c r="FL102">
        <f t="shared" si="61"/>
        <v>204.82100283979554</v>
      </c>
      <c r="FM102">
        <f t="shared" si="61"/>
        <v>212.33424065483658</v>
      </c>
      <c r="FN102">
        <f t="shared" si="61"/>
        <v>220.83714165788712</v>
      </c>
      <c r="FO102">
        <f t="shared" si="61"/>
        <v>212.83172438838275</v>
      </c>
      <c r="FP102">
        <f t="shared" si="61"/>
        <v>217.59512686300195</v>
      </c>
      <c r="FQ102">
        <f t="shared" si="61"/>
        <v>226.99353294677144</v>
      </c>
      <c r="FR102">
        <f t="shared" si="61"/>
        <v>209.60591756665403</v>
      </c>
      <c r="FS102">
        <f t="shared" si="61"/>
        <v>198.55885692973757</v>
      </c>
      <c r="FT102">
        <f t="shared" si="61"/>
        <v>205.04345807672578</v>
      </c>
      <c r="FU102">
        <f t="shared" si="61"/>
        <v>206.08039312291052</v>
      </c>
      <c r="FV102">
        <f t="shared" si="61"/>
        <v>207.60995312442103</v>
      </c>
    </row>
    <row r="103" spans="1:178">
      <c r="A103" t="str">
        <f>VLOOKUP(B103,'[3]country codes'!$A$3:$B$287,2,0)</f>
        <v>PER</v>
      </c>
      <c r="B103" s="1" t="s">
        <v>19</v>
      </c>
      <c r="C103" s="15">
        <v>1</v>
      </c>
      <c r="E103" s="17">
        <f>IFERROR(VLOOKUP(E$3&amp;$A103,[3]Calcs!$Q$2:$R$2281,2,0),"")</f>
        <v>46.635133503514183</v>
      </c>
      <c r="F103" s="5">
        <f>IFERROR(VLOOKUP(F$3&amp;$A103,[3]Calcs!$Q$2:$R$2281,2,0),"")</f>
        <v>49.161583071200511</v>
      </c>
      <c r="G103" s="5">
        <f>IFERROR(VLOOKUP(G$3&amp;$A103,[3]Calcs!$Q$2:$R$2281,2,0),"")</f>
        <v>48.157892138064739</v>
      </c>
      <c r="H103" s="5">
        <f>IFERROR(VLOOKUP(H$3&amp;$A103,[3]Calcs!$Q$2:$R$2281,2,0),"")</f>
        <v>51.351910237105606</v>
      </c>
      <c r="I103" s="5">
        <f>IFERROR(VLOOKUP(I$3&amp;$A103,[3]Calcs!$Q$2:$R$2281,2,0),"")</f>
        <v>51.787247598948007</v>
      </c>
      <c r="J103" s="5">
        <f>IFERROR(VLOOKUP(J$3&amp;$A103,[3]Calcs!$Q$2:$R$2281,2,0),"")</f>
        <v>52.995009653172957</v>
      </c>
      <c r="K103" s="5">
        <f>IFERROR(VLOOKUP(K$3&amp;$A103,[3]Calcs!$Q$2:$R$2281,2,0),"")</f>
        <v>53.140872252178475</v>
      </c>
      <c r="L103" s="5">
        <f>IFERROR(VLOOKUP(L$3&amp;$A103,[3]Calcs!$Q$2:$R$2281,2,0),"")</f>
        <v>52.48202250780016</v>
      </c>
      <c r="M103" s="5">
        <f>IFERROR(VLOOKUP(M$3&amp;$A103,[3]Calcs!$Q$2:$R$2281,2,0),"")</f>
        <v>53.473959527576241</v>
      </c>
      <c r="N103" s="5">
        <f>IFERROR(VLOOKUP(N$3&amp;$A103,[3]Calcs!$Q$2:$R$2281,2,0),"")</f>
        <v>50.858142631456097</v>
      </c>
      <c r="O103" s="5">
        <f>IFERROR(VLOOKUP(O$3&amp;$A103,[3]Calcs!$Q$2:$R$2281,2,0),"")</f>
        <v>52.639618773496643</v>
      </c>
      <c r="P103" s="5">
        <f>IFERROR(VLOOKUP(P$3&amp;$A103,[3]Calcs!$Q$2:$R$2281,2,0),"")</f>
        <v>53.453961969399131</v>
      </c>
      <c r="Q103" s="5">
        <f>IFERROR(VLOOKUP(Q$3&amp;$A103,[3]Calcs!$Q$2:$R$2281,2,0),"")</f>
        <v>53.333017172347596</v>
      </c>
      <c r="R103" s="5">
        <f>IFERROR(VLOOKUP(R$3&amp;$A103,[3]Calcs!$Q$2:$R$2281,2,0),"")</f>
        <v>55.89352022518748</v>
      </c>
      <c r="S103" s="5" t="str">
        <f>IFERROR(VLOOKUP(S$3&amp;$A103,[3]Calcs!$Q$2:$R$2281,2,0),"")</f>
        <v/>
      </c>
      <c r="T103" s="127">
        <f t="shared" si="40"/>
        <v>0.48144146323624099</v>
      </c>
      <c r="U103" s="6">
        <f t="shared" si="41"/>
        <v>0.82738365293022653</v>
      </c>
      <c r="V103" s="6" t="str">
        <f t="shared" si="42"/>
        <v/>
      </c>
      <c r="W103" s="17">
        <f>_xlfn.XLOOKUP(W$3&amp;$A103,[3]Calcs!$Q$2:$Q$2281,[3]Calcs!$H$2:$H$2281,"")</f>
        <v>4.8108453750610352</v>
      </c>
      <c r="X103" s="5">
        <f>_xlfn.XLOOKUP(X$3&amp;$A103,[3]Calcs!$Q$2:$Q$2281,[3]Calcs!$H$2:$H$2281,"")</f>
        <v>5.2139620780944824</v>
      </c>
      <c r="Y103" s="5">
        <f>_xlfn.XLOOKUP(Y$3&amp;$A103,[3]Calcs!$Q$2:$Q$2281,[3]Calcs!$H$2:$H$2281,"")</f>
        <v>5.1292309761047363</v>
      </c>
      <c r="Z103" s="5">
        <f>_xlfn.XLOOKUP(Z$3&amp;$A103,[3]Calcs!$Q$2:$Q$2281,[3]Calcs!$H$2:$H$2281,"")</f>
        <v>5.5188469886779785</v>
      </c>
      <c r="AA103" s="5">
        <f>_xlfn.XLOOKUP(AA$3&amp;$A103,[3]Calcs!$Q$2:$Q$2281,[3]Calcs!$H$2:$H$2281,"")</f>
        <v>5.6127853393554688</v>
      </c>
      <c r="AB103" s="5">
        <f>_xlfn.XLOOKUP(AB$3&amp;$A103,[3]Calcs!$Q$2:$Q$2281,[3]Calcs!$H$2:$H$2281,"")</f>
        <v>5.8924574851989746</v>
      </c>
      <c r="AC103" s="5">
        <f>_xlfn.XLOOKUP(AC$3&amp;$A103,[3]Calcs!$Q$2:$Q$2281,[3]Calcs!$H$2:$H$2281,"")</f>
        <v>5.8245573043823242</v>
      </c>
      <c r="AD103" s="5">
        <f>_xlfn.XLOOKUP(AD$3&amp;$A103,[3]Calcs!$Q$2:$Q$2281,[3]Calcs!$H$2:$H$2281,"")</f>
        <v>5.782557487487793</v>
      </c>
      <c r="AE103" s="5">
        <f>_xlfn.XLOOKUP(AE$3&amp;$A103,[3]Calcs!$Q$2:$Q$2281,[3]Calcs!$H$2:$H$2281,"")</f>
        <v>5.8658156394958496</v>
      </c>
      <c r="AF103" s="5">
        <f>_xlfn.XLOOKUP(AF$3&amp;$A103,[3]Calcs!$Q$2:$Q$2281,[3]Calcs!$H$2:$H$2281,"")</f>
        <v>5.577263355255127</v>
      </c>
      <c r="AG103" s="5">
        <f>_xlfn.XLOOKUP(AG$3&amp;$A103,[3]Calcs!$Q$2:$Q$2281,[3]Calcs!$H$2:$H$2281,"")</f>
        <v>5.7006287574768066</v>
      </c>
      <c r="AH103" s="5">
        <f>_xlfn.XLOOKUP(AH$3&amp;$A103,[3]Calcs!$Q$2:$Q$2281,[3]Calcs!$H$2:$H$2281,"")</f>
        <v>5.7109365463256836</v>
      </c>
      <c r="AI103" s="5">
        <f>_xlfn.XLOOKUP(AI$3&amp;$A103,[3]Calcs!$Q$2:$Q$2281,[3]Calcs!$H$2:$H$2281,"")</f>
        <v>5.6796612739562988</v>
      </c>
      <c r="AJ103" s="5">
        <f>_xlfn.XLOOKUP(AJ$3&amp;$A103,[3]Calcs!$Q$2:$Q$2281,[3]Calcs!$H$2:$H$2281,"")</f>
        <v>5.9993815422058105</v>
      </c>
      <c r="AK103" s="128" t="str">
        <f>_xlfn.XLOOKUP(AK$3&amp;$A103,[3]Calcs!$Q$2:$Q$2281,[3]Calcs!$H$2:$H$2281,"")</f>
        <v/>
      </c>
      <c r="AL103" s="127">
        <f t="shared" si="43"/>
        <v>5.8861425420740146E-2</v>
      </c>
      <c r="AM103" s="6" t="str">
        <f t="shared" si="44"/>
        <v/>
      </c>
      <c r="AN103" s="17">
        <f>_xlfn.XLOOKUP(AN$3&amp;$A103,[3]Calcs!$Q$2:$Q$2281,[3]Calcs!$G$2:$G$2281,"")</f>
        <v>73.2</v>
      </c>
      <c r="AO103" s="5">
        <f>_xlfn.XLOOKUP(AO$3&amp;$A103,[3]Calcs!$Q$2:$Q$2281,[3]Calcs!$G$2:$G$2281,"")</f>
        <v>73.5</v>
      </c>
      <c r="AP103" s="5">
        <f>_xlfn.XLOOKUP(AP$3&amp;$A103,[3]Calcs!$Q$2:$Q$2281,[3]Calcs!$G$2:$G$2281,"")</f>
        <v>73.8</v>
      </c>
      <c r="AQ103" s="5">
        <f>_xlfn.XLOOKUP(AQ$3&amp;$A103,[3]Calcs!$Q$2:$Q$2281,[3]Calcs!$G$2:$G$2281,"")</f>
        <v>74.099999999999994</v>
      </c>
      <c r="AR103" s="5">
        <f>_xlfn.XLOOKUP(AR$3&amp;$A103,[3]Calcs!$Q$2:$Q$2281,[3]Calcs!$G$2:$G$2281,"")</f>
        <v>74.400000000000006</v>
      </c>
      <c r="AS103" s="5">
        <f>_xlfn.XLOOKUP(AS$3&amp;$A103,[3]Calcs!$Q$2:$Q$2281,[3]Calcs!$G$2:$G$2281,"")</f>
        <v>74.7</v>
      </c>
      <c r="AT103" s="5">
        <f>_xlfn.XLOOKUP(AT$3&amp;$A103,[3]Calcs!$Q$2:$Q$2281,[3]Calcs!$G$2:$G$2281,"")</f>
        <v>75</v>
      </c>
      <c r="AU103" s="5">
        <f>_xlfn.XLOOKUP(AU$3&amp;$A103,[3]Calcs!$Q$2:$Q$2281,[3]Calcs!$G$2:$G$2281,"")</f>
        <v>75.3</v>
      </c>
      <c r="AV103" s="5">
        <f>_xlfn.XLOOKUP(AV$3&amp;$A103,[3]Calcs!$Q$2:$Q$2281,[3]Calcs!$G$2:$G$2281,"")</f>
        <v>75.5</v>
      </c>
      <c r="AW103" s="5">
        <f>_xlfn.XLOOKUP(AW$3&amp;$A103,[3]Calcs!$Q$2:$Q$2281,[3]Calcs!$G$2:$G$2281,"")</f>
        <v>75.8</v>
      </c>
      <c r="AX103" s="5">
        <f>_xlfn.XLOOKUP(AX$3&amp;$A103,[3]Calcs!$Q$2:$Q$2281,[3]Calcs!$G$2:$G$2281,"")</f>
        <v>76</v>
      </c>
      <c r="AY103" s="5">
        <f>_xlfn.XLOOKUP(AY$3&amp;$A103,[3]Calcs!$Q$2:$Q$2281,[3]Calcs!$G$2:$G$2281,"")</f>
        <v>76.3</v>
      </c>
      <c r="AZ103" s="5">
        <f>_xlfn.XLOOKUP(AZ$3&amp;$A103,[3]Calcs!$Q$2:$Q$2281,[3]Calcs!$G$2:$G$2281,"")</f>
        <v>76.5</v>
      </c>
      <c r="BA103" s="5">
        <f>_xlfn.XLOOKUP(BA$3&amp;$A103,[3]Calcs!$Q$2:$Q$2281,[3]Calcs!$G$2:$G$2281,"")</f>
        <v>76.7</v>
      </c>
      <c r="BB103" s="5">
        <f>_xlfn.XLOOKUP(BB$3&amp;$A103,[3]Calcs!$Q$2:$Q$2281,[3]Calcs!$G$2:$G$2281,"")</f>
        <v>74.174899224806211</v>
      </c>
      <c r="BC103" s="127">
        <f t="shared" si="45"/>
        <v>0.2725274725274725</v>
      </c>
      <c r="BD103" s="6">
        <f t="shared" si="46"/>
        <v>-2.5251007751937919</v>
      </c>
      <c r="BE103" s="17">
        <f>_xlfn.XLOOKUP(BE$3&amp;$A103,[3]Calcs!$Q$2:$Q$2281,[3]Calcs!$I$2:$I$2281,"")</f>
        <v>1.99101299091427</v>
      </c>
      <c r="BF103" s="5">
        <f>_xlfn.XLOOKUP(BF$3&amp;$A103,[3]Calcs!$Q$2:$Q$2281,[3]Calcs!$I$2:$I$2281,"")</f>
        <v>2.0548208629669298</v>
      </c>
      <c r="BG103" s="5">
        <f>_xlfn.XLOOKUP(BG$3&amp;$A103,[3]Calcs!$Q$2:$Q$2281,[3]Calcs!$I$2:$I$2281,"")</f>
        <v>2.1681293076724999</v>
      </c>
      <c r="BH103" s="5">
        <f>_xlfn.XLOOKUP(BH$3&amp;$A103,[3]Calcs!$Q$2:$Q$2281,[3]Calcs!$I$2:$I$2281,"")</f>
        <v>2.0863392371619698</v>
      </c>
      <c r="BI103" s="5">
        <f>_xlfn.XLOOKUP(BI$3&amp;$A103,[3]Calcs!$Q$2:$Q$2281,[3]Calcs!$I$2:$I$2281,"")</f>
        <v>2.1493645762010698</v>
      </c>
      <c r="BJ103" s="5">
        <f>_xlfn.XLOOKUP(BJ$3&amp;$A103,[3]Calcs!$Q$2:$Q$2281,[3]Calcs!$I$2:$I$2281,"")</f>
        <v>2.28148527964118</v>
      </c>
      <c r="BK103" s="5">
        <f>_xlfn.XLOOKUP(BK$3&amp;$A103,[3]Calcs!$Q$2:$Q$2281,[3]Calcs!$I$2:$I$2281,"")</f>
        <v>2.1894256835799299</v>
      </c>
      <c r="BL103" s="5">
        <f>_xlfn.XLOOKUP(BL$3&amp;$A103,[3]Calcs!$Q$2:$Q$2281,[3]Calcs!$I$2:$I$2281,"")</f>
        <v>2.2998637658032601</v>
      </c>
      <c r="BM103" s="5">
        <f>_xlfn.XLOOKUP(BM$3&amp;$A103,[3]Calcs!$Q$2:$Q$2281,[3]Calcs!$I$2:$I$2281,"")</f>
        <v>2.2454886373314999</v>
      </c>
      <c r="BN103" s="5">
        <f>_xlfn.XLOOKUP(BN$3&amp;$A103,[3]Calcs!$Q$2:$Q$2281,[3]Calcs!$I$2:$I$2281,"")</f>
        <v>2.3717609914966502</v>
      </c>
      <c r="BO103" s="5">
        <f>_xlfn.XLOOKUP(BO$3&amp;$A103,[3]Calcs!$Q$2:$Q$2281,[3]Calcs!$I$2:$I$2281,"")</f>
        <v>2.22869112016213</v>
      </c>
      <c r="BP103" s="5">
        <f>_xlfn.XLOOKUP(BP$3&amp;$A103,[3]Calcs!$Q$2:$Q$2281,[3]Calcs!$I$2:$I$2281,"")</f>
        <v>2.1465964440678</v>
      </c>
      <c r="BQ103" s="5">
        <f>_xlfn.XLOOKUP(BQ$3&amp;$A103,[3]Calcs!$Q$2:$Q$2281,[3]Calcs!$I$2:$I$2281,"")</f>
        <v>2.1241192423647504</v>
      </c>
      <c r="BR103" s="5">
        <f>_xlfn.XLOOKUP(BR$3&amp;$A103,[3]Calcs!$Q$2:$Q$2281,[3]Calcs!$I$2:$I$2281,"")</f>
        <v>2.087987088558259</v>
      </c>
      <c r="BS103" s="5">
        <f>_xlfn.XLOOKUP(BS$3&amp;$A103,[3]Calcs!$Q$2:$Q$2281,[3]Calcs!$I$2:$I$2281,"")</f>
        <v>1.8694084076360524</v>
      </c>
      <c r="BT103" s="127">
        <f t="shared" si="47"/>
        <v>8.6594353474261435E-3</v>
      </c>
      <c r="BU103" s="6">
        <f t="shared" si="48"/>
        <v>-0.21857868092220656</v>
      </c>
      <c r="BV103" s="15">
        <f t="shared" si="59"/>
        <v>27</v>
      </c>
      <c r="BW103">
        <f t="shared" si="59"/>
        <v>19</v>
      </c>
      <c r="BX103">
        <f t="shared" si="59"/>
        <v>26</v>
      </c>
      <c r="BY103">
        <f t="shared" si="59"/>
        <v>23</v>
      </c>
      <c r="BZ103">
        <f t="shared" si="59"/>
        <v>18</v>
      </c>
      <c r="CA103">
        <f t="shared" si="59"/>
        <v>13</v>
      </c>
      <c r="CB103">
        <f t="shared" si="59"/>
        <v>15</v>
      </c>
      <c r="CC103">
        <f t="shared" si="59"/>
        <v>16</v>
      </c>
      <c r="CD103">
        <f t="shared" si="59"/>
        <v>14</v>
      </c>
      <c r="CE103">
        <f t="shared" si="59"/>
        <v>24</v>
      </c>
      <c r="CF103">
        <f t="shared" si="59"/>
        <v>20</v>
      </c>
      <c r="CG103">
        <f t="shared" si="59"/>
        <v>20</v>
      </c>
      <c r="CH103">
        <f t="shared" si="59"/>
        <v>20</v>
      </c>
      <c r="CI103">
        <f t="shared" si="59"/>
        <v>15</v>
      </c>
      <c r="CJ103" t="str">
        <f t="shared" si="59"/>
        <v/>
      </c>
      <c r="CK103" s="17">
        <v>28.102055</v>
      </c>
      <c r="CL103" s="5">
        <v>28.33305</v>
      </c>
      <c r="CM103" s="5">
        <v>28.562321000000001</v>
      </c>
      <c r="CN103" s="5">
        <v>28.792663000000001</v>
      </c>
      <c r="CO103" s="5">
        <v>29.02768</v>
      </c>
      <c r="CP103" s="5">
        <v>29.264313999999999</v>
      </c>
      <c r="CQ103" s="5">
        <v>29.506790000000002</v>
      </c>
      <c r="CR103" s="5">
        <v>29.773986000000001</v>
      </c>
      <c r="CS103" s="5">
        <v>30.090371999999999</v>
      </c>
      <c r="CT103" s="5">
        <v>30.470739000000002</v>
      </c>
      <c r="CU103" s="5">
        <v>30.926036</v>
      </c>
      <c r="CV103" s="5">
        <v>31.444298999999997</v>
      </c>
      <c r="CW103" s="5">
        <v>31.989265</v>
      </c>
      <c r="CX103" s="5">
        <v>32.510461999999997</v>
      </c>
      <c r="CY103" s="5" t="s">
        <v>333</v>
      </c>
      <c r="CZ103">
        <f t="shared" si="60"/>
        <v>1310.5430866480983</v>
      </c>
      <c r="DA103">
        <f t="shared" si="60"/>
        <v>1392.8975912354776</v>
      </c>
      <c r="DB103">
        <f t="shared" si="60"/>
        <v>1375.5011739307815</v>
      </c>
      <c r="DC103">
        <f t="shared" si="60"/>
        <v>1478.5582458632318</v>
      </c>
      <c r="DD103">
        <f t="shared" si="60"/>
        <v>1503.2636513830312</v>
      </c>
      <c r="DE103">
        <f t="shared" si="60"/>
        <v>1550.8626029234845</v>
      </c>
      <c r="DF103">
        <f t="shared" si="60"/>
        <v>1568.0165579618574</v>
      </c>
      <c r="DG103">
        <f t="shared" si="60"/>
        <v>1562.5990033989269</v>
      </c>
      <c r="DH103">
        <f t="shared" si="60"/>
        <v>1609.0513344977132</v>
      </c>
      <c r="DI103">
        <f t="shared" si="60"/>
        <v>1549.6851901478719</v>
      </c>
      <c r="DJ103">
        <f t="shared" si="60"/>
        <v>1627.9347452154329</v>
      </c>
      <c r="DK103">
        <f t="shared" si="60"/>
        <v>1680.8223629004151</v>
      </c>
      <c r="DL103">
        <f t="shared" si="60"/>
        <v>1706.0840195757778</v>
      </c>
      <c r="DM103">
        <f t="shared" si="60"/>
        <v>1817.1241653271888</v>
      </c>
      <c r="DN103" t="str">
        <f t="shared" si="60"/>
        <v/>
      </c>
      <c r="DO103" s="5">
        <v>28.102055</v>
      </c>
      <c r="DP103" s="5">
        <v>28.33305</v>
      </c>
      <c r="DQ103" s="5">
        <v>28.562321000000001</v>
      </c>
      <c r="DR103" s="5">
        <v>28.792663000000001</v>
      </c>
      <c r="DS103" s="5">
        <v>29.02768</v>
      </c>
      <c r="DT103" s="5">
        <v>29.264313999999999</v>
      </c>
      <c r="DU103" s="5">
        <v>29.506790000000002</v>
      </c>
      <c r="DV103" s="5">
        <v>29.773986000000001</v>
      </c>
      <c r="DW103" s="5">
        <v>30.090371999999999</v>
      </c>
      <c r="DX103" s="5">
        <v>30.470739000000002</v>
      </c>
      <c r="DY103" s="5">
        <v>30.926036</v>
      </c>
      <c r="DZ103" s="5">
        <v>31.444298999999997</v>
      </c>
      <c r="EA103" s="5">
        <v>31.989265</v>
      </c>
      <c r="EB103" s="5">
        <v>32.510461999999997</v>
      </c>
      <c r="EC103" s="5">
        <v>32.971845999999999</v>
      </c>
      <c r="ED103" s="127" t="str">
        <f>IFERROR(E103/VLOOKUP($C103,$C$159:$S$166,E$3-2003,0),"")</f>
        <v/>
      </c>
      <c r="EE103" s="6">
        <f>IFERROR(F103/VLOOKUP($C103,$C$159:$S$166,F$3-2003,0),"")</f>
        <v>0.95028906243399225</v>
      </c>
      <c r="EF103" s="6">
        <f t="shared" si="63"/>
        <v>0.91816788600709387</v>
      </c>
      <c r="EG103" s="6">
        <f t="shared" si="62"/>
        <v>0.92211194449067846</v>
      </c>
      <c r="EH103" s="6">
        <f t="shared" si="62"/>
        <v>0.95913166639683856</v>
      </c>
      <c r="EI103" s="6">
        <f t="shared" si="62"/>
        <v>0.9704395648478199</v>
      </c>
      <c r="EJ103" s="6">
        <f t="shared" si="54"/>
        <v>0.98034803694406736</v>
      </c>
      <c r="EK103" s="6">
        <f t="shared" si="54"/>
        <v>0.93765651591921839</v>
      </c>
      <c r="EL103" s="6">
        <f t="shared" si="54"/>
        <v>0.97639251391854232</v>
      </c>
      <c r="EM103" s="6">
        <f t="shared" si="54"/>
        <v>0.95614365538439994</v>
      </c>
      <c r="EN103" s="6">
        <f t="shared" si="54"/>
        <v>0.98274553932842945</v>
      </c>
      <c r="EO103" s="6">
        <f t="shared" si="54"/>
        <v>1.0083952344371736</v>
      </c>
      <c r="EP103" s="6">
        <f t="shared" si="54"/>
        <v>1.0070507498504451</v>
      </c>
      <c r="EQ103" s="6">
        <f t="shared" si="55"/>
        <v>1.0352039494154928</v>
      </c>
      <c r="ER103" s="129" cm="1">
        <f t="array" ref="ER103">TREND($EM103:$EQ103,$EM$3:$EQ$3,ER$3)</f>
        <v>1.0526355652584485</v>
      </c>
      <c r="ES103" s="17">
        <f t="shared" si="58"/>
        <v>46.635133503514183</v>
      </c>
      <c r="ET103" s="5">
        <f t="shared" si="58"/>
        <v>49.161583071200511</v>
      </c>
      <c r="EU103" s="5">
        <f t="shared" si="58"/>
        <v>48.157892138064739</v>
      </c>
      <c r="EV103" s="5">
        <f t="shared" si="58"/>
        <v>51.351910237105606</v>
      </c>
      <c r="EW103" s="5">
        <f t="shared" si="58"/>
        <v>51.787247598948007</v>
      </c>
      <c r="EX103" s="5">
        <f t="shared" si="58"/>
        <v>52.995009653172957</v>
      </c>
      <c r="EY103" s="5">
        <f t="shared" si="58"/>
        <v>53.140872252178475</v>
      </c>
      <c r="EZ103" s="5">
        <f t="shared" si="58"/>
        <v>52.48202250780016</v>
      </c>
      <c r="FA103" s="5">
        <f t="shared" si="53"/>
        <v>53.473959527576241</v>
      </c>
      <c r="FB103" s="5">
        <f t="shared" si="53"/>
        <v>50.858142631456097</v>
      </c>
      <c r="FC103" s="5">
        <f t="shared" si="53"/>
        <v>52.639618773496643</v>
      </c>
      <c r="FD103" s="5">
        <f t="shared" si="53"/>
        <v>53.453961969399131</v>
      </c>
      <c r="FE103" s="5">
        <f t="shared" si="53"/>
        <v>53.333017172347596</v>
      </c>
      <c r="FF103" s="5">
        <f t="shared" si="53"/>
        <v>55.89352022518748</v>
      </c>
      <c r="FG103" s="5">
        <f t="shared" si="49"/>
        <v>53.925148657551524</v>
      </c>
      <c r="FH103" s="15">
        <f t="shared" si="61"/>
        <v>1310.5430866480983</v>
      </c>
      <c r="FI103">
        <f t="shared" si="61"/>
        <v>1392.8975912354776</v>
      </c>
      <c r="FJ103">
        <f t="shared" si="61"/>
        <v>1375.5011739307815</v>
      </c>
      <c r="FK103">
        <f t="shared" si="61"/>
        <v>1478.5582458632318</v>
      </c>
      <c r="FL103">
        <f t="shared" si="61"/>
        <v>1503.2636513830312</v>
      </c>
      <c r="FM103">
        <f t="shared" si="61"/>
        <v>1550.8626029234845</v>
      </c>
      <c r="FN103">
        <f t="shared" si="61"/>
        <v>1568.0165579618574</v>
      </c>
      <c r="FO103">
        <f t="shared" si="61"/>
        <v>1562.5990033989269</v>
      </c>
      <c r="FP103">
        <f t="shared" si="61"/>
        <v>1609.0513344977132</v>
      </c>
      <c r="FQ103">
        <f t="shared" si="61"/>
        <v>1549.6851901478719</v>
      </c>
      <c r="FR103">
        <f t="shared" si="61"/>
        <v>1627.9347452154329</v>
      </c>
      <c r="FS103">
        <f t="shared" si="61"/>
        <v>1680.8223629004151</v>
      </c>
      <c r="FT103">
        <f t="shared" si="61"/>
        <v>1706.0840195757778</v>
      </c>
      <c r="FU103">
        <f t="shared" si="61"/>
        <v>1817.1241653271888</v>
      </c>
      <c r="FV103">
        <f t="shared" si="61"/>
        <v>1778.0116970638956</v>
      </c>
    </row>
    <row r="104" spans="1:178">
      <c r="A104" t="str">
        <f>VLOOKUP(B104,'[3]country codes'!$A$3:$B$287,2,0)</f>
        <v>HUN</v>
      </c>
      <c r="B104" s="1" t="s">
        <v>85</v>
      </c>
      <c r="C104" s="15">
        <v>7</v>
      </c>
      <c r="D104" s="15">
        <v>1</v>
      </c>
      <c r="E104" s="17" t="str">
        <f>IFERROR(VLOOKUP(E$3&amp;$A104,[3]Calcs!$Q$2:$R$2281,2,0),"")</f>
        <v/>
      </c>
      <c r="F104" s="5">
        <f>IFERROR(VLOOKUP(F$3&amp;$A104,[3]Calcs!$Q$2:$R$2281,2,0),"")</f>
        <v>40.318464197145794</v>
      </c>
      <c r="G104" s="5">
        <f>IFERROR(VLOOKUP(G$3&amp;$A104,[3]Calcs!$Q$2:$R$2281,2,0),"")</f>
        <v>38.115435178584399</v>
      </c>
      <c r="H104" s="5">
        <f>IFERROR(VLOOKUP(H$3&amp;$A104,[3]Calcs!$Q$2:$R$2281,2,0),"")</f>
        <v>41.113911179251843</v>
      </c>
      <c r="I104" s="5">
        <f>IFERROR(VLOOKUP(I$3&amp;$A104,[3]Calcs!$Q$2:$R$2281,2,0),"")</f>
        <v>41.111096109914037</v>
      </c>
      <c r="J104" s="5">
        <f>IFERROR(VLOOKUP(J$3&amp;$A104,[3]Calcs!$Q$2:$R$2281,2,0),"")</f>
        <v>40.891342466093484</v>
      </c>
      <c r="K104" s="5">
        <f>IFERROR(VLOOKUP(K$3&amp;$A104,[3]Calcs!$Q$2:$R$2281,2,0),"")</f>
        <v>41.812884822712121</v>
      </c>
      <c r="L104" s="5">
        <f>IFERROR(VLOOKUP(L$3&amp;$A104,[3]Calcs!$Q$2:$R$2281,2,0),"")</f>
        <v>42.213560370997421</v>
      </c>
      <c r="M104" s="5">
        <f>IFERROR(VLOOKUP(M$3&amp;$A104,[3]Calcs!$Q$2:$R$2281,2,0),"")</f>
        <v>42.580694923024502</v>
      </c>
      <c r="N104" s="5">
        <f>IFERROR(VLOOKUP(N$3&amp;$A104,[3]Calcs!$Q$2:$R$2281,2,0),"")</f>
        <v>44.021267669862119</v>
      </c>
      <c r="O104" s="5">
        <f>IFERROR(VLOOKUP(O$3&amp;$A104,[3]Calcs!$Q$2:$R$2281,2,0),"")</f>
        <v>43.317163458358458</v>
      </c>
      <c r="P104" s="5">
        <f>IFERROR(VLOOKUP(P$3&amp;$A104,[3]Calcs!$Q$2:$R$2281,2,0),"")</f>
        <v>47.571982684555657</v>
      </c>
      <c r="Q104" s="5">
        <f>IFERROR(VLOOKUP(Q$3&amp;$A104,[3]Calcs!$Q$2:$R$2281,2,0),"")</f>
        <v>45.943650075870671</v>
      </c>
      <c r="R104" s="5">
        <f>IFERROR(VLOOKUP(R$3&amp;$A104,[3]Calcs!$Q$2:$R$2281,2,0),"")</f>
        <v>45.4464799797788</v>
      </c>
      <c r="S104" s="5">
        <f>IFERROR(VLOOKUP(S$3&amp;$A104,[3]Calcs!$Q$2:$R$2281,2,0),"")</f>
        <v>45.692865357495457</v>
      </c>
      <c r="T104" s="127">
        <f t="shared" si="40"/>
        <v>0.60102921844300861</v>
      </c>
      <c r="U104" s="6">
        <f t="shared" si="41"/>
        <v>0.90690778825649221</v>
      </c>
      <c r="V104" s="6">
        <f t="shared" si="42"/>
        <v>0.24638537771665625</v>
      </c>
      <c r="W104" s="17" t="str">
        <f>_xlfn.XLOOKUP(W$3&amp;$A104,[3]Calcs!$Q$2:$Q$2281,[3]Calcs!$H$2:$H$2281,"")</f>
        <v/>
      </c>
      <c r="X104" s="5">
        <f>_xlfn.XLOOKUP(X$3&amp;$A104,[3]Calcs!$Q$2:$Q$2281,[3]Calcs!$H$2:$H$2281,"")</f>
        <v>4.9539170265197754</v>
      </c>
      <c r="Y104" s="5">
        <f>_xlfn.XLOOKUP(Y$3&amp;$A104,[3]Calcs!$Q$2:$Q$2281,[3]Calcs!$H$2:$H$2281,"")</f>
        <v>4.9242587089538574</v>
      </c>
      <c r="Z104" s="5">
        <f>_xlfn.XLOOKUP(Z$3&amp;$A104,[3]Calcs!$Q$2:$Q$2281,[3]Calcs!$H$2:$H$2281,"")</f>
        <v>4.8946003913879395</v>
      </c>
      <c r="AA104" s="5">
        <f>_xlfn.XLOOKUP(AA$3&amp;$A104,[3]Calcs!$Q$2:$Q$2281,[3]Calcs!$H$2:$H$2281,"")</f>
        <v>4.7251324653625488</v>
      </c>
      <c r="AB104" s="5">
        <f>_xlfn.XLOOKUP(AB$3&amp;$A104,[3]Calcs!$Q$2:$Q$2281,[3]Calcs!$H$2:$H$2281,"")</f>
        <v>4.9176025390625</v>
      </c>
      <c r="AC104" s="5">
        <f>_xlfn.XLOOKUP(AC$3&amp;$A104,[3]Calcs!$Q$2:$Q$2281,[3]Calcs!$H$2:$H$2281,"")</f>
        <v>4.6833581924438477</v>
      </c>
      <c r="AD104" s="5">
        <f>_xlfn.XLOOKUP(AD$3&amp;$A104,[3]Calcs!$Q$2:$Q$2281,[3]Calcs!$H$2:$H$2281,"")</f>
        <v>4.9144668579101563</v>
      </c>
      <c r="AE104" s="5">
        <f>_xlfn.XLOOKUP(AE$3&amp;$A104,[3]Calcs!$Q$2:$Q$2281,[3]Calcs!$H$2:$H$2281,"")</f>
        <v>5.1805634498596191</v>
      </c>
      <c r="AF104" s="5">
        <f>_xlfn.XLOOKUP(AF$3&amp;$A104,[3]Calcs!$Q$2:$Q$2281,[3]Calcs!$H$2:$H$2281,"")</f>
        <v>5.3443832397460938</v>
      </c>
      <c r="AG104" s="5">
        <f>_xlfn.XLOOKUP(AG$3&amp;$A104,[3]Calcs!$Q$2:$Q$2281,[3]Calcs!$H$2:$H$2281,"")</f>
        <v>5.4489016532897949</v>
      </c>
      <c r="AH104" s="5">
        <f>_xlfn.XLOOKUP(AH$3&amp;$A104,[3]Calcs!$Q$2:$Q$2281,[3]Calcs!$H$2:$H$2281,"")</f>
        <v>6.0650386810302734</v>
      </c>
      <c r="AI104" s="5">
        <f>_xlfn.XLOOKUP(AI$3&amp;$A104,[3]Calcs!$Q$2:$Q$2281,[3]Calcs!$H$2:$H$2281,"")</f>
        <v>5.9357709884643555</v>
      </c>
      <c r="AJ104" s="5">
        <f>_xlfn.XLOOKUP(AJ$3&amp;$A104,[3]Calcs!$Q$2:$Q$2281,[3]Calcs!$H$2:$H$2281,"")</f>
        <v>6.0002598762512207</v>
      </c>
      <c r="AK104" s="128">
        <f>_xlfn.XLOOKUP(AK$3&amp;$A104,[3]Calcs!$Q$2:$Q$2281,[3]Calcs!$H$2:$H$2281,"")</f>
        <v>6.0380496978759766</v>
      </c>
      <c r="AL104" s="127">
        <f t="shared" si="43"/>
        <v>0.1073595927311824</v>
      </c>
      <c r="AM104" s="6">
        <f t="shared" si="44"/>
        <v>3.7789821624755859E-2</v>
      </c>
      <c r="AN104" s="17">
        <f>_xlfn.XLOOKUP(AN$3&amp;$A104,[3]Calcs!$Q$2:$Q$2281,[3]Calcs!$G$2:$G$2281,"")</f>
        <v>73.400000000000006</v>
      </c>
      <c r="AO104" s="5">
        <f>_xlfn.XLOOKUP(AO$3&amp;$A104,[3]Calcs!$Q$2:$Q$2281,[3]Calcs!$G$2:$G$2281,"")</f>
        <v>73.7</v>
      </c>
      <c r="AP104" s="5">
        <f>_xlfn.XLOOKUP(AP$3&amp;$A104,[3]Calcs!$Q$2:$Q$2281,[3]Calcs!$G$2:$G$2281,"")</f>
        <v>73.900000000000006</v>
      </c>
      <c r="AQ104" s="5">
        <f>_xlfn.XLOOKUP(AQ$3&amp;$A104,[3]Calcs!$Q$2:$Q$2281,[3]Calcs!$G$2:$G$2281,"")</f>
        <v>74.2</v>
      </c>
      <c r="AR104" s="5">
        <f>_xlfn.XLOOKUP(AR$3&amp;$A104,[3]Calcs!$Q$2:$Q$2281,[3]Calcs!$G$2:$G$2281,"")</f>
        <v>74.5</v>
      </c>
      <c r="AS104" s="5">
        <f>_xlfn.XLOOKUP(AS$3&amp;$A104,[3]Calcs!$Q$2:$Q$2281,[3]Calcs!$G$2:$G$2281,"")</f>
        <v>74.8</v>
      </c>
      <c r="AT104" s="5">
        <f>_xlfn.XLOOKUP(AT$3&amp;$A104,[3]Calcs!$Q$2:$Q$2281,[3]Calcs!$G$2:$G$2281,"")</f>
        <v>75.099999999999994</v>
      </c>
      <c r="AU104" s="5">
        <f>_xlfn.XLOOKUP(AU$3&amp;$A104,[3]Calcs!$Q$2:$Q$2281,[3]Calcs!$G$2:$G$2281,"")</f>
        <v>75.400000000000006</v>
      </c>
      <c r="AV104" s="5">
        <f>_xlfn.XLOOKUP(AV$3&amp;$A104,[3]Calcs!$Q$2:$Q$2281,[3]Calcs!$G$2:$G$2281,"")</f>
        <v>75.7</v>
      </c>
      <c r="AW104" s="5">
        <f>_xlfn.XLOOKUP(AW$3&amp;$A104,[3]Calcs!$Q$2:$Q$2281,[3]Calcs!$G$2:$G$2281,"")</f>
        <v>76</v>
      </c>
      <c r="AX104" s="5">
        <f>_xlfn.XLOOKUP(AX$3&amp;$A104,[3]Calcs!$Q$2:$Q$2281,[3]Calcs!$G$2:$G$2281,"")</f>
        <v>76.3</v>
      </c>
      <c r="AY104" s="5">
        <f>_xlfn.XLOOKUP(AY$3&amp;$A104,[3]Calcs!$Q$2:$Q$2281,[3]Calcs!$G$2:$G$2281,"")</f>
        <v>76.5</v>
      </c>
      <c r="AZ104" s="5">
        <f>_xlfn.XLOOKUP(AZ$3&amp;$A104,[3]Calcs!$Q$2:$Q$2281,[3]Calcs!$G$2:$G$2281,"")</f>
        <v>76.7</v>
      </c>
      <c r="BA104" s="5">
        <f>_xlfn.XLOOKUP(BA$3&amp;$A104,[3]Calcs!$Q$2:$Q$2281,[3]Calcs!$G$2:$G$2281,"")</f>
        <v>76.900000000000006</v>
      </c>
      <c r="BB104" s="5">
        <f>_xlfn.XLOOKUP(BB$3&amp;$A104,[3]Calcs!$Q$2:$Q$2281,[3]Calcs!$G$2:$G$2281,"")</f>
        <v>76.100000000000009</v>
      </c>
      <c r="BC104" s="127">
        <f t="shared" si="45"/>
        <v>0.27934065934065921</v>
      </c>
      <c r="BD104" s="6">
        <f t="shared" si="46"/>
        <v>-0.79999999999999716</v>
      </c>
      <c r="BE104" s="17">
        <f>_xlfn.XLOOKUP(BE$3&amp;$A104,[3]Calcs!$Q$2:$Q$2281,[3]Calcs!$I$2:$I$2281,"")</f>
        <v>4.0903110517257604</v>
      </c>
      <c r="BF104" s="5">
        <f>_xlfn.XLOOKUP(BF$3&amp;$A104,[3]Calcs!$Q$2:$Q$2281,[3]Calcs!$I$2:$I$2281,"")</f>
        <v>3.56221164199285</v>
      </c>
      <c r="BG104" s="5">
        <f>_xlfn.XLOOKUP(BG$3&amp;$A104,[3]Calcs!$Q$2:$Q$2281,[3]Calcs!$I$2:$I$2281,"")</f>
        <v>4.1244104567011002</v>
      </c>
      <c r="BH104" s="5">
        <f>_xlfn.XLOOKUP(BH$3&amp;$A104,[3]Calcs!$Q$2:$Q$2281,[3]Calcs!$I$2:$I$2281,"")</f>
        <v>3.3247207142408399</v>
      </c>
      <c r="BI104" s="5">
        <f>_xlfn.XLOOKUP(BI$3&amp;$A104,[3]Calcs!$Q$2:$Q$2281,[3]Calcs!$I$2:$I$2281,"")</f>
        <v>3.11657903767088</v>
      </c>
      <c r="BJ104" s="5">
        <f>_xlfn.XLOOKUP(BJ$3&amp;$A104,[3]Calcs!$Q$2:$Q$2281,[3]Calcs!$I$2:$I$2281,"")</f>
        <v>3.4643173735061699</v>
      </c>
      <c r="BK104" s="5">
        <f>_xlfn.XLOOKUP(BK$3&amp;$A104,[3]Calcs!$Q$2:$Q$2281,[3]Calcs!$I$2:$I$2281,"")</f>
        <v>2.9262678038972698</v>
      </c>
      <c r="BL104" s="5">
        <f>_xlfn.XLOOKUP(BL$3&amp;$A104,[3]Calcs!$Q$2:$Q$2281,[3]Calcs!$I$2:$I$2281,"")</f>
        <v>3.2148816028107201</v>
      </c>
      <c r="BM104" s="5">
        <f>_xlfn.XLOOKUP(BM$3&amp;$A104,[3]Calcs!$Q$2:$Q$2281,[3]Calcs!$I$2:$I$2281,"")</f>
        <v>3.5333222766903498</v>
      </c>
      <c r="BN104" s="5">
        <f>_xlfn.XLOOKUP(BN$3&amp;$A104,[3]Calcs!$Q$2:$Q$2281,[3]Calcs!$I$2:$I$2281,"")</f>
        <v>3.44843684000652</v>
      </c>
      <c r="BO104" s="5">
        <f>_xlfn.XLOOKUP(BO$3&amp;$A104,[3]Calcs!$Q$2:$Q$2281,[3]Calcs!$I$2:$I$2281,"")</f>
        <v>3.7838013607412702</v>
      </c>
      <c r="BP104" s="5">
        <f>_xlfn.XLOOKUP(BP$3&amp;$A104,[3]Calcs!$Q$2:$Q$2281,[3]Calcs!$I$2:$I$2281,"")</f>
        <v>3.6734921525939201</v>
      </c>
      <c r="BQ104" s="5">
        <f>_xlfn.XLOOKUP(BQ$3&amp;$A104,[3]Calcs!$Q$2:$Q$2281,[3]Calcs!$I$2:$I$2281,"")</f>
        <v>3.8537593177625351</v>
      </c>
      <c r="BR104" s="5">
        <f>_xlfn.XLOOKUP(BR$3&amp;$A104,[3]Calcs!$Q$2:$Q$2281,[3]Calcs!$I$2:$I$2281,"")</f>
        <v>4.0675590622557269</v>
      </c>
      <c r="BS104" s="5">
        <f>_xlfn.XLOOKUP(BS$3&amp;$A104,[3]Calcs!$Q$2:$Q$2281,[3]Calcs!$I$2:$I$2281,"")</f>
        <v>3.9259405306933512</v>
      </c>
      <c r="BT104" s="127">
        <f t="shared" si="47"/>
        <v>9.277946986898206E-3</v>
      </c>
      <c r="BU104" s="6">
        <f t="shared" si="48"/>
        <v>-0.14161853156237569</v>
      </c>
      <c r="BV104" s="15" t="str">
        <f t="shared" si="59"/>
        <v/>
      </c>
      <c r="BW104">
        <f t="shared" si="59"/>
        <v>73</v>
      </c>
      <c r="BX104">
        <f t="shared" si="59"/>
        <v>82</v>
      </c>
      <c r="BY104">
        <f t="shared" si="59"/>
        <v>77</v>
      </c>
      <c r="BZ104">
        <f t="shared" si="59"/>
        <v>81</v>
      </c>
      <c r="CA104">
        <f t="shared" si="59"/>
        <v>86</v>
      </c>
      <c r="CB104">
        <f t="shared" si="59"/>
        <v>77</v>
      </c>
      <c r="CC104">
        <f t="shared" si="59"/>
        <v>82</v>
      </c>
      <c r="CD104">
        <f t="shared" si="59"/>
        <v>79</v>
      </c>
      <c r="CE104">
        <f t="shared" si="59"/>
        <v>71</v>
      </c>
      <c r="CF104">
        <f t="shared" si="59"/>
        <v>76</v>
      </c>
      <c r="CG104">
        <f t="shared" si="59"/>
        <v>51</v>
      </c>
      <c r="CH104">
        <f t="shared" si="59"/>
        <v>67</v>
      </c>
      <c r="CI104">
        <f t="shared" si="59"/>
        <v>69</v>
      </c>
      <c r="CJ104">
        <f t="shared" si="59"/>
        <v>48</v>
      </c>
      <c r="CK104" s="17" t="s">
        <v>333</v>
      </c>
      <c r="CL104" s="5">
        <v>10.024158</v>
      </c>
      <c r="CM104" s="5">
        <v>9.9918670000000009</v>
      </c>
      <c r="CN104" s="5">
        <v>9.9594389999999997</v>
      </c>
      <c r="CO104" s="5">
        <v>9.9273799999999994</v>
      </c>
      <c r="CP104" s="5">
        <v>9.8956890000000008</v>
      </c>
      <c r="CQ104" s="5">
        <v>9.8643629999999991</v>
      </c>
      <c r="CR104" s="5">
        <v>9.8339230000000004</v>
      </c>
      <c r="CS104" s="5">
        <v>9.8049909999999993</v>
      </c>
      <c r="CT104" s="5">
        <v>9.7779249999999998</v>
      </c>
      <c r="CU104" s="5">
        <v>9.7529699999999995</v>
      </c>
      <c r="CV104" s="5">
        <v>9.7298220000000004</v>
      </c>
      <c r="CW104" s="5">
        <v>9.7075019999999999</v>
      </c>
      <c r="CX104" s="5">
        <v>9.6846800000000002</v>
      </c>
      <c r="CY104" s="5">
        <v>9.6603500000000011</v>
      </c>
      <c r="CZ104" t="str">
        <f t="shared" si="60"/>
        <v/>
      </c>
      <c r="DA104">
        <f t="shared" si="60"/>
        <v>404.15865542953259</v>
      </c>
      <c r="DB104">
        <f t="shared" si="60"/>
        <v>380.84435895153661</v>
      </c>
      <c r="DC104">
        <f t="shared" si="60"/>
        <v>409.4714904411768</v>
      </c>
      <c r="DD104">
        <f t="shared" si="60"/>
        <v>408.12547329963837</v>
      </c>
      <c r="DE104">
        <f t="shared" si="60"/>
        <v>404.64800783695421</v>
      </c>
      <c r="DF104">
        <f t="shared" si="60"/>
        <v>412.45747396842296</v>
      </c>
      <c r="DG104">
        <f t="shared" si="60"/>
        <v>415.1249022442401</v>
      </c>
      <c r="DH104">
        <f t="shared" si="60"/>
        <v>417.50333049400092</v>
      </c>
      <c r="DI104">
        <f t="shared" si="60"/>
        <v>430.43665368083657</v>
      </c>
      <c r="DJ104">
        <f t="shared" si="60"/>
        <v>422.47099569446624</v>
      </c>
      <c r="DK104">
        <f t="shared" si="60"/>
        <v>462.86692370780872</v>
      </c>
      <c r="DL104">
        <f t="shared" si="60"/>
        <v>445.99807499881467</v>
      </c>
      <c r="DM104">
        <f t="shared" si="60"/>
        <v>440.13461573056418</v>
      </c>
      <c r="DN104">
        <f t="shared" si="60"/>
        <v>441.40907185628129</v>
      </c>
      <c r="DO104" s="5">
        <v>10.055657</v>
      </c>
      <c r="DP104" s="5">
        <v>10.024158</v>
      </c>
      <c r="DQ104" s="5">
        <v>9.9918670000000009</v>
      </c>
      <c r="DR104" s="5">
        <v>9.9594389999999997</v>
      </c>
      <c r="DS104" s="5">
        <v>9.9273799999999994</v>
      </c>
      <c r="DT104" s="5">
        <v>9.8956890000000008</v>
      </c>
      <c r="DU104" s="5">
        <v>9.8643629999999991</v>
      </c>
      <c r="DV104" s="5">
        <v>9.8339230000000004</v>
      </c>
      <c r="DW104" s="5">
        <v>9.8049909999999993</v>
      </c>
      <c r="DX104" s="5">
        <v>9.7779249999999998</v>
      </c>
      <c r="DY104" s="5">
        <v>9.7529699999999995</v>
      </c>
      <c r="DZ104" s="5">
        <v>9.7298220000000004</v>
      </c>
      <c r="EA104" s="5">
        <v>9.7075019999999999</v>
      </c>
      <c r="EB104" s="5">
        <v>9.6846800000000002</v>
      </c>
      <c r="EC104" s="5">
        <v>9.6603500000000011</v>
      </c>
      <c r="ED104" s="130" cm="1">
        <f t="array" ref="ED104">TREND($EE104:$EQ104,$EE$3:$EQ$3,ED$3)</f>
        <v>1.0394998504270658</v>
      </c>
      <c r="EE104" s="6">
        <f>IFERROR(F104/VLOOKUP($C104,$C$159:$S$166,F$3-2003,0),"")</f>
        <v>1.0790425920381284</v>
      </c>
      <c r="EF104" s="6">
        <f t="shared" si="63"/>
        <v>1.0078780552211575</v>
      </c>
      <c r="EG104" s="6">
        <f t="shared" si="62"/>
        <v>1.0653027253350209</v>
      </c>
      <c r="EH104" s="6">
        <f t="shared" si="62"/>
        <v>1.0699183347266281</v>
      </c>
      <c r="EI104" s="6">
        <f t="shared" si="62"/>
        <v>1.0740331188043251</v>
      </c>
      <c r="EJ104" s="6">
        <f t="shared" si="54"/>
        <v>1.0427827698121914</v>
      </c>
      <c r="EK104" s="6">
        <f t="shared" si="54"/>
        <v>1.0581215982529244</v>
      </c>
      <c r="EL104" s="6">
        <f t="shared" si="54"/>
        <v>1.0298327268327243</v>
      </c>
      <c r="EM104" s="6">
        <f t="shared" si="54"/>
        <v>1.0481994609389762</v>
      </c>
      <c r="EN104" s="6">
        <f t="shared" si="54"/>
        <v>1.0420045844218129</v>
      </c>
      <c r="EO104" s="6">
        <f t="shared" si="54"/>
        <v>1.1437488461771157</v>
      </c>
      <c r="EP104" s="6">
        <f t="shared" si="54"/>
        <v>1.103580865020473</v>
      </c>
      <c r="EQ104" s="6">
        <f t="shared" si="55"/>
        <v>1.0830527183869134</v>
      </c>
      <c r="ER104" s="6">
        <f>IFERROR(S104/VLOOKUP($C104,$C$159:$S$166,S$3-2003,0),"")</f>
        <v>1.1054520528230554</v>
      </c>
      <c r="ES104" s="17">
        <f t="shared" si="58"/>
        <v>36.612912875628645</v>
      </c>
      <c r="ET104" s="5">
        <f t="shared" si="58"/>
        <v>40.318464197145794</v>
      </c>
      <c r="EU104" s="5">
        <f t="shared" si="58"/>
        <v>38.115435178584399</v>
      </c>
      <c r="EV104" s="5">
        <f t="shared" si="58"/>
        <v>41.113911179251843</v>
      </c>
      <c r="EW104" s="5">
        <f t="shared" si="58"/>
        <v>41.111096109914037</v>
      </c>
      <c r="EX104" s="5">
        <f t="shared" si="58"/>
        <v>40.891342466093484</v>
      </c>
      <c r="EY104" s="5">
        <f t="shared" si="58"/>
        <v>41.812884822712121</v>
      </c>
      <c r="EZ104" s="5">
        <f t="shared" si="58"/>
        <v>42.213560370997421</v>
      </c>
      <c r="FA104" s="5">
        <f t="shared" si="53"/>
        <v>42.580694923024502</v>
      </c>
      <c r="FB104" s="5">
        <f t="shared" si="53"/>
        <v>44.021267669862119</v>
      </c>
      <c r="FC104" s="5">
        <f t="shared" si="53"/>
        <v>43.317163458358458</v>
      </c>
      <c r="FD104" s="5">
        <f t="shared" si="53"/>
        <v>47.571982684555657</v>
      </c>
      <c r="FE104" s="5">
        <f t="shared" si="53"/>
        <v>45.943650075870671</v>
      </c>
      <c r="FF104" s="5">
        <f t="shared" si="53"/>
        <v>45.4464799797788</v>
      </c>
      <c r="FG104" s="5">
        <f t="shared" si="49"/>
        <v>45.692865357495457</v>
      </c>
      <c r="FH104" s="15">
        <f t="shared" si="61"/>
        <v>368.1668936482053</v>
      </c>
      <c r="FI104">
        <f t="shared" si="61"/>
        <v>404.15865542953259</v>
      </c>
      <c r="FJ104">
        <f t="shared" si="61"/>
        <v>380.84435895153661</v>
      </c>
      <c r="FK104">
        <f t="shared" si="61"/>
        <v>409.4714904411768</v>
      </c>
      <c r="FL104">
        <f t="shared" si="61"/>
        <v>408.12547329963837</v>
      </c>
      <c r="FM104">
        <f t="shared" si="61"/>
        <v>404.64800783695421</v>
      </c>
      <c r="FN104">
        <f t="shared" si="61"/>
        <v>412.45747396842296</v>
      </c>
      <c r="FO104">
        <f t="shared" si="61"/>
        <v>415.1249022442401</v>
      </c>
      <c r="FP104">
        <f t="shared" si="61"/>
        <v>417.50333049400092</v>
      </c>
      <c r="FQ104">
        <f t="shared" si="61"/>
        <v>430.43665368083657</v>
      </c>
      <c r="FR104">
        <f t="shared" si="61"/>
        <v>422.47099569446624</v>
      </c>
      <c r="FS104">
        <f t="shared" si="61"/>
        <v>462.86692370780872</v>
      </c>
      <c r="FT104">
        <f t="shared" si="61"/>
        <v>445.99807499881467</v>
      </c>
      <c r="FU104">
        <f t="shared" si="61"/>
        <v>440.13461573056418</v>
      </c>
      <c r="FV104">
        <f t="shared" si="61"/>
        <v>441.40907185628129</v>
      </c>
    </row>
    <row r="105" spans="1:178">
      <c r="A105" t="str">
        <f>VLOOKUP(B105,'[3]country codes'!$A$3:$B$287,2,0)</f>
        <v>TUN</v>
      </c>
      <c r="B105" s="1" t="s">
        <v>72</v>
      </c>
      <c r="C105" s="15">
        <v>4</v>
      </c>
      <c r="E105" s="17" t="str">
        <f>IFERROR(VLOOKUP(E$3&amp;$A105,[3]Calcs!$Q$2:$R$2281,2,0),"")</f>
        <v/>
      </c>
      <c r="F105" s="5" t="str">
        <f>IFERROR(VLOOKUP(F$3&amp;$A105,[3]Calcs!$Q$2:$R$2281,2,0),"")</f>
        <v/>
      </c>
      <c r="G105" s="5" t="str">
        <f>IFERROR(VLOOKUP(G$3&amp;$A105,[3]Calcs!$Q$2:$R$2281,2,0),"")</f>
        <v/>
      </c>
      <c r="H105" s="5">
        <f>IFERROR(VLOOKUP(H$3&amp;$A105,[3]Calcs!$Q$2:$R$2281,2,0),"")</f>
        <v>49.069079873916039</v>
      </c>
      <c r="I105" s="5">
        <f>IFERROR(VLOOKUP(I$3&amp;$A105,[3]Calcs!$Q$2:$R$2281,2,0),"")</f>
        <v>48.988356093169934</v>
      </c>
      <c r="J105" s="5">
        <f>IFERROR(VLOOKUP(J$3&amp;$A105,[3]Calcs!$Q$2:$R$2281,2,0),"")</f>
        <v>47.646535464911331</v>
      </c>
      <c r="K105" s="5">
        <f>IFERROR(VLOOKUP(K$3&amp;$A105,[3]Calcs!$Q$2:$R$2281,2,0),"")</f>
        <v>43.98669670387207</v>
      </c>
      <c r="L105" s="5">
        <f>IFERROR(VLOOKUP(L$3&amp;$A105,[3]Calcs!$Q$2:$R$2281,2,0),"")</f>
        <v>50.011154981851895</v>
      </c>
      <c r="M105" s="5">
        <f>IFERROR(VLOOKUP(M$3&amp;$A105,[3]Calcs!$Q$2:$R$2281,2,0),"")</f>
        <v>46.551963551951211</v>
      </c>
      <c r="N105" s="5">
        <f>IFERROR(VLOOKUP(N$3&amp;$A105,[3]Calcs!$Q$2:$R$2281,2,0),"")</f>
        <v>49.153108684411514</v>
      </c>
      <c r="O105" s="5">
        <f>IFERROR(VLOOKUP(O$3&amp;$A105,[3]Calcs!$Q$2:$R$2281,2,0),"")</f>
        <v>44.993667059499202</v>
      </c>
      <c r="P105" s="5">
        <f>IFERROR(VLOOKUP(P$3&amp;$A105,[3]Calcs!$Q$2:$R$2281,2,0),"")</f>
        <v>42.366732664100915</v>
      </c>
      <c r="Q105" s="5">
        <f>IFERROR(VLOOKUP(Q$3&amp;$A105,[3]Calcs!$Q$2:$R$2281,2,0),"")</f>
        <v>46.702254503213986</v>
      </c>
      <c r="R105" s="5">
        <f>IFERROR(VLOOKUP(R$3&amp;$A105,[3]Calcs!$Q$2:$R$2281,2,0),"")</f>
        <v>43.922534419156563</v>
      </c>
      <c r="S105" s="5">
        <f>IFERROR(VLOOKUP(S$3&amp;$A105,[3]Calcs!$Q$2:$R$2281,2,0),"")</f>
        <v>47.386581640504012</v>
      </c>
      <c r="T105" s="127">
        <f t="shared" si="40"/>
        <v>-0.4505513420203503</v>
      </c>
      <c r="U105" s="6">
        <f t="shared" si="41"/>
        <v>-0.58385311639196802</v>
      </c>
      <c r="V105" s="6">
        <f t="shared" si="42"/>
        <v>3.4640472213474496</v>
      </c>
      <c r="W105" s="17" t="str">
        <f>_xlfn.XLOOKUP(W$3&amp;$A105,[3]Calcs!$Q$2:$Q$2281,[3]Calcs!$H$2:$H$2281,"")</f>
        <v/>
      </c>
      <c r="X105" s="5" t="str">
        <f>_xlfn.XLOOKUP(X$3&amp;$A105,[3]Calcs!$Q$2:$Q$2281,[3]Calcs!$H$2:$H$2281,"")</f>
        <v/>
      </c>
      <c r="Y105" s="5" t="str">
        <f>_xlfn.XLOOKUP(Y$3&amp;$A105,[3]Calcs!$Q$2:$Q$2281,[3]Calcs!$H$2:$H$2281,"")</f>
        <v/>
      </c>
      <c r="Z105" s="5">
        <f>_xlfn.XLOOKUP(Z$3&amp;$A105,[3]Calcs!$Q$2:$Q$2281,[3]Calcs!$H$2:$H$2281,"")</f>
        <v>5.0254702568054199</v>
      </c>
      <c r="AA105" s="5">
        <f>_xlfn.XLOOKUP(AA$3&amp;$A105,[3]Calcs!$Q$2:$Q$2281,[3]Calcs!$H$2:$H$2281,"")</f>
        <v>5.1305208206176758</v>
      </c>
      <c r="AB105" s="5">
        <f>_xlfn.XLOOKUP(AB$3&amp;$A105,[3]Calcs!$Q$2:$Q$2281,[3]Calcs!$H$2:$H$2281,"")</f>
        <v>4.8764820098876953</v>
      </c>
      <c r="AC105" s="5">
        <f>_xlfn.XLOOKUP(AC$3&amp;$A105,[3]Calcs!$Q$2:$Q$2281,[3]Calcs!$H$2:$H$2281,"")</f>
        <v>4.4635310173034668</v>
      </c>
      <c r="AD105" s="5">
        <f>_xlfn.XLOOKUP(AD$3&amp;$A105,[3]Calcs!$Q$2:$Q$2281,[3]Calcs!$H$2:$H$2281,"")</f>
        <v>5.2456049919128418</v>
      </c>
      <c r="AE105" s="5">
        <f>_xlfn.XLOOKUP(AE$3&amp;$A105,[3]Calcs!$Q$2:$Q$2281,[3]Calcs!$H$2:$H$2281,"")</f>
        <v>4.7635946273803711</v>
      </c>
      <c r="AF105" s="5">
        <f>_xlfn.XLOOKUP(AF$3&amp;$A105,[3]Calcs!$Q$2:$Q$2281,[3]Calcs!$H$2:$H$2281,"")</f>
        <v>5.1316118240356445</v>
      </c>
      <c r="AG105" s="5">
        <f>_xlfn.XLOOKUP(AG$3&amp;$A105,[3]Calcs!$Q$2:$Q$2281,[3]Calcs!$H$2:$H$2281,"")</f>
        <v>4.5214533805847168</v>
      </c>
      <c r="AH105" s="5">
        <f>_xlfn.XLOOKUP(AH$3&amp;$A105,[3]Calcs!$Q$2:$Q$2281,[3]Calcs!$H$2:$H$2281,"")</f>
        <v>4.1243429183959961</v>
      </c>
      <c r="AI105" s="5">
        <f>_xlfn.XLOOKUP(AI$3&amp;$A105,[3]Calcs!$Q$2:$Q$2281,[3]Calcs!$H$2:$H$2281,"")</f>
        <v>4.7411322593688965</v>
      </c>
      <c r="AJ105" s="5">
        <f>_xlfn.XLOOKUP(AJ$3&amp;$A105,[3]Calcs!$Q$2:$Q$2281,[3]Calcs!$H$2:$H$2281,"")</f>
        <v>4.3154797554016113</v>
      </c>
      <c r="AK105" s="128">
        <f>_xlfn.XLOOKUP(AK$3&amp;$A105,[3]Calcs!$Q$2:$Q$2281,[3]Calcs!$H$2:$H$2281,"")</f>
        <v>4.7308111190795898</v>
      </c>
      <c r="AL105" s="127">
        <f t="shared" si="43"/>
        <v>-6.6927931525490494E-2</v>
      </c>
      <c r="AM105" s="6">
        <f t="shared" si="44"/>
        <v>0.41533136367797852</v>
      </c>
      <c r="AN105" s="17">
        <f>_xlfn.XLOOKUP(AN$3&amp;$A105,[3]Calcs!$Q$2:$Q$2281,[3]Calcs!$G$2:$G$2281,"")</f>
        <v>74.400000000000006</v>
      </c>
      <c r="AO105" s="5">
        <f>_xlfn.XLOOKUP(AO$3&amp;$A105,[3]Calcs!$Q$2:$Q$2281,[3]Calcs!$G$2:$G$2281,"")</f>
        <v>74.599999999999994</v>
      </c>
      <c r="AP105" s="5">
        <f>_xlfn.XLOOKUP(AP$3&amp;$A105,[3]Calcs!$Q$2:$Q$2281,[3]Calcs!$G$2:$G$2281,"")</f>
        <v>74.7</v>
      </c>
      <c r="AQ105" s="5">
        <f>_xlfn.XLOOKUP(AQ$3&amp;$A105,[3]Calcs!$Q$2:$Q$2281,[3]Calcs!$G$2:$G$2281,"")</f>
        <v>74.900000000000006</v>
      </c>
      <c r="AR105" s="5">
        <f>_xlfn.XLOOKUP(AR$3&amp;$A105,[3]Calcs!$Q$2:$Q$2281,[3]Calcs!$G$2:$G$2281,"")</f>
        <v>75</v>
      </c>
      <c r="AS105" s="5">
        <f>_xlfn.XLOOKUP(AS$3&amp;$A105,[3]Calcs!$Q$2:$Q$2281,[3]Calcs!$G$2:$G$2281,"")</f>
        <v>75.2</v>
      </c>
      <c r="AT105" s="5">
        <f>_xlfn.XLOOKUP(AT$3&amp;$A105,[3]Calcs!$Q$2:$Q$2281,[3]Calcs!$G$2:$G$2281,"")</f>
        <v>75.400000000000006</v>
      </c>
      <c r="AU105" s="5">
        <f>_xlfn.XLOOKUP(AU$3&amp;$A105,[3]Calcs!$Q$2:$Q$2281,[3]Calcs!$G$2:$G$2281,"")</f>
        <v>75.599999999999994</v>
      </c>
      <c r="AV105" s="5">
        <f>_xlfn.XLOOKUP(AV$3&amp;$A105,[3]Calcs!$Q$2:$Q$2281,[3]Calcs!$G$2:$G$2281,"")</f>
        <v>75.7</v>
      </c>
      <c r="AW105" s="5">
        <f>_xlfn.XLOOKUP(AW$3&amp;$A105,[3]Calcs!$Q$2:$Q$2281,[3]Calcs!$G$2:$G$2281,"")</f>
        <v>75.900000000000006</v>
      </c>
      <c r="AX105" s="5">
        <f>_xlfn.XLOOKUP(AX$3&amp;$A105,[3]Calcs!$Q$2:$Q$2281,[3]Calcs!$G$2:$G$2281,"")</f>
        <v>76.099999999999994</v>
      </c>
      <c r="AY105" s="5">
        <f>_xlfn.XLOOKUP(AY$3&amp;$A105,[3]Calcs!$Q$2:$Q$2281,[3]Calcs!$G$2:$G$2281,"")</f>
        <v>76.3</v>
      </c>
      <c r="AZ105" s="5">
        <f>_xlfn.XLOOKUP(AZ$3&amp;$A105,[3]Calcs!$Q$2:$Q$2281,[3]Calcs!$G$2:$G$2281,"")</f>
        <v>76.5</v>
      </c>
      <c r="BA105" s="5">
        <f>_xlfn.XLOOKUP(BA$3&amp;$A105,[3]Calcs!$Q$2:$Q$2281,[3]Calcs!$G$2:$G$2281,"")</f>
        <v>76.7</v>
      </c>
      <c r="BB105" s="5">
        <f>_xlfn.XLOOKUP(BB$3&amp;$A105,[3]Calcs!$Q$2:$Q$2281,[3]Calcs!$G$2:$G$2281,"")</f>
        <v>76.078558139534891</v>
      </c>
      <c r="BC105" s="127">
        <f t="shared" si="45"/>
        <v>0.17538461538461519</v>
      </c>
      <c r="BD105" s="6">
        <f t="shared" si="46"/>
        <v>-0.62144186046511152</v>
      </c>
      <c r="BE105" s="17">
        <f>_xlfn.XLOOKUP(BE$3&amp;$A105,[3]Calcs!$Q$2:$Q$2281,[3]Calcs!$I$2:$I$2281,"")</f>
        <v>1.9646222111484499</v>
      </c>
      <c r="BF105" s="5">
        <f>_xlfn.XLOOKUP(BF$3&amp;$A105,[3]Calcs!$Q$2:$Q$2281,[3]Calcs!$I$2:$I$2281,"")</f>
        <v>2.13199403964409</v>
      </c>
      <c r="BG105" s="5">
        <f>_xlfn.XLOOKUP(BG$3&amp;$A105,[3]Calcs!$Q$2:$Q$2281,[3]Calcs!$I$2:$I$2281,"")</f>
        <v>2.0590645607944902</v>
      </c>
      <c r="BH105" s="5">
        <f>_xlfn.XLOOKUP(BH$3&amp;$A105,[3]Calcs!$Q$2:$Q$2281,[3]Calcs!$I$2:$I$2281,"")</f>
        <v>1.9955658958186699</v>
      </c>
      <c r="BI105" s="5">
        <f>_xlfn.XLOOKUP(BI$3&amp;$A105,[3]Calcs!$Q$2:$Q$2281,[3]Calcs!$I$2:$I$2281,"")</f>
        <v>2.13829084082679</v>
      </c>
      <c r="BJ105" s="5">
        <f>_xlfn.XLOOKUP(BJ$3&amp;$A105,[3]Calcs!$Q$2:$Q$2281,[3]Calcs!$I$2:$I$2281,"")</f>
        <v>2.0684411149328699</v>
      </c>
      <c r="BK105" s="5">
        <f>_xlfn.XLOOKUP(BK$3&amp;$A105,[3]Calcs!$Q$2:$Q$2281,[3]Calcs!$I$2:$I$2281,"")</f>
        <v>2.2119324403195599</v>
      </c>
      <c r="BL105" s="5">
        <f>_xlfn.XLOOKUP(BL$3&amp;$A105,[3]Calcs!$Q$2:$Q$2281,[3]Calcs!$I$2:$I$2281,"")</f>
        <v>2.1343622496696901</v>
      </c>
      <c r="BM105" s="5">
        <f>_xlfn.XLOOKUP(BM$3&amp;$A105,[3]Calcs!$Q$2:$Q$2281,[3]Calcs!$I$2:$I$2281,"")</f>
        <v>2.1568925642166801</v>
      </c>
      <c r="BN105" s="5">
        <f>_xlfn.XLOOKUP(BN$3&amp;$A105,[3]Calcs!$Q$2:$Q$2281,[3]Calcs!$I$2:$I$2281,"")</f>
        <v>2.1522640033233098</v>
      </c>
      <c r="BO105" s="5">
        <f>_xlfn.XLOOKUP(BO$3&amp;$A105,[3]Calcs!$Q$2:$Q$2281,[3]Calcs!$I$2:$I$2281,"")</f>
        <v>2.15384163015282</v>
      </c>
      <c r="BP105" s="5">
        <f>_xlfn.XLOOKUP(BP$3&amp;$A105,[3]Calcs!$Q$2:$Q$2281,[3]Calcs!$I$2:$I$2281,"")</f>
        <v>2.1535703198425602</v>
      </c>
      <c r="BQ105" s="5">
        <f>_xlfn.XLOOKUP(BQ$3&amp;$A105,[3]Calcs!$Q$2:$Q$2281,[3]Calcs!$I$2:$I$2281,"")</f>
        <v>2.139239539118396</v>
      </c>
      <c r="BR105" s="5">
        <f>_xlfn.XLOOKUP(BR$3&amp;$A105,[3]Calcs!$Q$2:$Q$2281,[3]Calcs!$I$2:$I$2281,"")</f>
        <v>2.1182638189748237</v>
      </c>
      <c r="BS105" s="5">
        <f>_xlfn.XLOOKUP(BS$3&amp;$A105,[3]Calcs!$Q$2:$Q$2281,[3]Calcs!$I$2:$I$2281,"")</f>
        <v>1.9294321216889525</v>
      </c>
      <c r="BT105" s="127">
        <f t="shared" si="47"/>
        <v>9.4355457965188301E-3</v>
      </c>
      <c r="BU105" s="6">
        <f t="shared" si="48"/>
        <v>-0.18883169728587124</v>
      </c>
      <c r="BV105" s="15" t="str">
        <f t="shared" si="59"/>
        <v/>
      </c>
      <c r="BW105" t="str">
        <f t="shared" si="59"/>
        <v/>
      </c>
      <c r="BX105" t="str">
        <f t="shared" si="59"/>
        <v/>
      </c>
      <c r="BY105">
        <f t="shared" si="59"/>
        <v>32</v>
      </c>
      <c r="BZ105">
        <f t="shared" si="59"/>
        <v>30</v>
      </c>
      <c r="CA105">
        <f t="shared" si="59"/>
        <v>39</v>
      </c>
      <c r="CB105">
        <f t="shared" si="59"/>
        <v>63</v>
      </c>
      <c r="CC105">
        <f t="shared" si="59"/>
        <v>31</v>
      </c>
      <c r="CD105">
        <f t="shared" si="59"/>
        <v>53</v>
      </c>
      <c r="CE105">
        <f t="shared" si="59"/>
        <v>36</v>
      </c>
      <c r="CF105">
        <f t="shared" si="59"/>
        <v>64</v>
      </c>
      <c r="CG105">
        <f t="shared" si="59"/>
        <v>88</v>
      </c>
      <c r="CH105">
        <f t="shared" si="59"/>
        <v>60</v>
      </c>
      <c r="CI105">
        <f t="shared" si="59"/>
        <v>81</v>
      </c>
      <c r="CJ105">
        <f t="shared" si="59"/>
        <v>43</v>
      </c>
      <c r="CK105" s="17" t="s">
        <v>333</v>
      </c>
      <c r="CL105" s="5" t="s">
        <v>333</v>
      </c>
      <c r="CM105" s="5" t="s">
        <v>333</v>
      </c>
      <c r="CN105" s="5">
        <v>10.525691</v>
      </c>
      <c r="CO105" s="5">
        <v>10.635245000000001</v>
      </c>
      <c r="CP105" s="5">
        <v>10.741871999999999</v>
      </c>
      <c r="CQ105" s="5">
        <v>10.846993000000001</v>
      </c>
      <c r="CR105" s="5">
        <v>10.952949</v>
      </c>
      <c r="CS105" s="5">
        <v>11.063195</v>
      </c>
      <c r="CT105" s="5">
        <v>11.179950999999999</v>
      </c>
      <c r="CU105" s="5">
        <v>11.303941999999999</v>
      </c>
      <c r="CV105" s="5">
        <v>11.433438000000001</v>
      </c>
      <c r="CW105" s="5">
        <v>11.565203</v>
      </c>
      <c r="CX105" s="5">
        <v>11.694720999999999</v>
      </c>
      <c r="CY105" s="5">
        <v>11.818618000000001</v>
      </c>
      <c r="CZ105" t="str">
        <f t="shared" si="60"/>
        <v/>
      </c>
      <c r="DA105" t="str">
        <f t="shared" si="60"/>
        <v/>
      </c>
      <c r="DB105" t="str">
        <f t="shared" si="60"/>
        <v/>
      </c>
      <c r="DC105">
        <f t="shared" si="60"/>
        <v>516.48597240715924</v>
      </c>
      <c r="DD105">
        <f t="shared" si="60"/>
        <v>521.00316919810518</v>
      </c>
      <c r="DE105">
        <f t="shared" si="60"/>
        <v>511.81298520753796</v>
      </c>
      <c r="DF105">
        <f t="shared" si="60"/>
        <v>477.12339124002347</v>
      </c>
      <c r="DG105">
        <f t="shared" si="60"/>
        <v>547.7696299473198</v>
      </c>
      <c r="DH105">
        <f t="shared" si="60"/>
        <v>515.01345040812885</v>
      </c>
      <c r="DI105">
        <f t="shared" si="60"/>
        <v>549.52934658939512</v>
      </c>
      <c r="DJ105">
        <f t="shared" si="60"/>
        <v>508.60580280788952</v>
      </c>
      <c r="DK105">
        <f t="shared" si="60"/>
        <v>484.39741117757268</v>
      </c>
      <c r="DL105">
        <f t="shared" si="60"/>
        <v>540.12105388733391</v>
      </c>
      <c r="DM105">
        <f t="shared" si="60"/>
        <v>513.66178564493305</v>
      </c>
      <c r="DN105">
        <f t="shared" si="60"/>
        <v>560.04390673493026</v>
      </c>
      <c r="DO105" s="5">
        <v>10.201210999999999</v>
      </c>
      <c r="DP105" s="5">
        <v>10.304729</v>
      </c>
      <c r="DQ105" s="5">
        <v>10.414425</v>
      </c>
      <c r="DR105" s="5">
        <v>10.525691</v>
      </c>
      <c r="DS105" s="5">
        <v>10.635245000000001</v>
      </c>
      <c r="DT105" s="5">
        <v>10.741871999999999</v>
      </c>
      <c r="DU105" s="5">
        <v>10.846993000000001</v>
      </c>
      <c r="DV105" s="5">
        <v>10.952949</v>
      </c>
      <c r="DW105" s="5">
        <v>11.063195</v>
      </c>
      <c r="DX105" s="5">
        <v>11.179950999999999</v>
      </c>
      <c r="DY105" s="5">
        <v>11.303941999999999</v>
      </c>
      <c r="DZ105" s="5">
        <v>11.433438000000001</v>
      </c>
      <c r="EA105" s="5">
        <v>11.565203</v>
      </c>
      <c r="EB105" s="5">
        <v>11.694720999999999</v>
      </c>
      <c r="EC105" s="5">
        <v>11.818618000000001</v>
      </c>
      <c r="ED105" s="127" t="str">
        <f>IFERROR(E105/VLOOKUP($C105,$C$159:$S$166,E$3-2003,0),"")</f>
        <v/>
      </c>
      <c r="EE105" s="129" cm="1">
        <f t="array" ref="EE105">TREND($EG105:$EQ105,$EG$3:$EQ$3,EE$3)</f>
        <v>1.1299448721777239</v>
      </c>
      <c r="EF105" s="129" cm="1">
        <f t="array" ref="EF105">TREND($EG105:$EQ105,$EG$3:$EQ$3,EF$3)</f>
        <v>1.1210104351714243</v>
      </c>
      <c r="EG105" s="6">
        <f t="shared" si="62"/>
        <v>1.1082737552541726</v>
      </c>
      <c r="EH105" s="6">
        <f t="shared" si="62"/>
        <v>1.1075917673286673</v>
      </c>
      <c r="EI105" s="6">
        <f t="shared" si="62"/>
        <v>1.0995685439886795</v>
      </c>
      <c r="EJ105" s="6">
        <f t="shared" si="54"/>
        <v>1.0246295060626998</v>
      </c>
      <c r="EK105" s="6">
        <f t="shared" si="54"/>
        <v>1.159866023854621</v>
      </c>
      <c r="EL105" s="6">
        <f t="shared" si="54"/>
        <v>1.0372794589052483</v>
      </c>
      <c r="EM105" s="6">
        <f t="shared" si="54"/>
        <v>1.1097207199696948</v>
      </c>
      <c r="EN105" s="6">
        <f t="shared" si="54"/>
        <v>1.0099338735978238</v>
      </c>
      <c r="EO105" s="6">
        <f t="shared" si="54"/>
        <v>0.97758910293030932</v>
      </c>
      <c r="EP105" s="6">
        <f t="shared" si="54"/>
        <v>1.1005232960070945</v>
      </c>
      <c r="EQ105" s="6">
        <f t="shared" si="55"/>
        <v>1.0064658965707711</v>
      </c>
      <c r="ER105" s="6">
        <f>IFERROR(S105/VLOOKUP($C105,$C$159:$S$166,S$3-2003,0),"")</f>
        <v>1.0870693683807866</v>
      </c>
      <c r="ES105" s="17" t="str">
        <f t="shared" si="58"/>
        <v/>
      </c>
      <c r="ET105" s="5">
        <f t="shared" si="58"/>
        <v>51.954263719840689</v>
      </c>
      <c r="EU105" s="5">
        <f t="shared" si="58"/>
        <v>49.201962948814725</v>
      </c>
      <c r="EV105" s="5">
        <f t="shared" si="58"/>
        <v>49.069079873916039</v>
      </c>
      <c r="EW105" s="5">
        <f t="shared" si="58"/>
        <v>48.988356093169934</v>
      </c>
      <c r="EX105" s="5">
        <f t="shared" si="58"/>
        <v>47.646535464911331</v>
      </c>
      <c r="EY105" s="5">
        <f t="shared" si="58"/>
        <v>43.98669670387207</v>
      </c>
      <c r="EZ105" s="5">
        <f t="shared" si="58"/>
        <v>50.011154981851895</v>
      </c>
      <c r="FA105" s="5">
        <f t="shared" si="58"/>
        <v>46.551963551951211</v>
      </c>
      <c r="FB105" s="5">
        <f t="shared" si="58"/>
        <v>49.153108684411514</v>
      </c>
      <c r="FC105" s="5">
        <f t="shared" si="58"/>
        <v>44.993667059499202</v>
      </c>
      <c r="FD105" s="5">
        <f t="shared" si="58"/>
        <v>42.366732664100915</v>
      </c>
      <c r="FE105" s="5">
        <f t="shared" si="58"/>
        <v>46.702254503213986</v>
      </c>
      <c r="FF105" s="5">
        <f t="shared" si="58"/>
        <v>43.922534419156563</v>
      </c>
      <c r="FG105" s="5">
        <f t="shared" si="49"/>
        <v>47.386581640504012</v>
      </c>
      <c r="FH105" s="15" t="str">
        <f t="shared" si="61"/>
        <v/>
      </c>
      <c r="FI105">
        <f t="shared" si="61"/>
        <v>535.37460802749024</v>
      </c>
      <c r="FJ105">
        <f t="shared" si="61"/>
        <v>512.41015298320974</v>
      </c>
      <c r="FK105">
        <f t="shared" si="61"/>
        <v>516.48597240715924</v>
      </c>
      <c r="FL105">
        <f t="shared" si="61"/>
        <v>521.00316919810518</v>
      </c>
      <c r="FM105">
        <f t="shared" si="61"/>
        <v>511.81298520753796</v>
      </c>
      <c r="FN105">
        <f t="shared" si="61"/>
        <v>477.12339124002347</v>
      </c>
      <c r="FO105">
        <f t="shared" si="61"/>
        <v>547.7696299473198</v>
      </c>
      <c r="FP105">
        <f t="shared" si="61"/>
        <v>515.01345040812885</v>
      </c>
      <c r="FQ105">
        <f t="shared" si="61"/>
        <v>549.52934658939512</v>
      </c>
      <c r="FR105">
        <f t="shared" si="61"/>
        <v>508.60580280788952</v>
      </c>
      <c r="FS105">
        <f t="shared" si="61"/>
        <v>484.39741117757268</v>
      </c>
      <c r="FT105">
        <f t="shared" si="61"/>
        <v>540.12105388733391</v>
      </c>
      <c r="FU105">
        <f t="shared" si="61"/>
        <v>513.66178564493305</v>
      </c>
      <c r="FV105">
        <f t="shared" si="61"/>
        <v>560.04390673493026</v>
      </c>
    </row>
    <row r="106" spans="1:178">
      <c r="A106" t="str">
        <f>VLOOKUP(B106,'[3]country codes'!$A$3:$B$287,2,0)</f>
        <v>SDN</v>
      </c>
      <c r="B106" s="1" t="s">
        <v>99</v>
      </c>
      <c r="C106" s="15">
        <v>5</v>
      </c>
      <c r="E106" s="17" t="str">
        <f>IFERROR(VLOOKUP(E$3&amp;$A106,[3]Calcs!$Q$2:$R$2281,2,0),"")</f>
        <v/>
      </c>
      <c r="F106" s="5" t="str">
        <f>IFERROR(VLOOKUP(F$3&amp;$A106,[3]Calcs!$Q$2:$R$2281,2,0),"")</f>
        <v/>
      </c>
      <c r="G106" s="5" t="str">
        <f>IFERROR(VLOOKUP(G$3&amp;$A106,[3]Calcs!$Q$2:$R$2281,2,0),"")</f>
        <v/>
      </c>
      <c r="H106" s="5" t="str">
        <f>IFERROR(VLOOKUP(H$3&amp;$A106,[3]Calcs!$Q$2:$R$2281,2,0),"")</f>
        <v/>
      </c>
      <c r="I106" s="5" t="str">
        <f>IFERROR(VLOOKUP(I$3&amp;$A106,[3]Calcs!$Q$2:$R$2281,2,0),"")</f>
        <v/>
      </c>
      <c r="J106" s="5">
        <f>IFERROR(VLOOKUP(J$3&amp;$A106,[3]Calcs!$Q$2:$R$2281,2,0),"")</f>
        <v>39.572230997309873</v>
      </c>
      <c r="K106" s="5">
        <f>IFERROR(VLOOKUP(K$3&amp;$A106,[3]Calcs!$Q$2:$R$2281,2,0),"")</f>
        <v>41.111548398414399</v>
      </c>
      <c r="L106" s="5">
        <f>IFERROR(VLOOKUP(L$3&amp;$A106,[3]Calcs!$Q$2:$R$2281,2,0),"")</f>
        <v>39.584862815307879</v>
      </c>
      <c r="M106" s="5">
        <f>IFERROR(VLOOKUP(M$3&amp;$A106,[3]Calcs!$Q$2:$R$2281,2,0),"")</f>
        <v>37.982880161545765</v>
      </c>
      <c r="N106" s="5" t="str">
        <f>IFERROR(VLOOKUP(N$3&amp;$A106,[3]Calcs!$Q$2:$R$2281,2,0),"")</f>
        <v/>
      </c>
      <c r="O106" s="5" t="str">
        <f>IFERROR(VLOOKUP(O$3&amp;$A106,[3]Calcs!$Q$2:$R$2281,2,0),"")</f>
        <v/>
      </c>
      <c r="P106" s="5" t="str">
        <f>IFERROR(VLOOKUP(P$3&amp;$A106,[3]Calcs!$Q$2:$R$2281,2,0),"")</f>
        <v/>
      </c>
      <c r="Q106" s="5" t="str">
        <f>IFERROR(VLOOKUP(Q$3&amp;$A106,[3]Calcs!$Q$2:$R$2281,2,0),"")</f>
        <v/>
      </c>
      <c r="R106" s="5">
        <f>IFERROR(VLOOKUP(R$3&amp;$A106,[3]Calcs!$Q$2:$R$2281,2,0),"")</f>
        <v>39.60313346635246</v>
      </c>
      <c r="S106" s="5" t="str">
        <f>IFERROR(VLOOKUP(S$3&amp;$A106,[3]Calcs!$Q$2:$R$2281,2,0),"")</f>
        <v/>
      </c>
      <c r="T106" s="127">
        <f t="shared" si="40"/>
        <v>-7.5723043930874229E-2</v>
      </c>
      <c r="U106" s="6">
        <f t="shared" si="41"/>
        <v>-0.21315465852513135</v>
      </c>
      <c r="V106" s="6" t="str">
        <f t="shared" si="42"/>
        <v/>
      </c>
      <c r="W106" s="17" t="str">
        <f>_xlfn.XLOOKUP(W$3&amp;$A106,[3]Calcs!$Q$2:$Q$2281,[3]Calcs!$H$2:$H$2281,"")</f>
        <v/>
      </c>
      <c r="X106" s="5" t="str">
        <f>_xlfn.XLOOKUP(X$3&amp;$A106,[3]Calcs!$Q$2:$Q$2281,[3]Calcs!$H$2:$H$2281,"")</f>
        <v/>
      </c>
      <c r="Y106" s="5" t="str">
        <f>_xlfn.XLOOKUP(Y$3&amp;$A106,[3]Calcs!$Q$2:$Q$2281,[3]Calcs!$H$2:$H$2281,"")</f>
        <v/>
      </c>
      <c r="Z106" s="5">
        <f>_xlfn.XLOOKUP(Z$3&amp;$A106,[3]Calcs!$Q$2:$Q$2281,[3]Calcs!$H$2:$H$2281,"")</f>
        <v>4.4549174308776855</v>
      </c>
      <c r="AA106" s="5">
        <f>_xlfn.XLOOKUP(AA$3&amp;$A106,[3]Calcs!$Q$2:$Q$2281,[3]Calcs!$H$2:$H$2281,"")</f>
        <v>4.4351596832275391</v>
      </c>
      <c r="AB106" s="5">
        <f>_xlfn.XLOOKUP(AB$3&amp;$A106,[3]Calcs!$Q$2:$Q$2281,[3]Calcs!$H$2:$H$2281,"")</f>
        <v>4.3144564628601074</v>
      </c>
      <c r="AC106" s="5">
        <f>_xlfn.XLOOKUP(AC$3&amp;$A106,[3]Calcs!$Q$2:$Q$2281,[3]Calcs!$H$2:$H$2281,"")</f>
        <v>4.550499439239502</v>
      </c>
      <c r="AD106" s="5">
        <f>_xlfn.XLOOKUP(AD$3&amp;$A106,[3]Calcs!$Q$2:$Q$2281,[3]Calcs!$H$2:$H$2281,"")</f>
        <v>4.3445861339569092</v>
      </c>
      <c r="AE106" s="5">
        <f>_xlfn.XLOOKUP(AE$3&amp;$A106,[3]Calcs!$Q$2:$Q$2281,[3]Calcs!$H$2:$H$2281,"")</f>
        <v>4.1386728286743164</v>
      </c>
      <c r="AF106" s="5" t="str">
        <f>_xlfn.XLOOKUP(AF$3&amp;$A106,[3]Calcs!$Q$2:$Q$2281,[3]Calcs!$H$2:$H$2281,"")</f>
        <v/>
      </c>
      <c r="AG106" s="5" t="str">
        <f>_xlfn.XLOOKUP(AG$3&amp;$A106,[3]Calcs!$Q$2:$Q$2281,[3]Calcs!$H$2:$H$2281,"")</f>
        <v/>
      </c>
      <c r="AH106" s="5" t="str">
        <f>_xlfn.XLOOKUP(AH$3&amp;$A106,[3]Calcs!$Q$2:$Q$2281,[3]Calcs!$H$2:$H$2281,"")</f>
        <v/>
      </c>
      <c r="AI106" s="5" t="str">
        <f>_xlfn.XLOOKUP(AI$3&amp;$A106,[3]Calcs!$Q$2:$Q$2281,[3]Calcs!$H$2:$H$2281,"")</f>
        <v/>
      </c>
      <c r="AJ106" s="5">
        <f>_xlfn.XLOOKUP(AJ$3&amp;$A106,[3]Calcs!$Q$2:$Q$2281,[3]Calcs!$H$2:$H$2281,"")</f>
        <v>4.2416294813156128</v>
      </c>
      <c r="AK106" s="128" t="str">
        <f>_xlfn.XLOOKUP(AK$3&amp;$A106,[3]Calcs!$Q$2:$Q$2281,[3]Calcs!$H$2:$H$2281,"")</f>
        <v/>
      </c>
      <c r="AL106" s="127">
        <f t="shared" si="43"/>
        <v>-2.5158729501392533E-2</v>
      </c>
      <c r="AM106" s="6" t="str">
        <f t="shared" si="44"/>
        <v/>
      </c>
      <c r="AN106" s="17">
        <f>_xlfn.XLOOKUP(AN$3&amp;$A106,[3]Calcs!$Q$2:$Q$2281,[3]Calcs!$G$2:$G$2281,"")</f>
        <v>61</v>
      </c>
      <c r="AO106" s="5">
        <f>_xlfn.XLOOKUP(AO$3&amp;$A106,[3]Calcs!$Q$2:$Q$2281,[3]Calcs!$G$2:$G$2281,"")</f>
        <v>61.4</v>
      </c>
      <c r="AP106" s="5">
        <f>_xlfn.XLOOKUP(AP$3&amp;$A106,[3]Calcs!$Q$2:$Q$2281,[3]Calcs!$G$2:$G$2281,"")</f>
        <v>61.9</v>
      </c>
      <c r="AQ106" s="5">
        <f>_xlfn.XLOOKUP(AQ$3&amp;$A106,[3]Calcs!$Q$2:$Q$2281,[3]Calcs!$G$2:$G$2281,"")</f>
        <v>62.3</v>
      </c>
      <c r="AR106" s="5">
        <f>_xlfn.XLOOKUP(AR$3&amp;$A106,[3]Calcs!$Q$2:$Q$2281,[3]Calcs!$G$2:$G$2281,"")</f>
        <v>62.8</v>
      </c>
      <c r="AS106" s="5">
        <f>_xlfn.XLOOKUP(AS$3&amp;$A106,[3]Calcs!$Q$2:$Q$2281,[3]Calcs!$G$2:$G$2281,"")</f>
        <v>63.2</v>
      </c>
      <c r="AT106" s="5">
        <f>_xlfn.XLOOKUP(AT$3&amp;$A106,[3]Calcs!$Q$2:$Q$2281,[3]Calcs!$G$2:$G$2281,"")</f>
        <v>63.5</v>
      </c>
      <c r="AU106" s="5">
        <f>_xlfn.XLOOKUP(AU$3&amp;$A106,[3]Calcs!$Q$2:$Q$2281,[3]Calcs!$G$2:$G$2281,"")</f>
        <v>63.9</v>
      </c>
      <c r="AV106" s="5">
        <f>_xlfn.XLOOKUP(AV$3&amp;$A106,[3]Calcs!$Q$2:$Q$2281,[3]Calcs!$G$2:$G$2281,"")</f>
        <v>64.2</v>
      </c>
      <c r="AW106" s="5">
        <f>_xlfn.XLOOKUP(AW$3&amp;$A106,[3]Calcs!$Q$2:$Q$2281,[3]Calcs!$G$2:$G$2281,"")</f>
        <v>64.400000000000006</v>
      </c>
      <c r="AX106" s="5">
        <f>_xlfn.XLOOKUP(AX$3&amp;$A106,[3]Calcs!$Q$2:$Q$2281,[3]Calcs!$G$2:$G$2281,"")</f>
        <v>64.7</v>
      </c>
      <c r="AY106" s="5">
        <f>_xlfn.XLOOKUP(AY$3&amp;$A106,[3]Calcs!$Q$2:$Q$2281,[3]Calcs!$G$2:$G$2281,"")</f>
        <v>64.900000000000006</v>
      </c>
      <c r="AZ106" s="5">
        <f>_xlfn.XLOOKUP(AZ$3&amp;$A106,[3]Calcs!$Q$2:$Q$2281,[3]Calcs!$G$2:$G$2281,"")</f>
        <v>65.099999999999994</v>
      </c>
      <c r="BA106" s="5">
        <f>_xlfn.XLOOKUP(BA$3&amp;$A106,[3]Calcs!$Q$2:$Q$2281,[3]Calcs!$G$2:$G$2281,"")</f>
        <v>65.3</v>
      </c>
      <c r="BB106" s="5">
        <f>_xlfn.XLOOKUP(BB$3&amp;$A106,[3]Calcs!$Q$2:$Q$2281,[3]Calcs!$G$2:$G$2281,"")</f>
        <v>65.382651162790694</v>
      </c>
      <c r="BC106" s="127">
        <f t="shared" si="45"/>
        <v>0.33362637362637376</v>
      </c>
      <c r="BD106" s="6">
        <f t="shared" si="46"/>
        <v>8.2651162790696731E-2</v>
      </c>
      <c r="BE106" s="17" t="str">
        <f>_xlfn.XLOOKUP(BE$3&amp;$A106,[3]Calcs!$Q$2:$Q$2281,[3]Calcs!$I$2:$I$2281,"")</f>
        <v/>
      </c>
      <c r="BF106" s="5" t="str">
        <f>_xlfn.XLOOKUP(BF$3&amp;$A106,[3]Calcs!$Q$2:$Q$2281,[3]Calcs!$I$2:$I$2281,"")</f>
        <v/>
      </c>
      <c r="BG106" s="5" t="str">
        <f>_xlfn.XLOOKUP(BG$3&amp;$A106,[3]Calcs!$Q$2:$Q$2281,[3]Calcs!$I$2:$I$2281,"")</f>
        <v/>
      </c>
      <c r="BH106" s="5" t="str">
        <f>_xlfn.XLOOKUP(BH$3&amp;$A106,[3]Calcs!$Q$2:$Q$2281,[3]Calcs!$I$2:$I$2281,"")</f>
        <v/>
      </c>
      <c r="BI106" s="5" t="str">
        <f>_xlfn.XLOOKUP(BI$3&amp;$A106,[3]Calcs!$Q$2:$Q$2281,[3]Calcs!$I$2:$I$2281,"")</f>
        <v/>
      </c>
      <c r="BJ106" s="5">
        <f>_xlfn.XLOOKUP(BJ$3&amp;$A106,[3]Calcs!$Q$2:$Q$2281,[3]Calcs!$I$2:$I$2281,"")</f>
        <v>1.23362832711908</v>
      </c>
      <c r="BK106" s="5">
        <f>_xlfn.XLOOKUP(BK$3&amp;$A106,[3]Calcs!$Q$2:$Q$2281,[3]Calcs!$I$2:$I$2281,"")</f>
        <v>1.2473492246062701</v>
      </c>
      <c r="BL106" s="5">
        <f>_xlfn.XLOOKUP(BL$3&amp;$A106,[3]Calcs!$Q$2:$Q$2281,[3]Calcs!$I$2:$I$2281,"")</f>
        <v>1.35048730180647</v>
      </c>
      <c r="BM106" s="5">
        <f>_xlfn.XLOOKUP(BM$3&amp;$A106,[3]Calcs!$Q$2:$Q$2281,[3]Calcs!$I$2:$I$2281,"")</f>
        <v>1.4394456458559799</v>
      </c>
      <c r="BN106" s="5">
        <f>_xlfn.XLOOKUP(BN$3&amp;$A106,[3]Calcs!$Q$2:$Q$2281,[3]Calcs!$I$2:$I$2281,"")</f>
        <v>1.30662082356845</v>
      </c>
      <c r="BO106" s="5">
        <f>_xlfn.XLOOKUP(BO$3&amp;$A106,[3]Calcs!$Q$2:$Q$2281,[3]Calcs!$I$2:$I$2281,"")</f>
        <v>1.3771551504410999</v>
      </c>
      <c r="BP106" s="5">
        <f>_xlfn.XLOOKUP(BP$3&amp;$A106,[3]Calcs!$Q$2:$Q$2281,[3]Calcs!$I$2:$I$2281,"")</f>
        <v>1.3345123782733701</v>
      </c>
      <c r="BQ106" s="5">
        <f>_xlfn.XLOOKUP(BQ$3&amp;$A106,[3]Calcs!$Q$2:$Q$2281,[3]Calcs!$I$2:$I$2281,"")</f>
        <v>1.3362767854764168</v>
      </c>
      <c r="BR106" s="5">
        <f>_xlfn.XLOOKUP(BR$3&amp;$A106,[3]Calcs!$Q$2:$Q$2281,[3]Calcs!$I$2:$I$2281,"")</f>
        <v>1.337276684244785</v>
      </c>
      <c r="BS106" s="5" t="str">
        <f>_xlfn.XLOOKUP(BS$3&amp;$A106,[3]Calcs!$Q$2:$Q$2281,[3]Calcs!$I$2:$I$2281,"")</f>
        <v/>
      </c>
      <c r="BT106" s="127">
        <f t="shared" si="47"/>
        <v>9.785596143869672E-3</v>
      </c>
      <c r="BU106" s="6" t="str">
        <f t="shared" si="48"/>
        <v/>
      </c>
      <c r="BV106" s="15" t="str">
        <f t="shared" ref="BV106:CJ122" si="64">IFERROR(RANK(E106,E$4:E$155),"")</f>
        <v/>
      </c>
      <c r="BW106" t="str">
        <f t="shared" si="64"/>
        <v/>
      </c>
      <c r="BX106" t="str">
        <f t="shared" si="64"/>
        <v/>
      </c>
      <c r="BY106" t="str">
        <f t="shared" si="64"/>
        <v/>
      </c>
      <c r="BZ106" t="str">
        <f t="shared" si="64"/>
        <v/>
      </c>
      <c r="CA106">
        <f t="shared" si="64"/>
        <v>95</v>
      </c>
      <c r="CB106">
        <f t="shared" si="64"/>
        <v>87</v>
      </c>
      <c r="CC106">
        <f t="shared" si="64"/>
        <v>92</v>
      </c>
      <c r="CD106">
        <f t="shared" si="64"/>
        <v>106</v>
      </c>
      <c r="CE106" t="str">
        <f t="shared" si="64"/>
        <v/>
      </c>
      <c r="CF106" t="str">
        <f t="shared" si="64"/>
        <v/>
      </c>
      <c r="CG106" t="str">
        <f t="shared" si="64"/>
        <v/>
      </c>
      <c r="CH106" t="str">
        <f t="shared" si="64"/>
        <v/>
      </c>
      <c r="CI106">
        <f t="shared" si="64"/>
        <v>112</v>
      </c>
      <c r="CJ106" t="str">
        <f t="shared" si="64"/>
        <v/>
      </c>
      <c r="CK106" s="17" t="s">
        <v>333</v>
      </c>
      <c r="CL106" s="5" t="s">
        <v>333</v>
      </c>
      <c r="CM106" s="5" t="s">
        <v>333</v>
      </c>
      <c r="CN106" s="5" t="s">
        <v>333</v>
      </c>
      <c r="CO106" s="5" t="s">
        <v>333</v>
      </c>
      <c r="CP106" s="5">
        <v>35.349676000000002</v>
      </c>
      <c r="CQ106" s="5">
        <v>36.193781000000001</v>
      </c>
      <c r="CR106" s="5">
        <v>37.072555000000001</v>
      </c>
      <c r="CS106" s="5">
        <v>37.977657000000001</v>
      </c>
      <c r="CT106" s="5" t="s">
        <v>333</v>
      </c>
      <c r="CU106" s="5" t="s">
        <v>333</v>
      </c>
      <c r="CV106" s="5" t="s">
        <v>333</v>
      </c>
      <c r="CW106" s="5" t="s">
        <v>333</v>
      </c>
      <c r="CX106" s="5">
        <v>42.813237000000001</v>
      </c>
      <c r="CY106" s="5" t="s">
        <v>333</v>
      </c>
      <c r="CZ106" t="str">
        <f t="shared" ref="CZ106:DN122" si="65">IFERROR(CK106*E106,"")</f>
        <v/>
      </c>
      <c r="DA106" t="str">
        <f t="shared" si="65"/>
        <v/>
      </c>
      <c r="DB106" t="str">
        <f t="shared" si="65"/>
        <v/>
      </c>
      <c r="DC106" t="str">
        <f t="shared" si="65"/>
        <v/>
      </c>
      <c r="DD106" t="str">
        <f t="shared" si="65"/>
        <v/>
      </c>
      <c r="DE106">
        <f t="shared" si="65"/>
        <v>1398.8655443520611</v>
      </c>
      <c r="DF106">
        <f t="shared" si="65"/>
        <v>1487.9823793031117</v>
      </c>
      <c r="DG106">
        <f t="shared" si="65"/>
        <v>1467.5120038879563</v>
      </c>
      <c r="DH106">
        <f t="shared" si="65"/>
        <v>1442.5007946472897</v>
      </c>
      <c r="DI106" t="str">
        <f t="shared" si="65"/>
        <v/>
      </c>
      <c r="DJ106" t="str">
        <f t="shared" si="65"/>
        <v/>
      </c>
      <c r="DK106" t="str">
        <f t="shared" si="65"/>
        <v/>
      </c>
      <c r="DL106" t="str">
        <f t="shared" si="65"/>
        <v/>
      </c>
      <c r="DM106">
        <f t="shared" si="65"/>
        <v>1695.5383390375794</v>
      </c>
      <c r="DN106" t="str">
        <f t="shared" si="65"/>
        <v/>
      </c>
      <c r="DO106" s="5">
        <v>31.661823999999999</v>
      </c>
      <c r="DP106" s="5">
        <v>32.360619</v>
      </c>
      <c r="DQ106" s="5">
        <v>33.060843999999996</v>
      </c>
      <c r="DR106" s="5">
        <v>33.783779000000003</v>
      </c>
      <c r="DS106" s="5">
        <v>34.545014000000002</v>
      </c>
      <c r="DT106" s="5">
        <v>35.349676000000002</v>
      </c>
      <c r="DU106" s="5">
        <v>36.193781000000001</v>
      </c>
      <c r="DV106" s="5">
        <v>37.072555000000001</v>
      </c>
      <c r="DW106" s="5">
        <v>37.977657000000001</v>
      </c>
      <c r="DX106" s="5">
        <v>38.902947999999995</v>
      </c>
      <c r="DY106" s="5">
        <v>39.847432999999995</v>
      </c>
      <c r="DZ106" s="5">
        <v>40.813397999999999</v>
      </c>
      <c r="EA106" s="5">
        <v>41.801532000000002</v>
      </c>
      <c r="EB106" s="5">
        <v>42.813237000000001</v>
      </c>
      <c r="EC106" s="5">
        <v>43.849269</v>
      </c>
      <c r="ED106" s="130" cm="1">
        <f t="array" ref="ED106">TREND($EI106:$EL106,$EI$3:$EL$3,ED$3)</f>
        <v>1.1761170363973648</v>
      </c>
      <c r="EE106" s="129" cm="1">
        <f t="array" ref="EE106">TREND($EI106:$EL106,$EI$3:$EL$3,EE$3)</f>
        <v>1.1623867710754681</v>
      </c>
      <c r="EF106" s="129" cm="1">
        <f t="array" ref="EF106">TREND($EI106:$EL106,$EI$3:$EL$3,EF$3)</f>
        <v>1.1486565057535714</v>
      </c>
      <c r="EG106" s="129" cm="1">
        <f t="array" ref="EG106">TREND($EI106:$EL106,$EI$3:$EL$3,EG$3)</f>
        <v>1.1349262404316711</v>
      </c>
      <c r="EH106" s="129" cm="1">
        <f t="array" ref="EH106">TREND($EI106:$EL106,$EI$3:$EL$3,EH$3)</f>
        <v>1.1211959751097744</v>
      </c>
      <c r="EI106" s="6">
        <f t="shared" ref="EI106:EP121" si="66">IFERROR(J106/VLOOKUP($C106,$C$159:$S$166,J$3-2003,0),"")</f>
        <v>1.0900370162179234</v>
      </c>
      <c r="EJ106" s="6">
        <f t="shared" si="66"/>
        <v>1.1050622094241134</v>
      </c>
      <c r="EK106" s="6">
        <f t="shared" si="66"/>
        <v>1.1096377299376758</v>
      </c>
      <c r="EL106" s="6">
        <f t="shared" si="66"/>
        <v>1.0427442916404119</v>
      </c>
      <c r="EM106" s="129">
        <f>EL106+(EQ106-EL106)/5</f>
        <v>1.0375421279012067</v>
      </c>
      <c r="EN106" s="129">
        <f>EL106+(EQ106-EL106)*2/5</f>
        <v>1.0323399641620012</v>
      </c>
      <c r="EO106" s="129">
        <f>EL106+(EQ106-EL106)*3/5</f>
        <v>1.027137800422796</v>
      </c>
      <c r="EP106" s="129">
        <f>EL106+(EQ106-EL106)*4/5</f>
        <v>1.0219356366835906</v>
      </c>
      <c r="EQ106" s="6">
        <f t="shared" ref="EQ106:ER137" si="67">IFERROR(R106/VLOOKUP($C106,$C$159:$S$166,R$3-2003,0),"")</f>
        <v>1.0167334729443853</v>
      </c>
      <c r="ER106" s="129" cm="1">
        <f t="array" ref="ER106">TREND($EM106:$EQ106,$EM$3:$EQ$3,ER$3)</f>
        <v>1.0115313092051803</v>
      </c>
      <c r="ES106" s="17">
        <f t="shared" si="58"/>
        <v>36.63121876099855</v>
      </c>
      <c r="ET106" s="5">
        <f t="shared" si="58"/>
        <v>38.596751507885628</v>
      </c>
      <c r="EU106" s="5">
        <f t="shared" si="58"/>
        <v>38.847331740575115</v>
      </c>
      <c r="EV106" s="5">
        <f t="shared" si="58"/>
        <v>38.733552506344388</v>
      </c>
      <c r="EW106" s="5">
        <f t="shared" si="58"/>
        <v>38.098646566601602</v>
      </c>
      <c r="EX106" s="5">
        <f t="shared" si="58"/>
        <v>39.572230997309873</v>
      </c>
      <c r="EY106" s="5">
        <f t="shared" si="58"/>
        <v>41.111548398414399</v>
      </c>
      <c r="EZ106" s="5">
        <f t="shared" si="58"/>
        <v>39.584862815307879</v>
      </c>
      <c r="FA106" s="5">
        <f t="shared" si="58"/>
        <v>37.982880161545765</v>
      </c>
      <c r="FB106" s="5">
        <f t="shared" si="58"/>
        <v>38.429025124825557</v>
      </c>
      <c r="FC106" s="5">
        <f t="shared" si="58"/>
        <v>38.773493460278893</v>
      </c>
      <c r="FD106" s="5">
        <f t="shared" si="58"/>
        <v>39.721570621387997</v>
      </c>
      <c r="FE106" s="5">
        <f t="shared" si="58"/>
        <v>40.505302090338844</v>
      </c>
      <c r="FF106" s="5">
        <f t="shared" si="58"/>
        <v>39.60313346635246</v>
      </c>
      <c r="FG106" s="5">
        <f t="shared" si="49"/>
        <v>41.75245031625343</v>
      </c>
      <c r="FH106" s="15">
        <f t="shared" ref="FH106:FV122" si="68">IFERROR(ES106*DO106,"")</f>
        <v>1159.811201316234</v>
      </c>
      <c r="FI106">
        <f t="shared" si="68"/>
        <v>1249.0147701843623</v>
      </c>
      <c r="FJ106">
        <f t="shared" si="68"/>
        <v>1284.3255744914022</v>
      </c>
      <c r="FK106">
        <f t="shared" si="68"/>
        <v>1308.5657777592351</v>
      </c>
      <c r="FL106">
        <f t="shared" si="68"/>
        <v>1316.1182790243042</v>
      </c>
      <c r="FM106">
        <f t="shared" si="68"/>
        <v>1398.8655443520611</v>
      </c>
      <c r="FN106">
        <f t="shared" si="68"/>
        <v>1487.9823793031117</v>
      </c>
      <c r="FO106">
        <f t="shared" si="68"/>
        <v>1467.5120038879563</v>
      </c>
      <c r="FP106">
        <f t="shared" si="68"/>
        <v>1442.5007946472897</v>
      </c>
      <c r="FQ106">
        <f t="shared" si="68"/>
        <v>1495.002366121782</v>
      </c>
      <c r="FR106">
        <f t="shared" si="68"/>
        <v>1545.0241828344012</v>
      </c>
      <c r="FS106">
        <f t="shared" si="68"/>
        <v>1621.1722709558155</v>
      </c>
      <c r="FT106">
        <f t="shared" si="68"/>
        <v>1693.1836814989661</v>
      </c>
      <c r="FU106">
        <f t="shared" si="68"/>
        <v>1695.5383390375794</v>
      </c>
      <c r="FV106">
        <f t="shared" si="68"/>
        <v>1830.8144253265318</v>
      </c>
    </row>
    <row r="107" spans="1:178">
      <c r="A107" t="str">
        <f>VLOOKUP(B107,'[3]country codes'!$A$3:$B$287,2,0)</f>
        <v>ZMB</v>
      </c>
      <c r="B107" s="1" t="s">
        <v>126</v>
      </c>
      <c r="C107" s="15">
        <v>5</v>
      </c>
      <c r="E107" s="17">
        <f>IFERROR(VLOOKUP(E$3&amp;$A107,[3]Calcs!$Q$2:$R$2281,2,0),"")</f>
        <v>34.04660961632537</v>
      </c>
      <c r="F107" s="5">
        <f>IFERROR(VLOOKUP(F$3&amp;$A107,[3]Calcs!$Q$2:$R$2281,2,0),"")</f>
        <v>30.7967397455166</v>
      </c>
      <c r="G107" s="5">
        <f>IFERROR(VLOOKUP(G$3&amp;$A107,[3]Calcs!$Q$2:$R$2281,2,0),"")</f>
        <v>36.159793261735629</v>
      </c>
      <c r="H107" s="5">
        <f>IFERROR(VLOOKUP(H$3&amp;$A107,[3]Calcs!$Q$2:$R$2281,2,0),"")</f>
        <v>40.042199746635291</v>
      </c>
      <c r="I107" s="5">
        <f>IFERROR(VLOOKUP(I$3&amp;$A107,[3]Calcs!$Q$2:$R$2281,2,0),"")</f>
        <v>40.674174901845248</v>
      </c>
      <c r="J107" s="5">
        <f>IFERROR(VLOOKUP(J$3&amp;$A107,[3]Calcs!$Q$2:$R$2281,2,0),"")</f>
        <v>41.008396574863575</v>
      </c>
      <c r="K107" s="5">
        <f>IFERROR(VLOOKUP(K$3&amp;$A107,[3]Calcs!$Q$2:$R$2281,2,0),"")</f>
        <v>41.49864284474608</v>
      </c>
      <c r="L107" s="5">
        <f>IFERROR(VLOOKUP(L$3&amp;$A107,[3]Calcs!$Q$2:$R$2281,2,0),"")</f>
        <v>43.936539746050876</v>
      </c>
      <c r="M107" s="5">
        <f>IFERROR(VLOOKUP(M$3&amp;$A107,[3]Calcs!$Q$2:$R$2281,2,0),"")</f>
        <v>39.263989211349127</v>
      </c>
      <c r="N107" s="5">
        <f>IFERROR(VLOOKUP(N$3&amp;$A107,[3]Calcs!$Q$2:$R$2281,2,0),"")</f>
        <v>43.263017941164016</v>
      </c>
      <c r="O107" s="5">
        <f>IFERROR(VLOOKUP(O$3&amp;$A107,[3]Calcs!$Q$2:$R$2281,2,0),"")</f>
        <v>40.407899811955943</v>
      </c>
      <c r="P107" s="5">
        <f>IFERROR(VLOOKUP(P$3&amp;$A107,[3]Calcs!$Q$2:$R$2281,2,0),"")</f>
        <v>37.994290038179201</v>
      </c>
      <c r="Q107" s="5">
        <f>IFERROR(VLOOKUP(Q$3&amp;$A107,[3]Calcs!$Q$2:$R$2281,2,0),"")</f>
        <v>38.992156645998449</v>
      </c>
      <c r="R107" s="5">
        <f>IFERROR(VLOOKUP(R$3&amp;$A107,[3]Calcs!$Q$2:$R$2281,2,0),"")</f>
        <v>34.410910865303727</v>
      </c>
      <c r="S107" s="5">
        <f>IFERROR(VLOOKUP(S$3&amp;$A107,[3]Calcs!$Q$2:$R$2281,2,0),"")</f>
        <v>45.225513532570737</v>
      </c>
      <c r="T107" s="127">
        <f t="shared" si="40"/>
        <v>0.27275772218595828</v>
      </c>
      <c r="U107" s="6">
        <f t="shared" si="41"/>
        <v>0.30676907331988984</v>
      </c>
      <c r="V107" s="6">
        <f t="shared" si="42"/>
        <v>10.81460266726701</v>
      </c>
      <c r="W107" s="17">
        <f>_xlfn.XLOOKUP(W$3&amp;$A107,[3]Calcs!$Q$2:$Q$2281,[3]Calcs!$H$2:$H$2281,"")</f>
        <v>4.8244547843933105</v>
      </c>
      <c r="X107" s="5">
        <f>_xlfn.XLOOKUP(X$3&amp;$A107,[3]Calcs!$Q$2:$Q$2281,[3]Calcs!$H$2:$H$2281,"")</f>
        <v>3.9982931613922119</v>
      </c>
      <c r="Y107" s="5">
        <f>_xlfn.XLOOKUP(Y$3&amp;$A107,[3]Calcs!$Q$2:$Q$2281,[3]Calcs!$H$2:$H$2281,"")</f>
        <v>4.7302632331848145</v>
      </c>
      <c r="Z107" s="5">
        <f>_xlfn.XLOOKUP(Z$3&amp;$A107,[3]Calcs!$Q$2:$Q$2281,[3]Calcs!$H$2:$H$2281,"")</f>
        <v>5.2603607177734375</v>
      </c>
      <c r="AA107" s="5">
        <f>_xlfn.XLOOKUP(AA$3&amp;$A107,[3]Calcs!$Q$2:$Q$2281,[3]Calcs!$H$2:$H$2281,"")</f>
        <v>5.1297371387481689</v>
      </c>
      <c r="AB107" s="5">
        <f>_xlfn.XLOOKUP(AB$3&amp;$A107,[3]Calcs!$Q$2:$Q$2281,[3]Calcs!$H$2:$H$2281,"")</f>
        <v>4.9991135597229004</v>
      </c>
      <c r="AC107" s="5">
        <f>_xlfn.XLOOKUP(AC$3&amp;$A107,[3]Calcs!$Q$2:$Q$2281,[3]Calcs!$H$2:$H$2281,"")</f>
        <v>5.0133748054504395</v>
      </c>
      <c r="AD107" s="5">
        <f>_xlfn.XLOOKUP(AD$3&amp;$A107,[3]Calcs!$Q$2:$Q$2281,[3]Calcs!$H$2:$H$2281,"")</f>
        <v>5.2439956665039063</v>
      </c>
      <c r="AE107" s="5">
        <f>_xlfn.XLOOKUP(AE$3&amp;$A107,[3]Calcs!$Q$2:$Q$2281,[3]Calcs!$H$2:$H$2281,"")</f>
        <v>4.3458371162414551</v>
      </c>
      <c r="AF107" s="5">
        <f>_xlfn.XLOOKUP(AF$3&amp;$A107,[3]Calcs!$Q$2:$Q$2281,[3]Calcs!$H$2:$H$2281,"")</f>
        <v>4.8431644439697266</v>
      </c>
      <c r="AG107" s="5">
        <f>_xlfn.XLOOKUP(AG$3&amp;$A107,[3]Calcs!$Q$2:$Q$2281,[3]Calcs!$H$2:$H$2281,"")</f>
        <v>4.3475437164306641</v>
      </c>
      <c r="AH107" s="5">
        <f>_xlfn.XLOOKUP(AH$3&amp;$A107,[3]Calcs!$Q$2:$Q$2281,[3]Calcs!$H$2:$H$2281,"")</f>
        <v>3.9327774047851563</v>
      </c>
      <c r="AI107" s="5">
        <f>_xlfn.XLOOKUP(AI$3&amp;$A107,[3]Calcs!$Q$2:$Q$2281,[3]Calcs!$H$2:$H$2281,"")</f>
        <v>4.0414881706237793</v>
      </c>
      <c r="AJ107" s="5">
        <f>_xlfn.XLOOKUP(AJ$3&amp;$A107,[3]Calcs!$Q$2:$Q$2281,[3]Calcs!$H$2:$H$2281,"")</f>
        <v>3.3067965507507324</v>
      </c>
      <c r="AK107" s="128">
        <f>_xlfn.XLOOKUP(AK$3&amp;$A107,[3]Calcs!$Q$2:$Q$2281,[3]Calcs!$H$2:$H$2281,"")</f>
        <v>4.8379921913146973</v>
      </c>
      <c r="AL107" s="127">
        <f t="shared" si="43"/>
        <v>-7.9084780976012514E-2</v>
      </c>
      <c r="AM107" s="6">
        <f t="shared" si="44"/>
        <v>1.5311956405639648</v>
      </c>
      <c r="AN107" s="17">
        <f>_xlfn.XLOOKUP(AN$3&amp;$A107,[3]Calcs!$Q$2:$Q$2281,[3]Calcs!$G$2:$G$2281,"")</f>
        <v>49.8</v>
      </c>
      <c r="AO107" s="5">
        <f>_xlfn.XLOOKUP(AO$3&amp;$A107,[3]Calcs!$Q$2:$Q$2281,[3]Calcs!$G$2:$G$2281,"")</f>
        <v>51.1</v>
      </c>
      <c r="AP107" s="5">
        <f>_xlfn.XLOOKUP(AP$3&amp;$A107,[3]Calcs!$Q$2:$Q$2281,[3]Calcs!$G$2:$G$2281,"")</f>
        <v>52.6</v>
      </c>
      <c r="AQ107" s="5">
        <f>_xlfn.XLOOKUP(AQ$3&amp;$A107,[3]Calcs!$Q$2:$Q$2281,[3]Calcs!$G$2:$G$2281,"")</f>
        <v>54.1</v>
      </c>
      <c r="AR107" s="5">
        <f>_xlfn.XLOOKUP(AR$3&amp;$A107,[3]Calcs!$Q$2:$Q$2281,[3]Calcs!$G$2:$G$2281,"")</f>
        <v>55.7</v>
      </c>
      <c r="AS107" s="5">
        <f>_xlfn.XLOOKUP(AS$3&amp;$A107,[3]Calcs!$Q$2:$Q$2281,[3]Calcs!$G$2:$G$2281,"")</f>
        <v>57.1</v>
      </c>
      <c r="AT107" s="5">
        <f>_xlfn.XLOOKUP(AT$3&amp;$A107,[3]Calcs!$Q$2:$Q$2281,[3]Calcs!$G$2:$G$2281,"")</f>
        <v>58.5</v>
      </c>
      <c r="AU107" s="5">
        <f>_xlfn.XLOOKUP(AU$3&amp;$A107,[3]Calcs!$Q$2:$Q$2281,[3]Calcs!$G$2:$G$2281,"")</f>
        <v>59.7</v>
      </c>
      <c r="AV107" s="5">
        <f>_xlfn.XLOOKUP(AV$3&amp;$A107,[3]Calcs!$Q$2:$Q$2281,[3]Calcs!$G$2:$G$2281,"")</f>
        <v>60.8</v>
      </c>
      <c r="AW107" s="5">
        <f>_xlfn.XLOOKUP(AW$3&amp;$A107,[3]Calcs!$Q$2:$Q$2281,[3]Calcs!$G$2:$G$2281,"")</f>
        <v>61.7</v>
      </c>
      <c r="AX107" s="5">
        <f>_xlfn.XLOOKUP(AX$3&amp;$A107,[3]Calcs!$Q$2:$Q$2281,[3]Calcs!$G$2:$G$2281,"")</f>
        <v>62.5</v>
      </c>
      <c r="AY107" s="5">
        <f>_xlfn.XLOOKUP(AY$3&amp;$A107,[3]Calcs!$Q$2:$Q$2281,[3]Calcs!$G$2:$G$2281,"")</f>
        <v>63</v>
      </c>
      <c r="AZ107" s="5">
        <f>_xlfn.XLOOKUP(AZ$3&amp;$A107,[3]Calcs!$Q$2:$Q$2281,[3]Calcs!$G$2:$G$2281,"")</f>
        <v>63.5</v>
      </c>
      <c r="BA107" s="5">
        <f>_xlfn.XLOOKUP(BA$3&amp;$A107,[3]Calcs!$Q$2:$Q$2281,[3]Calcs!$G$2:$G$2281,"")</f>
        <v>63.9</v>
      </c>
      <c r="BB107" s="5">
        <f>_xlfn.XLOOKUP(BB$3&amp;$A107,[3]Calcs!$Q$2:$Q$2281,[3]Calcs!$G$2:$G$2281,"")</f>
        <v>64.208728682170545</v>
      </c>
      <c r="BC107" s="127">
        <f t="shared" si="45"/>
        <v>1.1305494505494504</v>
      </c>
      <c r="BD107" s="6">
        <f t="shared" si="46"/>
        <v>0.30872868217054616</v>
      </c>
      <c r="BE107" s="17">
        <f>_xlfn.XLOOKUP(BE$3&amp;$A107,[3]Calcs!$Q$2:$Q$2281,[3]Calcs!$I$2:$I$2281,"")</f>
        <v>0.89301786077712397</v>
      </c>
      <c r="BF107" s="5">
        <f>_xlfn.XLOOKUP(BF$3&amp;$A107,[3]Calcs!$Q$2:$Q$2281,[3]Calcs!$I$2:$I$2281,"")</f>
        <v>0.81583637647213703</v>
      </c>
      <c r="BG107" s="5">
        <f>_xlfn.XLOOKUP(BG$3&amp;$A107,[3]Calcs!$Q$2:$Q$2281,[3]Calcs!$I$2:$I$2281,"")</f>
        <v>0.81652724355594497</v>
      </c>
      <c r="BH107" s="5">
        <f>_xlfn.XLOOKUP(BH$3&amp;$A107,[3]Calcs!$Q$2:$Q$2281,[3]Calcs!$I$2:$I$2281,"")</f>
        <v>0.88407807008483996</v>
      </c>
      <c r="BI107" s="5">
        <f>_xlfn.XLOOKUP(BI$3&amp;$A107,[3]Calcs!$Q$2:$Q$2281,[3]Calcs!$I$2:$I$2281,"")</f>
        <v>0.87466352246483203</v>
      </c>
      <c r="BJ107" s="5">
        <f>_xlfn.XLOOKUP(BJ$3&amp;$A107,[3]Calcs!$Q$2:$Q$2281,[3]Calcs!$I$2:$I$2281,"")</f>
        <v>0.87053761273457997</v>
      </c>
      <c r="BK107" s="5">
        <f>_xlfn.XLOOKUP(BK$3&amp;$A107,[3]Calcs!$Q$2:$Q$2281,[3]Calcs!$I$2:$I$2281,"")</f>
        <v>0.98267006955269698</v>
      </c>
      <c r="BL107" s="5">
        <f>_xlfn.XLOOKUP(BL$3&amp;$A107,[3]Calcs!$Q$2:$Q$2281,[3]Calcs!$I$2:$I$2281,"")</f>
        <v>0.99744521215106796</v>
      </c>
      <c r="BM107" s="5">
        <f>_xlfn.XLOOKUP(BM$3&amp;$A107,[3]Calcs!$Q$2:$Q$2281,[3]Calcs!$I$2:$I$2281,"")</f>
        <v>0.95708518854866997</v>
      </c>
      <c r="BN107" s="5">
        <f>_xlfn.XLOOKUP(BN$3&amp;$A107,[3]Calcs!$Q$2:$Q$2281,[3]Calcs!$I$2:$I$2281,"")</f>
        <v>0.93280764903131097</v>
      </c>
      <c r="BO107" s="5">
        <f>_xlfn.XLOOKUP(BO$3&amp;$A107,[3]Calcs!$Q$2:$Q$2281,[3]Calcs!$I$2:$I$2281,"")</f>
        <v>0.96265296710356696</v>
      </c>
      <c r="BP107" s="5">
        <f>_xlfn.XLOOKUP(BP$3&amp;$A107,[3]Calcs!$Q$2:$Q$2281,[3]Calcs!$I$2:$I$2281,"")</f>
        <v>0.96820124689106202</v>
      </c>
      <c r="BQ107" s="5">
        <f>_xlfn.XLOOKUP(BQ$3&amp;$A107,[3]Calcs!$Q$2:$Q$2281,[3]Calcs!$I$2:$I$2281,"")</f>
        <v>0.95866355834960459</v>
      </c>
      <c r="BR107" s="5">
        <f>_xlfn.XLOOKUP(BR$3&amp;$A107,[3]Calcs!$Q$2:$Q$2281,[3]Calcs!$I$2:$I$2281,"")</f>
        <v>0.93122893485992309</v>
      </c>
      <c r="BS107" s="5">
        <f>_xlfn.XLOOKUP(BS$3&amp;$A107,[3]Calcs!$Q$2:$Q$2281,[3]Calcs!$I$2:$I$2281,"")</f>
        <v>0.89031755517689115</v>
      </c>
      <c r="BT107" s="127">
        <f t="shared" si="47"/>
        <v>9.9957621445026616E-3</v>
      </c>
      <c r="BU107" s="6">
        <f t="shared" si="48"/>
        <v>-4.0911379683031934E-2</v>
      </c>
      <c r="BV107" s="15">
        <f t="shared" si="64"/>
        <v>63</v>
      </c>
      <c r="BW107">
        <f t="shared" si="64"/>
        <v>107</v>
      </c>
      <c r="BX107">
        <f t="shared" si="64"/>
        <v>93</v>
      </c>
      <c r="BY107">
        <f t="shared" si="64"/>
        <v>84</v>
      </c>
      <c r="BZ107">
        <f t="shared" si="64"/>
        <v>84</v>
      </c>
      <c r="CA107">
        <f t="shared" si="64"/>
        <v>84</v>
      </c>
      <c r="CB107">
        <f t="shared" si="64"/>
        <v>84</v>
      </c>
      <c r="CC107">
        <f t="shared" si="64"/>
        <v>66</v>
      </c>
      <c r="CD107">
        <f t="shared" si="64"/>
        <v>97</v>
      </c>
      <c r="CE107">
        <f t="shared" si="64"/>
        <v>78</v>
      </c>
      <c r="CF107">
        <f t="shared" si="64"/>
        <v>93</v>
      </c>
      <c r="CG107">
        <f t="shared" si="64"/>
        <v>117</v>
      </c>
      <c r="CH107">
        <f t="shared" si="64"/>
        <v>113</v>
      </c>
      <c r="CI107">
        <f t="shared" si="64"/>
        <v>134</v>
      </c>
      <c r="CJ107">
        <f t="shared" si="64"/>
        <v>53</v>
      </c>
      <c r="CK107" s="17">
        <v>12.173518</v>
      </c>
      <c r="CL107" s="5">
        <v>12.502958000000001</v>
      </c>
      <c r="CM107" s="5">
        <v>12.848531000000001</v>
      </c>
      <c r="CN107" s="5">
        <v>13.215142</v>
      </c>
      <c r="CO107" s="5">
        <v>13.605986000000001</v>
      </c>
      <c r="CP107" s="5">
        <v>14.023199</v>
      </c>
      <c r="CQ107" s="5">
        <v>14.465147999999999</v>
      </c>
      <c r="CR107" s="5">
        <v>14.926551</v>
      </c>
      <c r="CS107" s="5">
        <v>15.399792999999999</v>
      </c>
      <c r="CT107" s="5">
        <v>15.879370000000002</v>
      </c>
      <c r="CU107" s="5">
        <v>16.363448999999999</v>
      </c>
      <c r="CV107" s="5">
        <v>16.853608000000001</v>
      </c>
      <c r="CW107" s="5">
        <v>17.351714000000001</v>
      </c>
      <c r="CX107" s="5">
        <v>17.861034</v>
      </c>
      <c r="CY107" s="5">
        <v>18.383955999999998</v>
      </c>
      <c r="CZ107">
        <f t="shared" si="65"/>
        <v>414.46701500330994</v>
      </c>
      <c r="DA107">
        <f t="shared" si="65"/>
        <v>385.05034357512477</v>
      </c>
      <c r="DB107">
        <f t="shared" si="65"/>
        <v>464.60022467700139</v>
      </c>
      <c r="DC107">
        <f t="shared" si="65"/>
        <v>529.16335564414942</v>
      </c>
      <c r="DD107">
        <f t="shared" si="65"/>
        <v>553.41225427605787</v>
      </c>
      <c r="DE107">
        <f t="shared" si="65"/>
        <v>575.06890584023029</v>
      </c>
      <c r="DF107">
        <f t="shared" si="65"/>
        <v>600.28401054839298</v>
      </c>
      <c r="DG107">
        <f t="shared" si="65"/>
        <v>655.82100128295542</v>
      </c>
      <c r="DH107">
        <f t="shared" si="65"/>
        <v>604.65730620900979</v>
      </c>
      <c r="DI107">
        <f t="shared" si="65"/>
        <v>686.98946920438175</v>
      </c>
      <c r="DJ107">
        <f t="shared" si="65"/>
        <v>661.21260777005068</v>
      </c>
      <c r="DK107">
        <f t="shared" si="65"/>
        <v>640.34087054177735</v>
      </c>
      <c r="DL107">
        <f t="shared" si="65"/>
        <v>676.58075036456432</v>
      </c>
      <c r="DM107">
        <f t="shared" si="65"/>
        <v>614.61444893615931</v>
      </c>
      <c r="DN107">
        <f t="shared" si="65"/>
        <v>831.42385086018487</v>
      </c>
      <c r="DO107" s="5">
        <v>12.173518</v>
      </c>
      <c r="DP107" s="5">
        <v>12.502958000000001</v>
      </c>
      <c r="DQ107" s="5">
        <v>12.848531000000001</v>
      </c>
      <c r="DR107" s="5">
        <v>13.215142</v>
      </c>
      <c r="DS107" s="5">
        <v>13.605986000000001</v>
      </c>
      <c r="DT107" s="5">
        <v>14.023199</v>
      </c>
      <c r="DU107" s="5">
        <v>14.465147999999999</v>
      </c>
      <c r="DV107" s="5">
        <v>14.926551</v>
      </c>
      <c r="DW107" s="5">
        <v>15.399792999999999</v>
      </c>
      <c r="DX107" s="5">
        <v>15.879370000000002</v>
      </c>
      <c r="DY107" s="5">
        <v>16.363448999999999</v>
      </c>
      <c r="DZ107" s="5">
        <v>16.853608000000001</v>
      </c>
      <c r="EA107" s="5">
        <v>17.351714000000001</v>
      </c>
      <c r="EB107" s="5">
        <v>17.861034</v>
      </c>
      <c r="EC107" s="5">
        <v>18.383955999999998</v>
      </c>
      <c r="ED107" s="127">
        <f>IFERROR(E107/VLOOKUP($C107,$C$159:$S$166,E$3-2003,0),"")</f>
        <v>1.0931330967334452</v>
      </c>
      <c r="EE107" s="6">
        <f>IFERROR(F107/VLOOKUP($C107,$C$159:$S$166,F$3-2003,0),"")</f>
        <v>0.927480201672641</v>
      </c>
      <c r="EF107" s="6">
        <f>IFERROR(G107/VLOOKUP($C107,$C$159:$S$166,G$3-2003,0),"")</f>
        <v>1.0691900811662252</v>
      </c>
      <c r="EG107" s="6">
        <f>IFERROR(H107/VLOOKUP($C107,$C$159:$S$166,H$3-2003,0),"")</f>
        <v>1.173270724641617</v>
      </c>
      <c r="EH107" s="6">
        <f>IFERROR(I107/VLOOKUP($C107,$C$159:$S$166,I$3-2003,0),"")</f>
        <v>1.1969905836717429</v>
      </c>
      <c r="EI107" s="6">
        <f t="shared" si="66"/>
        <v>1.1295969197537625</v>
      </c>
      <c r="EJ107" s="6">
        <f t="shared" si="66"/>
        <v>1.115467155498477</v>
      </c>
      <c r="EK107" s="6">
        <f t="shared" si="66"/>
        <v>1.231623372110584</v>
      </c>
      <c r="EL107" s="6">
        <f t="shared" si="66"/>
        <v>1.0779145879151997</v>
      </c>
      <c r="EM107" s="6">
        <f t="shared" si="66"/>
        <v>1.1680547073026266</v>
      </c>
      <c r="EN107" s="6">
        <f t="shared" si="66"/>
        <v>1.0758558520518797</v>
      </c>
      <c r="EO107" s="6">
        <f t="shared" si="66"/>
        <v>0.98247302128148994</v>
      </c>
      <c r="EP107" s="6">
        <f t="shared" si="66"/>
        <v>0.98375946780554879</v>
      </c>
      <c r="EQ107" s="6">
        <f t="shared" si="67"/>
        <v>0.88343325007313611</v>
      </c>
      <c r="ER107" s="6">
        <f>IFERROR(S107/VLOOKUP($C107,$C$159:$S$166,S$3-2003,0),"")</f>
        <v>1.0956727704977218</v>
      </c>
      <c r="ES107" s="17">
        <f t="shared" si="58"/>
        <v>34.04660961632537</v>
      </c>
      <c r="ET107" s="5">
        <f t="shared" si="58"/>
        <v>30.7967397455166</v>
      </c>
      <c r="EU107" s="5">
        <f t="shared" si="58"/>
        <v>36.159793261735629</v>
      </c>
      <c r="EV107" s="5">
        <f t="shared" si="58"/>
        <v>40.042199746635291</v>
      </c>
      <c r="EW107" s="5">
        <f t="shared" si="58"/>
        <v>40.674174901845248</v>
      </c>
      <c r="EX107" s="5">
        <f t="shared" si="58"/>
        <v>41.008396574863575</v>
      </c>
      <c r="EY107" s="5">
        <f t="shared" si="58"/>
        <v>41.49864284474608</v>
      </c>
      <c r="EZ107" s="5">
        <f t="shared" si="58"/>
        <v>43.936539746050876</v>
      </c>
      <c r="FA107" s="5">
        <f t="shared" si="58"/>
        <v>39.263989211349127</v>
      </c>
      <c r="FB107" s="5">
        <f t="shared" si="58"/>
        <v>43.263017941164016</v>
      </c>
      <c r="FC107" s="5">
        <f t="shared" si="58"/>
        <v>40.407899811955943</v>
      </c>
      <c r="FD107" s="5">
        <f t="shared" si="58"/>
        <v>37.994290038179201</v>
      </c>
      <c r="FE107" s="5">
        <f t="shared" si="58"/>
        <v>38.992156645998449</v>
      </c>
      <c r="FF107" s="5">
        <f t="shared" si="58"/>
        <v>34.410910865303727</v>
      </c>
      <c r="FG107" s="5">
        <f t="shared" si="49"/>
        <v>45.225513532570737</v>
      </c>
      <c r="FH107" s="15">
        <f t="shared" si="68"/>
        <v>414.46701500330994</v>
      </c>
      <c r="FI107">
        <f t="shared" si="68"/>
        <v>385.05034357512477</v>
      </c>
      <c r="FJ107">
        <f t="shared" si="68"/>
        <v>464.60022467700139</v>
      </c>
      <c r="FK107">
        <f t="shared" si="68"/>
        <v>529.16335564414942</v>
      </c>
      <c r="FL107">
        <f t="shared" si="68"/>
        <v>553.41225427605787</v>
      </c>
      <c r="FM107">
        <f t="shared" si="68"/>
        <v>575.06890584023029</v>
      </c>
      <c r="FN107">
        <f t="shared" si="68"/>
        <v>600.28401054839298</v>
      </c>
      <c r="FO107">
        <f t="shared" si="68"/>
        <v>655.82100128295542</v>
      </c>
      <c r="FP107">
        <f t="shared" si="68"/>
        <v>604.65730620900979</v>
      </c>
      <c r="FQ107">
        <f t="shared" si="68"/>
        <v>686.98946920438175</v>
      </c>
      <c r="FR107">
        <f t="shared" si="68"/>
        <v>661.21260777005068</v>
      </c>
      <c r="FS107">
        <f t="shared" si="68"/>
        <v>640.34087054177735</v>
      </c>
      <c r="FT107">
        <f t="shared" si="68"/>
        <v>676.58075036456432</v>
      </c>
      <c r="FU107">
        <f t="shared" si="68"/>
        <v>614.61444893615931</v>
      </c>
      <c r="FV107">
        <f t="shared" si="68"/>
        <v>831.42385086018487</v>
      </c>
    </row>
    <row r="108" spans="1:178">
      <c r="A108" t="str">
        <f>VLOOKUP(B108,'[3]country codes'!$A$3:$B$287,2,0)</f>
        <v>LBY</v>
      </c>
      <c r="B108" s="1" t="s">
        <v>97</v>
      </c>
      <c r="C108" s="15">
        <v>4</v>
      </c>
      <c r="E108" s="17" t="str">
        <f>IFERROR(VLOOKUP(E$3&amp;$A108,[3]Calcs!$Q$2:$R$2281,2,0),"")</f>
        <v/>
      </c>
      <c r="F108" s="5" t="str">
        <f>IFERROR(VLOOKUP(F$3&amp;$A108,[3]Calcs!$Q$2:$R$2281,2,0),"")</f>
        <v/>
      </c>
      <c r="G108" s="5" t="str">
        <f>IFERROR(VLOOKUP(G$3&amp;$A108,[3]Calcs!$Q$2:$R$2281,2,0),"")</f>
        <v/>
      </c>
      <c r="H108" s="5" t="str">
        <f>IFERROR(VLOOKUP(H$3&amp;$A108,[3]Calcs!$Q$2:$R$2281,2,0),"")</f>
        <v/>
      </c>
      <c r="I108" s="5" t="str">
        <f>IFERROR(VLOOKUP(I$3&amp;$A108,[3]Calcs!$Q$2:$R$2281,2,0),"")</f>
        <v/>
      </c>
      <c r="J108" s="5" t="str">
        <f>IFERROR(VLOOKUP(J$3&amp;$A108,[3]Calcs!$Q$2:$R$2281,2,0),"")</f>
        <v/>
      </c>
      <c r="K108" s="5">
        <f>IFERROR(VLOOKUP(K$3&amp;$A108,[3]Calcs!$Q$2:$R$2281,2,0),"")</f>
        <v>41.670061637552699</v>
      </c>
      <c r="L108" s="5">
        <f>IFERROR(VLOOKUP(L$3&amp;$A108,[3]Calcs!$Q$2:$R$2281,2,0),"")</f>
        <v>40.370410552853727</v>
      </c>
      <c r="M108" s="5">
        <f>IFERROR(VLOOKUP(M$3&amp;$A108,[3]Calcs!$Q$2:$R$2281,2,0),"")</f>
        <v>40.037023197125649</v>
      </c>
      <c r="N108" s="5">
        <f>IFERROR(VLOOKUP(N$3&amp;$A108,[3]Calcs!$Q$2:$R$2281,2,0),"")</f>
        <v>41.198575750280682</v>
      </c>
      <c r="O108" s="5">
        <f>IFERROR(VLOOKUP(O$3&amp;$A108,[3]Calcs!$Q$2:$R$2281,2,0),"")</f>
        <v>41.483355126955466</v>
      </c>
      <c r="P108" s="5">
        <f>IFERROR(VLOOKUP(P$3&amp;$A108,[3]Calcs!$Q$2:$R$2281,2,0),"")</f>
        <v>43.362840875895941</v>
      </c>
      <c r="Q108" s="5">
        <f>IFERROR(VLOOKUP(Q$3&amp;$A108,[3]Calcs!$Q$2:$R$2281,2,0),"")</f>
        <v>42.94110804617091</v>
      </c>
      <c r="R108" s="5">
        <f>IFERROR(VLOOKUP(R$3&amp;$A108,[3]Calcs!$Q$2:$R$2281,2,0),"")</f>
        <v>42.685434026239058</v>
      </c>
      <c r="S108" s="5" t="str">
        <f>IFERROR(VLOOKUP(S$3&amp;$A108,[3]Calcs!$Q$2:$R$2281,2,0),"")</f>
        <v/>
      </c>
      <c r="T108" s="127">
        <f t="shared" si="40"/>
        <v>0.35980150714733439</v>
      </c>
      <c r="U108" s="6">
        <f t="shared" si="41"/>
        <v>0.73348699510165216</v>
      </c>
      <c r="V108" s="6" t="str">
        <f t="shared" si="42"/>
        <v/>
      </c>
      <c r="W108" s="17" t="str">
        <f>_xlfn.XLOOKUP(W$3&amp;$A108,[3]Calcs!$Q$2:$Q$2281,[3]Calcs!$H$2:$H$2281,"")</f>
        <v/>
      </c>
      <c r="X108" s="5" t="str">
        <f>_xlfn.XLOOKUP(X$3&amp;$A108,[3]Calcs!$Q$2:$Q$2281,[3]Calcs!$H$2:$H$2281,"")</f>
        <v/>
      </c>
      <c r="Y108" s="5" t="str">
        <f>_xlfn.XLOOKUP(Y$3&amp;$A108,[3]Calcs!$Q$2:$Q$2281,[3]Calcs!$H$2:$H$2281,"")</f>
        <v/>
      </c>
      <c r="Z108" s="5" t="str">
        <f>_xlfn.XLOOKUP(Z$3&amp;$A108,[3]Calcs!$Q$2:$Q$2281,[3]Calcs!$H$2:$H$2281,"")</f>
        <v/>
      </c>
      <c r="AA108" s="5" t="str">
        <f>_xlfn.XLOOKUP(AA$3&amp;$A108,[3]Calcs!$Q$2:$Q$2281,[3]Calcs!$H$2:$H$2281,"")</f>
        <v/>
      </c>
      <c r="AB108" s="5" t="str">
        <f>_xlfn.XLOOKUP(AB$3&amp;$A108,[3]Calcs!$Q$2:$Q$2281,[3]Calcs!$H$2:$H$2281,"")</f>
        <v/>
      </c>
      <c r="AC108" s="5">
        <f>_xlfn.XLOOKUP(AC$3&amp;$A108,[3]Calcs!$Q$2:$Q$2281,[3]Calcs!$H$2:$H$2281,"")</f>
        <v>5.7543940544128418</v>
      </c>
      <c r="AD108" s="5">
        <f>_xlfn.XLOOKUP(AD$3&amp;$A108,[3]Calcs!$Q$2:$Q$2281,[3]Calcs!$H$2:$H$2281,"")</f>
        <v>5.7080642382303877</v>
      </c>
      <c r="AE108" s="5">
        <f>_xlfn.XLOOKUP(AE$3&amp;$A108,[3]Calcs!$Q$2:$Q$2281,[3]Calcs!$H$2:$H$2281,"")</f>
        <v>5.6617344220479326</v>
      </c>
      <c r="AF108" s="5">
        <f>_xlfn.XLOOKUP(AF$3&amp;$A108,[3]Calcs!$Q$2:$Q$2281,[3]Calcs!$H$2:$H$2281,"")</f>
        <v>5.6154046058654785</v>
      </c>
      <c r="AG108" s="5">
        <f>_xlfn.XLOOKUP(AG$3&amp;$A108,[3]Calcs!$Q$2:$Q$2281,[3]Calcs!$H$2:$H$2281,"")</f>
        <v>5.4335832595825195</v>
      </c>
      <c r="AH108" s="5">
        <f>_xlfn.XLOOKUP(AH$3&amp;$A108,[3]Calcs!$Q$2:$Q$2281,[3]Calcs!$H$2:$H$2281,"")</f>
        <v>5.6468524932861328</v>
      </c>
      <c r="AI108" s="5">
        <f>_xlfn.XLOOKUP(AI$3&amp;$A108,[3]Calcs!$Q$2:$Q$2281,[3]Calcs!$H$2:$H$2281,"")</f>
        <v>5.4939775466918945</v>
      </c>
      <c r="AJ108" s="5">
        <f>_xlfn.XLOOKUP(AJ$3&amp;$A108,[3]Calcs!$Q$2:$Q$2281,[3]Calcs!$H$2:$H$2281,"")</f>
        <v>5.3302221298217773</v>
      </c>
      <c r="AK108" s="128" t="str">
        <f>_xlfn.XLOOKUP(AK$3&amp;$A108,[3]Calcs!$Q$2:$Q$2281,[3]Calcs!$H$2:$H$2281,"")</f>
        <v/>
      </c>
      <c r="AL108" s="127">
        <f t="shared" si="43"/>
        <v>-5.0786953123788989E-2</v>
      </c>
      <c r="AM108" s="6" t="str">
        <f t="shared" si="44"/>
        <v/>
      </c>
      <c r="AN108" s="17">
        <f>_xlfn.XLOOKUP(AN$3&amp;$A108,[3]Calcs!$Q$2:$Q$2281,[3]Calcs!$G$2:$G$2281,"")</f>
        <v>72.099999999999994</v>
      </c>
      <c r="AO108" s="5">
        <f>_xlfn.XLOOKUP(AO$3&amp;$A108,[3]Calcs!$Q$2:$Q$2281,[3]Calcs!$G$2:$G$2281,"")</f>
        <v>72.2</v>
      </c>
      <c r="AP108" s="5">
        <f>_xlfn.XLOOKUP(AP$3&amp;$A108,[3]Calcs!$Q$2:$Q$2281,[3]Calcs!$G$2:$G$2281,"")</f>
        <v>72.2</v>
      </c>
      <c r="AQ108" s="5">
        <f>_xlfn.XLOOKUP(AQ$3&amp;$A108,[3]Calcs!$Q$2:$Q$2281,[3]Calcs!$G$2:$G$2281,"")</f>
        <v>72.099999999999994</v>
      </c>
      <c r="AR108" s="5">
        <f>_xlfn.XLOOKUP(AR$3&amp;$A108,[3]Calcs!$Q$2:$Q$2281,[3]Calcs!$G$2:$G$2281,"")</f>
        <v>72</v>
      </c>
      <c r="AS108" s="5">
        <f>_xlfn.XLOOKUP(AS$3&amp;$A108,[3]Calcs!$Q$2:$Q$2281,[3]Calcs!$G$2:$G$2281,"")</f>
        <v>72</v>
      </c>
      <c r="AT108" s="5">
        <f>_xlfn.XLOOKUP(AT$3&amp;$A108,[3]Calcs!$Q$2:$Q$2281,[3]Calcs!$G$2:$G$2281,"")</f>
        <v>71.900000000000006</v>
      </c>
      <c r="AU108" s="5">
        <f>_xlfn.XLOOKUP(AU$3&amp;$A108,[3]Calcs!$Q$2:$Q$2281,[3]Calcs!$G$2:$G$2281,"")</f>
        <v>71.900000000000006</v>
      </c>
      <c r="AV108" s="5">
        <f>_xlfn.XLOOKUP(AV$3&amp;$A108,[3]Calcs!$Q$2:$Q$2281,[3]Calcs!$G$2:$G$2281,"")</f>
        <v>72</v>
      </c>
      <c r="AW108" s="5">
        <f>_xlfn.XLOOKUP(AW$3&amp;$A108,[3]Calcs!$Q$2:$Q$2281,[3]Calcs!$G$2:$G$2281,"")</f>
        <v>72.099999999999994</v>
      </c>
      <c r="AX108" s="5">
        <f>_xlfn.XLOOKUP(AX$3&amp;$A108,[3]Calcs!$Q$2:$Q$2281,[3]Calcs!$G$2:$G$2281,"")</f>
        <v>72.3</v>
      </c>
      <c r="AY108" s="5">
        <f>_xlfn.XLOOKUP(AY$3&amp;$A108,[3]Calcs!$Q$2:$Q$2281,[3]Calcs!$G$2:$G$2281,"")</f>
        <v>72.5</v>
      </c>
      <c r="AZ108" s="5">
        <f>_xlfn.XLOOKUP(AZ$3&amp;$A108,[3]Calcs!$Q$2:$Q$2281,[3]Calcs!$G$2:$G$2281,"")</f>
        <v>72.7</v>
      </c>
      <c r="BA108" s="5">
        <f>_xlfn.XLOOKUP(BA$3&amp;$A108,[3]Calcs!$Q$2:$Q$2281,[3]Calcs!$G$2:$G$2281,"")</f>
        <v>72.900000000000006</v>
      </c>
      <c r="BB108" s="5">
        <f>_xlfn.XLOOKUP(BB$3&amp;$A108,[3]Calcs!$Q$2:$Q$2281,[3]Calcs!$G$2:$G$2281,"")</f>
        <v>72.500217054263572</v>
      </c>
      <c r="BC108" s="127">
        <f t="shared" si="45"/>
        <v>4.5054945054945304E-2</v>
      </c>
      <c r="BD108" s="6">
        <f t="shared" si="46"/>
        <v>-0.39978294573643325</v>
      </c>
      <c r="BE108" s="17">
        <f>_xlfn.XLOOKUP(BE$3&amp;$A108,[3]Calcs!$Q$2:$Q$2281,[3]Calcs!$I$2:$I$2281,"")</f>
        <v>3.29267777004122</v>
      </c>
      <c r="BF108" s="5">
        <f>_xlfn.XLOOKUP(BF$3&amp;$A108,[3]Calcs!$Q$2:$Q$2281,[3]Calcs!$I$2:$I$2281,"")</f>
        <v>2.9235644652441901</v>
      </c>
      <c r="BG108" s="5">
        <f>_xlfn.XLOOKUP(BG$3&amp;$A108,[3]Calcs!$Q$2:$Q$2281,[3]Calcs!$I$2:$I$2281,"")</f>
        <v>3.2615668429396298</v>
      </c>
      <c r="BH108" s="5">
        <f>_xlfn.XLOOKUP(BH$3&amp;$A108,[3]Calcs!$Q$2:$Q$2281,[3]Calcs!$I$2:$I$2281,"")</f>
        <v>3.90116309162382</v>
      </c>
      <c r="BI108" s="5">
        <f>_xlfn.XLOOKUP(BI$3&amp;$A108,[3]Calcs!$Q$2:$Q$2281,[3]Calcs!$I$2:$I$2281,"")</f>
        <v>4.2942081708634801</v>
      </c>
      <c r="BJ108" s="5">
        <f>_xlfn.XLOOKUP(BJ$3&amp;$A108,[3]Calcs!$Q$2:$Q$2281,[3]Calcs!$I$2:$I$2281,"")</f>
        <v>3.1960558215605501</v>
      </c>
      <c r="BK108" s="5">
        <f>_xlfn.XLOOKUP(BK$3&amp;$A108,[3]Calcs!$Q$2:$Q$2281,[3]Calcs!$I$2:$I$2281,"")</f>
        <v>3.9467888111268401</v>
      </c>
      <c r="BL108" s="5">
        <f>_xlfn.XLOOKUP(BL$3&amp;$A108,[3]Calcs!$Q$2:$Q$2281,[3]Calcs!$I$2:$I$2281,"")</f>
        <v>4.2281399530489097</v>
      </c>
      <c r="BM108" s="5">
        <f>_xlfn.XLOOKUP(BM$3&amp;$A108,[3]Calcs!$Q$2:$Q$2281,[3]Calcs!$I$2:$I$2281,"")</f>
        <v>4.2548879290832398</v>
      </c>
      <c r="BN108" s="5">
        <f>_xlfn.XLOOKUP(BN$3&amp;$A108,[3]Calcs!$Q$2:$Q$2281,[3]Calcs!$I$2:$I$2281,"")</f>
        <v>3.8820752901759299</v>
      </c>
      <c r="BO108" s="5">
        <f>_xlfn.XLOOKUP(BO$3&amp;$A108,[3]Calcs!$Q$2:$Q$2281,[3]Calcs!$I$2:$I$2281,"")</f>
        <v>3.58401261739413</v>
      </c>
      <c r="BP108" s="5">
        <f>_xlfn.XLOOKUP(BP$3&amp;$A108,[3]Calcs!$Q$2:$Q$2281,[3]Calcs!$I$2:$I$2281,"")</f>
        <v>3.45967117667126</v>
      </c>
      <c r="BQ108" s="5">
        <f>_xlfn.XLOOKUP(BQ$3&amp;$A108,[3]Calcs!$Q$2:$Q$2281,[3]Calcs!$I$2:$I$2281,"")</f>
        <v>3.3491072949897016</v>
      </c>
      <c r="BR108" s="5">
        <f>_xlfn.XLOOKUP(BR$3&amp;$A108,[3]Calcs!$Q$2:$Q$2281,[3]Calcs!$I$2:$I$2281,"")</f>
        <v>3.2088797335118047</v>
      </c>
      <c r="BS108" s="5" t="str">
        <f>_xlfn.XLOOKUP(BS$3&amp;$A108,[3]Calcs!$Q$2:$Q$2281,[3]Calcs!$I$2:$I$2281,"")</f>
        <v/>
      </c>
      <c r="BT108" s="127">
        <f t="shared" si="47"/>
        <v>1.0003660213950457E-2</v>
      </c>
      <c r="BU108" s="6" t="str">
        <f t="shared" si="48"/>
        <v/>
      </c>
      <c r="BV108" s="15" t="str">
        <f t="shared" si="64"/>
        <v/>
      </c>
      <c r="BW108" t="str">
        <f t="shared" si="64"/>
        <v/>
      </c>
      <c r="BX108" t="str">
        <f t="shared" si="64"/>
        <v/>
      </c>
      <c r="BY108" t="str">
        <f t="shared" si="64"/>
        <v/>
      </c>
      <c r="BZ108" t="str">
        <f t="shared" si="64"/>
        <v/>
      </c>
      <c r="CA108" t="str">
        <f t="shared" si="64"/>
        <v/>
      </c>
      <c r="CB108">
        <f t="shared" si="64"/>
        <v>79</v>
      </c>
      <c r="CC108">
        <f t="shared" si="64"/>
        <v>91</v>
      </c>
      <c r="CD108">
        <f t="shared" si="64"/>
        <v>93</v>
      </c>
      <c r="CE108">
        <f t="shared" si="64"/>
        <v>90</v>
      </c>
      <c r="CF108">
        <f t="shared" si="64"/>
        <v>87</v>
      </c>
      <c r="CG108">
        <f t="shared" si="64"/>
        <v>81</v>
      </c>
      <c r="CH108">
        <f t="shared" si="64"/>
        <v>87</v>
      </c>
      <c r="CI108">
        <f t="shared" si="64"/>
        <v>91</v>
      </c>
      <c r="CJ108" t="str">
        <f t="shared" si="64"/>
        <v/>
      </c>
      <c r="CK108" s="17" t="s">
        <v>333</v>
      </c>
      <c r="CL108" s="5" t="s">
        <v>333</v>
      </c>
      <c r="CM108" s="5" t="s">
        <v>333</v>
      </c>
      <c r="CN108" s="5" t="s">
        <v>333</v>
      </c>
      <c r="CO108" s="5" t="s">
        <v>333</v>
      </c>
      <c r="CP108" s="5" t="s">
        <v>333</v>
      </c>
      <c r="CQ108" s="5">
        <v>6.2857510000000003</v>
      </c>
      <c r="CR108" s="5">
        <v>6.3203500000000004</v>
      </c>
      <c r="CS108" s="5">
        <v>6.3620389999999993</v>
      </c>
      <c r="CT108" s="5">
        <v>6.4183149999999998</v>
      </c>
      <c r="CU108" s="5">
        <v>6.4921600000000002</v>
      </c>
      <c r="CV108" s="5">
        <v>6.5807229999999999</v>
      </c>
      <c r="CW108" s="5">
        <v>6.6785649999999999</v>
      </c>
      <c r="CX108" s="5">
        <v>6.7774530000000004</v>
      </c>
      <c r="CY108" s="5" t="s">
        <v>333</v>
      </c>
      <c r="CZ108" t="str">
        <f t="shared" si="65"/>
        <v/>
      </c>
      <c r="DA108" t="str">
        <f t="shared" si="65"/>
        <v/>
      </c>
      <c r="DB108" t="str">
        <f t="shared" si="65"/>
        <v/>
      </c>
      <c r="DC108" t="str">
        <f t="shared" si="65"/>
        <v/>
      </c>
      <c r="DD108" t="str">
        <f t="shared" si="65"/>
        <v/>
      </c>
      <c r="DE108" t="str">
        <f t="shared" si="65"/>
        <v/>
      </c>
      <c r="DF108">
        <f t="shared" si="65"/>
        <v>261.9276316083085</v>
      </c>
      <c r="DG108">
        <f t="shared" si="65"/>
        <v>255.15512433772906</v>
      </c>
      <c r="DH108">
        <f t="shared" si="65"/>
        <v>254.71710302401803</v>
      </c>
      <c r="DI108">
        <f t="shared" si="65"/>
        <v>264.42543671666277</v>
      </c>
      <c r="DJ108">
        <f t="shared" si="65"/>
        <v>269.31657882101518</v>
      </c>
      <c r="DK108">
        <f t="shared" si="65"/>
        <v>285.35884429734858</v>
      </c>
      <c r="DL108">
        <f t="shared" si="65"/>
        <v>286.78498125837541</v>
      </c>
      <c r="DM108">
        <f t="shared" si="65"/>
        <v>289.29852289743599</v>
      </c>
      <c r="DN108" t="str">
        <f t="shared" si="65"/>
        <v/>
      </c>
      <c r="DO108" s="5">
        <v>5.8868739999999997</v>
      </c>
      <c r="DP108" s="5">
        <v>5.9747859999999999</v>
      </c>
      <c r="DQ108" s="5">
        <v>6.0587399999999993</v>
      </c>
      <c r="DR108" s="5">
        <v>6.1339870000000003</v>
      </c>
      <c r="DS108" s="5">
        <v>6.197667</v>
      </c>
      <c r="DT108" s="5">
        <v>6.2474379999999998</v>
      </c>
      <c r="DU108" s="5">
        <v>6.2857510000000003</v>
      </c>
      <c r="DV108" s="5">
        <v>6.3203500000000004</v>
      </c>
      <c r="DW108" s="5">
        <v>6.3620389999999993</v>
      </c>
      <c r="DX108" s="5">
        <v>6.4183149999999998</v>
      </c>
      <c r="DY108" s="5">
        <v>6.4921600000000002</v>
      </c>
      <c r="DZ108" s="5">
        <v>6.5807229999999999</v>
      </c>
      <c r="EA108" s="5">
        <v>6.6785649999999999</v>
      </c>
      <c r="EB108" s="5">
        <v>6.7774530000000004</v>
      </c>
      <c r="EC108" s="5">
        <v>6.8712870000000006</v>
      </c>
      <c r="ED108" s="127" t="str">
        <f>IFERROR(E108/VLOOKUP($C108,$C$159:$S$166,E$3-2003,0),"")</f>
        <v/>
      </c>
      <c r="EE108" s="129" cm="1">
        <f t="array" ref="EE108">TREND($EJ108:$EQ108,$EJ$3:$EQ$3,EE$3)</f>
        <v>0.87979896621794396</v>
      </c>
      <c r="EF108" s="129" cm="1">
        <f t="array" ref="EF108">TREND($EJ108:$EQ108,$EJ$3:$EQ$3,EF$3)</f>
        <v>0.88880663528195214</v>
      </c>
      <c r="EG108" s="129" cm="1">
        <f t="array" ref="EG108">TREND($EJ108:$EQ108,$EJ$3:$EQ$3,EG$3)</f>
        <v>0.89781430434595677</v>
      </c>
      <c r="EH108" s="129" cm="1">
        <f t="array" ref="EH108">TREND($EJ108:$EQ108,$EJ$3:$EQ$3,EH$3)</f>
        <v>0.90682197340996495</v>
      </c>
      <c r="EI108" s="129" cm="1">
        <f t="array" ref="EI108">TREND($EJ108:$EQ108,$EJ$3:$EQ$3,EI$3)</f>
        <v>0.91582964247397314</v>
      </c>
      <c r="EJ108" s="6">
        <f t="shared" si="66"/>
        <v>0.97066563012742413</v>
      </c>
      <c r="EK108" s="6">
        <f t="shared" si="66"/>
        <v>0.93627646844606416</v>
      </c>
      <c r="EL108" s="6">
        <f t="shared" si="66"/>
        <v>0.89211235336496708</v>
      </c>
      <c r="EM108" s="6">
        <f t="shared" si="66"/>
        <v>0.93013268879628042</v>
      </c>
      <c r="EN108" s="6">
        <f t="shared" si="66"/>
        <v>0.93114094207520659</v>
      </c>
      <c r="EO108" s="6">
        <f t="shared" si="66"/>
        <v>1.0005737531961378</v>
      </c>
      <c r="EP108" s="6">
        <f t="shared" si="66"/>
        <v>1.0118931144516068</v>
      </c>
      <c r="EQ108" s="6">
        <f t="shared" si="67"/>
        <v>0.97811827563834319</v>
      </c>
      <c r="ER108" s="129" cm="1">
        <f t="array" ref="ER108">TREND($EM108:$EQ108,$EM$3:$EQ$3,ER$3)</f>
        <v>1.0233887586496735</v>
      </c>
      <c r="ES108" s="17" t="str">
        <f t="shared" si="58"/>
        <v/>
      </c>
      <c r="ET108" s="5">
        <f t="shared" si="58"/>
        <v>40.452688123833411</v>
      </c>
      <c r="EU108" s="5">
        <f t="shared" si="58"/>
        <v>39.010369364773993</v>
      </c>
      <c r="EV108" s="5">
        <f t="shared" si="58"/>
        <v>39.750938432889733</v>
      </c>
      <c r="EW108" s="5">
        <f t="shared" si="58"/>
        <v>40.108385649760912</v>
      </c>
      <c r="EX108" s="5">
        <f t="shared" si="58"/>
        <v>39.684756151411399</v>
      </c>
      <c r="EY108" s="5">
        <f t="shared" si="58"/>
        <v>41.670061637552699</v>
      </c>
      <c r="EZ108" s="5">
        <f t="shared" si="58"/>
        <v>40.370410552853727</v>
      </c>
      <c r="FA108" s="5">
        <f t="shared" si="58"/>
        <v>40.037023197125649</v>
      </c>
      <c r="FB108" s="5">
        <f t="shared" si="58"/>
        <v>41.198575750280682</v>
      </c>
      <c r="FC108" s="5">
        <f t="shared" si="58"/>
        <v>41.483355126955466</v>
      </c>
      <c r="FD108" s="5">
        <f t="shared" si="58"/>
        <v>43.362840875895941</v>
      </c>
      <c r="FE108" s="5">
        <f t="shared" si="58"/>
        <v>42.94110804617091</v>
      </c>
      <c r="FF108" s="5">
        <f t="shared" si="58"/>
        <v>42.685434026239058</v>
      </c>
      <c r="FG108" s="5">
        <f t="shared" si="49"/>
        <v>44.610671933439733</v>
      </c>
      <c r="FH108" s="15" t="str">
        <f t="shared" si="68"/>
        <v/>
      </c>
      <c r="FI108">
        <f t="shared" si="68"/>
        <v>241.69615466464612</v>
      </c>
      <c r="FJ108">
        <f t="shared" si="68"/>
        <v>236.35368528513075</v>
      </c>
      <c r="FK108">
        <f t="shared" si="68"/>
        <v>243.83173958514601</v>
      </c>
      <c r="FL108">
        <f t="shared" si="68"/>
        <v>248.57841816479677</v>
      </c>
      <c r="FM108">
        <f t="shared" si="68"/>
        <v>247.92805360106132</v>
      </c>
      <c r="FN108">
        <f t="shared" si="68"/>
        <v>261.9276316083085</v>
      </c>
      <c r="FO108">
        <f t="shared" si="68"/>
        <v>255.15512433772906</v>
      </c>
      <c r="FP108">
        <f t="shared" si="68"/>
        <v>254.71710302401803</v>
      </c>
      <c r="FQ108">
        <f t="shared" si="68"/>
        <v>264.42543671666277</v>
      </c>
      <c r="FR108">
        <f t="shared" si="68"/>
        <v>269.31657882101518</v>
      </c>
      <c r="FS108">
        <f t="shared" si="68"/>
        <v>285.35884429734858</v>
      </c>
      <c r="FT108">
        <f t="shared" si="68"/>
        <v>286.78498125837541</v>
      </c>
      <c r="FU108">
        <f t="shared" si="68"/>
        <v>289.29852289743599</v>
      </c>
      <c r="FV108">
        <f t="shared" si="68"/>
        <v>306.53273011750935</v>
      </c>
    </row>
    <row r="109" spans="1:178">
      <c r="A109" t="str">
        <f>VLOOKUP(B109,'[3]country codes'!$A$3:$B$287,2,0)</f>
        <v>CMR</v>
      </c>
      <c r="B109" s="1" t="s">
        <v>96</v>
      </c>
      <c r="C109" s="15">
        <v>5</v>
      </c>
      <c r="E109" s="17">
        <f>IFERROR(VLOOKUP(E$3&amp;$A109,[3]Calcs!$Q$2:$R$2281,2,0),"")</f>
        <v>30.443788380109304</v>
      </c>
      <c r="F109" s="5">
        <f>IFERROR(VLOOKUP(F$3&amp;$A109,[3]Calcs!$Q$2:$R$2281,2,0),"")</f>
        <v>33.213367730041803</v>
      </c>
      <c r="G109" s="5">
        <f>IFERROR(VLOOKUP(G$3&amp;$A109,[3]Calcs!$Q$2:$R$2281,2,0),"")</f>
        <v>33.311139722375302</v>
      </c>
      <c r="H109" s="5">
        <f>IFERROR(VLOOKUP(H$3&amp;$A109,[3]Calcs!$Q$2:$R$2281,2,0),"")</f>
        <v>35.889638223105997</v>
      </c>
      <c r="I109" s="5">
        <f>IFERROR(VLOOKUP(I$3&amp;$A109,[3]Calcs!$Q$2:$R$2281,2,0),"")</f>
        <v>34.98553543071246</v>
      </c>
      <c r="J109" s="5">
        <f>IFERROR(VLOOKUP(J$3&amp;$A109,[3]Calcs!$Q$2:$R$2281,2,0),"")</f>
        <v>34.537385680032479</v>
      </c>
      <c r="K109" s="5">
        <f>IFERROR(VLOOKUP(K$3&amp;$A109,[3]Calcs!$Q$2:$R$2281,2,0),"")</f>
        <v>33.688665952922726</v>
      </c>
      <c r="L109" s="5">
        <f>IFERROR(VLOOKUP(L$3&amp;$A109,[3]Calcs!$Q$2:$R$2281,2,0),"")</f>
        <v>34.1289056579337</v>
      </c>
      <c r="M109" s="5">
        <f>IFERROR(VLOOKUP(M$3&amp;$A109,[3]Calcs!$Q$2:$R$2281,2,0),"")</f>
        <v>34.284891082789827</v>
      </c>
      <c r="N109" s="5">
        <f>IFERROR(VLOOKUP(N$3&amp;$A109,[3]Calcs!$Q$2:$R$2281,2,0),"")</f>
        <v>39.176589120959399</v>
      </c>
      <c r="O109" s="5">
        <f>IFERROR(VLOOKUP(O$3&amp;$A109,[3]Calcs!$Q$2:$R$2281,2,0),"")</f>
        <v>37.995501617205626</v>
      </c>
      <c r="P109" s="5">
        <f>IFERROR(VLOOKUP(P$3&amp;$A109,[3]Calcs!$Q$2:$R$2281,2,0),"")</f>
        <v>40.183984522399349</v>
      </c>
      <c r="Q109" s="5">
        <f>IFERROR(VLOOKUP(Q$3&amp;$A109,[3]Calcs!$Q$2:$R$2281,2,0),"")</f>
        <v>41.462301011809409</v>
      </c>
      <c r="R109" s="5">
        <f>IFERROR(VLOOKUP(R$3&amp;$A109,[3]Calcs!$Q$2:$R$2281,2,0),"")</f>
        <v>39.908832363668367</v>
      </c>
      <c r="S109" s="5">
        <f>IFERROR(VLOOKUP(S$3&amp;$A109,[3]Calcs!$Q$2:$R$2281,2,0),"")</f>
        <v>42.224655241653579</v>
      </c>
      <c r="T109" s="127">
        <f t="shared" si="40"/>
        <v>0.68355716309701764</v>
      </c>
      <c r="U109" s="6">
        <f t="shared" si="41"/>
        <v>0.87931171281239662</v>
      </c>
      <c r="V109" s="6">
        <f t="shared" si="42"/>
        <v>2.3158228779852124</v>
      </c>
      <c r="W109" s="17">
        <f>_xlfn.XLOOKUP(W$3&amp;$A109,[3]Calcs!$Q$2:$Q$2281,[3]Calcs!$H$2:$H$2281,"")</f>
        <v>3.8510720729827881</v>
      </c>
      <c r="X109" s="5">
        <f>_xlfn.XLOOKUP(X$3&amp;$A109,[3]Calcs!$Q$2:$Q$2281,[3]Calcs!$H$2:$H$2281,"")</f>
        <v>4.3499393463134766</v>
      </c>
      <c r="Y109" s="5">
        <f>_xlfn.XLOOKUP(Y$3&amp;$A109,[3]Calcs!$Q$2:$Q$2281,[3]Calcs!$H$2:$H$2281,"")</f>
        <v>4.2918004989624023</v>
      </c>
      <c r="Z109" s="5">
        <f>_xlfn.XLOOKUP(Z$3&amp;$A109,[3]Calcs!$Q$2:$Q$2281,[3]Calcs!$H$2:$H$2281,"")</f>
        <v>4.7414083480834961</v>
      </c>
      <c r="AA109" s="5">
        <f>_xlfn.XLOOKUP(AA$3&amp;$A109,[3]Calcs!$Q$2:$Q$2281,[3]Calcs!$H$2:$H$2281,"")</f>
        <v>4.5542569160461426</v>
      </c>
      <c r="AB109" s="5">
        <f>_xlfn.XLOOKUP(AB$3&amp;$A109,[3]Calcs!$Q$2:$Q$2281,[3]Calcs!$H$2:$H$2281,"")</f>
        <v>4.4338850975036621</v>
      </c>
      <c r="AC109" s="5">
        <f>_xlfn.XLOOKUP(AC$3&amp;$A109,[3]Calcs!$Q$2:$Q$2281,[3]Calcs!$H$2:$H$2281,"")</f>
        <v>4.2446341514587402</v>
      </c>
      <c r="AD109" s="5">
        <f>_xlfn.XLOOKUP(AD$3&amp;$A109,[3]Calcs!$Q$2:$Q$2281,[3]Calcs!$H$2:$H$2281,"")</f>
        <v>4.2710380554199219</v>
      </c>
      <c r="AE109" s="5">
        <f>_xlfn.XLOOKUP(AE$3&amp;$A109,[3]Calcs!$Q$2:$Q$2281,[3]Calcs!$H$2:$H$2281,"")</f>
        <v>4.2404413223266602</v>
      </c>
      <c r="AF109" s="5">
        <f>_xlfn.XLOOKUP(AF$3&amp;$A109,[3]Calcs!$Q$2:$Q$2281,[3]Calcs!$H$2:$H$2281,"")</f>
        <v>5.0379648208618164</v>
      </c>
      <c r="AG109" s="5">
        <f>_xlfn.XLOOKUP(AG$3&amp;$A109,[3]Calcs!$Q$2:$Q$2281,[3]Calcs!$H$2:$H$2281,"")</f>
        <v>4.8162322044372559</v>
      </c>
      <c r="AH109" s="5">
        <f>_xlfn.XLOOKUP(AH$3&amp;$A109,[3]Calcs!$Q$2:$Q$2281,[3]Calcs!$H$2:$H$2281,"")</f>
        <v>5.0740513801574707</v>
      </c>
      <c r="AI109" s="5">
        <f>_xlfn.XLOOKUP(AI$3&amp;$A109,[3]Calcs!$Q$2:$Q$2281,[3]Calcs!$H$2:$H$2281,"")</f>
        <v>5.2507376670837402</v>
      </c>
      <c r="AJ109" s="5">
        <f>_xlfn.XLOOKUP(AJ$3&amp;$A109,[3]Calcs!$Q$2:$Q$2281,[3]Calcs!$H$2:$H$2281,"")</f>
        <v>4.9367375373840332</v>
      </c>
      <c r="AK109" s="128">
        <f>_xlfn.XLOOKUP(AK$3&amp;$A109,[3]Calcs!$Q$2:$Q$2281,[3]Calcs!$H$2:$H$2281,"")</f>
        <v>5.2410778999328613</v>
      </c>
      <c r="AL109" s="127">
        <f t="shared" si="43"/>
        <v>7.3518834271273772E-2</v>
      </c>
      <c r="AM109" s="6">
        <f t="shared" si="44"/>
        <v>0.30434036254882813</v>
      </c>
      <c r="AN109" s="17">
        <f>_xlfn.XLOOKUP(AN$3&amp;$A109,[3]Calcs!$Q$2:$Q$2281,[3]Calcs!$G$2:$G$2281,"")</f>
        <v>53.2</v>
      </c>
      <c r="AO109" s="5">
        <f>_xlfn.XLOOKUP(AO$3&amp;$A109,[3]Calcs!$Q$2:$Q$2281,[3]Calcs!$G$2:$G$2281,"")</f>
        <v>53.7</v>
      </c>
      <c r="AP109" s="5">
        <f>_xlfn.XLOOKUP(AP$3&amp;$A109,[3]Calcs!$Q$2:$Q$2281,[3]Calcs!$G$2:$G$2281,"")</f>
        <v>54.2</v>
      </c>
      <c r="AQ109" s="5">
        <f>_xlfn.XLOOKUP(AQ$3&amp;$A109,[3]Calcs!$Q$2:$Q$2281,[3]Calcs!$G$2:$G$2281,"")</f>
        <v>54.6</v>
      </c>
      <c r="AR109" s="5">
        <f>_xlfn.XLOOKUP(AR$3&amp;$A109,[3]Calcs!$Q$2:$Q$2281,[3]Calcs!$G$2:$G$2281,"")</f>
        <v>55.1</v>
      </c>
      <c r="AS109" s="5">
        <f>_xlfn.XLOOKUP(AS$3&amp;$A109,[3]Calcs!$Q$2:$Q$2281,[3]Calcs!$G$2:$G$2281,"")</f>
        <v>55.6</v>
      </c>
      <c r="AT109" s="5">
        <f>_xlfn.XLOOKUP(AT$3&amp;$A109,[3]Calcs!$Q$2:$Q$2281,[3]Calcs!$G$2:$G$2281,"")</f>
        <v>56.1</v>
      </c>
      <c r="AU109" s="5">
        <f>_xlfn.XLOOKUP(AU$3&amp;$A109,[3]Calcs!$Q$2:$Q$2281,[3]Calcs!$G$2:$G$2281,"")</f>
        <v>56.6</v>
      </c>
      <c r="AV109" s="5">
        <f>_xlfn.XLOOKUP(AV$3&amp;$A109,[3]Calcs!$Q$2:$Q$2281,[3]Calcs!$G$2:$G$2281,"")</f>
        <v>57.1</v>
      </c>
      <c r="AW109" s="5">
        <f>_xlfn.XLOOKUP(AW$3&amp;$A109,[3]Calcs!$Q$2:$Q$2281,[3]Calcs!$G$2:$G$2281,"")</f>
        <v>57.6</v>
      </c>
      <c r="AX109" s="5">
        <f>_xlfn.XLOOKUP(AX$3&amp;$A109,[3]Calcs!$Q$2:$Q$2281,[3]Calcs!$G$2:$G$2281,"")</f>
        <v>58.1</v>
      </c>
      <c r="AY109" s="5">
        <f>_xlfn.XLOOKUP(AY$3&amp;$A109,[3]Calcs!$Q$2:$Q$2281,[3]Calcs!$G$2:$G$2281,"")</f>
        <v>58.5</v>
      </c>
      <c r="AZ109" s="5">
        <f>_xlfn.XLOOKUP(AZ$3&amp;$A109,[3]Calcs!$Q$2:$Q$2281,[3]Calcs!$G$2:$G$2281,"")</f>
        <v>58.9</v>
      </c>
      <c r="BA109" s="5">
        <f>_xlfn.XLOOKUP(BA$3&amp;$A109,[3]Calcs!$Q$2:$Q$2281,[3]Calcs!$G$2:$G$2281,"")</f>
        <v>59.3</v>
      </c>
      <c r="BB109" s="5">
        <f>_xlfn.XLOOKUP(BB$3&amp;$A109,[3]Calcs!$Q$2:$Q$2281,[3]Calcs!$G$2:$G$2281,"")</f>
        <v>59.647844961240303</v>
      </c>
      <c r="BC109" s="127">
        <f t="shared" si="45"/>
        <v>0.47736263736263707</v>
      </c>
      <c r="BD109" s="6">
        <f t="shared" si="46"/>
        <v>0.34784496124030539</v>
      </c>
      <c r="BE109" s="17">
        <f>_xlfn.XLOOKUP(BE$3&amp;$A109,[3]Calcs!$Q$2:$Q$2281,[3]Calcs!$I$2:$I$2281,"")</f>
        <v>1.0915931624339901</v>
      </c>
      <c r="BF109" s="5">
        <f>_xlfn.XLOOKUP(BF$3&amp;$A109,[3]Calcs!$Q$2:$Q$2281,[3]Calcs!$I$2:$I$2281,"")</f>
        <v>1.16956431086777</v>
      </c>
      <c r="BG109" s="5">
        <f>_xlfn.XLOOKUP(BG$3&amp;$A109,[3]Calcs!$Q$2:$Q$2281,[3]Calcs!$I$2:$I$2281,"")</f>
        <v>1.15885708631813</v>
      </c>
      <c r="BH109" s="5">
        <f>_xlfn.XLOOKUP(BH$3&amp;$A109,[3]Calcs!$Q$2:$Q$2281,[3]Calcs!$I$2:$I$2281,"")</f>
        <v>1.19305334431409</v>
      </c>
      <c r="BI109" s="5">
        <f>_xlfn.XLOOKUP(BI$3&amp;$A109,[3]Calcs!$Q$2:$Q$2281,[3]Calcs!$I$2:$I$2281,"")</f>
        <v>1.2335041662805299</v>
      </c>
      <c r="BJ109" s="5">
        <f>_xlfn.XLOOKUP(BJ$3&amp;$A109,[3]Calcs!$Q$2:$Q$2281,[3]Calcs!$I$2:$I$2281,"")</f>
        <v>1.2460538741731499</v>
      </c>
      <c r="BK109" s="5">
        <f>_xlfn.XLOOKUP(BK$3&amp;$A109,[3]Calcs!$Q$2:$Q$2281,[3]Calcs!$I$2:$I$2281,"")</f>
        <v>1.2480527877987599</v>
      </c>
      <c r="BL109" s="5">
        <f>_xlfn.XLOOKUP(BL$3&amp;$A109,[3]Calcs!$Q$2:$Q$2281,[3]Calcs!$I$2:$I$2281,"")</f>
        <v>1.2754278648919</v>
      </c>
      <c r="BM109" s="5">
        <f>_xlfn.XLOOKUP(BM$3&amp;$A109,[3]Calcs!$Q$2:$Q$2281,[3]Calcs!$I$2:$I$2281,"")</f>
        <v>1.2732118823145</v>
      </c>
      <c r="BN109" s="5">
        <f>_xlfn.XLOOKUP(BN$3&amp;$A109,[3]Calcs!$Q$2:$Q$2281,[3]Calcs!$I$2:$I$2281,"")</f>
        <v>1.28602020733059</v>
      </c>
      <c r="BO109" s="5">
        <f>_xlfn.XLOOKUP(BO$3&amp;$A109,[3]Calcs!$Q$2:$Q$2281,[3]Calcs!$I$2:$I$2281,"")</f>
        <v>1.3320442802716601</v>
      </c>
      <c r="BP109" s="5">
        <f>_xlfn.XLOOKUP(BP$3&amp;$A109,[3]Calcs!$Q$2:$Q$2281,[3]Calcs!$I$2:$I$2281,"")</f>
        <v>1.26408429281029</v>
      </c>
      <c r="BQ109" s="5">
        <f>_xlfn.XLOOKUP(BQ$3&amp;$A109,[3]Calcs!$Q$2:$Q$2281,[3]Calcs!$I$2:$I$2281,"")</f>
        <v>1.2550163625488142</v>
      </c>
      <c r="BR109" s="5">
        <f>_xlfn.XLOOKUP(BR$3&amp;$A109,[3]Calcs!$Q$2:$Q$2281,[3]Calcs!$I$2:$I$2281,"")</f>
        <v>1.2442854475311607</v>
      </c>
      <c r="BS109" s="5">
        <f>_xlfn.XLOOKUP(BS$3&amp;$A109,[3]Calcs!$Q$2:$Q$2281,[3]Calcs!$I$2:$I$2281,"")</f>
        <v>1.1996453453896596</v>
      </c>
      <c r="BT109" s="127">
        <f t="shared" si="47"/>
        <v>1.1464578003636537E-2</v>
      </c>
      <c r="BU109" s="6">
        <f t="shared" si="48"/>
        <v>-4.4640102141501048E-2</v>
      </c>
      <c r="BV109" s="15">
        <f t="shared" si="64"/>
        <v>71</v>
      </c>
      <c r="BW109">
        <f t="shared" si="64"/>
        <v>94</v>
      </c>
      <c r="BX109">
        <f t="shared" si="64"/>
        <v>103</v>
      </c>
      <c r="BY109">
        <f t="shared" si="64"/>
        <v>99</v>
      </c>
      <c r="BZ109">
        <f t="shared" si="64"/>
        <v>106</v>
      </c>
      <c r="CA109">
        <f t="shared" si="64"/>
        <v>117</v>
      </c>
      <c r="CB109">
        <f t="shared" si="64"/>
        <v>124</v>
      </c>
      <c r="CC109">
        <f t="shared" si="64"/>
        <v>117</v>
      </c>
      <c r="CD109">
        <f t="shared" si="64"/>
        <v>119</v>
      </c>
      <c r="CE109">
        <f t="shared" si="64"/>
        <v>96</v>
      </c>
      <c r="CF109">
        <f t="shared" si="64"/>
        <v>104</v>
      </c>
      <c r="CG109">
        <f t="shared" si="64"/>
        <v>101</v>
      </c>
      <c r="CH109">
        <f t="shared" si="64"/>
        <v>95</v>
      </c>
      <c r="CI109">
        <f t="shared" si="64"/>
        <v>108</v>
      </c>
      <c r="CJ109">
        <f t="shared" si="64"/>
        <v>66</v>
      </c>
      <c r="CK109" s="17">
        <v>18.223676999999999</v>
      </c>
      <c r="CL109" s="5">
        <v>18.730283</v>
      </c>
      <c r="CM109" s="5">
        <v>19.252673999999999</v>
      </c>
      <c r="CN109" s="5">
        <v>19.789921999999997</v>
      </c>
      <c r="CO109" s="5">
        <v>20.341236000000002</v>
      </c>
      <c r="CP109" s="5">
        <v>20.906392</v>
      </c>
      <c r="CQ109" s="5">
        <v>21.485267</v>
      </c>
      <c r="CR109" s="5">
        <v>22.077300000000001</v>
      </c>
      <c r="CS109" s="5">
        <v>22.681853</v>
      </c>
      <c r="CT109" s="5">
        <v>23.298376000000001</v>
      </c>
      <c r="CU109" s="5">
        <v>23.926548999999998</v>
      </c>
      <c r="CV109" s="5">
        <v>24.56607</v>
      </c>
      <c r="CW109" s="5">
        <v>25.216260999999999</v>
      </c>
      <c r="CX109" s="5">
        <v>25.876386999999998</v>
      </c>
      <c r="CY109" s="5">
        <v>26.545864000000002</v>
      </c>
      <c r="CZ109">
        <f t="shared" si="65"/>
        <v>554.79776609546514</v>
      </c>
      <c r="DA109">
        <f t="shared" si="65"/>
        <v>622.09577696675058</v>
      </c>
      <c r="DB109">
        <f t="shared" si="65"/>
        <v>641.32851364334215</v>
      </c>
      <c r="DC109">
        <f t="shared" si="65"/>
        <v>710.25314104348615</v>
      </c>
      <c r="DD109">
        <f t="shared" si="65"/>
        <v>711.64903278248391</v>
      </c>
      <c r="DE109">
        <f t="shared" si="65"/>
        <v>722.05212368194555</v>
      </c>
      <c r="DF109">
        <f t="shared" si="65"/>
        <v>723.80998287235423</v>
      </c>
      <c r="DG109">
        <f t="shared" si="65"/>
        <v>753.47408888189966</v>
      </c>
      <c r="DH109">
        <f t="shared" si="65"/>
        <v>777.64485966084965</v>
      </c>
      <c r="DI109">
        <f t="shared" si="65"/>
        <v>912.75090373762157</v>
      </c>
      <c r="DJ109">
        <f t="shared" si="65"/>
        <v>909.10123122364962</v>
      </c>
      <c r="DK109">
        <f t="shared" si="65"/>
        <v>987.162576656179</v>
      </c>
      <c r="DL109">
        <f t="shared" si="65"/>
        <v>1045.52420397435</v>
      </c>
      <c r="DM109">
        <f t="shared" si="65"/>
        <v>1032.6963909604074</v>
      </c>
      <c r="DN109">
        <f t="shared" si="65"/>
        <v>1120.8899554918232</v>
      </c>
      <c r="DO109" s="5">
        <v>18.223676999999999</v>
      </c>
      <c r="DP109" s="5">
        <v>18.730283</v>
      </c>
      <c r="DQ109" s="5">
        <v>19.252673999999999</v>
      </c>
      <c r="DR109" s="5">
        <v>19.789921999999997</v>
      </c>
      <c r="DS109" s="5">
        <v>20.341236000000002</v>
      </c>
      <c r="DT109" s="5">
        <v>20.906392</v>
      </c>
      <c r="DU109" s="5">
        <v>21.485267</v>
      </c>
      <c r="DV109" s="5">
        <v>22.077300000000001</v>
      </c>
      <c r="DW109" s="5">
        <v>22.681853</v>
      </c>
      <c r="DX109" s="5">
        <v>23.298376000000001</v>
      </c>
      <c r="DY109" s="5">
        <v>23.926548999999998</v>
      </c>
      <c r="DZ109" s="5">
        <v>24.56607</v>
      </c>
      <c r="EA109" s="5">
        <v>25.216260999999999</v>
      </c>
      <c r="EB109" s="5">
        <v>25.876386999999998</v>
      </c>
      <c r="EC109" s="5">
        <v>26.545864000000002</v>
      </c>
      <c r="ED109" s="127">
        <f>IFERROR(E109/VLOOKUP($C109,$C$159:$S$166,E$3-2003,0),"")</f>
        <v>0.9774574632620453</v>
      </c>
      <c r="EE109" s="6">
        <f>IFERROR(F109/VLOOKUP($C109,$C$159:$S$166,F$3-2003,0),"")</f>
        <v>1.0002598085068832</v>
      </c>
      <c r="EF109" s="6">
        <f>IFERROR(G109/VLOOKUP($C109,$C$159:$S$166,G$3-2003,0),"")</f>
        <v>0.98495972932441456</v>
      </c>
      <c r="EG109" s="6">
        <f>IFERROR(H109/VLOOKUP($C109,$C$159:$S$166,H$3-2003,0),"")</f>
        <v>1.0515971178303551</v>
      </c>
      <c r="EH109" s="6">
        <f>IFERROR(I109/VLOOKUP($C109,$C$159:$S$166,I$3-2003,0),"")</f>
        <v>1.0295809706364103</v>
      </c>
      <c r="EI109" s="6">
        <f>IFERROR(J109/VLOOKUP($C109,$C$159:$S$166,J$3-2003,0),"")</f>
        <v>0.95134966833660417</v>
      </c>
      <c r="EJ109" s="6">
        <f t="shared" si="66"/>
        <v>0.90553805635604612</v>
      </c>
      <c r="EK109" s="6">
        <f t="shared" si="66"/>
        <v>0.95669704796555832</v>
      </c>
      <c r="EL109" s="6">
        <f t="shared" si="66"/>
        <v>0.94122336995092792</v>
      </c>
      <c r="EM109" s="6">
        <f t="shared" si="66"/>
        <v>1.0577255475110363</v>
      </c>
      <c r="EN109" s="6">
        <f t="shared" si="66"/>
        <v>1.0116260176041714</v>
      </c>
      <c r="EO109" s="6">
        <f t="shared" si="66"/>
        <v>1.0390951019529118</v>
      </c>
      <c r="EP109" s="6">
        <f t="shared" si="66"/>
        <v>1.0460804091367701</v>
      </c>
      <c r="EQ109" s="6">
        <f t="shared" si="67"/>
        <v>1.0245816979290912</v>
      </c>
      <c r="ER109" s="6">
        <f>IFERROR(S109/VLOOKUP($C109,$C$159:$S$166,S$3-2003,0),"")</f>
        <v>1.0229713579396904</v>
      </c>
      <c r="ES109" s="17">
        <f t="shared" si="58"/>
        <v>30.443788380109304</v>
      </c>
      <c r="ET109" s="5">
        <f t="shared" si="58"/>
        <v>33.213367730041803</v>
      </c>
      <c r="EU109" s="5">
        <f t="shared" si="58"/>
        <v>33.311139722375302</v>
      </c>
      <c r="EV109" s="5">
        <f t="shared" si="58"/>
        <v>35.889638223105997</v>
      </c>
      <c r="EW109" s="5">
        <f t="shared" si="58"/>
        <v>34.98553543071246</v>
      </c>
      <c r="EX109" s="5">
        <f t="shared" si="58"/>
        <v>34.537385680032479</v>
      </c>
      <c r="EY109" s="5">
        <f t="shared" si="58"/>
        <v>33.688665952922726</v>
      </c>
      <c r="EZ109" s="5">
        <f t="shared" si="58"/>
        <v>34.1289056579337</v>
      </c>
      <c r="FA109" s="5">
        <f t="shared" si="58"/>
        <v>34.284891082789827</v>
      </c>
      <c r="FB109" s="5">
        <f t="shared" si="58"/>
        <v>39.176589120959399</v>
      </c>
      <c r="FC109" s="5">
        <f t="shared" si="58"/>
        <v>37.995501617205626</v>
      </c>
      <c r="FD109" s="5">
        <f t="shared" si="58"/>
        <v>40.183984522399349</v>
      </c>
      <c r="FE109" s="5">
        <f t="shared" si="58"/>
        <v>41.462301011809409</v>
      </c>
      <c r="FF109" s="5">
        <f t="shared" si="58"/>
        <v>39.908832363668367</v>
      </c>
      <c r="FG109" s="5">
        <f t="shared" si="49"/>
        <v>42.224655241653579</v>
      </c>
      <c r="FH109" s="15">
        <f t="shared" si="68"/>
        <v>554.79776609546514</v>
      </c>
      <c r="FI109">
        <f t="shared" si="68"/>
        <v>622.09577696675058</v>
      </c>
      <c r="FJ109">
        <f t="shared" si="68"/>
        <v>641.32851364334215</v>
      </c>
      <c r="FK109">
        <f t="shared" si="68"/>
        <v>710.25314104348615</v>
      </c>
      <c r="FL109">
        <f t="shared" si="68"/>
        <v>711.64903278248391</v>
      </c>
      <c r="FM109">
        <f t="shared" si="68"/>
        <v>722.05212368194555</v>
      </c>
      <c r="FN109">
        <f t="shared" si="68"/>
        <v>723.80998287235423</v>
      </c>
      <c r="FO109">
        <f t="shared" si="68"/>
        <v>753.47408888189966</v>
      </c>
      <c r="FP109">
        <f t="shared" si="68"/>
        <v>777.64485966084965</v>
      </c>
      <c r="FQ109">
        <f t="shared" si="68"/>
        <v>912.75090373762157</v>
      </c>
      <c r="FR109">
        <f t="shared" si="68"/>
        <v>909.10123122364962</v>
      </c>
      <c r="FS109">
        <f t="shared" si="68"/>
        <v>987.162576656179</v>
      </c>
      <c r="FT109">
        <f t="shared" si="68"/>
        <v>1045.52420397435</v>
      </c>
      <c r="FU109">
        <f t="shared" si="68"/>
        <v>1032.6963909604074</v>
      </c>
      <c r="FV109">
        <f t="shared" si="68"/>
        <v>1120.8899554918232</v>
      </c>
    </row>
    <row r="110" spans="1:178">
      <c r="A110" t="str">
        <f>VLOOKUP(B110,'[3]country codes'!$A$3:$B$287,2,0)</f>
        <v>JAM</v>
      </c>
      <c r="B110" s="1" t="s">
        <v>9</v>
      </c>
      <c r="C110" s="15">
        <v>1</v>
      </c>
      <c r="E110" s="17">
        <f>IFERROR(VLOOKUP(E$3&amp;$A110,[3]Calcs!$Q$2:$R$2281,2,0),"")</f>
        <v>59.991872381117176</v>
      </c>
      <c r="F110" s="5" t="str">
        <f>IFERROR(VLOOKUP(F$3&amp;$A110,[3]Calcs!$Q$2:$R$2281,2,0),"")</f>
        <v/>
      </c>
      <c r="G110" s="5" t="str">
        <f>IFERROR(VLOOKUP(G$3&amp;$A110,[3]Calcs!$Q$2:$R$2281,2,0),"")</f>
        <v/>
      </c>
      <c r="H110" s="5" t="str">
        <f>IFERROR(VLOOKUP(H$3&amp;$A110,[3]Calcs!$Q$2:$R$2281,2,0),"")</f>
        <v/>
      </c>
      <c r="I110" s="5" t="str">
        <f>IFERROR(VLOOKUP(I$3&amp;$A110,[3]Calcs!$Q$2:$R$2281,2,0),"")</f>
        <v/>
      </c>
      <c r="J110" s="5">
        <f>IFERROR(VLOOKUP(J$3&amp;$A110,[3]Calcs!$Q$2:$R$2281,2,0),"")</f>
        <v>50.818278373880538</v>
      </c>
      <c r="K110" s="5">
        <f>IFERROR(VLOOKUP(K$3&amp;$A110,[3]Calcs!$Q$2:$R$2281,2,0),"")</f>
        <v>53.653485009392341</v>
      </c>
      <c r="L110" s="5">
        <f>IFERROR(VLOOKUP(L$3&amp;$A110,[3]Calcs!$Q$2:$R$2281,2,0),"")</f>
        <v>54.128785684023697</v>
      </c>
      <c r="M110" s="5">
        <f>IFERROR(VLOOKUP(M$3&amp;$A110,[3]Calcs!$Q$2:$R$2281,2,0),"")</f>
        <v>52.05958662192181</v>
      </c>
      <c r="N110" s="5">
        <f>IFERROR(VLOOKUP(N$3&amp;$A110,[3]Calcs!$Q$2:$R$2281,2,0),"")</f>
        <v>54.372507935289249</v>
      </c>
      <c r="O110" s="5">
        <f>IFERROR(VLOOKUP(O$3&amp;$A110,[3]Calcs!$Q$2:$R$2281,2,0),"")</f>
        <v>55.203474208237864</v>
      </c>
      <c r="P110" s="5">
        <f>IFERROR(VLOOKUP(P$3&amp;$A110,[3]Calcs!$Q$2:$R$2281,2,0),"")</f>
        <v>55.264314433592979</v>
      </c>
      <c r="Q110" s="5">
        <f>IFERROR(VLOOKUP(Q$3&amp;$A110,[3]Calcs!$Q$2:$R$2281,2,0),"")</f>
        <v>56.456988628365451</v>
      </c>
      <c r="R110" s="5">
        <f>IFERROR(VLOOKUP(R$3&amp;$A110,[3]Calcs!$Q$2:$R$2281,2,0),"")</f>
        <v>57.903628457473694</v>
      </c>
      <c r="S110" s="5" t="str">
        <f>IFERROR(VLOOKUP(S$3&amp;$A110,[3]Calcs!$Q$2:$R$2281,2,0),"")</f>
        <v/>
      </c>
      <c r="T110" s="127">
        <f t="shared" si="40"/>
        <v>-2.1763473238094046E-2</v>
      </c>
      <c r="U110" s="6">
        <f t="shared" si="41"/>
        <v>-3.1196377333018162E-2</v>
      </c>
      <c r="V110" s="6" t="str">
        <f t="shared" si="42"/>
        <v/>
      </c>
      <c r="W110" s="17">
        <f>_xlfn.XLOOKUP(W$3&amp;$A110,[3]Calcs!$Q$2:$Q$2281,[3]Calcs!$H$2:$H$2281,"")</f>
        <v>6.2078819274902344</v>
      </c>
      <c r="X110" s="5" t="str">
        <f>_xlfn.XLOOKUP(X$3&amp;$A110,[3]Calcs!$Q$2:$Q$2281,[3]Calcs!$H$2:$H$2281,"")</f>
        <v/>
      </c>
      <c r="Y110" s="5" t="str">
        <f>_xlfn.XLOOKUP(Y$3&amp;$A110,[3]Calcs!$Q$2:$Q$2281,[3]Calcs!$H$2:$H$2281,"")</f>
        <v/>
      </c>
      <c r="Z110" s="5" t="str">
        <f>_xlfn.XLOOKUP(Z$3&amp;$A110,[3]Calcs!$Q$2:$Q$2281,[3]Calcs!$H$2:$H$2281,"")</f>
        <v/>
      </c>
      <c r="AA110" s="5" t="str">
        <f>_xlfn.XLOOKUP(AA$3&amp;$A110,[3]Calcs!$Q$2:$Q$2281,[3]Calcs!$H$2:$H$2281,"")</f>
        <v/>
      </c>
      <c r="AB110" s="5">
        <f>_xlfn.XLOOKUP(AB$3&amp;$A110,[3]Calcs!$Q$2:$Q$2281,[3]Calcs!$H$2:$H$2281,"")</f>
        <v>5.3744463920593262</v>
      </c>
      <c r="AC110" s="5">
        <f>_xlfn.XLOOKUP(AC$3&amp;$A110,[3]Calcs!$Q$2:$Q$2281,[3]Calcs!$H$2:$H$2281,"")</f>
        <v>5.5416665077209473</v>
      </c>
      <c r="AD110" s="5">
        <f>_xlfn.XLOOKUP(AD$3&amp;$A110,[3]Calcs!$Q$2:$Q$2281,[3]Calcs!$H$2:$H$2281,"")</f>
        <v>5.7088866233825684</v>
      </c>
      <c r="AE110" s="5">
        <f>_xlfn.XLOOKUP(AE$3&amp;$A110,[3]Calcs!$Q$2:$Q$2281,[3]Calcs!$H$2:$H$2281,"")</f>
        <v>5.3105387687683105</v>
      </c>
      <c r="AF110" s="5">
        <f>_xlfn.XLOOKUP(AF$3&amp;$A110,[3]Calcs!$Q$2:$Q$2281,[3]Calcs!$H$2:$H$2281,"")</f>
        <v>5.5036122004191084</v>
      </c>
      <c r="AG110" s="5">
        <f>_xlfn.XLOOKUP(AG$3&amp;$A110,[3]Calcs!$Q$2:$Q$2281,[3]Calcs!$H$2:$H$2281,"")</f>
        <v>5.6966856320699053</v>
      </c>
      <c r="AH110" s="5">
        <f>_xlfn.XLOOKUP(AH$3&amp;$A110,[3]Calcs!$Q$2:$Q$2281,[3]Calcs!$H$2:$H$2281,"")</f>
        <v>5.8897590637207031</v>
      </c>
      <c r="AI110" s="5">
        <f>_xlfn.XLOOKUP(AI$3&amp;$A110,[3]Calcs!$Q$2:$Q$2281,[3]Calcs!$H$2:$H$2281,"")</f>
        <v>6.099498987197876</v>
      </c>
      <c r="AJ110" s="5">
        <f>_xlfn.XLOOKUP(AJ$3&amp;$A110,[3]Calcs!$Q$2:$Q$2281,[3]Calcs!$H$2:$H$2281,"")</f>
        <v>6.3092389106750488</v>
      </c>
      <c r="AK110" s="128" t="str">
        <f>_xlfn.XLOOKUP(AK$3&amp;$A110,[3]Calcs!$Q$2:$Q$2281,[3]Calcs!$H$2:$H$2281,"")</f>
        <v/>
      </c>
      <c r="AL110" s="127">
        <f t="shared" si="43"/>
        <v>1.6310123563679901E-2</v>
      </c>
      <c r="AM110" s="6" t="str">
        <f t="shared" si="44"/>
        <v/>
      </c>
      <c r="AN110" s="17">
        <f>_xlfn.XLOOKUP(AN$3&amp;$A110,[3]Calcs!$Q$2:$Q$2281,[3]Calcs!$G$2:$G$2281,"")</f>
        <v>74.099999999999994</v>
      </c>
      <c r="AO110" s="5">
        <f>_xlfn.XLOOKUP(AO$3&amp;$A110,[3]Calcs!$Q$2:$Q$2281,[3]Calcs!$G$2:$G$2281,"")</f>
        <v>74.099999999999994</v>
      </c>
      <c r="AP110" s="5">
        <f>_xlfn.XLOOKUP(AP$3&amp;$A110,[3]Calcs!$Q$2:$Q$2281,[3]Calcs!$G$2:$G$2281,"")</f>
        <v>74.099999999999994</v>
      </c>
      <c r="AQ110" s="5">
        <f>_xlfn.XLOOKUP(AQ$3&amp;$A110,[3]Calcs!$Q$2:$Q$2281,[3]Calcs!$G$2:$G$2281,"")</f>
        <v>74.099999999999994</v>
      </c>
      <c r="AR110" s="5">
        <f>_xlfn.XLOOKUP(AR$3&amp;$A110,[3]Calcs!$Q$2:$Q$2281,[3]Calcs!$G$2:$G$2281,"")</f>
        <v>74</v>
      </c>
      <c r="AS110" s="5">
        <f>_xlfn.XLOOKUP(AS$3&amp;$A110,[3]Calcs!$Q$2:$Q$2281,[3]Calcs!$G$2:$G$2281,"")</f>
        <v>74</v>
      </c>
      <c r="AT110" s="5">
        <f>_xlfn.XLOOKUP(AT$3&amp;$A110,[3]Calcs!$Q$2:$Q$2281,[3]Calcs!$G$2:$G$2281,"")</f>
        <v>74</v>
      </c>
      <c r="AU110" s="5">
        <f>_xlfn.XLOOKUP(AU$3&amp;$A110,[3]Calcs!$Q$2:$Q$2281,[3]Calcs!$G$2:$G$2281,"")</f>
        <v>74</v>
      </c>
      <c r="AV110" s="5">
        <f>_xlfn.XLOOKUP(AV$3&amp;$A110,[3]Calcs!$Q$2:$Q$2281,[3]Calcs!$G$2:$G$2281,"")</f>
        <v>74</v>
      </c>
      <c r="AW110" s="5">
        <f>_xlfn.XLOOKUP(AW$3&amp;$A110,[3]Calcs!$Q$2:$Q$2281,[3]Calcs!$G$2:$G$2281,"")</f>
        <v>74.099999999999994</v>
      </c>
      <c r="AX110" s="5">
        <f>_xlfn.XLOOKUP(AX$3&amp;$A110,[3]Calcs!$Q$2:$Q$2281,[3]Calcs!$G$2:$G$2281,"")</f>
        <v>74.2</v>
      </c>
      <c r="AY110" s="5">
        <f>_xlfn.XLOOKUP(AY$3&amp;$A110,[3]Calcs!$Q$2:$Q$2281,[3]Calcs!$G$2:$G$2281,"")</f>
        <v>74.3</v>
      </c>
      <c r="AZ110" s="5">
        <f>_xlfn.XLOOKUP(AZ$3&amp;$A110,[3]Calcs!$Q$2:$Q$2281,[3]Calcs!$G$2:$G$2281,"")</f>
        <v>74.400000000000006</v>
      </c>
      <c r="BA110" s="5">
        <f>_xlfn.XLOOKUP(BA$3&amp;$A110,[3]Calcs!$Q$2:$Q$2281,[3]Calcs!$G$2:$G$2281,"")</f>
        <v>74.5</v>
      </c>
      <c r="BB110" s="5">
        <f>_xlfn.XLOOKUP(BB$3&amp;$A110,[3]Calcs!$Q$2:$Q$2281,[3]Calcs!$G$2:$G$2281,"")</f>
        <v>74.404418604651156</v>
      </c>
      <c r="BC110" s="127">
        <f t="shared" si="45"/>
        <v>2.5274725274725837E-2</v>
      </c>
      <c r="BD110" s="6">
        <f t="shared" si="46"/>
        <v>-9.5581395348844467E-2</v>
      </c>
      <c r="BE110" s="17">
        <f>_xlfn.XLOOKUP(BE$3&amp;$A110,[3]Calcs!$Q$2:$Q$2281,[3]Calcs!$I$2:$I$2281,"")</f>
        <v>1.5856886634635901</v>
      </c>
      <c r="BF110" s="5">
        <f>_xlfn.XLOOKUP(BF$3&amp;$A110,[3]Calcs!$Q$2:$Q$2281,[3]Calcs!$I$2:$I$2281,"")</f>
        <v>2.0424487764155899</v>
      </c>
      <c r="BG110" s="5">
        <f>_xlfn.XLOOKUP(BG$3&amp;$A110,[3]Calcs!$Q$2:$Q$2281,[3]Calcs!$I$2:$I$2281,"")</f>
        <v>1.2714448272280301</v>
      </c>
      <c r="BH110" s="5">
        <f>_xlfn.XLOOKUP(BH$3&amp;$A110,[3]Calcs!$Q$2:$Q$2281,[3]Calcs!$I$2:$I$2281,"")</f>
        <v>1.3990002927176199</v>
      </c>
      <c r="BI110" s="5">
        <f>_xlfn.XLOOKUP(BI$3&amp;$A110,[3]Calcs!$Q$2:$Q$2281,[3]Calcs!$I$2:$I$2281,"")</f>
        <v>1.76288166424389</v>
      </c>
      <c r="BJ110" s="5">
        <f>_xlfn.XLOOKUP(BJ$3&amp;$A110,[3]Calcs!$Q$2:$Q$2281,[3]Calcs!$I$2:$I$2281,"")</f>
        <v>1.9654303421257</v>
      </c>
      <c r="BK110" s="5">
        <f>_xlfn.XLOOKUP(BK$3&amp;$A110,[3]Calcs!$Q$2:$Q$2281,[3]Calcs!$I$2:$I$2281,"")</f>
        <v>1.6749641313760899</v>
      </c>
      <c r="BL110" s="5">
        <f>_xlfn.XLOOKUP(BL$3&amp;$A110,[3]Calcs!$Q$2:$Q$2281,[3]Calcs!$I$2:$I$2281,"")</f>
        <v>1.79313633724837</v>
      </c>
      <c r="BM110" s="5">
        <f>_xlfn.XLOOKUP(BM$3&amp;$A110,[3]Calcs!$Q$2:$Q$2281,[3]Calcs!$I$2:$I$2281,"")</f>
        <v>1.6648635091748101</v>
      </c>
      <c r="BN110" s="5">
        <f>_xlfn.XLOOKUP(BN$3&amp;$A110,[3]Calcs!$Q$2:$Q$2281,[3]Calcs!$I$2:$I$2281,"")</f>
        <v>1.5202017855696801</v>
      </c>
      <c r="BO110" s="5">
        <f>_xlfn.XLOOKUP(BO$3&amp;$A110,[3]Calcs!$Q$2:$Q$2281,[3]Calcs!$I$2:$I$2281,"")</f>
        <v>1.60550902006019</v>
      </c>
      <c r="BP110" s="5">
        <f>_xlfn.XLOOKUP(BP$3&amp;$A110,[3]Calcs!$Q$2:$Q$2281,[3]Calcs!$I$2:$I$2281,"")</f>
        <v>1.8110784927632799</v>
      </c>
      <c r="BQ110" s="5">
        <f>_xlfn.XLOOKUP(BQ$3&amp;$A110,[3]Calcs!$Q$2:$Q$2281,[3]Calcs!$I$2:$I$2281,"")</f>
        <v>1.8343943172791144</v>
      </c>
      <c r="BR110" s="5">
        <f>_xlfn.XLOOKUP(BR$3&amp;$A110,[3]Calcs!$Q$2:$Q$2281,[3]Calcs!$I$2:$I$2281,"")</f>
        <v>1.8401910033217166</v>
      </c>
      <c r="BS110" s="5" t="str">
        <f>_xlfn.XLOOKUP(BS$3&amp;$A110,[3]Calcs!$Q$2:$Q$2281,[3]Calcs!$I$2:$I$2281,"")</f>
        <v/>
      </c>
      <c r="BT110" s="127">
        <f t="shared" si="47"/>
        <v>1.1703885192347723E-2</v>
      </c>
      <c r="BU110" s="6" t="str">
        <f t="shared" si="48"/>
        <v/>
      </c>
      <c r="BV110" s="15">
        <f t="shared" si="64"/>
        <v>2</v>
      </c>
      <c r="BW110" t="str">
        <f t="shared" si="64"/>
        <v/>
      </c>
      <c r="BX110" t="str">
        <f t="shared" si="64"/>
        <v/>
      </c>
      <c r="BY110" t="str">
        <f t="shared" si="64"/>
        <v/>
      </c>
      <c r="BZ110" t="str">
        <f t="shared" si="64"/>
        <v/>
      </c>
      <c r="CA110">
        <f t="shared" si="64"/>
        <v>20</v>
      </c>
      <c r="CB110">
        <f t="shared" si="64"/>
        <v>12</v>
      </c>
      <c r="CC110">
        <f t="shared" si="64"/>
        <v>12</v>
      </c>
      <c r="CD110">
        <f t="shared" si="64"/>
        <v>23</v>
      </c>
      <c r="CE110">
        <f t="shared" si="64"/>
        <v>11</v>
      </c>
      <c r="CF110">
        <f t="shared" si="64"/>
        <v>10</v>
      </c>
      <c r="CG110">
        <f t="shared" si="64"/>
        <v>14</v>
      </c>
      <c r="CH110">
        <f t="shared" si="64"/>
        <v>10</v>
      </c>
      <c r="CI110">
        <f t="shared" si="64"/>
        <v>7</v>
      </c>
      <c r="CJ110" t="str">
        <f t="shared" si="64"/>
        <v/>
      </c>
      <c r="CK110" s="17">
        <v>2.7544140000000001</v>
      </c>
      <c r="CL110" s="5" t="s">
        <v>333</v>
      </c>
      <c r="CM110" s="5" t="s">
        <v>333</v>
      </c>
      <c r="CN110" s="5" t="s">
        <v>333</v>
      </c>
      <c r="CO110" s="5" t="s">
        <v>333</v>
      </c>
      <c r="CP110" s="5">
        <v>2.8259319999999999</v>
      </c>
      <c r="CQ110" s="5">
        <v>2.8421280000000002</v>
      </c>
      <c r="CR110" s="5">
        <v>2.8587099999999999</v>
      </c>
      <c r="CS110" s="5">
        <v>2.8751370000000001</v>
      </c>
      <c r="CT110" s="5">
        <v>2.8910239999999998</v>
      </c>
      <c r="CU110" s="5">
        <v>2.9062420000000002</v>
      </c>
      <c r="CV110" s="5">
        <v>2.9208479999999999</v>
      </c>
      <c r="CW110" s="5">
        <v>2.9348529999999999</v>
      </c>
      <c r="CX110" s="5">
        <v>2.948277</v>
      </c>
      <c r="CY110" s="5" t="s">
        <v>333</v>
      </c>
      <c r="CZ110">
        <f t="shared" si="65"/>
        <v>165.24245317276248</v>
      </c>
      <c r="DA110" t="str">
        <f t="shared" si="65"/>
        <v/>
      </c>
      <c r="DB110" t="str">
        <f t="shared" si="65"/>
        <v/>
      </c>
      <c r="DC110" t="str">
        <f t="shared" si="65"/>
        <v/>
      </c>
      <c r="DD110" t="str">
        <f t="shared" si="65"/>
        <v/>
      </c>
      <c r="DE110">
        <f t="shared" si="65"/>
        <v>143.60899904165697</v>
      </c>
      <c r="DF110">
        <f t="shared" si="65"/>
        <v>152.49007204277424</v>
      </c>
      <c r="DG110">
        <f t="shared" si="65"/>
        <v>154.73850092277539</v>
      </c>
      <c r="DH110">
        <f t="shared" si="65"/>
        <v>149.67844370139241</v>
      </c>
      <c r="DI110">
        <f t="shared" si="65"/>
        <v>157.19222538111165</v>
      </c>
      <c r="DJ110">
        <f t="shared" si="65"/>
        <v>160.43465528989765</v>
      </c>
      <c r="DK110">
        <f t="shared" si="65"/>
        <v>161.41866228473117</v>
      </c>
      <c r="DL110">
        <f t="shared" si="65"/>
        <v>165.69296244692421</v>
      </c>
      <c r="DM110">
        <f t="shared" si="65"/>
        <v>170.71593599771518</v>
      </c>
      <c r="DN110" t="str">
        <f t="shared" si="65"/>
        <v/>
      </c>
      <c r="DO110" s="5">
        <v>2.7544140000000001</v>
      </c>
      <c r="DP110" s="5">
        <v>2.7682289999999998</v>
      </c>
      <c r="DQ110" s="5">
        <v>2.7818689999999999</v>
      </c>
      <c r="DR110" s="5">
        <v>2.795839</v>
      </c>
      <c r="DS110" s="5">
        <v>2.8104640000000001</v>
      </c>
      <c r="DT110" s="5">
        <v>2.8259319999999999</v>
      </c>
      <c r="DU110" s="5">
        <v>2.8421280000000002</v>
      </c>
      <c r="DV110" s="5">
        <v>2.8587099999999999</v>
      </c>
      <c r="DW110" s="5">
        <v>2.8751370000000001</v>
      </c>
      <c r="DX110" s="5">
        <v>2.8910239999999998</v>
      </c>
      <c r="DY110" s="5">
        <v>2.9062420000000002</v>
      </c>
      <c r="DZ110" s="5">
        <v>2.9208479999999999</v>
      </c>
      <c r="EA110" s="5">
        <v>2.9348529999999999</v>
      </c>
      <c r="EB110" s="5">
        <v>2.948277</v>
      </c>
      <c r="EC110" s="5">
        <v>2.9611610000000002</v>
      </c>
      <c r="ED110" s="127" t="str">
        <f>IFERROR(E110/VLOOKUP($C110,$C$159:$R$166,E$3-2004,0),"")</f>
        <v/>
      </c>
      <c r="EE110" s="129" cm="1">
        <f t="array" ref="EE110">TREND($EI110:$EQ110,$EI$3:$EQ$3,EE$3)</f>
        <v>0.87103954127125149</v>
      </c>
      <c r="EF110" s="129" cm="1">
        <f t="array" ref="EF110">TREND($EI110:$EQ110,$EI$3:$EQ$3,EF$3)</f>
        <v>0.88815784309946366</v>
      </c>
      <c r="EG110" s="129" cm="1">
        <f t="array" ref="EG110">TREND($EI110:$EQ110,$EI$3:$EQ$3,EG$3)</f>
        <v>0.90527614492766872</v>
      </c>
      <c r="EH110" s="129" cm="1">
        <f t="array" ref="EH110">TREND($EI110:$EQ110,$EI$3:$EQ$3,EH$3)</f>
        <v>0.92239444675588089</v>
      </c>
      <c r="EI110" s="6">
        <f t="shared" ref="EI110:EK116" si="69">IFERROR(J110/VLOOKUP($C110,$C$159:$S$166,J$3-2003,0),"")</f>
        <v>0.93057946916538248</v>
      </c>
      <c r="EJ110" s="6">
        <f t="shared" si="66"/>
        <v>0.98980476749719626</v>
      </c>
      <c r="EK110" s="6">
        <f t="shared" si="66"/>
        <v>0.96707798537825718</v>
      </c>
      <c r="EL110" s="6">
        <f t="shared" si="66"/>
        <v>0.95056717520843537</v>
      </c>
      <c r="EM110" s="6">
        <f t="shared" si="66"/>
        <v>1.0222144537679179</v>
      </c>
      <c r="EN110" s="6">
        <f t="shared" si="66"/>
        <v>1.0306109599124302</v>
      </c>
      <c r="EO110" s="6">
        <f t="shared" si="66"/>
        <v>1.0425470677211075</v>
      </c>
      <c r="EP110" s="6">
        <f t="shared" si="66"/>
        <v>1.066038558230529</v>
      </c>
      <c r="EQ110" s="6">
        <f t="shared" si="67"/>
        <v>1.0724331661910997</v>
      </c>
      <c r="ER110" s="129" cm="1">
        <f t="array" ref="ER110">TREND($EM110:$EQ110,$EM$3:$EQ$3,ER$3)</f>
        <v>1.0875283481139562</v>
      </c>
      <c r="ES110" s="17">
        <f t="shared" si="58"/>
        <v>59.991872381117176</v>
      </c>
      <c r="ET110" s="5">
        <f t="shared" si="58"/>
        <v>45.06174432527623</v>
      </c>
      <c r="EU110" s="5">
        <f t="shared" si="58"/>
        <v>46.583865828247596</v>
      </c>
      <c r="EV110" s="5">
        <f t="shared" si="58"/>
        <v>50.414333760523789</v>
      </c>
      <c r="EW110" s="5">
        <f t="shared" si="58"/>
        <v>49.803662282877291</v>
      </c>
      <c r="EX110" s="5">
        <f t="shared" si="58"/>
        <v>50.818278373880538</v>
      </c>
      <c r="EY110" s="5">
        <f t="shared" si="58"/>
        <v>53.653485009392341</v>
      </c>
      <c r="EZ110" s="5">
        <f t="shared" si="58"/>
        <v>54.128785684023697</v>
      </c>
      <c r="FA110" s="5">
        <f t="shared" si="58"/>
        <v>52.05958662192181</v>
      </c>
      <c r="FB110" s="5">
        <f t="shared" si="58"/>
        <v>54.372507935289249</v>
      </c>
      <c r="FC110" s="5">
        <f t="shared" si="58"/>
        <v>55.203474208237864</v>
      </c>
      <c r="FD110" s="5">
        <f t="shared" si="58"/>
        <v>55.264314433592979</v>
      </c>
      <c r="FE110" s="5">
        <f t="shared" si="58"/>
        <v>56.456988628365451</v>
      </c>
      <c r="FF110" s="5">
        <f t="shared" si="58"/>
        <v>57.903628457473694</v>
      </c>
      <c r="FG110" s="5">
        <f t="shared" si="49"/>
        <v>55.712660465683278</v>
      </c>
      <c r="FH110" s="15">
        <f t="shared" si="68"/>
        <v>165.24245317276248</v>
      </c>
      <c r="FI110">
        <f t="shared" si="68"/>
        <v>124.74122743181509</v>
      </c>
      <c r="FJ110">
        <f t="shared" si="68"/>
        <v>129.59021224776131</v>
      </c>
      <c r="FK110">
        <f t="shared" si="68"/>
        <v>140.95036048668908</v>
      </c>
      <c r="FL110">
        <f t="shared" si="68"/>
        <v>139.97139991418445</v>
      </c>
      <c r="FM110">
        <f t="shared" si="68"/>
        <v>143.60899904165697</v>
      </c>
      <c r="FN110">
        <f t="shared" si="68"/>
        <v>152.49007204277424</v>
      </c>
      <c r="FO110">
        <f t="shared" si="68"/>
        <v>154.73850092277539</v>
      </c>
      <c r="FP110">
        <f t="shared" si="68"/>
        <v>149.67844370139241</v>
      </c>
      <c r="FQ110">
        <f t="shared" si="68"/>
        <v>157.19222538111165</v>
      </c>
      <c r="FR110">
        <f t="shared" si="68"/>
        <v>160.43465528989765</v>
      </c>
      <c r="FS110">
        <f t="shared" si="68"/>
        <v>161.41866228473117</v>
      </c>
      <c r="FT110">
        <f t="shared" si="68"/>
        <v>165.69296244692421</v>
      </c>
      <c r="FU110">
        <f t="shared" si="68"/>
        <v>170.71593599771518</v>
      </c>
      <c r="FV110">
        <f t="shared" si="68"/>
        <v>164.97415737722318</v>
      </c>
    </row>
    <row r="111" spans="1:178">
      <c r="A111" t="str">
        <f>VLOOKUP(B111,'[3]country codes'!$A$3:$B$287,2,0)</f>
        <v>GAB</v>
      </c>
      <c r="B111" s="1" t="s">
        <v>109</v>
      </c>
      <c r="C111" s="15">
        <v>5</v>
      </c>
      <c r="E111" s="17" t="str">
        <f>IFERROR(VLOOKUP(E$3&amp;$A111,[3]Calcs!$Q$2:$R$2281,2,0),"")</f>
        <v/>
      </c>
      <c r="F111" s="5" t="str">
        <f>IFERROR(VLOOKUP(F$3&amp;$A111,[3]Calcs!$Q$2:$R$2281,2,0),"")</f>
        <v/>
      </c>
      <c r="G111" s="5" t="str">
        <f>IFERROR(VLOOKUP(G$3&amp;$A111,[3]Calcs!$Q$2:$R$2281,2,0),"")</f>
        <v/>
      </c>
      <c r="H111" s="5" t="str">
        <f>IFERROR(VLOOKUP(H$3&amp;$A111,[3]Calcs!$Q$2:$R$2281,2,0),"")</f>
        <v/>
      </c>
      <c r="I111" s="5" t="str">
        <f>IFERROR(VLOOKUP(I$3&amp;$A111,[3]Calcs!$Q$2:$R$2281,2,0),"")</f>
        <v/>
      </c>
      <c r="J111" s="5">
        <f>IFERROR(VLOOKUP(J$3&amp;$A111,[3]Calcs!$Q$2:$R$2281,2,0),"")</f>
        <v>34.361300968157046</v>
      </c>
      <c r="K111" s="5">
        <f>IFERROR(VLOOKUP(K$3&amp;$A111,[3]Calcs!$Q$2:$R$2281,2,0),"")</f>
        <v>32.98406191999976</v>
      </c>
      <c r="L111" s="5">
        <f>IFERROR(VLOOKUP(L$3&amp;$A111,[3]Calcs!$Q$2:$R$2281,2,0),"")</f>
        <v>31.479031822694211</v>
      </c>
      <c r="M111" s="5">
        <f>IFERROR(VLOOKUP(M$3&amp;$A111,[3]Calcs!$Q$2:$R$2281,2,0),"")</f>
        <v>32.234229042075533</v>
      </c>
      <c r="N111" s="5">
        <f>IFERROR(VLOOKUP(N$3&amp;$A111,[3]Calcs!$Q$2:$R$2281,2,0),"")</f>
        <v>37.214369617902065</v>
      </c>
      <c r="O111" s="5">
        <f>IFERROR(VLOOKUP(O$3&amp;$A111,[3]Calcs!$Q$2:$R$2281,2,0),"")</f>
        <v>38.859351884885164</v>
      </c>
      <c r="P111" s="5">
        <f>IFERROR(VLOOKUP(P$3&amp;$A111,[3]Calcs!$Q$2:$R$2281,2,0),"")</f>
        <v>39.48938701361169</v>
      </c>
      <c r="Q111" s="5">
        <f>IFERROR(VLOOKUP(Q$3&amp;$A111,[3]Calcs!$Q$2:$R$2281,2,0),"")</f>
        <v>39.297908134742812</v>
      </c>
      <c r="R111" s="5">
        <f>IFERROR(VLOOKUP(R$3&amp;$A111,[3]Calcs!$Q$2:$R$2281,2,0),"")</f>
        <v>39.864933613178131</v>
      </c>
      <c r="S111" s="5" t="str">
        <f>IFERROR(VLOOKUP(S$3&amp;$A111,[3]Calcs!$Q$2:$R$2281,2,0),"")</f>
        <v/>
      </c>
      <c r="T111" s="127">
        <f t="shared" si="40"/>
        <v>1.0600317074826349</v>
      </c>
      <c r="U111" s="6">
        <f t="shared" si="41"/>
        <v>0.84830653666023759</v>
      </c>
      <c r="V111" s="6" t="str">
        <f t="shared" si="42"/>
        <v/>
      </c>
      <c r="W111" s="17" t="str">
        <f>_xlfn.XLOOKUP(W$3&amp;$A111,[3]Calcs!$Q$2:$Q$2281,[3]Calcs!$H$2:$H$2281,"")</f>
        <v/>
      </c>
      <c r="X111" s="5" t="str">
        <f>_xlfn.XLOOKUP(X$3&amp;$A111,[3]Calcs!$Q$2:$Q$2281,[3]Calcs!$H$2:$H$2281,"")</f>
        <v/>
      </c>
      <c r="Y111" s="5" t="str">
        <f>_xlfn.XLOOKUP(Y$3&amp;$A111,[3]Calcs!$Q$2:$Q$2281,[3]Calcs!$H$2:$H$2281,"")</f>
        <v/>
      </c>
      <c r="Z111" s="5" t="str">
        <f>_xlfn.XLOOKUP(Z$3&amp;$A111,[3]Calcs!$Q$2:$Q$2281,[3]Calcs!$H$2:$H$2281,"")</f>
        <v/>
      </c>
      <c r="AA111" s="5" t="str">
        <f>_xlfn.XLOOKUP(AA$3&amp;$A111,[3]Calcs!$Q$2:$Q$2281,[3]Calcs!$H$2:$H$2281,"")</f>
        <v/>
      </c>
      <c r="AB111" s="5">
        <f>_xlfn.XLOOKUP(AB$3&amp;$A111,[3]Calcs!$Q$2:$Q$2281,[3]Calcs!$H$2:$H$2281,"")</f>
        <v>4.2554006576538086</v>
      </c>
      <c r="AC111" s="5">
        <f>_xlfn.XLOOKUP(AC$3&amp;$A111,[3]Calcs!$Q$2:$Q$2281,[3]Calcs!$H$2:$H$2281,"")</f>
        <v>3.9720592498779297</v>
      </c>
      <c r="AD111" s="5">
        <f>_xlfn.XLOOKUP(AD$3&amp;$A111,[3]Calcs!$Q$2:$Q$2281,[3]Calcs!$H$2:$H$2281,"")</f>
        <v>3.8002870082855225</v>
      </c>
      <c r="AE111" s="5">
        <f>_xlfn.XLOOKUP(AE$3&amp;$A111,[3]Calcs!$Q$2:$Q$2281,[3]Calcs!$H$2:$H$2281,"")</f>
        <v>3.9180731773376465</v>
      </c>
      <c r="AF111" s="5">
        <f>_xlfn.XLOOKUP(AF$3&amp;$A111,[3]Calcs!$Q$2:$Q$2281,[3]Calcs!$H$2:$H$2281,"")</f>
        <v>4.6610126495361328</v>
      </c>
      <c r="AG111" s="5">
        <f>_xlfn.XLOOKUP(AG$3&amp;$A111,[3]Calcs!$Q$2:$Q$2281,[3]Calcs!$H$2:$H$2281,"")</f>
        <v>4.8317642211914063</v>
      </c>
      <c r="AH111" s="5">
        <f>_xlfn.XLOOKUP(AH$3&amp;$A111,[3]Calcs!$Q$2:$Q$2281,[3]Calcs!$H$2:$H$2281,"")</f>
        <v>4.7823829650878906</v>
      </c>
      <c r="AI111" s="5">
        <f>_xlfn.XLOOKUP(AI$3&amp;$A111,[3]Calcs!$Q$2:$Q$2281,[3]Calcs!$H$2:$H$2281,"")</f>
        <v>4.7830090522766113</v>
      </c>
      <c r="AJ111" s="5">
        <f>_xlfn.XLOOKUP(AJ$3&amp;$A111,[3]Calcs!$Q$2:$Q$2281,[3]Calcs!$H$2:$H$2281,"")</f>
        <v>4.914393424987793</v>
      </c>
      <c r="AK111" s="128" t="str">
        <f>_xlfn.XLOOKUP(AK$3&amp;$A111,[3]Calcs!$Q$2:$Q$2281,[3]Calcs!$H$2:$H$2281,"")</f>
        <v/>
      </c>
      <c r="AL111" s="127">
        <f t="shared" si="43"/>
        <v>0.13244505723317465</v>
      </c>
      <c r="AM111" s="6" t="str">
        <f t="shared" si="44"/>
        <v/>
      </c>
      <c r="AN111" s="17">
        <f>_xlfn.XLOOKUP(AN$3&amp;$A111,[3]Calcs!$Q$2:$Q$2281,[3]Calcs!$G$2:$G$2281,"")</f>
        <v>58.6</v>
      </c>
      <c r="AO111" s="5">
        <f>_xlfn.XLOOKUP(AO$3&amp;$A111,[3]Calcs!$Q$2:$Q$2281,[3]Calcs!$G$2:$G$2281,"")</f>
        <v>59.2</v>
      </c>
      <c r="AP111" s="5">
        <f>_xlfn.XLOOKUP(AP$3&amp;$A111,[3]Calcs!$Q$2:$Q$2281,[3]Calcs!$G$2:$G$2281,"")</f>
        <v>59.9</v>
      </c>
      <c r="AQ111" s="5">
        <f>_xlfn.XLOOKUP(AQ$3&amp;$A111,[3]Calcs!$Q$2:$Q$2281,[3]Calcs!$G$2:$G$2281,"")</f>
        <v>60.6</v>
      </c>
      <c r="AR111" s="5">
        <f>_xlfn.XLOOKUP(AR$3&amp;$A111,[3]Calcs!$Q$2:$Q$2281,[3]Calcs!$G$2:$G$2281,"")</f>
        <v>61.4</v>
      </c>
      <c r="AS111" s="5">
        <f>_xlfn.XLOOKUP(AS$3&amp;$A111,[3]Calcs!$Q$2:$Q$2281,[3]Calcs!$G$2:$G$2281,"")</f>
        <v>62.2</v>
      </c>
      <c r="AT111" s="5">
        <f>_xlfn.XLOOKUP(AT$3&amp;$A111,[3]Calcs!$Q$2:$Q$2281,[3]Calcs!$G$2:$G$2281,"")</f>
        <v>62.9</v>
      </c>
      <c r="AU111" s="5">
        <f>_xlfn.XLOOKUP(AU$3&amp;$A111,[3]Calcs!$Q$2:$Q$2281,[3]Calcs!$G$2:$G$2281,"")</f>
        <v>63.6</v>
      </c>
      <c r="AV111" s="5">
        <f>_xlfn.XLOOKUP(AV$3&amp;$A111,[3]Calcs!$Q$2:$Q$2281,[3]Calcs!$G$2:$G$2281,"")</f>
        <v>64.3</v>
      </c>
      <c r="AW111" s="5">
        <f>_xlfn.XLOOKUP(AW$3&amp;$A111,[3]Calcs!$Q$2:$Q$2281,[3]Calcs!$G$2:$G$2281,"")</f>
        <v>64.900000000000006</v>
      </c>
      <c r="AX111" s="5">
        <f>_xlfn.XLOOKUP(AX$3&amp;$A111,[3]Calcs!$Q$2:$Q$2281,[3]Calcs!$G$2:$G$2281,"")</f>
        <v>65.400000000000006</v>
      </c>
      <c r="AY111" s="5">
        <f>_xlfn.XLOOKUP(AY$3&amp;$A111,[3]Calcs!$Q$2:$Q$2281,[3]Calcs!$G$2:$G$2281,"")</f>
        <v>65.8</v>
      </c>
      <c r="AZ111" s="5">
        <f>_xlfn.XLOOKUP(AZ$3&amp;$A111,[3]Calcs!$Q$2:$Q$2281,[3]Calcs!$G$2:$G$2281,"")</f>
        <v>66.2</v>
      </c>
      <c r="BA111" s="5">
        <f>_xlfn.XLOOKUP(BA$3&amp;$A111,[3]Calcs!$Q$2:$Q$2281,[3]Calcs!$G$2:$G$2281,"")</f>
        <v>66.5</v>
      </c>
      <c r="BB111" s="5">
        <f>_xlfn.XLOOKUP(BB$3&amp;$A111,[3]Calcs!$Q$2:$Q$2281,[3]Calcs!$G$2:$G$2281,"")</f>
        <v>66.721767441860464</v>
      </c>
      <c r="BC111" s="127">
        <f t="shared" si="45"/>
        <v>0.63934065934065942</v>
      </c>
      <c r="BD111" s="6">
        <f t="shared" si="46"/>
        <v>0.22176744186046449</v>
      </c>
      <c r="BE111" s="17">
        <f>_xlfn.XLOOKUP(BE$3&amp;$A111,[3]Calcs!$Q$2:$Q$2281,[3]Calcs!$I$2:$I$2281,"")</f>
        <v>2.55876348049769</v>
      </c>
      <c r="BF111" s="5">
        <f>_xlfn.XLOOKUP(BF$3&amp;$A111,[3]Calcs!$Q$2:$Q$2281,[3]Calcs!$I$2:$I$2281,"")</f>
        <v>2.2492707387198601</v>
      </c>
      <c r="BG111" s="5">
        <f>_xlfn.XLOOKUP(BG$3&amp;$A111,[3]Calcs!$Q$2:$Q$2281,[3]Calcs!$I$2:$I$2281,"")</f>
        <v>1.99768338680492</v>
      </c>
      <c r="BH111" s="5">
        <f>_xlfn.XLOOKUP(BH$3&amp;$A111,[3]Calcs!$Q$2:$Q$2281,[3]Calcs!$I$2:$I$2281,"")</f>
        <v>1.8060050935538501</v>
      </c>
      <c r="BI111" s="5">
        <f>_xlfn.XLOOKUP(BI$3&amp;$A111,[3]Calcs!$Q$2:$Q$2281,[3]Calcs!$I$2:$I$2281,"")</f>
        <v>1.96296407793017</v>
      </c>
      <c r="BJ111" s="5">
        <f>_xlfn.XLOOKUP(BJ$3&amp;$A111,[3]Calcs!$Q$2:$Q$2281,[3]Calcs!$I$2:$I$2281,"")</f>
        <v>2.1400472219605402</v>
      </c>
      <c r="BK111" s="5">
        <f>_xlfn.XLOOKUP(BK$3&amp;$A111,[3]Calcs!$Q$2:$Q$2281,[3]Calcs!$I$2:$I$2281,"")</f>
        <v>2.1594735103347702</v>
      </c>
      <c r="BL111" s="5">
        <f>_xlfn.XLOOKUP(BL$3&amp;$A111,[3]Calcs!$Q$2:$Q$2281,[3]Calcs!$I$2:$I$2281,"")</f>
        <v>2.4274650049603599</v>
      </c>
      <c r="BM111" s="5">
        <f>_xlfn.XLOOKUP(BM$3&amp;$A111,[3]Calcs!$Q$2:$Q$2281,[3]Calcs!$I$2:$I$2281,"")</f>
        <v>2.5080784724360101</v>
      </c>
      <c r="BN111" s="5">
        <f>_xlfn.XLOOKUP(BN$3&amp;$A111,[3]Calcs!$Q$2:$Q$2281,[3]Calcs!$I$2:$I$2281,"")</f>
        <v>2.39521851103637</v>
      </c>
      <c r="BO111" s="5">
        <f>_xlfn.XLOOKUP(BO$3&amp;$A111,[3]Calcs!$Q$2:$Q$2281,[3]Calcs!$I$2:$I$2281,"")</f>
        <v>2.3128264146055502</v>
      </c>
      <c r="BP111" s="5">
        <f>_xlfn.XLOOKUP(BP$3&amp;$A111,[3]Calcs!$Q$2:$Q$2281,[3]Calcs!$I$2:$I$2281,"")</f>
        <v>2.17109634509946</v>
      </c>
      <c r="BQ111" s="5">
        <f>_xlfn.XLOOKUP(BQ$3&amp;$A111,[3]Calcs!$Q$2:$Q$2281,[3]Calcs!$I$2:$I$2281,"")</f>
        <v>2.2421451866200348</v>
      </c>
      <c r="BR111" s="5">
        <f>_xlfn.XLOOKUP(BR$3&amp;$A111,[3]Calcs!$Q$2:$Q$2281,[3]Calcs!$I$2:$I$2281,"")</f>
        <v>2.323540263023038</v>
      </c>
      <c r="BS111" s="5" t="str">
        <f>_xlfn.XLOOKUP(BS$3&amp;$A111,[3]Calcs!$Q$2:$Q$2281,[3]Calcs!$I$2:$I$2281,"")</f>
        <v/>
      </c>
      <c r="BT111" s="127">
        <f t="shared" si="47"/>
        <v>1.2100088754565287E-2</v>
      </c>
      <c r="BU111" s="6" t="str">
        <f t="shared" si="48"/>
        <v/>
      </c>
      <c r="BV111" s="15" t="str">
        <f t="shared" si="64"/>
        <v/>
      </c>
      <c r="BW111" t="str">
        <f t="shared" si="64"/>
        <v/>
      </c>
      <c r="BX111" t="str">
        <f t="shared" si="64"/>
        <v/>
      </c>
      <c r="BY111" t="str">
        <f t="shared" si="64"/>
        <v/>
      </c>
      <c r="BZ111" t="str">
        <f t="shared" si="64"/>
        <v/>
      </c>
      <c r="CA111">
        <f t="shared" si="64"/>
        <v>119</v>
      </c>
      <c r="CB111">
        <f t="shared" si="64"/>
        <v>127</v>
      </c>
      <c r="CC111">
        <f t="shared" si="64"/>
        <v>131</v>
      </c>
      <c r="CD111">
        <f t="shared" si="64"/>
        <v>128</v>
      </c>
      <c r="CE111">
        <f t="shared" si="64"/>
        <v>108</v>
      </c>
      <c r="CF111">
        <f t="shared" si="64"/>
        <v>98</v>
      </c>
      <c r="CG111">
        <f t="shared" si="64"/>
        <v>106</v>
      </c>
      <c r="CH111">
        <f t="shared" si="64"/>
        <v>110</v>
      </c>
      <c r="CI111">
        <f t="shared" si="64"/>
        <v>109</v>
      </c>
      <c r="CJ111" t="str">
        <f t="shared" si="64"/>
        <v/>
      </c>
      <c r="CK111" s="17" t="s">
        <v>333</v>
      </c>
      <c r="CL111" s="5" t="s">
        <v>333</v>
      </c>
      <c r="CM111" s="5" t="s">
        <v>333</v>
      </c>
      <c r="CN111" s="5" t="s">
        <v>333</v>
      </c>
      <c r="CO111" s="5" t="s">
        <v>333</v>
      </c>
      <c r="CP111" s="5">
        <v>1.6846289999999999</v>
      </c>
      <c r="CQ111" s="5">
        <v>1.7496769999999999</v>
      </c>
      <c r="CR111" s="5">
        <v>1.81707</v>
      </c>
      <c r="CS111" s="5">
        <v>1.8838009999999998</v>
      </c>
      <c r="CT111" s="5">
        <v>1.9476900000000001</v>
      </c>
      <c r="CU111" s="5">
        <v>2.0078819999999999</v>
      </c>
      <c r="CV111" s="5">
        <v>2.0648119999999999</v>
      </c>
      <c r="CW111" s="5">
        <v>2.119275</v>
      </c>
      <c r="CX111" s="5">
        <v>2.1725780000000001</v>
      </c>
      <c r="CY111" s="5" t="s">
        <v>333</v>
      </c>
      <c r="CZ111" t="str">
        <f t="shared" si="65"/>
        <v/>
      </c>
      <c r="DA111" t="str">
        <f t="shared" si="65"/>
        <v/>
      </c>
      <c r="DB111" t="str">
        <f t="shared" si="65"/>
        <v/>
      </c>
      <c r="DC111" t="str">
        <f t="shared" si="65"/>
        <v/>
      </c>
      <c r="DD111" t="str">
        <f t="shared" si="65"/>
        <v/>
      </c>
      <c r="DE111">
        <f t="shared" si="65"/>
        <v>57.886044088685431</v>
      </c>
      <c r="DF111">
        <f t="shared" si="65"/>
        <v>57.71145450799942</v>
      </c>
      <c r="DG111">
        <f t="shared" si="65"/>
        <v>57.19960435406297</v>
      </c>
      <c r="DH111">
        <f t="shared" si="65"/>
        <v>60.722872903690927</v>
      </c>
      <c r="DI111">
        <f t="shared" si="65"/>
        <v>72.482055561091684</v>
      </c>
      <c r="DJ111">
        <f t="shared" si="65"/>
        <v>78.024993181326991</v>
      </c>
      <c r="DK111">
        <f t="shared" si="65"/>
        <v>81.538160178349571</v>
      </c>
      <c r="DL111">
        <f t="shared" si="65"/>
        <v>83.283074262257074</v>
      </c>
      <c r="DM111">
        <f t="shared" si="65"/>
        <v>86.609677739451328</v>
      </c>
      <c r="DN111" t="str">
        <f t="shared" si="65"/>
        <v/>
      </c>
      <c r="DO111" s="5">
        <v>1.4301440000000001</v>
      </c>
      <c r="DP111" s="5">
        <v>1.4725650000000001</v>
      </c>
      <c r="DQ111" s="5">
        <v>1.5185379999999999</v>
      </c>
      <c r="DR111" s="5">
        <v>1.5689249999999999</v>
      </c>
      <c r="DS111" s="5">
        <v>1.6241459999999999</v>
      </c>
      <c r="DT111" s="5">
        <v>1.6846289999999999</v>
      </c>
      <c r="DU111" s="5">
        <v>1.7496769999999999</v>
      </c>
      <c r="DV111" s="5">
        <v>1.81707</v>
      </c>
      <c r="DW111" s="5">
        <v>1.8838009999999998</v>
      </c>
      <c r="DX111" s="5">
        <v>1.9476900000000001</v>
      </c>
      <c r="DY111" s="5">
        <v>2.0078819999999999</v>
      </c>
      <c r="DZ111" s="5">
        <v>2.0648119999999999</v>
      </c>
      <c r="EA111" s="5">
        <v>2.119275</v>
      </c>
      <c r="EB111" s="5">
        <v>2.1725780000000001</v>
      </c>
      <c r="EC111" s="5">
        <v>2.2257280000000002</v>
      </c>
      <c r="ED111" s="130" cm="1">
        <f t="array" ref="ED111">TREND($EI111:$EQ111,$EI$3:$EQ$3,ED$3)</f>
        <v>0.80654909532731267</v>
      </c>
      <c r="EE111" s="129" cm="1">
        <f t="array" ref="EE111">TREND($EI111:$EQ111,$EI$3:$EQ$3,EE$3)</f>
        <v>0.82404211309262365</v>
      </c>
      <c r="EF111" s="129" cm="1">
        <f t="array" ref="EF111">TREND($EI111:$EQ111,$EI$3:$EQ$3,EF$3)</f>
        <v>0.84153513085794174</v>
      </c>
      <c r="EG111" s="129" cm="1">
        <f t="array" ref="EG111">TREND($EI111:$EQ111,$EI$3:$EQ$3,EG$3)</f>
        <v>0.85902814862325982</v>
      </c>
      <c r="EH111" s="129" cm="1">
        <f t="array" ref="EH111">TREND($EI111:$EQ111,$EI$3:$EQ$3,EH$3)</f>
        <v>0.87652116638857791</v>
      </c>
      <c r="EI111" s="6">
        <f t="shared" si="69"/>
        <v>0.94649932633927436</v>
      </c>
      <c r="EJ111" s="6">
        <f t="shared" si="66"/>
        <v>0.88659857779772877</v>
      </c>
      <c r="EK111" s="6">
        <f t="shared" si="66"/>
        <v>0.88241612899722721</v>
      </c>
      <c r="EL111" s="6">
        <f t="shared" si="66"/>
        <v>0.88492652969173768</v>
      </c>
      <c r="EM111" s="6">
        <f t="shared" si="66"/>
        <v>1.0047477425316393</v>
      </c>
      <c r="EN111" s="6">
        <f t="shared" si="66"/>
        <v>1.0346259351971323</v>
      </c>
      <c r="EO111" s="6">
        <f t="shared" si="66"/>
        <v>1.0211338948255391</v>
      </c>
      <c r="EP111" s="6">
        <f t="shared" si="66"/>
        <v>0.99147347871750424</v>
      </c>
      <c r="EQ111" s="6">
        <f t="shared" si="67"/>
        <v>1.0234546828386875</v>
      </c>
      <c r="ER111" s="129" cm="1">
        <f t="array" ref="ER111">TREND($EM111:$EQ111,$EM$3:$EQ$3,ER$3)</f>
        <v>1.013365574062441</v>
      </c>
      <c r="ES111" s="17">
        <f t="shared" si="58"/>
        <v>25.120694147005096</v>
      </c>
      <c r="ET111" s="5">
        <f t="shared" si="58"/>
        <v>27.362104819587643</v>
      </c>
      <c r="EU111" s="5">
        <f t="shared" si="58"/>
        <v>28.460548681034719</v>
      </c>
      <c r="EV111" s="5">
        <f t="shared" si="58"/>
        <v>29.317510437040671</v>
      </c>
      <c r="EW111" s="5">
        <f t="shared" si="58"/>
        <v>29.784507675488442</v>
      </c>
      <c r="EX111" s="5">
        <f t="shared" si="58"/>
        <v>34.361300968157046</v>
      </c>
      <c r="EY111" s="5">
        <f t="shared" si="58"/>
        <v>32.98406191999976</v>
      </c>
      <c r="EZ111" s="5">
        <f t="shared" si="58"/>
        <v>31.479031822694211</v>
      </c>
      <c r="FA111" s="5">
        <f t="shared" si="58"/>
        <v>32.234229042075533</v>
      </c>
      <c r="FB111" s="5">
        <f t="shared" si="58"/>
        <v>37.214369617902065</v>
      </c>
      <c r="FC111" s="5">
        <f t="shared" si="58"/>
        <v>38.859351884885164</v>
      </c>
      <c r="FD111" s="5">
        <f t="shared" si="58"/>
        <v>39.48938701361169</v>
      </c>
      <c r="FE111" s="5">
        <f t="shared" si="58"/>
        <v>39.297908134742812</v>
      </c>
      <c r="FF111" s="5">
        <f t="shared" si="58"/>
        <v>39.864933613178131</v>
      </c>
      <c r="FG111" s="5">
        <f t="shared" si="49"/>
        <v>41.828162310160771</v>
      </c>
      <c r="FH111" s="15">
        <f t="shared" si="68"/>
        <v>35.926210010174458</v>
      </c>
      <c r="FI111">
        <f t="shared" si="68"/>
        <v>40.292477883656083</v>
      </c>
      <c r="FJ111">
        <f t="shared" si="68"/>
        <v>43.218424673001103</v>
      </c>
      <c r="FK111">
        <f t="shared" si="68"/>
        <v>45.996975062434032</v>
      </c>
      <c r="FL111">
        <f t="shared" si="68"/>
        <v>48.374389003113848</v>
      </c>
      <c r="FM111">
        <f t="shared" si="68"/>
        <v>57.886044088685431</v>
      </c>
      <c r="FN111">
        <f t="shared" si="68"/>
        <v>57.71145450799942</v>
      </c>
      <c r="FO111">
        <f t="shared" si="68"/>
        <v>57.19960435406297</v>
      </c>
      <c r="FP111">
        <f t="shared" si="68"/>
        <v>60.722872903690927</v>
      </c>
      <c r="FQ111">
        <f t="shared" si="68"/>
        <v>72.482055561091684</v>
      </c>
      <c r="FR111">
        <f t="shared" si="68"/>
        <v>78.024993181326991</v>
      </c>
      <c r="FS111">
        <f t="shared" si="68"/>
        <v>81.538160178349571</v>
      </c>
      <c r="FT111">
        <f t="shared" si="68"/>
        <v>83.283074262257074</v>
      </c>
      <c r="FU111">
        <f t="shared" si="68"/>
        <v>86.609677739451328</v>
      </c>
      <c r="FV111">
        <f t="shared" si="68"/>
        <v>93.09811204226952</v>
      </c>
    </row>
    <row r="112" spans="1:178">
      <c r="A112" t="str">
        <f>VLOOKUP(B112,'[3]country codes'!$A$3:$B$287,2,0)</f>
        <v>PSE</v>
      </c>
      <c r="B112" s="1" t="s">
        <v>30</v>
      </c>
      <c r="C112" s="15">
        <v>4</v>
      </c>
      <c r="E112" s="17">
        <f>IFERROR(VLOOKUP(E$3&amp;$A112,[3]Calcs!$Q$2:$R$2281,2,0),"")</f>
        <v>52.952589503641462</v>
      </c>
      <c r="F112" s="5">
        <f>IFERROR(VLOOKUP(F$3&amp;$A112,[3]Calcs!$Q$2:$R$2281,2,0),"")</f>
        <v>48.565314225413033</v>
      </c>
      <c r="G112" s="5">
        <f>IFERROR(VLOOKUP(G$3&amp;$A112,[3]Calcs!$Q$2:$R$2281,2,0),"")</f>
        <v>50.895921051446898</v>
      </c>
      <c r="H112" s="5">
        <f>IFERROR(VLOOKUP(H$3&amp;$A112,[3]Calcs!$Q$2:$R$2281,2,0),"")</f>
        <v>51.839585452182412</v>
      </c>
      <c r="I112" s="5">
        <f>IFERROR(VLOOKUP(I$3&amp;$A112,[3]Calcs!$Q$2:$R$2281,2,0),"")</f>
        <v>53.794198849049124</v>
      </c>
      <c r="J112" s="5">
        <f>IFERROR(VLOOKUP(J$3&amp;$A112,[3]Calcs!$Q$2:$R$2281,2,0),"")</f>
        <v>53.941275048941499</v>
      </c>
      <c r="K112" s="5">
        <f>IFERROR(VLOOKUP(K$3&amp;$A112,[3]Calcs!$Q$2:$R$2281,2,0),"")</f>
        <v>53.656798647412536</v>
      </c>
      <c r="L112" s="5">
        <f>IFERROR(VLOOKUP(L$3&amp;$A112,[3]Calcs!$Q$2:$R$2281,2,0),"")</f>
        <v>55.589882026279305</v>
      </c>
      <c r="M112" s="5">
        <f>IFERROR(VLOOKUP(M$3&amp;$A112,[3]Calcs!$Q$2:$R$2281,2,0),"")</f>
        <v>53.278051684946398</v>
      </c>
      <c r="N112" s="5">
        <f>IFERROR(VLOOKUP(N$3&amp;$A112,[3]Calcs!$Q$2:$R$2281,2,0),"")</f>
        <v>52.928947899629591</v>
      </c>
      <c r="O112" s="5">
        <f>IFERROR(VLOOKUP(O$3&amp;$A112,[3]Calcs!$Q$2:$R$2281,2,0),"")</f>
        <v>54.86205981387284</v>
      </c>
      <c r="P112" s="5">
        <f>IFERROR(VLOOKUP(P$3&amp;$A112,[3]Calcs!$Q$2:$R$2281,2,0),"")</f>
        <v>52.296391456024757</v>
      </c>
      <c r="Q112" s="5">
        <f>IFERROR(VLOOKUP(Q$3&amp;$A112,[3]Calcs!$Q$2:$R$2281,2,0),"")</f>
        <v>51.301038094157022</v>
      </c>
      <c r="R112" s="5">
        <f>IFERROR(VLOOKUP(R$3&amp;$A112,[3]Calcs!$Q$2:$R$2281,2,0),"")</f>
        <v>50.259283653189549</v>
      </c>
      <c r="S112" s="5" t="str">
        <f>IFERROR(VLOOKUP(S$3&amp;$A112,[3]Calcs!$Q$2:$R$2281,2,0),"")</f>
        <v/>
      </c>
      <c r="T112" s="127">
        <f t="shared" si="40"/>
        <v>5.3755382885992374E-2</v>
      </c>
      <c r="U112" s="6">
        <f t="shared" si="41"/>
        <v>0.11940851444381094</v>
      </c>
      <c r="V112" s="6" t="str">
        <f t="shared" si="42"/>
        <v/>
      </c>
      <c r="W112" s="17">
        <f>_xlfn.XLOOKUP(W$3&amp;$A112,[3]Calcs!$Q$2:$Q$2281,[3]Calcs!$H$2:$H$2281,"")</f>
        <v>4.7163877487182617</v>
      </c>
      <c r="X112" s="5">
        <f>_xlfn.XLOOKUP(X$3&amp;$A112,[3]Calcs!$Q$2:$Q$2281,[3]Calcs!$H$2:$H$2281,"")</f>
        <v>4.1510539054870605</v>
      </c>
      <c r="Y112" s="5">
        <f>_xlfn.XLOOKUP(Y$3&amp;$A112,[3]Calcs!$Q$2:$Q$2281,[3]Calcs!$H$2:$H$2281,"")</f>
        <v>4.3856034278869629</v>
      </c>
      <c r="Z112" s="5">
        <f>_xlfn.XLOOKUP(Z$3&amp;$A112,[3]Calcs!$Q$2:$Q$2281,[3]Calcs!$H$2:$H$2281,"")</f>
        <v>4.470191478729248</v>
      </c>
      <c r="AA112" s="5">
        <f>_xlfn.XLOOKUP(AA$3&amp;$A112,[3]Calcs!$Q$2:$Q$2281,[3]Calcs!$H$2:$H$2281,"")</f>
        <v>4.702603816986084</v>
      </c>
      <c r="AB112" s="5">
        <f>_xlfn.XLOOKUP(AB$3&amp;$A112,[3]Calcs!$Q$2:$Q$2281,[3]Calcs!$H$2:$H$2281,"")</f>
        <v>4.7512197494506836</v>
      </c>
      <c r="AC112" s="5">
        <f>_xlfn.XLOOKUP(AC$3&amp;$A112,[3]Calcs!$Q$2:$Q$2281,[3]Calcs!$H$2:$H$2281,"")</f>
        <v>4.6466083526611328</v>
      </c>
      <c r="AD112" s="5">
        <f>_xlfn.XLOOKUP(AD$3&amp;$A112,[3]Calcs!$Q$2:$Q$2281,[3]Calcs!$H$2:$H$2281,"")</f>
        <v>4.8440279960632324</v>
      </c>
      <c r="AE112" s="5">
        <f>_xlfn.XLOOKUP(AE$3&amp;$A112,[3]Calcs!$Q$2:$Q$2281,[3]Calcs!$H$2:$H$2281,"")</f>
        <v>4.7219381332397461</v>
      </c>
      <c r="AF112" s="5">
        <f>_xlfn.XLOOKUP(AF$3&amp;$A112,[3]Calcs!$Q$2:$Q$2281,[3]Calcs!$H$2:$H$2281,"")</f>
        <v>4.6952390670776367</v>
      </c>
      <c r="AG112" s="5">
        <f>_xlfn.XLOOKUP(AG$3&amp;$A112,[3]Calcs!$Q$2:$Q$2281,[3]Calcs!$H$2:$H$2281,"")</f>
        <v>4.9066181182861328</v>
      </c>
      <c r="AH112" s="5">
        <f>_xlfn.XLOOKUP(AH$3&amp;$A112,[3]Calcs!$Q$2:$Q$2281,[3]Calcs!$H$2:$H$2281,"")</f>
        <v>4.6281328201293945</v>
      </c>
      <c r="AI112" s="5">
        <f>_xlfn.XLOOKUP(AI$3&amp;$A112,[3]Calcs!$Q$2:$Q$2281,[3]Calcs!$H$2:$H$2281,"")</f>
        <v>4.5539216995239258</v>
      </c>
      <c r="AJ112" s="5">
        <f>_xlfn.XLOOKUP(AJ$3&amp;$A112,[3]Calcs!$Q$2:$Q$2281,[3]Calcs!$H$2:$H$2281,"")</f>
        <v>4.4825372695922852</v>
      </c>
      <c r="AK112" s="128" t="str">
        <f>_xlfn.XLOOKUP(AK$3&amp;$A112,[3]Calcs!$Q$2:$Q$2281,[3]Calcs!$H$2:$H$2281,"")</f>
        <v/>
      </c>
      <c r="AL112" s="127">
        <f t="shared" si="43"/>
        <v>1.4729651775988901E-2</v>
      </c>
      <c r="AM112" s="6" t="str">
        <f t="shared" si="44"/>
        <v/>
      </c>
      <c r="AN112" s="17">
        <f>_xlfn.XLOOKUP(AN$3&amp;$A112,[3]Calcs!$Q$2:$Q$2281,[3]Calcs!$G$2:$G$2281,"")</f>
        <v>72.2</v>
      </c>
      <c r="AO112" s="5">
        <f>_xlfn.XLOOKUP(AO$3&amp;$A112,[3]Calcs!$Q$2:$Q$2281,[3]Calcs!$G$2:$G$2281,"")</f>
        <v>72.400000000000006</v>
      </c>
      <c r="AP112" s="5">
        <f>_xlfn.XLOOKUP(AP$3&amp;$A112,[3]Calcs!$Q$2:$Q$2281,[3]Calcs!$G$2:$G$2281,"")</f>
        <v>72.5</v>
      </c>
      <c r="AQ112" s="5">
        <f>_xlfn.XLOOKUP(AQ$3&amp;$A112,[3]Calcs!$Q$2:$Q$2281,[3]Calcs!$G$2:$G$2281,"")</f>
        <v>72.7</v>
      </c>
      <c r="AR112" s="5">
        <f>_xlfn.XLOOKUP(AR$3&amp;$A112,[3]Calcs!$Q$2:$Q$2281,[3]Calcs!$G$2:$G$2281,"")</f>
        <v>72.8</v>
      </c>
      <c r="AS112" s="5">
        <f>_xlfn.XLOOKUP(AS$3&amp;$A112,[3]Calcs!$Q$2:$Q$2281,[3]Calcs!$G$2:$G$2281,"")</f>
        <v>72.900000000000006</v>
      </c>
      <c r="AT112" s="5">
        <f>_xlfn.XLOOKUP(AT$3&amp;$A112,[3]Calcs!$Q$2:$Q$2281,[3]Calcs!$G$2:$G$2281,"")</f>
        <v>73</v>
      </c>
      <c r="AU112" s="5">
        <f>_xlfn.XLOOKUP(AU$3&amp;$A112,[3]Calcs!$Q$2:$Q$2281,[3]Calcs!$G$2:$G$2281,"")</f>
        <v>73.2</v>
      </c>
      <c r="AV112" s="5">
        <f>_xlfn.XLOOKUP(AV$3&amp;$A112,[3]Calcs!$Q$2:$Q$2281,[3]Calcs!$G$2:$G$2281,"")</f>
        <v>73.3</v>
      </c>
      <c r="AW112" s="5">
        <f>_xlfn.XLOOKUP(AW$3&amp;$A112,[3]Calcs!$Q$2:$Q$2281,[3]Calcs!$G$2:$G$2281,"")</f>
        <v>73.400000000000006</v>
      </c>
      <c r="AX112" s="5">
        <f>_xlfn.XLOOKUP(AX$3&amp;$A112,[3]Calcs!$Q$2:$Q$2281,[3]Calcs!$G$2:$G$2281,"")</f>
        <v>73.599999999999994</v>
      </c>
      <c r="AY112" s="5">
        <f>_xlfn.XLOOKUP(AY$3&amp;$A112,[3]Calcs!$Q$2:$Q$2281,[3]Calcs!$G$2:$G$2281,"")</f>
        <v>73.7</v>
      </c>
      <c r="AZ112" s="5">
        <f>_xlfn.XLOOKUP(AZ$3&amp;$A112,[3]Calcs!$Q$2:$Q$2281,[3]Calcs!$G$2:$G$2281,"")</f>
        <v>73.900000000000006</v>
      </c>
      <c r="BA112" s="5">
        <f>_xlfn.XLOOKUP(BA$3&amp;$A112,[3]Calcs!$Q$2:$Q$2281,[3]Calcs!$G$2:$G$2281,"")</f>
        <v>74</v>
      </c>
      <c r="BB112" s="5">
        <f>_xlfn.XLOOKUP(BB$3&amp;$A112,[3]Calcs!$Q$2:$Q$2281,[3]Calcs!$G$2:$G$2281,"")</f>
        <v>72.887395348837202</v>
      </c>
      <c r="BC112" s="127">
        <f t="shared" si="45"/>
        <v>0.13494505494505482</v>
      </c>
      <c r="BD112" s="6">
        <f t="shared" si="46"/>
        <v>-1.1126046511627976</v>
      </c>
      <c r="BE112" s="17">
        <f>_xlfn.XLOOKUP(BE$3&amp;$A112,[3]Calcs!$Q$2:$Q$2281,[3]Calcs!$I$2:$I$2281,"")</f>
        <v>0.77377930222809899</v>
      </c>
      <c r="BF112" s="5">
        <f>_xlfn.XLOOKUP(BF$3&amp;$A112,[3]Calcs!$Q$2:$Q$2281,[3]Calcs!$I$2:$I$2281,"")</f>
        <v>0.75980477878758101</v>
      </c>
      <c r="BG112" s="5">
        <f>_xlfn.XLOOKUP(BG$3&amp;$A112,[3]Calcs!$Q$2:$Q$2281,[3]Calcs!$I$2:$I$2281,"")</f>
        <v>0.70776207332602303</v>
      </c>
      <c r="BH112" s="5">
        <f>_xlfn.XLOOKUP(BH$3&amp;$A112,[3]Calcs!$Q$2:$Q$2281,[3]Calcs!$I$2:$I$2281,"")</f>
        <v>0.66850991844149799</v>
      </c>
      <c r="BI112" s="5">
        <f>_xlfn.XLOOKUP(BI$3&amp;$A112,[3]Calcs!$Q$2:$Q$2281,[3]Calcs!$I$2:$I$2281,"")</f>
        <v>0.66205257731432898</v>
      </c>
      <c r="BJ112" s="5">
        <f>_xlfn.XLOOKUP(BJ$3&amp;$A112,[3]Calcs!$Q$2:$Q$2281,[3]Calcs!$I$2:$I$2281,"")</f>
        <v>0.688066489680075</v>
      </c>
      <c r="BK112" s="5">
        <f>_xlfn.XLOOKUP(BK$3&amp;$A112,[3]Calcs!$Q$2:$Q$2281,[3]Calcs!$I$2:$I$2281,"")</f>
        <v>0.59894096493821103</v>
      </c>
      <c r="BL112" s="5">
        <f>_xlfn.XLOOKUP(BL$3&amp;$A112,[3]Calcs!$Q$2:$Q$2281,[3]Calcs!$I$2:$I$2281,"")</f>
        <v>0.58929721725495499</v>
      </c>
      <c r="BM112" s="5">
        <f>_xlfn.XLOOKUP(BM$3&amp;$A112,[3]Calcs!$Q$2:$Q$2281,[3]Calcs!$I$2:$I$2281,"")</f>
        <v>0.76295087376700699</v>
      </c>
      <c r="BN112" s="5">
        <f>_xlfn.XLOOKUP(BN$3&amp;$A112,[3]Calcs!$Q$2:$Q$2281,[3]Calcs!$I$2:$I$2281,"")</f>
        <v>0.77452935456082905</v>
      </c>
      <c r="BO112" s="5">
        <f>_xlfn.XLOOKUP(BO$3&amp;$A112,[3]Calcs!$Q$2:$Q$2281,[3]Calcs!$I$2:$I$2281,"")</f>
        <v>0.75611845481282602</v>
      </c>
      <c r="BP112" s="5">
        <f>_xlfn.XLOOKUP(BP$3&amp;$A112,[3]Calcs!$Q$2:$Q$2281,[3]Calcs!$I$2:$I$2281,"")</f>
        <v>0.812429998163397</v>
      </c>
      <c r="BQ112" s="5">
        <f>_xlfn.XLOOKUP(BQ$3&amp;$A112,[3]Calcs!$Q$2:$Q$2281,[3]Calcs!$I$2:$I$2281,"")</f>
        <v>0.86439784245440054</v>
      </c>
      <c r="BR112" s="5">
        <f>_xlfn.XLOOKUP(BR$3&amp;$A112,[3]Calcs!$Q$2:$Q$2281,[3]Calcs!$I$2:$I$2281,"")</f>
        <v>0.93543649794086237</v>
      </c>
      <c r="BS112" s="5" t="str">
        <f>_xlfn.XLOOKUP(BS$3&amp;$A112,[3]Calcs!$Q$2:$Q$2281,[3]Calcs!$I$2:$I$2281,"")</f>
        <v/>
      </c>
      <c r="BT112" s="127">
        <f t="shared" si="47"/>
        <v>1.2274135414388224E-2</v>
      </c>
      <c r="BU112" s="6" t="str">
        <f t="shared" si="48"/>
        <v/>
      </c>
      <c r="BV112" s="15">
        <f t="shared" si="64"/>
        <v>6</v>
      </c>
      <c r="BW112">
        <f t="shared" si="64"/>
        <v>23</v>
      </c>
      <c r="BX112">
        <f t="shared" si="64"/>
        <v>11</v>
      </c>
      <c r="BY112">
        <f t="shared" si="64"/>
        <v>21</v>
      </c>
      <c r="BZ112">
        <f t="shared" si="64"/>
        <v>13</v>
      </c>
      <c r="CA112">
        <f t="shared" si="64"/>
        <v>10</v>
      </c>
      <c r="CB112">
        <f t="shared" si="64"/>
        <v>11</v>
      </c>
      <c r="CC112">
        <f t="shared" si="64"/>
        <v>9</v>
      </c>
      <c r="CD112">
        <f t="shared" si="64"/>
        <v>17</v>
      </c>
      <c r="CE112">
        <f t="shared" si="64"/>
        <v>16</v>
      </c>
      <c r="CF112">
        <f t="shared" si="64"/>
        <v>11</v>
      </c>
      <c r="CG112">
        <f t="shared" si="64"/>
        <v>27</v>
      </c>
      <c r="CH112">
        <f t="shared" si="64"/>
        <v>27</v>
      </c>
      <c r="CI112">
        <f t="shared" si="64"/>
        <v>42</v>
      </c>
      <c r="CJ112" t="str">
        <f t="shared" si="64"/>
        <v/>
      </c>
      <c r="CK112" s="17">
        <v>3.6624209999999997</v>
      </c>
      <c r="CL112" s="5">
        <v>3.756459</v>
      </c>
      <c r="CM112" s="5">
        <v>3.8566919999999998</v>
      </c>
      <c r="CN112" s="5">
        <v>3.957684</v>
      </c>
      <c r="CO112" s="5">
        <v>4.0556320000000001</v>
      </c>
      <c r="CP112" s="5">
        <v>4.1496540000000008</v>
      </c>
      <c r="CQ112" s="5">
        <v>4.2415719999999997</v>
      </c>
      <c r="CR112" s="5">
        <v>4.3335209999999993</v>
      </c>
      <c r="CS112" s="5">
        <v>4.4286339999999997</v>
      </c>
      <c r="CT112" s="5">
        <v>4.5291600000000001</v>
      </c>
      <c r="CU112" s="5">
        <v>4.6356440000000001</v>
      </c>
      <c r="CV112" s="5">
        <v>4.7472330000000005</v>
      </c>
      <c r="CW112" s="5">
        <v>4.862978</v>
      </c>
      <c r="CX112" s="5">
        <v>4.9814219999999994</v>
      </c>
      <c r="CY112" s="5" t="s">
        <v>333</v>
      </c>
      <c r="CZ112">
        <f t="shared" si="65"/>
        <v>193.93467580251604</v>
      </c>
      <c r="DA112">
        <f t="shared" si="65"/>
        <v>182.43361170988081</v>
      </c>
      <c r="DB112">
        <f t="shared" si="65"/>
        <v>196.28989155174682</v>
      </c>
      <c r="DC112">
        <f t="shared" si="65"/>
        <v>205.1646979107351</v>
      </c>
      <c r="DD112">
        <f t="shared" si="65"/>
        <v>218.16947426656679</v>
      </c>
      <c r="DE112">
        <f t="shared" si="65"/>
        <v>223.83762777194033</v>
      </c>
      <c r="DF112">
        <f t="shared" si="65"/>
        <v>227.58917475250286</v>
      </c>
      <c r="DG112">
        <f t="shared" si="65"/>
        <v>240.89992114840388</v>
      </c>
      <c r="DH112">
        <f t="shared" si="65"/>
        <v>235.94899114571089</v>
      </c>
      <c r="DI112">
        <f t="shared" si="65"/>
        <v>239.72367366908637</v>
      </c>
      <c r="DJ112">
        <f t="shared" si="65"/>
        <v>254.32097840382076</v>
      </c>
      <c r="DK112">
        <f t="shared" si="65"/>
        <v>248.2631553009588</v>
      </c>
      <c r="DL112">
        <f t="shared" si="65"/>
        <v>249.47581962904752</v>
      </c>
      <c r="DM112">
        <f t="shared" si="65"/>
        <v>250.36270129423875</v>
      </c>
      <c r="DN112" t="str">
        <f t="shared" si="65"/>
        <v/>
      </c>
      <c r="DO112" s="5">
        <v>3.6624209999999997</v>
      </c>
      <c r="DP112" s="5">
        <v>3.756459</v>
      </c>
      <c r="DQ112" s="5">
        <v>3.8566919999999998</v>
      </c>
      <c r="DR112" s="5">
        <v>3.957684</v>
      </c>
      <c r="DS112" s="5">
        <v>4.0556320000000001</v>
      </c>
      <c r="DT112" s="5">
        <v>4.1496540000000008</v>
      </c>
      <c r="DU112" s="5">
        <v>4.2415719999999997</v>
      </c>
      <c r="DV112" s="5">
        <v>4.3335209999999993</v>
      </c>
      <c r="DW112" s="5">
        <v>4.4286339999999997</v>
      </c>
      <c r="DX112" s="5">
        <v>4.5291600000000001</v>
      </c>
      <c r="DY112" s="5">
        <v>4.6356440000000001</v>
      </c>
      <c r="DZ112" s="5">
        <v>4.7472330000000005</v>
      </c>
      <c r="EA112" s="5">
        <v>4.862978</v>
      </c>
      <c r="EB112" s="5">
        <v>4.9814219999999994</v>
      </c>
      <c r="EC112" s="5">
        <v>5.1014160000000004</v>
      </c>
      <c r="ED112" s="127" t="str">
        <f>IFERROR(E112/VLOOKUP($C112,$C$159:$S$166,E$3-2003,0),"")</f>
        <v/>
      </c>
      <c r="EE112" s="6">
        <f>IFERROR(F112/VLOOKUP($C112,$C$159:$S$166,F$3-2003,0),"")</f>
        <v>1.0562391581684336</v>
      </c>
      <c r="EF112" s="6">
        <f>IFERROR(G112/VLOOKUP($C112,$C$159:$S$166,G$3-2003,0),"")</f>
        <v>1.1596053325288598</v>
      </c>
      <c r="EG112" s="6">
        <f>IFERROR(H112/VLOOKUP($C112,$C$159:$S$166,H$3-2003,0),"")</f>
        <v>1.1708483669866028</v>
      </c>
      <c r="EH112" s="6">
        <f>IFERROR(I112/VLOOKUP($C112,$C$159:$S$166,I$3-2003,0),"")</f>
        <v>1.2162484420161046</v>
      </c>
      <c r="EI112" s="6">
        <f t="shared" si="69"/>
        <v>1.2448361394531433</v>
      </c>
      <c r="EJ112" s="6">
        <f t="shared" si="66"/>
        <v>1.2498856066671722</v>
      </c>
      <c r="EK112" s="6">
        <f t="shared" si="66"/>
        <v>1.2892486777353065</v>
      </c>
      <c r="EL112" s="6">
        <f t="shared" si="66"/>
        <v>1.187151398278036</v>
      </c>
      <c r="EM112" s="6">
        <f t="shared" si="66"/>
        <v>1.1949671494336866</v>
      </c>
      <c r="EN112" s="6">
        <f t="shared" si="66"/>
        <v>1.2314411383297639</v>
      </c>
      <c r="EO112" s="6">
        <f t="shared" si="66"/>
        <v>1.2067105295874596</v>
      </c>
      <c r="EP112" s="6">
        <f t="shared" si="66"/>
        <v>1.2088921216444024</v>
      </c>
      <c r="EQ112" s="6">
        <f t="shared" si="67"/>
        <v>1.1516697670558393</v>
      </c>
      <c r="ER112" s="129" cm="1">
        <f t="array" ref="ER112">TREND($EM112:$EQ112,$EM$3:$EQ$3,ER$3)</f>
        <v>1.1659930067779136</v>
      </c>
      <c r="ES112" s="17">
        <f t="shared" si="58"/>
        <v>52.952589503641462</v>
      </c>
      <c r="ET112" s="5">
        <f t="shared" si="58"/>
        <v>48.565314225413033</v>
      </c>
      <c r="EU112" s="5">
        <f t="shared" si="58"/>
        <v>50.895921051446898</v>
      </c>
      <c r="EV112" s="5">
        <f t="shared" si="58"/>
        <v>51.839585452182412</v>
      </c>
      <c r="EW112" s="5">
        <f t="shared" si="58"/>
        <v>53.794198849049124</v>
      </c>
      <c r="EX112" s="5">
        <f t="shared" si="58"/>
        <v>53.941275048941499</v>
      </c>
      <c r="EY112" s="5">
        <f t="shared" si="58"/>
        <v>53.656798647412536</v>
      </c>
      <c r="EZ112" s="5">
        <f t="shared" si="58"/>
        <v>55.589882026279305</v>
      </c>
      <c r="FA112" s="5">
        <f t="shared" si="58"/>
        <v>53.278051684946398</v>
      </c>
      <c r="FB112" s="5">
        <f t="shared" si="58"/>
        <v>52.928947899629591</v>
      </c>
      <c r="FC112" s="5">
        <f t="shared" si="58"/>
        <v>54.86205981387284</v>
      </c>
      <c r="FD112" s="5">
        <f t="shared" si="58"/>
        <v>52.296391456024757</v>
      </c>
      <c r="FE112" s="5">
        <f t="shared" si="58"/>
        <v>51.301038094157022</v>
      </c>
      <c r="FF112" s="5">
        <f t="shared" ref="FF112:FF155" si="70">IFERROR(IF(ISNUMBER(R112),R112,EQ112*VLOOKUP($C112,$C$159:$R$166,FF$3-2003,0)),"")</f>
        <v>50.259283653189549</v>
      </c>
      <c r="FG112" s="5">
        <f t="shared" si="49"/>
        <v>50.826952184512422</v>
      </c>
      <c r="FH112" s="15">
        <f t="shared" si="68"/>
        <v>193.93467580251604</v>
      </c>
      <c r="FI112">
        <f t="shared" si="68"/>
        <v>182.43361170988081</v>
      </c>
      <c r="FJ112">
        <f t="shared" si="68"/>
        <v>196.28989155174682</v>
      </c>
      <c r="FK112">
        <f t="shared" si="68"/>
        <v>205.1646979107351</v>
      </c>
      <c r="FL112">
        <f t="shared" si="68"/>
        <v>218.16947426656679</v>
      </c>
      <c r="FM112">
        <f t="shared" si="68"/>
        <v>223.83762777194033</v>
      </c>
      <c r="FN112">
        <f t="shared" si="68"/>
        <v>227.58917475250286</v>
      </c>
      <c r="FO112">
        <f t="shared" si="68"/>
        <v>240.89992114840388</v>
      </c>
      <c r="FP112">
        <f t="shared" si="68"/>
        <v>235.94899114571089</v>
      </c>
      <c r="FQ112">
        <f t="shared" si="68"/>
        <v>239.72367366908637</v>
      </c>
      <c r="FR112">
        <f t="shared" si="68"/>
        <v>254.32097840382076</v>
      </c>
      <c r="FS112">
        <f t="shared" si="68"/>
        <v>248.2631553009588</v>
      </c>
      <c r="FT112">
        <f t="shared" si="68"/>
        <v>249.47581962904752</v>
      </c>
      <c r="FU112">
        <f t="shared" si="68"/>
        <v>250.36270129423875</v>
      </c>
      <c r="FV112">
        <f t="shared" si="68"/>
        <v>259.28942710530663</v>
      </c>
    </row>
    <row r="113" spans="1:178">
      <c r="A113" t="str">
        <f>VLOOKUP(B113,'[3]country codes'!$A$3:$B$287,2,0)</f>
        <v>TGO</v>
      </c>
      <c r="B113" s="1" t="s">
        <v>115</v>
      </c>
      <c r="C113" s="15">
        <v>5</v>
      </c>
      <c r="E113" s="17">
        <f>IFERROR(VLOOKUP(E$3&amp;$A113,[3]Calcs!$Q$2:$R$2281,2,0),"")</f>
        <v>28.661807094291969</v>
      </c>
      <c r="F113" s="5">
        <f>IFERROR(VLOOKUP(F$3&amp;$A113,[3]Calcs!$Q$2:$R$2281,2,0),"")</f>
        <v>27.811808088682579</v>
      </c>
      <c r="G113" s="5">
        <f>IFERROR(VLOOKUP(G$3&amp;$A113,[3]Calcs!$Q$2:$R$2281,2,0),"")</f>
        <v>26.697832532838703</v>
      </c>
      <c r="H113" s="5" t="str">
        <f>IFERROR(VLOOKUP(H$3&amp;$A113,[3]Calcs!$Q$2:$R$2281,2,0),"")</f>
        <v/>
      </c>
      <c r="I113" s="5" t="str">
        <f>IFERROR(VLOOKUP(I$3&amp;$A113,[3]Calcs!$Q$2:$R$2281,2,0),"")</f>
        <v/>
      </c>
      <c r="J113" s="5">
        <f>IFERROR(VLOOKUP(J$3&amp;$A113,[3]Calcs!$Q$2:$R$2281,2,0),"")</f>
        <v>28.35657128030191</v>
      </c>
      <c r="K113" s="5" t="str">
        <f>IFERROR(VLOOKUP(K$3&amp;$A113,[3]Calcs!$Q$2:$R$2281,2,0),"")</f>
        <v/>
      </c>
      <c r="L113" s="5" t="str">
        <f>IFERROR(VLOOKUP(L$3&amp;$A113,[3]Calcs!$Q$2:$R$2281,2,0),"")</f>
        <v/>
      </c>
      <c r="M113" s="5">
        <f>IFERROR(VLOOKUP(M$3&amp;$A113,[3]Calcs!$Q$2:$R$2281,2,0),"")</f>
        <v>28.241532459087548</v>
      </c>
      <c r="N113" s="5">
        <f>IFERROR(VLOOKUP(N$3&amp;$A113,[3]Calcs!$Q$2:$R$2281,2,0),"")</f>
        <v>34.231526330468178</v>
      </c>
      <c r="O113" s="5">
        <f>IFERROR(VLOOKUP(O$3&amp;$A113,[3]Calcs!$Q$2:$R$2281,2,0),"")</f>
        <v>35.206499644178365</v>
      </c>
      <c r="P113" s="5">
        <f>IFERROR(VLOOKUP(P$3&amp;$A113,[3]Calcs!$Q$2:$R$2281,2,0),"")</f>
        <v>38.293988757812521</v>
      </c>
      <c r="Q113" s="5">
        <f>IFERROR(VLOOKUP(Q$3&amp;$A113,[3]Calcs!$Q$2:$R$2281,2,0),"")</f>
        <v>36.226900937385132</v>
      </c>
      <c r="R113" s="5">
        <f>IFERROR(VLOOKUP(R$3&amp;$A113,[3]Calcs!$Q$2:$R$2281,2,0),"")</f>
        <v>37.310414530954453</v>
      </c>
      <c r="S113" s="5" t="str">
        <f>IFERROR(VLOOKUP(S$3&amp;$A113,[3]Calcs!$Q$2:$R$2281,2,0),"")</f>
        <v/>
      </c>
      <c r="T113" s="127">
        <f t="shared" si="40"/>
        <v>0.83302752256673851</v>
      </c>
      <c r="U113" s="6">
        <f t="shared" si="41"/>
        <v>0.87660855577464325</v>
      </c>
      <c r="V113" s="6" t="str">
        <f t="shared" si="42"/>
        <v/>
      </c>
      <c r="W113" s="17">
        <f>_xlfn.XLOOKUP(W$3&amp;$A113,[3]Calcs!$Q$2:$Q$2281,[3]Calcs!$H$2:$H$2281,"")</f>
        <v>3.2024292945861816</v>
      </c>
      <c r="X113" s="5">
        <f>_xlfn.XLOOKUP(X$3&amp;$A113,[3]Calcs!$Q$2:$Q$2281,[3]Calcs!$H$2:$H$2281,"")</f>
        <v>3.0051422119140625</v>
      </c>
      <c r="Y113" s="5">
        <f>_xlfn.XLOOKUP(Y$3&amp;$A113,[3]Calcs!$Q$2:$Q$2281,[3]Calcs!$H$2:$H$2281,"")</f>
        <v>2.8078551292419434</v>
      </c>
      <c r="Z113" s="5" t="str">
        <f>_xlfn.XLOOKUP(Z$3&amp;$A113,[3]Calcs!$Q$2:$Q$2281,[3]Calcs!$H$2:$H$2281,"")</f>
        <v/>
      </c>
      <c r="AA113" s="5" t="str">
        <f>_xlfn.XLOOKUP(AA$3&amp;$A113,[3]Calcs!$Q$2:$Q$2281,[3]Calcs!$H$2:$H$2281,"")</f>
        <v/>
      </c>
      <c r="AB113" s="5">
        <f>_xlfn.XLOOKUP(AB$3&amp;$A113,[3]Calcs!$Q$2:$Q$2281,[3]Calcs!$H$2:$H$2281,"")</f>
        <v>2.9362208843231201</v>
      </c>
      <c r="AC113" s="5" t="str">
        <f>_xlfn.XLOOKUP(AC$3&amp;$A113,[3]Calcs!$Q$2:$Q$2281,[3]Calcs!$H$2:$H$2281,"")</f>
        <v/>
      </c>
      <c r="AD113" s="5" t="str">
        <f>_xlfn.XLOOKUP(AD$3&amp;$A113,[3]Calcs!$Q$2:$Q$2281,[3]Calcs!$H$2:$H$2281,"")</f>
        <v/>
      </c>
      <c r="AE113" s="5">
        <f>_xlfn.XLOOKUP(AE$3&amp;$A113,[3]Calcs!$Q$2:$Q$2281,[3]Calcs!$H$2:$H$2281,"")</f>
        <v>2.838958740234375</v>
      </c>
      <c r="AF113" s="5">
        <f>_xlfn.XLOOKUP(AF$3&amp;$A113,[3]Calcs!$Q$2:$Q$2281,[3]Calcs!$H$2:$H$2281,"")</f>
        <v>3.7683019638061523</v>
      </c>
      <c r="AG113" s="5">
        <f>_xlfn.XLOOKUP(AG$3&amp;$A113,[3]Calcs!$Q$2:$Q$2281,[3]Calcs!$H$2:$H$2281,"")</f>
        <v>3.8785784244537354</v>
      </c>
      <c r="AH113" s="5">
        <f>_xlfn.XLOOKUP(AH$3&amp;$A113,[3]Calcs!$Q$2:$Q$2281,[3]Calcs!$H$2:$H$2281,"")</f>
        <v>4.3608050346374512</v>
      </c>
      <c r="AI113" s="5">
        <f>_xlfn.XLOOKUP(AI$3&amp;$A113,[3]Calcs!$Q$2:$Q$2281,[3]Calcs!$H$2:$H$2281,"")</f>
        <v>4.0228948593139648</v>
      </c>
      <c r="AJ113" s="5">
        <f>_xlfn.XLOOKUP(AJ$3&amp;$A113,[3]Calcs!$Q$2:$Q$2281,[3]Calcs!$H$2:$H$2281,"")</f>
        <v>4.1794939041137695</v>
      </c>
      <c r="AK113" s="128" t="str">
        <f>_xlfn.XLOOKUP(AK$3&amp;$A113,[3]Calcs!$Q$2:$Q$2281,[3]Calcs!$H$2:$H$2281,"")</f>
        <v/>
      </c>
      <c r="AL113" s="127">
        <f t="shared" si="43"/>
        <v>0.10144612985799926</v>
      </c>
      <c r="AM113" s="6" t="str">
        <f t="shared" si="44"/>
        <v/>
      </c>
      <c r="AN113" s="17">
        <f>_xlfn.XLOOKUP(AN$3&amp;$A113,[3]Calcs!$Q$2:$Q$2281,[3]Calcs!$G$2:$G$2281,"")</f>
        <v>55.1</v>
      </c>
      <c r="AO113" s="5">
        <f>_xlfn.XLOOKUP(AO$3&amp;$A113,[3]Calcs!$Q$2:$Q$2281,[3]Calcs!$G$2:$G$2281,"")</f>
        <v>55.6</v>
      </c>
      <c r="AP113" s="5">
        <f>_xlfn.XLOOKUP(AP$3&amp;$A113,[3]Calcs!$Q$2:$Q$2281,[3]Calcs!$G$2:$G$2281,"")</f>
        <v>56.2</v>
      </c>
      <c r="AQ113" s="5">
        <f>_xlfn.XLOOKUP(AQ$3&amp;$A113,[3]Calcs!$Q$2:$Q$2281,[3]Calcs!$G$2:$G$2281,"")</f>
        <v>56.8</v>
      </c>
      <c r="AR113" s="5">
        <f>_xlfn.XLOOKUP(AR$3&amp;$A113,[3]Calcs!$Q$2:$Q$2281,[3]Calcs!$G$2:$G$2281,"")</f>
        <v>57.5</v>
      </c>
      <c r="AS113" s="5">
        <f>_xlfn.XLOOKUP(AS$3&amp;$A113,[3]Calcs!$Q$2:$Q$2281,[3]Calcs!$G$2:$G$2281,"")</f>
        <v>58.1</v>
      </c>
      <c r="AT113" s="5">
        <f>_xlfn.XLOOKUP(AT$3&amp;$A113,[3]Calcs!$Q$2:$Q$2281,[3]Calcs!$G$2:$G$2281,"")</f>
        <v>58.7</v>
      </c>
      <c r="AU113" s="5">
        <f>_xlfn.XLOOKUP(AU$3&amp;$A113,[3]Calcs!$Q$2:$Q$2281,[3]Calcs!$G$2:$G$2281,"")</f>
        <v>59.2</v>
      </c>
      <c r="AV113" s="5">
        <f>_xlfn.XLOOKUP(AV$3&amp;$A113,[3]Calcs!$Q$2:$Q$2281,[3]Calcs!$G$2:$G$2281,"")</f>
        <v>59.6</v>
      </c>
      <c r="AW113" s="5">
        <f>_xlfn.XLOOKUP(AW$3&amp;$A113,[3]Calcs!$Q$2:$Q$2281,[3]Calcs!$G$2:$G$2281,"")</f>
        <v>59.9</v>
      </c>
      <c r="AX113" s="5">
        <f>_xlfn.XLOOKUP(AX$3&amp;$A113,[3]Calcs!$Q$2:$Q$2281,[3]Calcs!$G$2:$G$2281,"")</f>
        <v>60.2</v>
      </c>
      <c r="AY113" s="5">
        <f>_xlfn.XLOOKUP(AY$3&amp;$A113,[3]Calcs!$Q$2:$Q$2281,[3]Calcs!$G$2:$G$2281,"")</f>
        <v>60.5</v>
      </c>
      <c r="AZ113" s="5">
        <f>_xlfn.XLOOKUP(AZ$3&amp;$A113,[3]Calcs!$Q$2:$Q$2281,[3]Calcs!$G$2:$G$2281,"")</f>
        <v>60.8</v>
      </c>
      <c r="BA113" s="5">
        <f>_xlfn.XLOOKUP(BA$3&amp;$A113,[3]Calcs!$Q$2:$Q$2281,[3]Calcs!$G$2:$G$2281,"")</f>
        <v>61</v>
      </c>
      <c r="BB113" s="5">
        <f>_xlfn.XLOOKUP(BB$3&amp;$A113,[3]Calcs!$Q$2:$Q$2281,[3]Calcs!$G$2:$G$2281,"")</f>
        <v>61.173922480620156</v>
      </c>
      <c r="BC113" s="127">
        <f t="shared" si="45"/>
        <v>0.46901098901098892</v>
      </c>
      <c r="BD113" s="6">
        <f t="shared" si="46"/>
        <v>0.17392248062015625</v>
      </c>
      <c r="BE113" s="17">
        <f>_xlfn.XLOOKUP(BE$3&amp;$A113,[3]Calcs!$Q$2:$Q$2281,[3]Calcs!$I$2:$I$2281,"")</f>
        <v>0.92377197374797804</v>
      </c>
      <c r="BF113" s="5">
        <f>_xlfn.XLOOKUP(BF$3&amp;$A113,[3]Calcs!$Q$2:$Q$2281,[3]Calcs!$I$2:$I$2281,"")</f>
        <v>0.90378083403527398</v>
      </c>
      <c r="BG113" s="5">
        <f>_xlfn.XLOOKUP(BG$3&amp;$A113,[3]Calcs!$Q$2:$Q$2281,[3]Calcs!$I$2:$I$2281,"")</f>
        <v>0.984831094940122</v>
      </c>
      <c r="BH113" s="5">
        <f>_xlfn.XLOOKUP(BH$3&amp;$A113,[3]Calcs!$Q$2:$Q$2281,[3]Calcs!$I$2:$I$2281,"")</f>
        <v>1.03631130627813</v>
      </c>
      <c r="BI113" s="5">
        <f>_xlfn.XLOOKUP(BI$3&amp;$A113,[3]Calcs!$Q$2:$Q$2281,[3]Calcs!$I$2:$I$2281,"")</f>
        <v>1.02357775005674</v>
      </c>
      <c r="BJ113" s="5">
        <f>_xlfn.XLOOKUP(BJ$3&amp;$A113,[3]Calcs!$Q$2:$Q$2281,[3]Calcs!$I$2:$I$2281,"")</f>
        <v>1.0098933282443701</v>
      </c>
      <c r="BK113" s="5">
        <f>_xlfn.XLOOKUP(BK$3&amp;$A113,[3]Calcs!$Q$2:$Q$2281,[3]Calcs!$I$2:$I$2281,"")</f>
        <v>1.0742839892391001</v>
      </c>
      <c r="BL113" s="5">
        <f>_xlfn.XLOOKUP(BL$3&amp;$A113,[3]Calcs!$Q$2:$Q$2281,[3]Calcs!$I$2:$I$2281,"")</f>
        <v>1.0505856439810199</v>
      </c>
      <c r="BM113" s="5">
        <f>_xlfn.XLOOKUP(BM$3&amp;$A113,[3]Calcs!$Q$2:$Q$2281,[3]Calcs!$I$2:$I$2281,"")</f>
        <v>1.0949962365691099</v>
      </c>
      <c r="BN113" s="5">
        <f>_xlfn.XLOOKUP(BN$3&amp;$A113,[3]Calcs!$Q$2:$Q$2281,[3]Calcs!$I$2:$I$2281,"")</f>
        <v>1.0783489854475199</v>
      </c>
      <c r="BO113" s="5">
        <f>_xlfn.XLOOKUP(BO$3&amp;$A113,[3]Calcs!$Q$2:$Q$2281,[3]Calcs!$I$2:$I$2281,"")</f>
        <v>1.0538478096656501</v>
      </c>
      <c r="BP113" s="5">
        <f>_xlfn.XLOOKUP(BP$3&amp;$A113,[3]Calcs!$Q$2:$Q$2281,[3]Calcs!$I$2:$I$2281,"")</f>
        <v>1.08900052617303</v>
      </c>
      <c r="BQ113" s="5">
        <f>_xlfn.XLOOKUP(BQ$3&amp;$A113,[3]Calcs!$Q$2:$Q$2281,[3]Calcs!$I$2:$I$2281,"")</f>
        <v>1.0924805529671782</v>
      </c>
      <c r="BR113" s="5">
        <f>_xlfn.XLOOKUP(BR$3&amp;$A113,[3]Calcs!$Q$2:$Q$2281,[3]Calcs!$I$2:$I$2281,"")</f>
        <v>1.0934725581651383</v>
      </c>
      <c r="BS113" s="5" t="str">
        <f>_xlfn.XLOOKUP(BS$3&amp;$A113,[3]Calcs!$Q$2:$Q$2281,[3]Calcs!$I$2:$I$2281,"")</f>
        <v/>
      </c>
      <c r="BT113" s="127">
        <f t="shared" si="47"/>
        <v>1.2851761466270067E-2</v>
      </c>
      <c r="BU113" s="6" t="str">
        <f t="shared" si="48"/>
        <v/>
      </c>
      <c r="BV113" s="15">
        <f t="shared" si="64"/>
        <v>77</v>
      </c>
      <c r="BW113">
        <f t="shared" si="64"/>
        <v>114</v>
      </c>
      <c r="BX113">
        <f t="shared" si="64"/>
        <v>118</v>
      </c>
      <c r="BY113" t="str">
        <f t="shared" si="64"/>
        <v/>
      </c>
      <c r="BZ113" t="str">
        <f t="shared" si="64"/>
        <v/>
      </c>
      <c r="CA113">
        <f t="shared" si="64"/>
        <v>134</v>
      </c>
      <c r="CB113" t="str">
        <f t="shared" si="64"/>
        <v/>
      </c>
      <c r="CC113" t="str">
        <f t="shared" si="64"/>
        <v/>
      </c>
      <c r="CD113">
        <f t="shared" si="64"/>
        <v>138</v>
      </c>
      <c r="CE113">
        <f t="shared" si="64"/>
        <v>123</v>
      </c>
      <c r="CF113">
        <f t="shared" si="64"/>
        <v>119</v>
      </c>
      <c r="CG113">
        <f t="shared" si="64"/>
        <v>116</v>
      </c>
      <c r="CH113">
        <f t="shared" si="64"/>
        <v>123</v>
      </c>
      <c r="CI113">
        <f t="shared" si="64"/>
        <v>123</v>
      </c>
      <c r="CJ113" t="str">
        <f t="shared" si="64"/>
        <v/>
      </c>
      <c r="CK113" s="17">
        <v>5.7628810000000001</v>
      </c>
      <c r="CL113" s="5">
        <v>5.9203599999999996</v>
      </c>
      <c r="CM113" s="5">
        <v>6.0834170000000007</v>
      </c>
      <c r="CN113" s="5" t="s">
        <v>333</v>
      </c>
      <c r="CO113" s="5" t="s">
        <v>333</v>
      </c>
      <c r="CP113" s="5">
        <v>6.5959390000000004</v>
      </c>
      <c r="CQ113" s="5" t="s">
        <v>333</v>
      </c>
      <c r="CR113" s="5" t="s">
        <v>333</v>
      </c>
      <c r="CS113" s="5">
        <v>7.1379970000000004</v>
      </c>
      <c r="CT113" s="5">
        <v>7.3231619999999999</v>
      </c>
      <c r="CU113" s="5">
        <v>7.5099520000000002</v>
      </c>
      <c r="CV113" s="5">
        <v>7.6984759999999994</v>
      </c>
      <c r="CW113" s="5">
        <v>7.8890950000000002</v>
      </c>
      <c r="CX113" s="5">
        <v>8.0823590000000003</v>
      </c>
      <c r="CY113" s="5" t="s">
        <v>333</v>
      </c>
      <c r="CZ113">
        <f t="shared" si="65"/>
        <v>165.1745835293604</v>
      </c>
      <c r="DA113">
        <f t="shared" si="65"/>
        <v>164.65591613591278</v>
      </c>
      <c r="DB113">
        <f t="shared" si="65"/>
        <v>162.41404829342403</v>
      </c>
      <c r="DC113" t="str">
        <f t="shared" si="65"/>
        <v/>
      </c>
      <c r="DD113" t="str">
        <f t="shared" si="65"/>
        <v/>
      </c>
      <c r="DE113">
        <f t="shared" si="65"/>
        <v>187.03821441402332</v>
      </c>
      <c r="DF113" t="str">
        <f t="shared" si="65"/>
        <v/>
      </c>
      <c r="DG113" t="str">
        <f t="shared" si="65"/>
        <v/>
      </c>
      <c r="DH113">
        <f t="shared" si="65"/>
        <v>201.58797396836954</v>
      </c>
      <c r="DI113">
        <f t="shared" si="65"/>
        <v>250.68301282528401</v>
      </c>
      <c r="DJ113">
        <f t="shared" si="65"/>
        <v>264.39912241579663</v>
      </c>
      <c r="DK113">
        <f t="shared" si="65"/>
        <v>294.80535339628949</v>
      </c>
      <c r="DL113">
        <f t="shared" si="65"/>
        <v>285.79746305062037</v>
      </c>
      <c r="DM113">
        <f t="shared" si="65"/>
        <v>301.55616467799052</v>
      </c>
      <c r="DN113" t="str">
        <f t="shared" si="65"/>
        <v/>
      </c>
      <c r="DO113" s="5">
        <v>5.7628810000000001</v>
      </c>
      <c r="DP113" s="5">
        <v>5.9203599999999996</v>
      </c>
      <c r="DQ113" s="5">
        <v>6.0834170000000007</v>
      </c>
      <c r="DR113" s="5">
        <v>6.2508400000000002</v>
      </c>
      <c r="DS113" s="5">
        <v>6.4216740000000003</v>
      </c>
      <c r="DT113" s="5">
        <v>6.5959390000000004</v>
      </c>
      <c r="DU113" s="5">
        <v>6.7738069999999997</v>
      </c>
      <c r="DV113" s="5">
        <v>6.9547209999999993</v>
      </c>
      <c r="DW113" s="5">
        <v>7.1379970000000004</v>
      </c>
      <c r="DX113" s="5">
        <v>7.3231619999999999</v>
      </c>
      <c r="DY113" s="5">
        <v>7.5099520000000002</v>
      </c>
      <c r="DZ113" s="5">
        <v>7.6984759999999994</v>
      </c>
      <c r="EA113" s="5">
        <v>7.8890950000000002</v>
      </c>
      <c r="EB113" s="5">
        <v>8.0823590000000003</v>
      </c>
      <c r="EC113" s="5">
        <v>8.2787369999999996</v>
      </c>
      <c r="ED113" s="127">
        <f t="shared" ref="ED113:EP126" si="71">IFERROR(E113/VLOOKUP($C113,$C$159:$S$166,E$3-2003,0),"")</f>
        <v>0.92024346330028384</v>
      </c>
      <c r="EE113" s="6">
        <f t="shared" si="71"/>
        <v>0.83758545833499587</v>
      </c>
      <c r="EF113" s="6">
        <f t="shared" si="71"/>
        <v>0.78941429576574873</v>
      </c>
      <c r="EG113" s="129">
        <f>EF113+(EI113-EF113)/3</f>
        <v>0.78664153898004441</v>
      </c>
      <c r="EH113" s="129">
        <f>EF113+(EI113-EF113)*2/3</f>
        <v>0.78386878219433997</v>
      </c>
      <c r="EI113" s="6">
        <f t="shared" si="69"/>
        <v>0.78109602540863565</v>
      </c>
      <c r="EJ113" s="129">
        <f>EI113+(EL113-EI113)/3</f>
        <v>0.77916901717114317</v>
      </c>
      <c r="EK113" s="129">
        <f>EI113+(EL113-EI113)*2/3</f>
        <v>0.77724200893365059</v>
      </c>
      <c r="EL113" s="6">
        <f>IFERROR(M113/VLOOKUP($C113,$C$159:$S$166,M$3-2003,0),"")</f>
        <v>0.77531500069615811</v>
      </c>
      <c r="EM113" s="6">
        <f t="shared" si="66"/>
        <v>0.92421419889925882</v>
      </c>
      <c r="EN113" s="6">
        <f t="shared" si="66"/>
        <v>0.93736914931779214</v>
      </c>
      <c r="EO113" s="6">
        <f t="shared" si="66"/>
        <v>0.99022276226247585</v>
      </c>
      <c r="EP113" s="6">
        <f t="shared" si="66"/>
        <v>0.91399296299410315</v>
      </c>
      <c r="EQ113" s="6">
        <f t="shared" si="67"/>
        <v>0.95787237076283438</v>
      </c>
      <c r="ER113" s="129" cm="1">
        <f t="array" ref="ER113">TREND($EM113:$EQ113,$EM$3:$EQ$3,ER$3)</f>
        <v>0.95791633606833138</v>
      </c>
      <c r="ES113" s="17">
        <f t="shared" ref="ES113:FE132" si="72">IFERROR(IF(ISNUMBER(E113),E113,ED113*VLOOKUP($C113,$C$159:$R$166,ES$3-2003,0)),"")</f>
        <v>28.661807094291969</v>
      </c>
      <c r="ET113" s="5">
        <f t="shared" si="72"/>
        <v>27.811808088682579</v>
      </c>
      <c r="EU113" s="5">
        <f t="shared" si="72"/>
        <v>26.697832532838703</v>
      </c>
      <c r="EV113" s="5">
        <f t="shared" si="72"/>
        <v>26.847049850716299</v>
      </c>
      <c r="EW113" s="5">
        <f t="shared" si="72"/>
        <v>26.636145999802221</v>
      </c>
      <c r="EX113" s="5">
        <f t="shared" si="72"/>
        <v>28.35657128030191</v>
      </c>
      <c r="EY113" s="5">
        <f t="shared" si="72"/>
        <v>28.987367848430782</v>
      </c>
      <c r="EZ113" s="5">
        <f t="shared" si="72"/>
        <v>27.727083775045148</v>
      </c>
      <c r="FA113" s="5">
        <f t="shared" si="72"/>
        <v>28.241532459087548</v>
      </c>
      <c r="FB113" s="5">
        <f t="shared" si="72"/>
        <v>34.231526330468178</v>
      </c>
      <c r="FC113" s="5">
        <f t="shared" si="72"/>
        <v>35.206499644178365</v>
      </c>
      <c r="FD113" s="5">
        <f t="shared" si="72"/>
        <v>38.293988757812521</v>
      </c>
      <c r="FE113" s="5">
        <f t="shared" si="72"/>
        <v>36.226900937385132</v>
      </c>
      <c r="FF113" s="5">
        <f t="shared" si="70"/>
        <v>37.310414530954453</v>
      </c>
      <c r="FG113" s="5">
        <f t="shared" si="49"/>
        <v>39.539413031364525</v>
      </c>
      <c r="FH113" s="15">
        <f t="shared" si="68"/>
        <v>165.1745835293604</v>
      </c>
      <c r="FI113">
        <f t="shared" si="68"/>
        <v>164.65591613591278</v>
      </c>
      <c r="FJ113">
        <f t="shared" si="68"/>
        <v>162.41404829342403</v>
      </c>
      <c r="FK113">
        <f t="shared" si="68"/>
        <v>167.81661308885148</v>
      </c>
      <c r="FL113">
        <f t="shared" si="68"/>
        <v>171.04864622713393</v>
      </c>
      <c r="FM113">
        <f t="shared" si="68"/>
        <v>187.03821441402332</v>
      </c>
      <c r="FN113">
        <f t="shared" si="68"/>
        <v>196.35483524327537</v>
      </c>
      <c r="FO113">
        <f t="shared" si="68"/>
        <v>192.83413179906574</v>
      </c>
      <c r="FP113">
        <f t="shared" si="68"/>
        <v>201.58797396836954</v>
      </c>
      <c r="FQ113">
        <f t="shared" si="68"/>
        <v>250.68301282528401</v>
      </c>
      <c r="FR113">
        <f t="shared" si="68"/>
        <v>264.39912241579663</v>
      </c>
      <c r="FS113">
        <f t="shared" si="68"/>
        <v>294.80535339628949</v>
      </c>
      <c r="FT113">
        <f t="shared" si="68"/>
        <v>285.79746305062037</v>
      </c>
      <c r="FU113">
        <f t="shared" si="68"/>
        <v>301.55616467799052</v>
      </c>
      <c r="FV113">
        <f t="shared" si="68"/>
        <v>327.33640162103961</v>
      </c>
    </row>
    <row r="114" spans="1:178">
      <c r="A114" t="str">
        <f>VLOOKUP(B114,'[3]country codes'!$A$3:$B$287,2,0)</f>
        <v>PHL</v>
      </c>
      <c r="B114" s="1" t="s">
        <v>10</v>
      </c>
      <c r="C114" s="15">
        <v>8</v>
      </c>
      <c r="E114" s="17">
        <f>IFERROR(VLOOKUP(E$3&amp;$A114,[3]Calcs!$Q$2:$R$2281,2,0),"")</f>
        <v>47.110950979687686</v>
      </c>
      <c r="F114" s="5">
        <f>IFERROR(VLOOKUP(F$3&amp;$A114,[3]Calcs!$Q$2:$R$2281,2,0),"")</f>
        <v>50.015260371957943</v>
      </c>
      <c r="G114" s="5">
        <f>IFERROR(VLOOKUP(G$3&amp;$A114,[3]Calcs!$Q$2:$R$2281,2,0),"")</f>
        <v>46.560264044760316</v>
      </c>
      <c r="H114" s="5">
        <f>IFERROR(VLOOKUP(H$3&amp;$A114,[3]Calcs!$Q$2:$R$2281,2,0),"")</f>
        <v>48.853314571974572</v>
      </c>
      <c r="I114" s="5">
        <f>IFERROR(VLOOKUP(I$3&amp;$A114,[3]Calcs!$Q$2:$R$2281,2,0),"")</f>
        <v>49.699317668568263</v>
      </c>
      <c r="J114" s="5">
        <f>IFERROR(VLOOKUP(J$3&amp;$A114,[3]Calcs!$Q$2:$R$2281,2,0),"")</f>
        <v>50.198511746389357</v>
      </c>
      <c r="K114" s="5">
        <f>IFERROR(VLOOKUP(K$3&amp;$A114,[3]Calcs!$Q$2:$R$2281,2,0),"")</f>
        <v>50.417406512571475</v>
      </c>
      <c r="L114" s="5">
        <f>IFERROR(VLOOKUP(L$3&amp;$A114,[3]Calcs!$Q$2:$R$2281,2,0),"")</f>
        <v>50.92686001333437</v>
      </c>
      <c r="M114" s="5">
        <f>IFERROR(VLOOKUP(M$3&amp;$A114,[3]Calcs!$Q$2:$R$2281,2,0),"")</f>
        <v>53.125456718358748</v>
      </c>
      <c r="N114" s="5">
        <f>IFERROR(VLOOKUP(N$3&amp;$A114,[3]Calcs!$Q$2:$R$2281,2,0),"")</f>
        <v>54.409356109664472</v>
      </c>
      <c r="O114" s="5">
        <f>IFERROR(VLOOKUP(O$3&amp;$A114,[3]Calcs!$Q$2:$R$2281,2,0),"")</f>
        <v>52.443902002609065</v>
      </c>
      <c r="P114" s="5">
        <f>IFERROR(VLOOKUP(P$3&amp;$A114,[3]Calcs!$Q$2:$R$2281,2,0),"")</f>
        <v>53.610260260666372</v>
      </c>
      <c r="Q114" s="5">
        <f>IFERROR(VLOOKUP(Q$3&amp;$A114,[3]Calcs!$Q$2:$R$2281,2,0),"")</f>
        <v>54.933729054235158</v>
      </c>
      <c r="R114" s="5">
        <f>IFERROR(VLOOKUP(R$3&amp;$A114,[3]Calcs!$Q$2:$R$2281,2,0),"")</f>
        <v>57.103218983377133</v>
      </c>
      <c r="S114" s="5">
        <f>IFERROR(VLOOKUP(S$3&amp;$A114,[3]Calcs!$Q$2:$R$2281,2,0),"")</f>
        <v>49.268952873039254</v>
      </c>
      <c r="T114" s="127">
        <f t="shared" si="40"/>
        <v>0.67126856732474771</v>
      </c>
      <c r="U114" s="6">
        <f t="shared" si="41"/>
        <v>0.92904983856614565</v>
      </c>
      <c r="V114" s="6">
        <f t="shared" si="42"/>
        <v>-7.8342661103378788</v>
      </c>
      <c r="W114" s="17">
        <f>_xlfn.XLOOKUP(W$3&amp;$A114,[3]Calcs!$Q$2:$Q$2281,[3]Calcs!$H$2:$H$2281,"")</f>
        <v>4.6699457168579102</v>
      </c>
      <c r="X114" s="5">
        <f>_xlfn.XLOOKUP(X$3&amp;$A114,[3]Calcs!$Q$2:$Q$2281,[3]Calcs!$H$2:$H$2281,"")</f>
        <v>5.0735621452331543</v>
      </c>
      <c r="Y114" s="5">
        <f>_xlfn.XLOOKUP(Y$3&amp;$A114,[3]Calcs!$Q$2:$Q$2281,[3]Calcs!$H$2:$H$2281,"")</f>
        <v>4.5890650749206543</v>
      </c>
      <c r="Z114" s="5">
        <f>_xlfn.XLOOKUP(Z$3&amp;$A114,[3]Calcs!$Q$2:$Q$2281,[3]Calcs!$H$2:$H$2281,"")</f>
        <v>4.879910945892334</v>
      </c>
      <c r="AA114" s="5">
        <f>_xlfn.XLOOKUP(AA$3&amp;$A114,[3]Calcs!$Q$2:$Q$2281,[3]Calcs!$H$2:$H$2281,"")</f>
        <v>4.9415140151977539</v>
      </c>
      <c r="AB114" s="5">
        <f>_xlfn.XLOOKUP(AB$3&amp;$A114,[3]Calcs!$Q$2:$Q$2281,[3]Calcs!$H$2:$H$2281,"")</f>
        <v>4.9939565658569336</v>
      </c>
      <c r="AC114" s="5">
        <f>_xlfn.XLOOKUP(AC$3&amp;$A114,[3]Calcs!$Q$2:$Q$2281,[3]Calcs!$H$2:$H$2281,"")</f>
        <v>5.0019650459289551</v>
      </c>
      <c r="AD114" s="5">
        <f>_xlfn.XLOOKUP(AD$3&amp;$A114,[3]Calcs!$Q$2:$Q$2281,[3]Calcs!$H$2:$H$2281,"")</f>
        <v>4.9769253730773926</v>
      </c>
      <c r="AE114" s="5">
        <f>_xlfn.XLOOKUP(AE$3&amp;$A114,[3]Calcs!$Q$2:$Q$2281,[3]Calcs!$H$2:$H$2281,"")</f>
        <v>5.3125500679016113</v>
      </c>
      <c r="AF114" s="5">
        <f>_xlfn.XLOOKUP(AF$3&amp;$A114,[3]Calcs!$Q$2:$Q$2281,[3]Calcs!$H$2:$H$2281,"")</f>
        <v>5.5474891662597656</v>
      </c>
      <c r="AG114" s="5">
        <f>_xlfn.XLOOKUP(AG$3&amp;$A114,[3]Calcs!$Q$2:$Q$2281,[3]Calcs!$H$2:$H$2281,"")</f>
        <v>5.4308328628540039</v>
      </c>
      <c r="AH114" s="5">
        <f>_xlfn.XLOOKUP(AH$3&amp;$A114,[3]Calcs!$Q$2:$Q$2281,[3]Calcs!$H$2:$H$2281,"")</f>
        <v>5.5942702293395996</v>
      </c>
      <c r="AI114" s="5">
        <f>_xlfn.XLOOKUP(AI$3&amp;$A114,[3]Calcs!$Q$2:$Q$2281,[3]Calcs!$H$2:$H$2281,"")</f>
        <v>5.8691725730895996</v>
      </c>
      <c r="AJ114" s="5">
        <f>_xlfn.XLOOKUP(AJ$3&amp;$A114,[3]Calcs!$Q$2:$Q$2281,[3]Calcs!$H$2:$H$2281,"")</f>
        <v>6.2677450180053711</v>
      </c>
      <c r="AK114" s="128">
        <f>_xlfn.XLOOKUP(AK$3&amp;$A114,[3]Calcs!$Q$2:$Q$2281,[3]Calcs!$H$2:$H$2281,"")</f>
        <v>5.079585075378418</v>
      </c>
      <c r="AL114" s="127">
        <f t="shared" si="43"/>
        <v>0.10194949894161015</v>
      </c>
      <c r="AM114" s="6">
        <f t="shared" si="44"/>
        <v>-1.1881599426269531</v>
      </c>
      <c r="AN114" s="17">
        <f>_xlfn.XLOOKUP(AN$3&amp;$A114,[3]Calcs!$Q$2:$Q$2281,[3]Calcs!$G$2:$G$2281,"")</f>
        <v>69.2</v>
      </c>
      <c r="AO114" s="5">
        <f>_xlfn.XLOOKUP(AO$3&amp;$A114,[3]Calcs!$Q$2:$Q$2281,[3]Calcs!$G$2:$G$2281,"")</f>
        <v>69.400000000000006</v>
      </c>
      <c r="AP114" s="5">
        <f>_xlfn.XLOOKUP(AP$3&amp;$A114,[3]Calcs!$Q$2:$Q$2281,[3]Calcs!$G$2:$G$2281,"")</f>
        <v>69.5</v>
      </c>
      <c r="AQ114" s="5">
        <f>_xlfn.XLOOKUP(AQ$3&amp;$A114,[3]Calcs!$Q$2:$Q$2281,[3]Calcs!$G$2:$G$2281,"")</f>
        <v>69.7</v>
      </c>
      <c r="AR114" s="5">
        <f>_xlfn.XLOOKUP(AR$3&amp;$A114,[3]Calcs!$Q$2:$Q$2281,[3]Calcs!$G$2:$G$2281,"")</f>
        <v>69.8</v>
      </c>
      <c r="AS114" s="5">
        <f>_xlfn.XLOOKUP(AS$3&amp;$A114,[3]Calcs!$Q$2:$Q$2281,[3]Calcs!$G$2:$G$2281,"")</f>
        <v>70</v>
      </c>
      <c r="AT114" s="5">
        <f>_xlfn.XLOOKUP(AT$3&amp;$A114,[3]Calcs!$Q$2:$Q$2281,[3]Calcs!$G$2:$G$2281,"")</f>
        <v>70.099999999999994</v>
      </c>
      <c r="AU114" s="5">
        <f>_xlfn.XLOOKUP(AU$3&amp;$A114,[3]Calcs!$Q$2:$Q$2281,[3]Calcs!$G$2:$G$2281,"")</f>
        <v>70.3</v>
      </c>
      <c r="AV114" s="5">
        <f>_xlfn.XLOOKUP(AV$3&amp;$A114,[3]Calcs!$Q$2:$Q$2281,[3]Calcs!$G$2:$G$2281,"")</f>
        <v>70.5</v>
      </c>
      <c r="AW114" s="5">
        <f>_xlfn.XLOOKUP(AW$3&amp;$A114,[3]Calcs!$Q$2:$Q$2281,[3]Calcs!$G$2:$G$2281,"")</f>
        <v>70.599999999999994</v>
      </c>
      <c r="AX114" s="5">
        <f>_xlfn.XLOOKUP(AX$3&amp;$A114,[3]Calcs!$Q$2:$Q$2281,[3]Calcs!$G$2:$G$2281,"")</f>
        <v>70.8</v>
      </c>
      <c r="AY114" s="5">
        <f>_xlfn.XLOOKUP(AY$3&amp;$A114,[3]Calcs!$Q$2:$Q$2281,[3]Calcs!$G$2:$G$2281,"")</f>
        <v>71</v>
      </c>
      <c r="AZ114" s="5">
        <f>_xlfn.XLOOKUP(AZ$3&amp;$A114,[3]Calcs!$Q$2:$Q$2281,[3]Calcs!$G$2:$G$2281,"")</f>
        <v>71.099999999999994</v>
      </c>
      <c r="BA114" s="5">
        <f>_xlfn.XLOOKUP(BA$3&amp;$A114,[3]Calcs!$Q$2:$Q$2281,[3]Calcs!$G$2:$G$2281,"")</f>
        <v>71.2</v>
      </c>
      <c r="BB114" s="5">
        <f>_xlfn.XLOOKUP(BB$3&amp;$A114,[3]Calcs!$Q$2:$Q$2281,[3]Calcs!$G$2:$G$2281,"")</f>
        <v>71.052263565891479</v>
      </c>
      <c r="BC114" s="127">
        <f t="shared" si="45"/>
        <v>0.15736263736263698</v>
      </c>
      <c r="BD114" s="6">
        <f t="shared" si="46"/>
        <v>-0.14773643410852344</v>
      </c>
      <c r="BE114" s="17">
        <f>_xlfn.XLOOKUP(BE$3&amp;$A114,[3]Calcs!$Q$2:$Q$2281,[3]Calcs!$I$2:$I$2281,"")</f>
        <v>1.22210794917412</v>
      </c>
      <c r="BF114" s="5">
        <f>_xlfn.XLOOKUP(BF$3&amp;$A114,[3]Calcs!$Q$2:$Q$2281,[3]Calcs!$I$2:$I$2281,"")</f>
        <v>1.2295251730824699</v>
      </c>
      <c r="BG114" s="5">
        <f>_xlfn.XLOOKUP(BG$3&amp;$A114,[3]Calcs!$Q$2:$Q$2281,[3]Calcs!$I$2:$I$2281,"")</f>
        <v>1.236343891083</v>
      </c>
      <c r="BH114" s="5">
        <f>_xlfn.XLOOKUP(BH$3&amp;$A114,[3]Calcs!$Q$2:$Q$2281,[3]Calcs!$I$2:$I$2281,"")</f>
        <v>1.2028044913124001</v>
      </c>
      <c r="BI114" s="5">
        <f>_xlfn.XLOOKUP(BI$3&amp;$A114,[3]Calcs!$Q$2:$Q$2281,[3]Calcs!$I$2:$I$2281,"")</f>
        <v>1.14480892713018</v>
      </c>
      <c r="BJ114" s="5">
        <f>_xlfn.XLOOKUP(BJ$3&amp;$A114,[3]Calcs!$Q$2:$Q$2281,[3]Calcs!$I$2:$I$2281,"")</f>
        <v>1.1334099773589801</v>
      </c>
      <c r="BK114" s="5">
        <f>_xlfn.XLOOKUP(BK$3&amp;$A114,[3]Calcs!$Q$2:$Q$2281,[3]Calcs!$I$2:$I$2281,"")</f>
        <v>1.0938274279367399</v>
      </c>
      <c r="BL114" s="5">
        <f>_xlfn.XLOOKUP(BL$3&amp;$A114,[3]Calcs!$Q$2:$Q$2281,[3]Calcs!$I$2:$I$2281,"")</f>
        <v>1.0255299004251199</v>
      </c>
      <c r="BM114" s="5">
        <f>_xlfn.XLOOKUP(BM$3&amp;$A114,[3]Calcs!$Q$2:$Q$2281,[3]Calcs!$I$2:$I$2281,"")</f>
        <v>1.0814715681240601</v>
      </c>
      <c r="BN114" s="5">
        <f>_xlfn.XLOOKUP(BN$3&amp;$A114,[3]Calcs!$Q$2:$Q$2281,[3]Calcs!$I$2:$I$2281,"")</f>
        <v>1.13665615332151</v>
      </c>
      <c r="BO114" s="5">
        <f>_xlfn.XLOOKUP(BO$3&amp;$A114,[3]Calcs!$Q$2:$Q$2281,[3]Calcs!$I$2:$I$2281,"")</f>
        <v>1.31129230191866</v>
      </c>
      <c r="BP114" s="5">
        <f>_xlfn.XLOOKUP(BP$3&amp;$A114,[3]Calcs!$Q$2:$Q$2281,[3]Calcs!$I$2:$I$2281,"")</f>
        <v>1.3367173504250001</v>
      </c>
      <c r="BQ114" s="5">
        <f>_xlfn.XLOOKUP(BQ$3&amp;$A114,[3]Calcs!$Q$2:$Q$2281,[3]Calcs!$I$2:$I$2281,"")</f>
        <v>1.410517822757654</v>
      </c>
      <c r="BR114" s="5">
        <f>_xlfn.XLOOKUP(BR$3&amp;$A114,[3]Calcs!$Q$2:$Q$2281,[3]Calcs!$I$2:$I$2281,"")</f>
        <v>1.5020254989785518</v>
      </c>
      <c r="BS114" s="5">
        <f>_xlfn.XLOOKUP(BS$3&amp;$A114,[3]Calcs!$Q$2:$Q$2281,[3]Calcs!$I$2:$I$2281,"")</f>
        <v>1.3969712202024034</v>
      </c>
      <c r="BT114" s="127">
        <f t="shared" si="47"/>
        <v>1.5445596654827974E-2</v>
      </c>
      <c r="BU114" s="6">
        <f t="shared" si="48"/>
        <v>-0.10505427877614837</v>
      </c>
      <c r="BV114" s="15">
        <f t="shared" si="64"/>
        <v>23</v>
      </c>
      <c r="BW114">
        <f t="shared" si="64"/>
        <v>12</v>
      </c>
      <c r="BX114">
        <f t="shared" si="64"/>
        <v>32</v>
      </c>
      <c r="BY114">
        <f t="shared" si="64"/>
        <v>34</v>
      </c>
      <c r="BZ114">
        <f t="shared" si="64"/>
        <v>28</v>
      </c>
      <c r="CA114">
        <f t="shared" si="64"/>
        <v>25</v>
      </c>
      <c r="CB114">
        <f t="shared" si="64"/>
        <v>26</v>
      </c>
      <c r="CC114">
        <f t="shared" si="64"/>
        <v>24</v>
      </c>
      <c r="CD114">
        <f t="shared" si="64"/>
        <v>18</v>
      </c>
      <c r="CE114">
        <f t="shared" si="64"/>
        <v>10</v>
      </c>
      <c r="CF114">
        <f t="shared" si="64"/>
        <v>21</v>
      </c>
      <c r="CG114">
        <f t="shared" si="64"/>
        <v>19</v>
      </c>
      <c r="CH114">
        <f t="shared" si="64"/>
        <v>16</v>
      </c>
      <c r="CI114">
        <f t="shared" si="64"/>
        <v>12</v>
      </c>
      <c r="CJ114">
        <f t="shared" si="64"/>
        <v>36</v>
      </c>
      <c r="CK114" s="17">
        <v>87.888675000000006</v>
      </c>
      <c r="CL114" s="5">
        <v>89.405482000000006</v>
      </c>
      <c r="CM114" s="5">
        <v>90.901966999999999</v>
      </c>
      <c r="CN114" s="5">
        <v>92.414160999999993</v>
      </c>
      <c r="CO114" s="5">
        <v>93.966784000000004</v>
      </c>
      <c r="CP114" s="5">
        <v>95.570048999999997</v>
      </c>
      <c r="CQ114" s="5">
        <v>97.212638999999996</v>
      </c>
      <c r="CR114" s="5">
        <v>98.871558000000007</v>
      </c>
      <c r="CS114" s="5">
        <v>100.513137</v>
      </c>
      <c r="CT114" s="5">
        <v>102.11320600000001</v>
      </c>
      <c r="CU114" s="5">
        <v>103.66381200000001</v>
      </c>
      <c r="CV114" s="5">
        <v>105.172921</v>
      </c>
      <c r="CW114" s="5">
        <v>106.651394</v>
      </c>
      <c r="CX114" s="5">
        <v>108.11662200000001</v>
      </c>
      <c r="CY114" s="5">
        <v>109.581085</v>
      </c>
      <c r="CZ114">
        <f t="shared" si="65"/>
        <v>4140.5190595947033</v>
      </c>
      <c r="DA114">
        <f t="shared" si="65"/>
        <v>4471.6384609103998</v>
      </c>
      <c r="DB114">
        <f t="shared" si="65"/>
        <v>4232.4195857080886</v>
      </c>
      <c r="DC114">
        <f t="shared" si="65"/>
        <v>4514.7380782381042</v>
      </c>
      <c r="DD114">
        <f t="shared" si="65"/>
        <v>4670.0850483097374</v>
      </c>
      <c r="DE114">
        <f t="shared" si="65"/>
        <v>4797.474227329506</v>
      </c>
      <c r="DF114">
        <f t="shared" si="65"/>
        <v>4901.2091386228594</v>
      </c>
      <c r="DG114">
        <f t="shared" si="65"/>
        <v>5035.2179935662707</v>
      </c>
      <c r="DH114">
        <f t="shared" si="65"/>
        <v>5339.8063093199635</v>
      </c>
      <c r="DI114">
        <f t="shared" si="65"/>
        <v>5555.9137887535271</v>
      </c>
      <c r="DJ114">
        <f t="shared" si="65"/>
        <v>5436.5347977448901</v>
      </c>
      <c r="DK114">
        <f t="shared" si="65"/>
        <v>5638.3476671845037</v>
      </c>
      <c r="DL114">
        <f t="shared" si="65"/>
        <v>5858.7587812524807</v>
      </c>
      <c r="DM114">
        <f t="shared" si="65"/>
        <v>6173.8071418090103</v>
      </c>
      <c r="DN114">
        <f t="shared" si="65"/>
        <v>5398.9453126415092</v>
      </c>
      <c r="DO114" s="5">
        <v>87.888675000000006</v>
      </c>
      <c r="DP114" s="5">
        <v>89.405482000000006</v>
      </c>
      <c r="DQ114" s="5">
        <v>90.901966999999999</v>
      </c>
      <c r="DR114" s="5">
        <v>92.414160999999993</v>
      </c>
      <c r="DS114" s="5">
        <v>93.966784000000004</v>
      </c>
      <c r="DT114" s="5">
        <v>95.570048999999997</v>
      </c>
      <c r="DU114" s="5">
        <v>97.212638999999996</v>
      </c>
      <c r="DV114" s="5">
        <v>98.871558000000007</v>
      </c>
      <c r="DW114" s="5">
        <v>100.513137</v>
      </c>
      <c r="DX114" s="5">
        <v>102.11320600000001</v>
      </c>
      <c r="DY114" s="5">
        <v>103.66381200000001</v>
      </c>
      <c r="DZ114" s="5">
        <v>105.172921</v>
      </c>
      <c r="EA114" s="5">
        <v>106.651394</v>
      </c>
      <c r="EB114" s="5">
        <v>108.11662200000001</v>
      </c>
      <c r="EC114" s="5">
        <v>109.581085</v>
      </c>
      <c r="ED114" s="127">
        <f t="shared" si="71"/>
        <v>1.0894004396271826</v>
      </c>
      <c r="EE114" s="6">
        <f t="shared" si="71"/>
        <v>1.1165707937890206</v>
      </c>
      <c r="EF114" s="6">
        <f t="shared" si="71"/>
        <v>1.0578459101224573</v>
      </c>
      <c r="EG114" s="6">
        <f>IFERROR(H114/VLOOKUP($C114,$C$159:$S$166,H$3-2003,0),"")</f>
        <v>1.1505527648965774</v>
      </c>
      <c r="EH114" s="6">
        <f>IFERROR(I114/VLOOKUP($C114,$C$159:$S$166,I$3-2003,0),"")</f>
        <v>1.1547769395329779</v>
      </c>
      <c r="EI114" s="6">
        <f t="shared" si="69"/>
        <v>1.132098084802746</v>
      </c>
      <c r="EJ114" s="6">
        <f t="shared" si="69"/>
        <v>1.1432909458740739</v>
      </c>
      <c r="EK114" s="6">
        <f t="shared" si="69"/>
        <v>1.1485896879612216</v>
      </c>
      <c r="EL114" s="6">
        <f>IFERROR(M114/VLOOKUP($C114,$C$159:$S$166,M$3-2003,0),"")</f>
        <v>1.1821729277569037</v>
      </c>
      <c r="EM114" s="6">
        <f t="shared" si="66"/>
        <v>1.2131845298587498</v>
      </c>
      <c r="EN114" s="6">
        <f t="shared" si="66"/>
        <v>1.1605713971084335</v>
      </c>
      <c r="EO114" s="6">
        <f t="shared" si="66"/>
        <v>1.2229927329202914</v>
      </c>
      <c r="EP114" s="6">
        <f t="shared" si="66"/>
        <v>1.2459470042275052</v>
      </c>
      <c r="EQ114" s="6">
        <f t="shared" si="67"/>
        <v>1.2882892156162369</v>
      </c>
      <c r="ER114" s="6">
        <f t="shared" si="67"/>
        <v>1.0679535129128201</v>
      </c>
      <c r="ES114" s="17">
        <f t="shared" si="72"/>
        <v>47.110950979687686</v>
      </c>
      <c r="ET114" s="5">
        <f t="shared" si="72"/>
        <v>50.015260371957943</v>
      </c>
      <c r="EU114" s="5">
        <f t="shared" si="72"/>
        <v>46.560264044760316</v>
      </c>
      <c r="EV114" s="5">
        <f t="shared" si="72"/>
        <v>48.853314571974572</v>
      </c>
      <c r="EW114" s="5">
        <f t="shared" si="72"/>
        <v>49.699317668568263</v>
      </c>
      <c r="EX114" s="5">
        <f t="shared" si="72"/>
        <v>50.198511746389357</v>
      </c>
      <c r="EY114" s="5">
        <f t="shared" si="72"/>
        <v>50.417406512571475</v>
      </c>
      <c r="EZ114" s="5">
        <f t="shared" si="72"/>
        <v>50.92686001333437</v>
      </c>
      <c r="FA114" s="5">
        <f t="shared" si="72"/>
        <v>53.125456718358748</v>
      </c>
      <c r="FB114" s="5">
        <f t="shared" si="72"/>
        <v>54.409356109664472</v>
      </c>
      <c r="FC114" s="5">
        <f t="shared" si="72"/>
        <v>52.443902002609065</v>
      </c>
      <c r="FD114" s="5">
        <f t="shared" si="72"/>
        <v>53.610260260666372</v>
      </c>
      <c r="FE114" s="5">
        <f t="shared" si="72"/>
        <v>54.933729054235158</v>
      </c>
      <c r="FF114" s="5">
        <f t="shared" si="70"/>
        <v>57.103218983377133</v>
      </c>
      <c r="FG114" s="5">
        <f t="shared" si="49"/>
        <v>49.268952873039254</v>
      </c>
      <c r="FH114" s="15">
        <f t="shared" si="68"/>
        <v>4140.5190595947033</v>
      </c>
      <c r="FI114">
        <f t="shared" si="68"/>
        <v>4471.6384609103998</v>
      </c>
      <c r="FJ114">
        <f t="shared" si="68"/>
        <v>4232.4195857080886</v>
      </c>
      <c r="FK114">
        <f t="shared" si="68"/>
        <v>4514.7380782381042</v>
      </c>
      <c r="FL114">
        <f t="shared" si="68"/>
        <v>4670.0850483097374</v>
      </c>
      <c r="FM114">
        <f t="shared" si="68"/>
        <v>4797.474227329506</v>
      </c>
      <c r="FN114">
        <f t="shared" si="68"/>
        <v>4901.2091386228594</v>
      </c>
      <c r="FO114">
        <f t="shared" si="68"/>
        <v>5035.2179935662707</v>
      </c>
      <c r="FP114">
        <f t="shared" si="68"/>
        <v>5339.8063093199635</v>
      </c>
      <c r="FQ114">
        <f t="shared" si="68"/>
        <v>5555.9137887535271</v>
      </c>
      <c r="FR114">
        <f t="shared" si="68"/>
        <v>5436.5347977448901</v>
      </c>
      <c r="FS114">
        <f t="shared" si="68"/>
        <v>5638.3476671845037</v>
      </c>
      <c r="FT114">
        <f t="shared" si="68"/>
        <v>5858.7587812524807</v>
      </c>
      <c r="FU114">
        <f t="shared" si="68"/>
        <v>6173.8071418090103</v>
      </c>
      <c r="FV114">
        <f t="shared" si="68"/>
        <v>5398.9453126415092</v>
      </c>
    </row>
    <row r="115" spans="1:178">
      <c r="A115" t="str">
        <f>VLOOKUP(B115,'[3]country codes'!$A$3:$B$287,2,0)</f>
        <v>MAR</v>
      </c>
      <c r="B115" s="1" t="s">
        <v>33</v>
      </c>
      <c r="C115" s="15">
        <v>4</v>
      </c>
      <c r="E115" s="17" t="str">
        <f>IFERROR(VLOOKUP(E$3&amp;$A115,[3]Calcs!$Q$2:$R$2281,2,0),"")</f>
        <v/>
      </c>
      <c r="F115" s="5" t="str">
        <f>IFERROR(VLOOKUP(F$3&amp;$A115,[3]Calcs!$Q$2:$R$2281,2,0),"")</f>
        <v/>
      </c>
      <c r="G115" s="5" t="str">
        <f>IFERROR(VLOOKUP(G$3&amp;$A115,[3]Calcs!$Q$2:$R$2281,2,0),"")</f>
        <v/>
      </c>
      <c r="H115" s="5" t="str">
        <f>IFERROR(VLOOKUP(H$3&amp;$A115,[3]Calcs!$Q$2:$R$2281,2,0),"")</f>
        <v/>
      </c>
      <c r="I115" s="5">
        <f>IFERROR(VLOOKUP(I$3&amp;$A115,[3]Calcs!$Q$2:$R$2281,2,0),"")</f>
        <v>45.857188772757034</v>
      </c>
      <c r="J115" s="5">
        <f>IFERROR(VLOOKUP(J$3&amp;$A115,[3]Calcs!$Q$2:$R$2281,2,0),"")</f>
        <v>50.466974105205985</v>
      </c>
      <c r="K115" s="5">
        <f>IFERROR(VLOOKUP(K$3&amp;$A115,[3]Calcs!$Q$2:$R$2281,2,0),"")</f>
        <v>50.368148674062894</v>
      </c>
      <c r="L115" s="5">
        <f>IFERROR(VLOOKUP(L$3&amp;$A115,[3]Calcs!$Q$2:$R$2281,2,0),"")</f>
        <v>51.637142450188392</v>
      </c>
      <c r="M115" s="5">
        <f>IFERROR(VLOOKUP(M$3&amp;$A115,[3]Calcs!$Q$2:$R$2281,2,0),"")</f>
        <v>51.426184912061665</v>
      </c>
      <c r="N115" s="5">
        <f>IFERROR(VLOOKUP(N$3&amp;$A115,[3]Calcs!$Q$2:$R$2281,2,0),"")</f>
        <v>51.407955059074759</v>
      </c>
      <c r="O115" s="5">
        <f>IFERROR(VLOOKUP(O$3&amp;$A115,[3]Calcs!$Q$2:$R$2281,2,0),"")</f>
        <v>54.036050834710551</v>
      </c>
      <c r="P115" s="5">
        <f>IFERROR(VLOOKUP(P$3&amp;$A115,[3]Calcs!$Q$2:$R$2281,2,0),"")</f>
        <v>52.952313994788824</v>
      </c>
      <c r="Q115" s="5">
        <f>IFERROR(VLOOKUP(Q$3&amp;$A115,[3]Calcs!$Q$2:$R$2281,2,0),"")</f>
        <v>49.870687012857431</v>
      </c>
      <c r="R115" s="5">
        <f>IFERROR(VLOOKUP(R$3&amp;$A115,[3]Calcs!$Q$2:$R$2281,2,0),"")</f>
        <v>50.873095460648159</v>
      </c>
      <c r="S115" s="5">
        <f>IFERROR(VLOOKUP(S$3&amp;$A115,[3]Calcs!$Q$2:$R$2281,2,0),"")</f>
        <v>49.304234070681908</v>
      </c>
      <c r="T115" s="127">
        <f t="shared" si="40"/>
        <v>0.37011195423508764</v>
      </c>
      <c r="U115" s="6">
        <f t="shared" si="41"/>
        <v>0.51820177751946217</v>
      </c>
      <c r="V115" s="6">
        <f t="shared" si="42"/>
        <v>-1.5688613899662514</v>
      </c>
      <c r="W115" s="17" t="str">
        <f>_xlfn.XLOOKUP(W$3&amp;$A115,[3]Calcs!$Q$2:$Q$2281,[3]Calcs!$H$2:$H$2281,"")</f>
        <v/>
      </c>
      <c r="X115" s="5" t="str">
        <f>_xlfn.XLOOKUP(X$3&amp;$A115,[3]Calcs!$Q$2:$Q$2281,[3]Calcs!$H$2:$H$2281,"")</f>
        <v/>
      </c>
      <c r="Y115" s="5" t="str">
        <f>_xlfn.XLOOKUP(Y$3&amp;$A115,[3]Calcs!$Q$2:$Q$2281,[3]Calcs!$H$2:$H$2281,"")</f>
        <v/>
      </c>
      <c r="Z115" s="5" t="str">
        <f>_xlfn.XLOOKUP(Z$3&amp;$A115,[3]Calcs!$Q$2:$Q$2281,[3]Calcs!$H$2:$H$2281,"")</f>
        <v/>
      </c>
      <c r="AA115" s="5">
        <f>_xlfn.XLOOKUP(AA$3&amp;$A115,[3]Calcs!$Q$2:$Q$2281,[3]Calcs!$H$2:$H$2281,"")</f>
        <v>4.3832473754882813</v>
      </c>
      <c r="AB115" s="5">
        <f>_xlfn.XLOOKUP(AB$3&amp;$A115,[3]Calcs!$Q$2:$Q$2281,[3]Calcs!$H$2:$H$2281,"")</f>
        <v>5.0849728584289551</v>
      </c>
      <c r="AC115" s="5">
        <f>_xlfn.XLOOKUP(AC$3&amp;$A115,[3]Calcs!$Q$2:$Q$2281,[3]Calcs!$H$2:$H$2281,"")</f>
        <v>4.9696564674377441</v>
      </c>
      <c r="AD115" s="5">
        <f>_xlfn.XLOOKUP(AD$3&amp;$A115,[3]Calcs!$Q$2:$Q$2281,[3]Calcs!$H$2:$H$2281,"")</f>
        <v>5.1421604156494141</v>
      </c>
      <c r="AE115" s="5">
        <f>_xlfn.XLOOKUP(AE$3&amp;$A115,[3]Calcs!$Q$2:$Q$2281,[3]Calcs!$H$2:$H$2281,"")</f>
        <v>5.1526587009429932</v>
      </c>
      <c r="AF115" s="5">
        <f>_xlfn.XLOOKUP(AF$3&amp;$A115,[3]Calcs!$Q$2:$Q$2281,[3]Calcs!$H$2:$H$2281,"")</f>
        <v>5.1631569862365723</v>
      </c>
      <c r="AG115" s="5">
        <f>_xlfn.XLOOKUP(AG$3&amp;$A115,[3]Calcs!$Q$2:$Q$2281,[3]Calcs!$H$2:$H$2281,"")</f>
        <v>5.3863072395324707</v>
      </c>
      <c r="AH115" s="5">
        <f>_xlfn.XLOOKUP(AH$3&amp;$A115,[3]Calcs!$Q$2:$Q$2281,[3]Calcs!$H$2:$H$2281,"")</f>
        <v>5.3124828338623047</v>
      </c>
      <c r="AI115" s="5">
        <f>_xlfn.XLOOKUP(AI$3&amp;$A115,[3]Calcs!$Q$2:$Q$2281,[3]Calcs!$H$2:$H$2281,"")</f>
        <v>4.896791934967041</v>
      </c>
      <c r="AJ115" s="5">
        <f>_xlfn.XLOOKUP(AJ$3&amp;$A115,[3]Calcs!$Q$2:$Q$2281,[3]Calcs!$H$2:$H$2281,"")</f>
        <v>5.0567517280578613</v>
      </c>
      <c r="AK115" s="128">
        <f>_xlfn.XLOOKUP(AK$3&amp;$A115,[3]Calcs!$Q$2:$Q$2281,[3]Calcs!$H$2:$H$2281,"")</f>
        <v>4.8026175498962402</v>
      </c>
      <c r="AL115" s="127">
        <f t="shared" si="43"/>
        <v>4.3644504836111354E-2</v>
      </c>
      <c r="AM115" s="6">
        <f t="shared" si="44"/>
        <v>-0.25413417816162109</v>
      </c>
      <c r="AN115" s="17">
        <f>_xlfn.XLOOKUP(AN$3&amp;$A115,[3]Calcs!$Q$2:$Q$2281,[3]Calcs!$G$2:$G$2281,"")</f>
        <v>72.400000000000006</v>
      </c>
      <c r="AO115" s="5">
        <f>_xlfn.XLOOKUP(AO$3&amp;$A115,[3]Calcs!$Q$2:$Q$2281,[3]Calcs!$G$2:$G$2281,"")</f>
        <v>73</v>
      </c>
      <c r="AP115" s="5">
        <f>_xlfn.XLOOKUP(AP$3&amp;$A115,[3]Calcs!$Q$2:$Q$2281,[3]Calcs!$G$2:$G$2281,"")</f>
        <v>73.5</v>
      </c>
      <c r="AQ115" s="5">
        <f>_xlfn.XLOOKUP(AQ$3&amp;$A115,[3]Calcs!$Q$2:$Q$2281,[3]Calcs!$G$2:$G$2281,"")</f>
        <v>74</v>
      </c>
      <c r="AR115" s="5">
        <f>_xlfn.XLOOKUP(AR$3&amp;$A115,[3]Calcs!$Q$2:$Q$2281,[3]Calcs!$G$2:$G$2281,"")</f>
        <v>74.400000000000006</v>
      </c>
      <c r="AS115" s="5">
        <f>_xlfn.XLOOKUP(AS$3&amp;$A115,[3]Calcs!$Q$2:$Q$2281,[3]Calcs!$G$2:$G$2281,"")</f>
        <v>74.7</v>
      </c>
      <c r="AT115" s="5">
        <f>_xlfn.XLOOKUP(AT$3&amp;$A115,[3]Calcs!$Q$2:$Q$2281,[3]Calcs!$G$2:$G$2281,"")</f>
        <v>75</v>
      </c>
      <c r="AU115" s="5">
        <f>_xlfn.XLOOKUP(AU$3&amp;$A115,[3]Calcs!$Q$2:$Q$2281,[3]Calcs!$G$2:$G$2281,"")</f>
        <v>75.2</v>
      </c>
      <c r="AV115" s="5">
        <f>_xlfn.XLOOKUP(AV$3&amp;$A115,[3]Calcs!$Q$2:$Q$2281,[3]Calcs!$G$2:$G$2281,"")</f>
        <v>75.5</v>
      </c>
      <c r="AW115" s="5">
        <f>_xlfn.XLOOKUP(AW$3&amp;$A115,[3]Calcs!$Q$2:$Q$2281,[3]Calcs!$G$2:$G$2281,"")</f>
        <v>75.7</v>
      </c>
      <c r="AX115" s="5">
        <f>_xlfn.XLOOKUP(AX$3&amp;$A115,[3]Calcs!$Q$2:$Q$2281,[3]Calcs!$G$2:$G$2281,"")</f>
        <v>76</v>
      </c>
      <c r="AY115" s="5">
        <f>_xlfn.XLOOKUP(AY$3&amp;$A115,[3]Calcs!$Q$2:$Q$2281,[3]Calcs!$G$2:$G$2281,"")</f>
        <v>76.2</v>
      </c>
      <c r="AZ115" s="5">
        <f>_xlfn.XLOOKUP(AZ$3&amp;$A115,[3]Calcs!$Q$2:$Q$2281,[3]Calcs!$G$2:$G$2281,"")</f>
        <v>76.5</v>
      </c>
      <c r="BA115" s="5">
        <f>_xlfn.XLOOKUP(BA$3&amp;$A115,[3]Calcs!$Q$2:$Q$2281,[3]Calcs!$G$2:$G$2281,"")</f>
        <v>76.7</v>
      </c>
      <c r="BB115" s="5">
        <f>_xlfn.XLOOKUP(BB$3&amp;$A115,[3]Calcs!$Q$2:$Q$2281,[3]Calcs!$G$2:$G$2281,"")</f>
        <v>76.417565891472876</v>
      </c>
      <c r="BC115" s="127">
        <f t="shared" si="45"/>
        <v>0.31164835164835153</v>
      </c>
      <c r="BD115" s="6">
        <f t="shared" si="46"/>
        <v>-0.28243410852712714</v>
      </c>
      <c r="BE115" s="17">
        <f>_xlfn.XLOOKUP(BE$3&amp;$A115,[3]Calcs!$Q$2:$Q$2281,[3]Calcs!$I$2:$I$2281,"")</f>
        <v>1.59598206166616</v>
      </c>
      <c r="BF115" s="5">
        <f>_xlfn.XLOOKUP(BF$3&amp;$A115,[3]Calcs!$Q$2:$Q$2281,[3]Calcs!$I$2:$I$2281,"")</f>
        <v>1.47528352771257</v>
      </c>
      <c r="BG115" s="5">
        <f>_xlfn.XLOOKUP(BG$3&amp;$A115,[3]Calcs!$Q$2:$Q$2281,[3]Calcs!$I$2:$I$2281,"")</f>
        <v>1.6422243056425101</v>
      </c>
      <c r="BH115" s="5">
        <f>_xlfn.XLOOKUP(BH$3&amp;$A115,[3]Calcs!$Q$2:$Q$2281,[3]Calcs!$I$2:$I$2281,"")</f>
        <v>1.78637394255841</v>
      </c>
      <c r="BI115" s="5">
        <f>_xlfn.XLOOKUP(BI$3&amp;$A115,[3]Calcs!$Q$2:$Q$2281,[3]Calcs!$I$2:$I$2281,"")</f>
        <v>1.6835035817606201</v>
      </c>
      <c r="BJ115" s="5">
        <f>_xlfn.XLOOKUP(BJ$3&amp;$A115,[3]Calcs!$Q$2:$Q$2281,[3]Calcs!$I$2:$I$2281,"")</f>
        <v>1.7775453764183</v>
      </c>
      <c r="BK115" s="5">
        <f>_xlfn.XLOOKUP(BK$3&amp;$A115,[3]Calcs!$Q$2:$Q$2281,[3]Calcs!$I$2:$I$2281,"")</f>
        <v>1.66606952687675</v>
      </c>
      <c r="BL115" s="5">
        <f>_xlfn.XLOOKUP(BL$3&amp;$A115,[3]Calcs!$Q$2:$Q$2281,[3]Calcs!$I$2:$I$2281,"")</f>
        <v>1.6985963757637801</v>
      </c>
      <c r="BM115" s="5">
        <f>_xlfn.XLOOKUP(BM$3&amp;$A115,[3]Calcs!$Q$2:$Q$2281,[3]Calcs!$I$2:$I$2281,"")</f>
        <v>1.77047037214829</v>
      </c>
      <c r="BN115" s="5">
        <f>_xlfn.XLOOKUP(BN$3&amp;$A115,[3]Calcs!$Q$2:$Q$2281,[3]Calcs!$I$2:$I$2281,"")</f>
        <v>1.78955702073779</v>
      </c>
      <c r="BO115" s="5">
        <f>_xlfn.XLOOKUP(BO$3&amp;$A115,[3]Calcs!$Q$2:$Q$2281,[3]Calcs!$I$2:$I$2281,"")</f>
        <v>1.6616578455170099</v>
      </c>
      <c r="BP115" s="5">
        <f>_xlfn.XLOOKUP(BP$3&amp;$A115,[3]Calcs!$Q$2:$Q$2281,[3]Calcs!$I$2:$I$2281,"")</f>
        <v>1.76804101390832</v>
      </c>
      <c r="BQ115" s="5">
        <f>_xlfn.XLOOKUP(BQ$3&amp;$A115,[3]Calcs!$Q$2:$Q$2281,[3]Calcs!$I$2:$I$2281,"")</f>
        <v>1.7829155976133415</v>
      </c>
      <c r="BR115" s="5">
        <f>_xlfn.XLOOKUP(BR$3&amp;$A115,[3]Calcs!$Q$2:$Q$2281,[3]Calcs!$I$2:$I$2281,"")</f>
        <v>1.8226419843837702</v>
      </c>
      <c r="BS115" s="5">
        <f>_xlfn.XLOOKUP(BS$3&amp;$A115,[3]Calcs!$Q$2:$Q$2281,[3]Calcs!$I$2:$I$2281,"")</f>
        <v>1.7328824892561174</v>
      </c>
      <c r="BT115" s="127">
        <f t="shared" si="47"/>
        <v>1.5673491187478589E-2</v>
      </c>
      <c r="BU115" s="6">
        <f t="shared" si="48"/>
        <v>-8.97594951276528E-2</v>
      </c>
      <c r="BV115" s="15" t="str">
        <f t="shared" si="64"/>
        <v/>
      </c>
      <c r="BW115" t="str">
        <f t="shared" si="64"/>
        <v/>
      </c>
      <c r="BX115" t="str">
        <f t="shared" si="64"/>
        <v/>
      </c>
      <c r="BY115" t="str">
        <f t="shared" si="64"/>
        <v/>
      </c>
      <c r="BZ115">
        <f t="shared" si="64"/>
        <v>45</v>
      </c>
      <c r="CA115">
        <f t="shared" si="64"/>
        <v>23</v>
      </c>
      <c r="CB115">
        <f t="shared" si="64"/>
        <v>28</v>
      </c>
      <c r="CC115">
        <f t="shared" si="64"/>
        <v>18</v>
      </c>
      <c r="CD115">
        <f t="shared" si="64"/>
        <v>25</v>
      </c>
      <c r="CE115">
        <f t="shared" si="64"/>
        <v>22</v>
      </c>
      <c r="CF115">
        <f t="shared" si="64"/>
        <v>14</v>
      </c>
      <c r="CG115">
        <f t="shared" si="64"/>
        <v>24</v>
      </c>
      <c r="CH115">
        <f t="shared" si="64"/>
        <v>38</v>
      </c>
      <c r="CI115">
        <f t="shared" si="64"/>
        <v>39</v>
      </c>
      <c r="CJ115">
        <f t="shared" si="64"/>
        <v>35</v>
      </c>
      <c r="CK115" s="17" t="s">
        <v>333</v>
      </c>
      <c r="CL115" s="5" t="s">
        <v>333</v>
      </c>
      <c r="CM115" s="5" t="s">
        <v>333</v>
      </c>
      <c r="CN115" s="5" t="s">
        <v>333</v>
      </c>
      <c r="CO115" s="5">
        <v>32.343384</v>
      </c>
      <c r="CP115" s="5">
        <v>32.781860000000002</v>
      </c>
      <c r="CQ115" s="5">
        <v>33.241897999999999</v>
      </c>
      <c r="CR115" s="5">
        <v>33.715705</v>
      </c>
      <c r="CS115" s="5">
        <v>34.192357999999999</v>
      </c>
      <c r="CT115" s="5">
        <v>34.663608000000004</v>
      </c>
      <c r="CU115" s="5">
        <v>35.126273999999995</v>
      </c>
      <c r="CV115" s="5">
        <v>35.581257000000001</v>
      </c>
      <c r="CW115" s="5">
        <v>36.029088999999999</v>
      </c>
      <c r="CX115" s="5">
        <v>36.471766000000002</v>
      </c>
      <c r="CY115" s="5">
        <v>36.910557999999995</v>
      </c>
      <c r="CZ115" t="str">
        <f t="shared" si="65"/>
        <v/>
      </c>
      <c r="DA115" t="str">
        <f t="shared" si="65"/>
        <v/>
      </c>
      <c r="DB115" t="str">
        <f t="shared" si="65"/>
        <v/>
      </c>
      <c r="DC115" t="str">
        <f t="shared" si="65"/>
        <v/>
      </c>
      <c r="DD115">
        <f t="shared" si="65"/>
        <v>1483.1766656377695</v>
      </c>
      <c r="DE115">
        <f t="shared" si="65"/>
        <v>1654.401279740488</v>
      </c>
      <c r="DF115">
        <f t="shared" si="65"/>
        <v>1674.332860672034</v>
      </c>
      <c r="DG115">
        <f t="shared" si="65"/>
        <v>1740.982661893529</v>
      </c>
      <c r="DH115">
        <f t="shared" si="65"/>
        <v>1758.3825250874108</v>
      </c>
      <c r="DI115">
        <f t="shared" si="65"/>
        <v>1781.9852022493844</v>
      </c>
      <c r="DJ115">
        <f t="shared" si="65"/>
        <v>1898.0851274979711</v>
      </c>
      <c r="DK115">
        <f t="shared" si="65"/>
        <v>1884.1098929932778</v>
      </c>
      <c r="DL115">
        <f t="shared" si="65"/>
        <v>1796.7954208773845</v>
      </c>
      <c r="DM115">
        <f t="shared" si="65"/>
        <v>1855.431633336422</v>
      </c>
      <c r="DN115">
        <f t="shared" si="65"/>
        <v>1819.8467913114803</v>
      </c>
      <c r="DO115" s="5">
        <v>30.804689</v>
      </c>
      <c r="DP115" s="5">
        <v>31.16367</v>
      </c>
      <c r="DQ115" s="5">
        <v>31.536807</v>
      </c>
      <c r="DR115" s="5">
        <v>31.929086999999999</v>
      </c>
      <c r="DS115" s="5">
        <v>32.343384</v>
      </c>
      <c r="DT115" s="5">
        <v>32.781860000000002</v>
      </c>
      <c r="DU115" s="5">
        <v>33.241897999999999</v>
      </c>
      <c r="DV115" s="5">
        <v>33.715705</v>
      </c>
      <c r="DW115" s="5">
        <v>34.192357999999999</v>
      </c>
      <c r="DX115" s="5">
        <v>34.663608000000004</v>
      </c>
      <c r="DY115" s="5">
        <v>35.126273999999995</v>
      </c>
      <c r="DZ115" s="5">
        <v>35.581257000000001</v>
      </c>
      <c r="EA115" s="5">
        <v>36.029088999999999</v>
      </c>
      <c r="EB115" s="5">
        <v>36.471766000000002</v>
      </c>
      <c r="EC115" s="5">
        <v>36.910557999999995</v>
      </c>
      <c r="ED115" s="127" t="str">
        <f t="shared" si="71"/>
        <v/>
      </c>
      <c r="EE115" s="129" cm="1">
        <f t="array" ref="EE115">TREND($EH115:$EQ115,$EH$3:$EQ$3,EE$3)</f>
        <v>1.0955551418514418</v>
      </c>
      <c r="EF115" s="129" cm="1">
        <f t="array" ref="EF115">TREND($EH115:$EQ115,$EH$3:$EQ$3,EF$3)</f>
        <v>1.1048743852756253</v>
      </c>
      <c r="EG115" s="129" cm="1">
        <f t="array" ref="EG115">TREND($EH115:$EQ115,$EH$3:$EQ$3,EG$3)</f>
        <v>1.1141936286998053</v>
      </c>
      <c r="EH115" s="6">
        <f>IFERROR(I115/VLOOKUP($C115,$C$159:$S$166,I$3-2003,0),"")</f>
        <v>1.0367983089888513</v>
      </c>
      <c r="EI115" s="6">
        <f t="shared" si="69"/>
        <v>1.1646575494925968</v>
      </c>
      <c r="EJ115" s="6">
        <f t="shared" si="69"/>
        <v>1.1732795405083161</v>
      </c>
      <c r="EK115" s="6">
        <f t="shared" si="69"/>
        <v>1.1975761631309736</v>
      </c>
      <c r="EL115" s="6">
        <f>IFERROR(M115/VLOOKUP($C115,$C$159:$S$166,M$3-2003,0),"")</f>
        <v>1.1458877604510562</v>
      </c>
      <c r="EM115" s="6">
        <f t="shared" si="66"/>
        <v>1.1606279730262226</v>
      </c>
      <c r="EN115" s="6">
        <f t="shared" si="66"/>
        <v>1.2129004302152464</v>
      </c>
      <c r="EO115" s="6">
        <f t="shared" si="66"/>
        <v>1.2218455821615153</v>
      </c>
      <c r="EP115" s="6">
        <f t="shared" si="66"/>
        <v>1.1751863679675469</v>
      </c>
      <c r="EQ115" s="6">
        <f t="shared" si="67"/>
        <v>1.1657349993856503</v>
      </c>
      <c r="ER115" s="6">
        <f t="shared" si="67"/>
        <v>1.1310611724712829</v>
      </c>
      <c r="ES115" s="17" t="str">
        <f t="shared" si="72"/>
        <v/>
      </c>
      <c r="ET115" s="5">
        <f t="shared" si="72"/>
        <v>50.373042226103216</v>
      </c>
      <c r="EU115" s="5">
        <f t="shared" si="72"/>
        <v>48.4937399883461</v>
      </c>
      <c r="EV115" s="5">
        <f t="shared" si="72"/>
        <v>49.331183656099896</v>
      </c>
      <c r="EW115" s="5">
        <f t="shared" si="72"/>
        <v>45.857188772757034</v>
      </c>
      <c r="EX115" s="5">
        <f t="shared" si="72"/>
        <v>50.466974105205985</v>
      </c>
      <c r="EY115" s="5">
        <f t="shared" si="72"/>
        <v>50.368148674062894</v>
      </c>
      <c r="EZ115" s="5">
        <f t="shared" si="72"/>
        <v>51.637142450188392</v>
      </c>
      <c r="FA115" s="5">
        <f t="shared" si="72"/>
        <v>51.426184912061665</v>
      </c>
      <c r="FB115" s="5">
        <f t="shared" si="72"/>
        <v>51.407955059074759</v>
      </c>
      <c r="FC115" s="5">
        <f t="shared" si="72"/>
        <v>54.036050834710551</v>
      </c>
      <c r="FD115" s="5">
        <f t="shared" si="72"/>
        <v>52.952313994788824</v>
      </c>
      <c r="FE115" s="5">
        <f t="shared" si="72"/>
        <v>49.870687012857431</v>
      </c>
      <c r="FF115" s="5">
        <f t="shared" si="70"/>
        <v>50.873095460648159</v>
      </c>
      <c r="FG115" s="5">
        <f t="shared" si="49"/>
        <v>49.304234070681908</v>
      </c>
      <c r="FH115" s="15" t="str">
        <f t="shared" si="68"/>
        <v/>
      </c>
      <c r="FI115">
        <f t="shared" si="68"/>
        <v>1569.808864830346</v>
      </c>
      <c r="FJ115">
        <f t="shared" si="68"/>
        <v>1529.3377187206531</v>
      </c>
      <c r="FK115">
        <f t="shared" si="68"/>
        <v>1575.0996547685916</v>
      </c>
      <c r="FL115">
        <f t="shared" si="68"/>
        <v>1483.1766656377695</v>
      </c>
      <c r="FM115">
        <f t="shared" si="68"/>
        <v>1654.401279740488</v>
      </c>
      <c r="FN115">
        <f t="shared" si="68"/>
        <v>1674.332860672034</v>
      </c>
      <c r="FO115">
        <f t="shared" si="68"/>
        <v>1740.982661893529</v>
      </c>
      <c r="FP115">
        <f t="shared" si="68"/>
        <v>1758.3825250874108</v>
      </c>
      <c r="FQ115">
        <f t="shared" si="68"/>
        <v>1781.9852022493844</v>
      </c>
      <c r="FR115">
        <f t="shared" si="68"/>
        <v>1898.0851274979711</v>
      </c>
      <c r="FS115">
        <f t="shared" si="68"/>
        <v>1884.1098929932778</v>
      </c>
      <c r="FT115">
        <f t="shared" si="68"/>
        <v>1796.7954208773845</v>
      </c>
      <c r="FU115">
        <f t="shared" si="68"/>
        <v>1855.431633336422</v>
      </c>
      <c r="FV115">
        <f t="shared" si="68"/>
        <v>1819.8467913114803</v>
      </c>
    </row>
    <row r="116" spans="1:178">
      <c r="A116" t="str">
        <f>VLOOKUP(B116,'[3]country codes'!$A$3:$B$287,2,0)</f>
        <v>BEN</v>
      </c>
      <c r="B116" s="1" t="s">
        <v>89</v>
      </c>
      <c r="C116" s="15">
        <v>5</v>
      </c>
      <c r="E116" s="17">
        <f>IFERROR(VLOOKUP(E$3&amp;$A116,[3]Calcs!$Q$2:$R$2281,2,0),"")</f>
        <v>30.278689058902877</v>
      </c>
      <c r="F116" s="5">
        <f>IFERROR(VLOOKUP(F$3&amp;$A116,[3]Calcs!$Q$2:$R$2281,2,0),"")</f>
        <v>31.396475516979635</v>
      </c>
      <c r="G116" s="5">
        <f>IFERROR(VLOOKUP(G$3&amp;$A116,[3]Calcs!$Q$2:$R$2281,2,0),"")</f>
        <v>32.341749353064927</v>
      </c>
      <c r="H116" s="5">
        <f>IFERROR(VLOOKUP(H$3&amp;$A116,[3]Calcs!$Q$2:$R$2281,2,0),"")</f>
        <v>32.773849445405666</v>
      </c>
      <c r="I116" s="5">
        <f>IFERROR(VLOOKUP(I$3&amp;$A116,[3]Calcs!$Q$2:$R$2281,2,0),"")</f>
        <v>33.614739587147788</v>
      </c>
      <c r="J116" s="5">
        <f>IFERROR(VLOOKUP(J$3&amp;$A116,[3]Calcs!$Q$2:$R$2281,2,0),"")</f>
        <v>33.711255938608552</v>
      </c>
      <c r="K116" s="5">
        <f>IFERROR(VLOOKUP(K$3&amp;$A116,[3]Calcs!$Q$2:$R$2281,2,0),"")</f>
        <v>29.822304960662578</v>
      </c>
      <c r="L116" s="5">
        <f>IFERROR(VLOOKUP(L$3&amp;$A116,[3]Calcs!$Q$2:$R$2281,2,0),"")</f>
        <v>31.400302205090494</v>
      </c>
      <c r="M116" s="5">
        <f>IFERROR(VLOOKUP(M$3&amp;$A116,[3]Calcs!$Q$2:$R$2281,2,0),"")</f>
        <v>30.514420018746311</v>
      </c>
      <c r="N116" s="5">
        <f>IFERROR(VLOOKUP(N$3&amp;$A116,[3]Calcs!$Q$2:$R$2281,2,0),"")</f>
        <v>32.712305130388017</v>
      </c>
      <c r="O116" s="5">
        <f>IFERROR(VLOOKUP(O$3&amp;$A116,[3]Calcs!$Q$2:$R$2281,2,0),"")</f>
        <v>34.619549042810434</v>
      </c>
      <c r="P116" s="5">
        <f>IFERROR(VLOOKUP(P$3&amp;$A116,[3]Calcs!$Q$2:$R$2281,2,0),"")</f>
        <v>40.219620562558113</v>
      </c>
      <c r="Q116" s="5">
        <f>IFERROR(VLOOKUP(Q$3&amp;$A116,[3]Calcs!$Q$2:$R$2281,2,0),"")</f>
        <v>46.264916007356746</v>
      </c>
      <c r="R116" s="5">
        <f>IFERROR(VLOOKUP(R$3&amp;$A116,[3]Calcs!$Q$2:$R$2281,2,0),"")</f>
        <v>41.371519670520549</v>
      </c>
      <c r="S116" s="5">
        <f>IFERROR(VLOOKUP(S$3&amp;$A116,[3]Calcs!$Q$2:$R$2281,2,0),"")</f>
        <v>38.322319541452885</v>
      </c>
      <c r="T116" s="127">
        <f t="shared" si="40"/>
        <v>0.83308944750218106</v>
      </c>
      <c r="U116" s="6">
        <f t="shared" si="41"/>
        <v>0.71932594460555599</v>
      </c>
      <c r="V116" s="6">
        <f t="shared" si="42"/>
        <v>-3.049200129067664</v>
      </c>
      <c r="W116" s="17">
        <f>_xlfn.XLOOKUP(W$3&amp;$A116,[3]Calcs!$Q$2:$Q$2281,[3]Calcs!$H$2:$H$2281,"")</f>
        <v>3.3298015594482422</v>
      </c>
      <c r="X116" s="5">
        <f>_xlfn.XLOOKUP(X$3&amp;$A116,[3]Calcs!$Q$2:$Q$2281,[3]Calcs!$H$2:$H$2281,"")</f>
        <v>3.4984705448150635</v>
      </c>
      <c r="Y116" s="5">
        <f>_xlfn.XLOOKUP(Y$3&amp;$A116,[3]Calcs!$Q$2:$Q$2281,[3]Calcs!$H$2:$H$2281,"")</f>
        <v>3.6671395301818848</v>
      </c>
      <c r="Z116" s="5">
        <f>_xlfn.XLOOKUP(Z$3&amp;$A116,[3]Calcs!$Q$2:$Q$2281,[3]Calcs!$H$2:$H$2281,"")</f>
        <v>3.7348528703053794</v>
      </c>
      <c r="AA116" s="5">
        <f>_xlfn.XLOOKUP(AA$3&amp;$A116,[3]Calcs!$Q$2:$Q$2281,[3]Calcs!$H$2:$H$2281,"")</f>
        <v>3.8025662104288735</v>
      </c>
      <c r="AB116" s="5">
        <f>_xlfn.XLOOKUP(AB$3&amp;$A116,[3]Calcs!$Q$2:$Q$2281,[3]Calcs!$H$2:$H$2281,"")</f>
        <v>3.8702795505523682</v>
      </c>
      <c r="AC116" s="5">
        <f>_xlfn.XLOOKUP(AC$3&amp;$A116,[3]Calcs!$Q$2:$Q$2281,[3]Calcs!$H$2:$H$2281,"")</f>
        <v>3.1934688091278076</v>
      </c>
      <c r="AD116" s="5">
        <f>_xlfn.XLOOKUP(AD$3&amp;$A116,[3]Calcs!$Q$2:$Q$2281,[3]Calcs!$H$2:$H$2281,"")</f>
        <v>3.4794127941131592</v>
      </c>
      <c r="AE116" s="5">
        <f>_xlfn.XLOOKUP(AE$3&amp;$A116,[3]Calcs!$Q$2:$Q$2281,[3]Calcs!$H$2:$H$2281,"")</f>
        <v>3.347419261932373</v>
      </c>
      <c r="AF116" s="5">
        <f>_xlfn.XLOOKUP(AF$3&amp;$A116,[3]Calcs!$Q$2:$Q$2281,[3]Calcs!$H$2:$H$2281,"")</f>
        <v>3.624664306640625</v>
      </c>
      <c r="AG116" s="5">
        <f>_xlfn.XLOOKUP(AG$3&amp;$A116,[3]Calcs!$Q$2:$Q$2281,[3]Calcs!$H$2:$H$2281,"")</f>
        <v>4.0073575973510742</v>
      </c>
      <c r="AH116" s="5">
        <f>_xlfn.XLOOKUP(AH$3&amp;$A116,[3]Calcs!$Q$2:$Q$2281,[3]Calcs!$H$2:$H$2281,"")</f>
        <v>4.8531808853149414</v>
      </c>
      <c r="AI116" s="5">
        <f>_xlfn.XLOOKUP(AI$3&amp;$A116,[3]Calcs!$Q$2:$Q$2281,[3]Calcs!$H$2:$H$2281,"")</f>
        <v>5.8198270797729492</v>
      </c>
      <c r="AJ116" s="5">
        <f>_xlfn.XLOOKUP(AJ$3&amp;$A116,[3]Calcs!$Q$2:$Q$2281,[3]Calcs!$H$2:$H$2281,"")</f>
        <v>4.9763607978820801</v>
      </c>
      <c r="AK116" s="128">
        <f>_xlfn.XLOOKUP(AK$3&amp;$A116,[3]Calcs!$Q$2:$Q$2281,[3]Calcs!$H$2:$H$2281,"")</f>
        <v>4.4077458381652832</v>
      </c>
      <c r="AL116" s="127">
        <f t="shared" si="43"/>
        <v>0.12604384806566621</v>
      </c>
      <c r="AM116" s="6">
        <f t="shared" si="44"/>
        <v>-0.56861495971679688</v>
      </c>
      <c r="AN116" s="17">
        <f>_xlfn.XLOOKUP(AN$3&amp;$A116,[3]Calcs!$Q$2:$Q$2281,[3]Calcs!$G$2:$G$2281,"")</f>
        <v>57.8</v>
      </c>
      <c r="AO116" s="5">
        <f>_xlfn.XLOOKUP(AO$3&amp;$A116,[3]Calcs!$Q$2:$Q$2281,[3]Calcs!$G$2:$G$2281,"")</f>
        <v>58.3</v>
      </c>
      <c r="AP116" s="5">
        <f>_xlfn.XLOOKUP(AP$3&amp;$A116,[3]Calcs!$Q$2:$Q$2281,[3]Calcs!$G$2:$G$2281,"")</f>
        <v>58.7</v>
      </c>
      <c r="AQ116" s="5">
        <f>_xlfn.XLOOKUP(AQ$3&amp;$A116,[3]Calcs!$Q$2:$Q$2281,[3]Calcs!$G$2:$G$2281,"")</f>
        <v>59</v>
      </c>
      <c r="AR116" s="5">
        <f>_xlfn.XLOOKUP(AR$3&amp;$A116,[3]Calcs!$Q$2:$Q$2281,[3]Calcs!$G$2:$G$2281,"")</f>
        <v>59.3</v>
      </c>
      <c r="AS116" s="5">
        <f>_xlfn.XLOOKUP(AS$3&amp;$A116,[3]Calcs!$Q$2:$Q$2281,[3]Calcs!$G$2:$G$2281,"")</f>
        <v>59.6</v>
      </c>
      <c r="AT116" s="5">
        <f>_xlfn.XLOOKUP(AT$3&amp;$A116,[3]Calcs!$Q$2:$Q$2281,[3]Calcs!$G$2:$G$2281,"")</f>
        <v>59.8</v>
      </c>
      <c r="AU116" s="5">
        <f>_xlfn.XLOOKUP(AU$3&amp;$A116,[3]Calcs!$Q$2:$Q$2281,[3]Calcs!$G$2:$G$2281,"")</f>
        <v>60.1</v>
      </c>
      <c r="AV116" s="5">
        <f>_xlfn.XLOOKUP(AV$3&amp;$A116,[3]Calcs!$Q$2:$Q$2281,[3]Calcs!$G$2:$G$2281,"")</f>
        <v>60.3</v>
      </c>
      <c r="AW116" s="5">
        <f>_xlfn.XLOOKUP(AW$3&amp;$A116,[3]Calcs!$Q$2:$Q$2281,[3]Calcs!$G$2:$G$2281,"")</f>
        <v>60.6</v>
      </c>
      <c r="AX116" s="5">
        <f>_xlfn.XLOOKUP(AX$3&amp;$A116,[3]Calcs!$Q$2:$Q$2281,[3]Calcs!$G$2:$G$2281,"")</f>
        <v>60.9</v>
      </c>
      <c r="AY116" s="5">
        <f>_xlfn.XLOOKUP(AY$3&amp;$A116,[3]Calcs!$Q$2:$Q$2281,[3]Calcs!$G$2:$G$2281,"")</f>
        <v>61.2</v>
      </c>
      <c r="AZ116" s="5">
        <f>_xlfn.XLOOKUP(AZ$3&amp;$A116,[3]Calcs!$Q$2:$Q$2281,[3]Calcs!$G$2:$G$2281,"")</f>
        <v>61.5</v>
      </c>
      <c r="BA116" s="5">
        <f>_xlfn.XLOOKUP(BA$3&amp;$A116,[3]Calcs!$Q$2:$Q$2281,[3]Calcs!$G$2:$G$2281,"")</f>
        <v>61.8</v>
      </c>
      <c r="BB116" s="5">
        <f>_xlfn.XLOOKUP(BB$3&amp;$A116,[3]Calcs!$Q$2:$Q$2281,[3]Calcs!$G$2:$G$2281,"")</f>
        <v>62.086961240310075</v>
      </c>
      <c r="BC116" s="127">
        <f t="shared" si="45"/>
        <v>0.28989010989010999</v>
      </c>
      <c r="BD116" s="6">
        <f t="shared" si="46"/>
        <v>0.28696124031007741</v>
      </c>
      <c r="BE116" s="17">
        <f>_xlfn.XLOOKUP(BE$3&amp;$A116,[3]Calcs!$Q$2:$Q$2281,[3]Calcs!$I$2:$I$2281,"")</f>
        <v>1.1588425945657701</v>
      </c>
      <c r="BF116" s="5">
        <f>_xlfn.XLOOKUP(BF$3&amp;$A116,[3]Calcs!$Q$2:$Q$2281,[3]Calcs!$I$2:$I$2281,"")</f>
        <v>1.19866603525668</v>
      </c>
      <c r="BG116" s="5">
        <f>_xlfn.XLOOKUP(BG$3&amp;$A116,[3]Calcs!$Q$2:$Q$2281,[3]Calcs!$I$2:$I$2281,"")</f>
        <v>1.2818138535163901</v>
      </c>
      <c r="BH116" s="5">
        <f>_xlfn.XLOOKUP(BH$3&amp;$A116,[3]Calcs!$Q$2:$Q$2281,[3]Calcs!$I$2:$I$2281,"")</f>
        <v>1.29624108176204</v>
      </c>
      <c r="BI116" s="5">
        <f>_xlfn.XLOOKUP(BI$3&amp;$A116,[3]Calcs!$Q$2:$Q$2281,[3]Calcs!$I$2:$I$2281,"")</f>
        <v>1.2355029896446099</v>
      </c>
      <c r="BJ116" s="5">
        <f>_xlfn.XLOOKUP(BJ$3&amp;$A116,[3]Calcs!$Q$2:$Q$2281,[3]Calcs!$I$2:$I$2281,"")</f>
        <v>1.33574879104625</v>
      </c>
      <c r="BK116" s="5">
        <f>_xlfn.XLOOKUP(BK$3&amp;$A116,[3]Calcs!$Q$2:$Q$2281,[3]Calcs!$I$2:$I$2281,"")</f>
        <v>1.2845206557111399</v>
      </c>
      <c r="BL116" s="5">
        <f>_xlfn.XLOOKUP(BL$3&amp;$A116,[3]Calcs!$Q$2:$Q$2281,[3]Calcs!$I$2:$I$2281,"")</f>
        <v>1.3823496744641699</v>
      </c>
      <c r="BM116" s="5">
        <f>_xlfn.XLOOKUP(BM$3&amp;$A116,[3]Calcs!$Q$2:$Q$2281,[3]Calcs!$I$2:$I$2281,"")</f>
        <v>1.42674806007801</v>
      </c>
      <c r="BN116" s="5">
        <f>_xlfn.XLOOKUP(BN$3&amp;$A116,[3]Calcs!$Q$2:$Q$2281,[3]Calcs!$I$2:$I$2281,"")</f>
        <v>1.3290727383432199</v>
      </c>
      <c r="BO116" s="5">
        <f>_xlfn.XLOOKUP(BO$3&amp;$A116,[3]Calcs!$Q$2:$Q$2281,[3]Calcs!$I$2:$I$2281,"")</f>
        <v>1.4635426319799001</v>
      </c>
      <c r="BP116" s="5">
        <f>_xlfn.XLOOKUP(BP$3&amp;$A116,[3]Calcs!$Q$2:$Q$2281,[3]Calcs!$I$2:$I$2281,"")</f>
        <v>1.4134850948020801</v>
      </c>
      <c r="BQ116" s="5">
        <f>_xlfn.XLOOKUP(BQ$3&amp;$A116,[3]Calcs!$Q$2:$Q$2281,[3]Calcs!$I$2:$I$2281,"")</f>
        <v>1.4052582679398933</v>
      </c>
      <c r="BR116" s="5">
        <f>_xlfn.XLOOKUP(BR$3&amp;$A116,[3]Calcs!$Q$2:$Q$2281,[3]Calcs!$I$2:$I$2281,"")</f>
        <v>1.3883414238382501</v>
      </c>
      <c r="BS116" s="5">
        <f>_xlfn.XLOOKUP(BS$3&amp;$A116,[3]Calcs!$Q$2:$Q$2281,[3]Calcs!$I$2:$I$2281,"")</f>
        <v>1.3289559313566921</v>
      </c>
      <c r="BT116" s="127">
        <f t="shared" si="47"/>
        <v>1.85732460054839E-2</v>
      </c>
      <c r="BU116" s="6">
        <f t="shared" si="48"/>
        <v>-5.9385492481558E-2</v>
      </c>
      <c r="BV116" s="15">
        <f t="shared" si="64"/>
        <v>72</v>
      </c>
      <c r="BW116">
        <f t="shared" si="64"/>
        <v>105</v>
      </c>
      <c r="BX116">
        <f t="shared" si="64"/>
        <v>108</v>
      </c>
      <c r="BY116">
        <f t="shared" si="64"/>
        <v>113</v>
      </c>
      <c r="BZ116">
        <f t="shared" si="64"/>
        <v>111</v>
      </c>
      <c r="CA116">
        <f t="shared" si="64"/>
        <v>123</v>
      </c>
      <c r="CB116">
        <f t="shared" si="64"/>
        <v>136</v>
      </c>
      <c r="CC116">
        <f t="shared" si="64"/>
        <v>132</v>
      </c>
      <c r="CD116">
        <f t="shared" si="64"/>
        <v>134</v>
      </c>
      <c r="CE116">
        <f t="shared" si="64"/>
        <v>130</v>
      </c>
      <c r="CF116">
        <f t="shared" si="64"/>
        <v>123</v>
      </c>
      <c r="CG116">
        <f t="shared" si="64"/>
        <v>100</v>
      </c>
      <c r="CH116">
        <f t="shared" si="64"/>
        <v>63</v>
      </c>
      <c r="CI116">
        <f t="shared" si="64"/>
        <v>99</v>
      </c>
      <c r="CJ116">
        <f t="shared" si="64"/>
        <v>81</v>
      </c>
      <c r="CK116" s="17">
        <v>8.2168930000000007</v>
      </c>
      <c r="CL116" s="5">
        <v>8.4547900000000009</v>
      </c>
      <c r="CM116" s="5">
        <v>8.6969150000000006</v>
      </c>
      <c r="CN116" s="5">
        <v>8.9447130000000001</v>
      </c>
      <c r="CO116" s="5">
        <v>9.1992540000000016</v>
      </c>
      <c r="CP116" s="5">
        <v>9.4608290000000004</v>
      </c>
      <c r="CQ116" s="5">
        <v>9.729254000000001</v>
      </c>
      <c r="CR116" s="5">
        <v>10.004593999999999</v>
      </c>
      <c r="CS116" s="5">
        <v>10.286839000000001</v>
      </c>
      <c r="CT116" s="5">
        <v>10.575961999999999</v>
      </c>
      <c r="CU116" s="5">
        <v>10.872071999999999</v>
      </c>
      <c r="CV116" s="5">
        <v>11.175191999999999</v>
      </c>
      <c r="CW116" s="5">
        <v>11.485035</v>
      </c>
      <c r="CX116" s="5">
        <v>11.801150999999999</v>
      </c>
      <c r="CY116" s="5">
        <v>12.123198</v>
      </c>
      <c r="CZ116">
        <f t="shared" si="65"/>
        <v>248.79674817727565</v>
      </c>
      <c r="DA116">
        <f t="shared" si="65"/>
        <v>265.45060723620429</v>
      </c>
      <c r="DB116">
        <f t="shared" si="65"/>
        <v>281.27344507491068</v>
      </c>
      <c r="DC116">
        <f t="shared" si="65"/>
        <v>293.15267719436287</v>
      </c>
      <c r="DD116">
        <f t="shared" si="65"/>
        <v>309.23052760602769</v>
      </c>
      <c r="DE116">
        <f t="shared" si="65"/>
        <v>318.93642781041001</v>
      </c>
      <c r="DF116">
        <f t="shared" si="65"/>
        <v>290.14877982774624</v>
      </c>
      <c r="DG116">
        <f t="shared" si="65"/>
        <v>314.14727503923507</v>
      </c>
      <c r="DH116">
        <f t="shared" si="65"/>
        <v>313.89692591122031</v>
      </c>
      <c r="DI116">
        <f t="shared" si="65"/>
        <v>345.96409599138866</v>
      </c>
      <c r="DJ116">
        <f t="shared" si="65"/>
        <v>376.38622980096608</v>
      </c>
      <c r="DK116">
        <f t="shared" si="65"/>
        <v>449.46198195373489</v>
      </c>
      <c r="DL116">
        <f t="shared" si="65"/>
        <v>531.35417961655253</v>
      </c>
      <c r="DM116">
        <f t="shared" si="65"/>
        <v>488.23155073128322</v>
      </c>
      <c r="DN116">
        <f t="shared" si="65"/>
        <v>464.58906762030256</v>
      </c>
      <c r="DO116" s="5">
        <v>8.2168930000000007</v>
      </c>
      <c r="DP116" s="5">
        <v>8.4547900000000009</v>
      </c>
      <c r="DQ116" s="5">
        <v>8.6969150000000006</v>
      </c>
      <c r="DR116" s="5">
        <v>8.9447130000000001</v>
      </c>
      <c r="DS116" s="5">
        <v>9.1992540000000016</v>
      </c>
      <c r="DT116" s="5">
        <v>9.4608290000000004</v>
      </c>
      <c r="DU116" s="5">
        <v>9.729254000000001</v>
      </c>
      <c r="DV116" s="5">
        <v>10.004593999999999</v>
      </c>
      <c r="DW116" s="5">
        <v>10.286839000000001</v>
      </c>
      <c r="DX116" s="5">
        <v>10.575961999999999</v>
      </c>
      <c r="DY116" s="5">
        <v>10.872071999999999</v>
      </c>
      <c r="DZ116" s="5">
        <v>11.175191999999999</v>
      </c>
      <c r="EA116" s="5">
        <v>11.485035</v>
      </c>
      <c r="EB116" s="5">
        <v>11.801150999999999</v>
      </c>
      <c r="EC116" s="5">
        <v>12.123198</v>
      </c>
      <c r="ED116" s="127">
        <f t="shared" si="71"/>
        <v>0.97215662613632947</v>
      </c>
      <c r="EE116" s="6">
        <f>IFERROR(F116/VLOOKUP($C116,$C$159:$S$166,F$3-2003,0),"")</f>
        <v>0.94554195297694288</v>
      </c>
      <c r="EF116" s="6">
        <f>IFERROR(G116/VLOOKUP($C116,$C$159:$S$166,G$3-2003,0),"")</f>
        <v>0.95629633072192577</v>
      </c>
      <c r="EG116" s="6">
        <f>IFERROR(H116/VLOOKUP($C116,$C$159:$S$166,H$3-2003,0),"")</f>
        <v>0.9603018398442883</v>
      </c>
      <c r="EH116" s="6">
        <f>IFERROR(I116/VLOOKUP($C116,$C$159:$S$166,I$3-2003,0),"")</f>
        <v>0.98924014698496765</v>
      </c>
      <c r="EI116" s="6">
        <f t="shared" si="69"/>
        <v>0.92859350888701842</v>
      </c>
      <c r="EJ116" s="6">
        <f t="shared" si="69"/>
        <v>0.80161179750701206</v>
      </c>
      <c r="EK116" s="6">
        <f t="shared" si="69"/>
        <v>0.88020919058836489</v>
      </c>
      <c r="EL116" s="6">
        <f>IFERROR(M116/VLOOKUP($C116,$C$159:$S$166,M$3-2003,0),"")</f>
        <v>0.83771259978012991</v>
      </c>
      <c r="EM116" s="6">
        <f t="shared" si="66"/>
        <v>0.88319686911887052</v>
      </c>
      <c r="EN116" s="6">
        <f t="shared" si="66"/>
        <v>0.92174165463765001</v>
      </c>
      <c r="EO116" s="6">
        <f t="shared" si="66"/>
        <v>1.0400165943141615</v>
      </c>
      <c r="EP116" s="6">
        <f t="shared" si="66"/>
        <v>1.1672488280828779</v>
      </c>
      <c r="EQ116" s="6">
        <f t="shared" si="67"/>
        <v>1.0621333514261815</v>
      </c>
      <c r="ER116" s="6">
        <f t="shared" si="67"/>
        <v>0.92842996671874201</v>
      </c>
      <c r="ES116" s="17">
        <f t="shared" si="72"/>
        <v>30.278689058902877</v>
      </c>
      <c r="ET116" s="5">
        <f t="shared" si="72"/>
        <v>31.396475516979635</v>
      </c>
      <c r="EU116" s="5">
        <f t="shared" si="72"/>
        <v>32.341749353064927</v>
      </c>
      <c r="EV116" s="5">
        <f t="shared" si="72"/>
        <v>32.773849445405666</v>
      </c>
      <c r="EW116" s="5">
        <f t="shared" si="72"/>
        <v>33.614739587147788</v>
      </c>
      <c r="EX116" s="5">
        <f t="shared" si="72"/>
        <v>33.711255938608552</v>
      </c>
      <c r="EY116" s="5">
        <f t="shared" si="72"/>
        <v>29.822304960662578</v>
      </c>
      <c r="EZ116" s="5">
        <f t="shared" si="72"/>
        <v>31.400302205090494</v>
      </c>
      <c r="FA116" s="5">
        <f t="shared" si="72"/>
        <v>30.514420018746311</v>
      </c>
      <c r="FB116" s="5">
        <f t="shared" si="72"/>
        <v>32.712305130388017</v>
      </c>
      <c r="FC116" s="5">
        <f t="shared" si="72"/>
        <v>34.619549042810434</v>
      </c>
      <c r="FD116" s="5">
        <f t="shared" si="72"/>
        <v>40.219620562558113</v>
      </c>
      <c r="FE116" s="5">
        <f t="shared" si="72"/>
        <v>46.264916007356746</v>
      </c>
      <c r="FF116" s="5">
        <f t="shared" si="70"/>
        <v>41.371519670520549</v>
      </c>
      <c r="FG116" s="5">
        <f t="shared" si="49"/>
        <v>38.322319541452885</v>
      </c>
      <c r="FH116" s="15">
        <f t="shared" si="68"/>
        <v>248.79674817727565</v>
      </c>
      <c r="FI116">
        <f t="shared" si="68"/>
        <v>265.45060723620429</v>
      </c>
      <c r="FJ116">
        <f t="shared" si="68"/>
        <v>281.27344507491068</v>
      </c>
      <c r="FK116">
        <f t="shared" si="68"/>
        <v>293.15267719436287</v>
      </c>
      <c r="FL116">
        <f t="shared" si="68"/>
        <v>309.23052760602769</v>
      </c>
      <c r="FM116">
        <f t="shared" si="68"/>
        <v>318.93642781041001</v>
      </c>
      <c r="FN116">
        <f t="shared" si="68"/>
        <v>290.14877982774624</v>
      </c>
      <c r="FO116">
        <f t="shared" si="68"/>
        <v>314.14727503923507</v>
      </c>
      <c r="FP116">
        <f t="shared" si="68"/>
        <v>313.89692591122031</v>
      </c>
      <c r="FQ116">
        <f t="shared" si="68"/>
        <v>345.96409599138866</v>
      </c>
      <c r="FR116">
        <f t="shared" si="68"/>
        <v>376.38622980096608</v>
      </c>
      <c r="FS116">
        <f t="shared" si="68"/>
        <v>449.46198195373489</v>
      </c>
      <c r="FT116">
        <f t="shared" si="68"/>
        <v>531.35417961655253</v>
      </c>
      <c r="FU116">
        <f t="shared" si="68"/>
        <v>488.23155073128322</v>
      </c>
      <c r="FV116">
        <f t="shared" si="68"/>
        <v>464.58906762030256</v>
      </c>
    </row>
    <row r="117" spans="1:178">
      <c r="A117" t="str">
        <f>VLOOKUP(B117,'[3]country codes'!$A$3:$B$287,2,0)</f>
        <v>URY</v>
      </c>
      <c r="B117" s="1" t="s">
        <v>16</v>
      </c>
      <c r="C117" s="15">
        <v>1</v>
      </c>
      <c r="E117" s="17" t="str">
        <f>IFERROR(VLOOKUP(E$3&amp;$A117,[3]Calcs!$Q$2:$R$2281,2,0),"")</f>
        <v/>
      </c>
      <c r="F117" s="5" t="str">
        <f>IFERROR(VLOOKUP(F$3&amp;$A117,[3]Calcs!$Q$2:$R$2281,2,0),"")</f>
        <v/>
      </c>
      <c r="G117" s="5" t="str">
        <f>IFERROR(VLOOKUP(G$3&amp;$A117,[3]Calcs!$Q$2:$R$2281,2,0),"")</f>
        <v/>
      </c>
      <c r="H117" s="5" t="str">
        <f>IFERROR(VLOOKUP(H$3&amp;$A117,[3]Calcs!$Q$2:$R$2281,2,0),"")</f>
        <v/>
      </c>
      <c r="I117" s="5" t="str">
        <f>IFERROR(VLOOKUP(I$3&amp;$A117,[3]Calcs!$Q$2:$R$2281,2,0),"")</f>
        <v/>
      </c>
      <c r="J117" s="5" t="str">
        <f>IFERROR(VLOOKUP(J$3&amp;$A117,[3]Calcs!$Q$2:$R$2281,2,0),"")</f>
        <v/>
      </c>
      <c r="K117" s="5" t="str">
        <f>IFERROR(VLOOKUP(K$3&amp;$A117,[3]Calcs!$Q$2:$R$2281,2,0),"")</f>
        <v/>
      </c>
      <c r="L117" s="5" t="str">
        <f>IFERROR(VLOOKUP(L$3&amp;$A117,[3]Calcs!$Q$2:$R$2281,2,0),"")</f>
        <v/>
      </c>
      <c r="M117" s="5" t="str">
        <f>IFERROR(VLOOKUP(M$3&amp;$A117,[3]Calcs!$Q$2:$R$2281,2,0),"")</f>
        <v/>
      </c>
      <c r="N117" s="5" t="str">
        <f>IFERROR(VLOOKUP(N$3&amp;$A117,[3]Calcs!$Q$2:$R$2281,2,0),"")</f>
        <v/>
      </c>
      <c r="O117" s="5" t="str">
        <f>IFERROR(VLOOKUP(O$3&amp;$A117,[3]Calcs!$Q$2:$R$2281,2,0),"")</f>
        <v/>
      </c>
      <c r="P117" s="5">
        <f>IFERROR(VLOOKUP(P$3&amp;$A117,[3]Calcs!$Q$2:$R$2281,2,0),"")</f>
        <v>56.045772675534408</v>
      </c>
      <c r="Q117" s="5">
        <f>IFERROR(VLOOKUP(Q$3&amp;$A117,[3]Calcs!$Q$2:$R$2281,2,0),"")</f>
        <v>56.120204702023521</v>
      </c>
      <c r="R117" s="5">
        <f>IFERROR(VLOOKUP(R$3&amp;$A117,[3]Calcs!$Q$2:$R$2281,2,0),"")</f>
        <v>57.530035845343598</v>
      </c>
      <c r="S117" s="5">
        <f>IFERROR(VLOOKUP(S$3&amp;$A117,[3]Calcs!$Q$2:$R$2281,2,0),"")</f>
        <v>57.112403926237064</v>
      </c>
      <c r="T117" s="127">
        <f t="shared" si="40"/>
        <v>0.74213158490459463</v>
      </c>
      <c r="U117" s="6">
        <f t="shared" si="41"/>
        <v>0.88741832404141741</v>
      </c>
      <c r="V117" s="6">
        <f t="shared" si="42"/>
        <v>-0.41763191910653319</v>
      </c>
      <c r="W117" s="17">
        <f>_xlfn.XLOOKUP(W$3&amp;$A117,[3]Calcs!$Q$2:$Q$2281,[3]Calcs!$H$2:$H$2281,"")</f>
        <v>5.7858681678771973</v>
      </c>
      <c r="X117" s="5">
        <f>_xlfn.XLOOKUP(X$3&amp;$A117,[3]Calcs!$Q$2:$Q$2281,[3]Calcs!$H$2:$H$2281,"")</f>
        <v>5.6939458847045898</v>
      </c>
      <c r="Y117" s="5">
        <f>_xlfn.XLOOKUP(Y$3&amp;$A117,[3]Calcs!$Q$2:$Q$2281,[3]Calcs!$H$2:$H$2281,"")</f>
        <v>5.6638698577880859</v>
      </c>
      <c r="Z117" s="5">
        <f>_xlfn.XLOOKUP(Z$3&amp;$A117,[3]Calcs!$Q$2:$Q$2281,[3]Calcs!$H$2:$H$2281,"")</f>
        <v>6.2962226867675781</v>
      </c>
      <c r="AA117" s="5">
        <f>_xlfn.XLOOKUP(AA$3&amp;$A117,[3]Calcs!$Q$2:$Q$2281,[3]Calcs!$H$2:$H$2281,"")</f>
        <v>6.0620107650756836</v>
      </c>
      <c r="AB117" s="5">
        <f>_xlfn.XLOOKUP(AB$3&amp;$A117,[3]Calcs!$Q$2:$Q$2281,[3]Calcs!$H$2:$H$2281,"")</f>
        <v>6.5540471076965332</v>
      </c>
      <c r="AC117" s="5">
        <f>_xlfn.XLOOKUP(AC$3&amp;$A117,[3]Calcs!$Q$2:$Q$2281,[3]Calcs!$H$2:$H$2281,"")</f>
        <v>6.4497284889221191</v>
      </c>
      <c r="AD117" s="5">
        <f>_xlfn.XLOOKUP(AD$3&amp;$A117,[3]Calcs!$Q$2:$Q$2281,[3]Calcs!$H$2:$H$2281,"")</f>
        <v>6.4444646835327148</v>
      </c>
      <c r="AE117" s="5">
        <f>_xlfn.XLOOKUP(AE$3&amp;$A117,[3]Calcs!$Q$2:$Q$2281,[3]Calcs!$H$2:$H$2281,"")</f>
        <v>6.5614438056945801</v>
      </c>
      <c r="AF117" s="5">
        <f>_xlfn.XLOOKUP(AF$3&amp;$A117,[3]Calcs!$Q$2:$Q$2281,[3]Calcs!$H$2:$H$2281,"")</f>
        <v>6.6280803680419922</v>
      </c>
      <c r="AG117" s="5">
        <f>_xlfn.XLOOKUP(AG$3&amp;$A117,[3]Calcs!$Q$2:$Q$2281,[3]Calcs!$H$2:$H$2281,"")</f>
        <v>6.171485424041748</v>
      </c>
      <c r="AH117" s="5">
        <f>_xlfn.XLOOKUP(AH$3&amp;$A117,[3]Calcs!$Q$2:$Q$2281,[3]Calcs!$H$2:$H$2281,"")</f>
        <v>6.3360099792480469</v>
      </c>
      <c r="AI117" s="5">
        <f>_xlfn.XLOOKUP(AI$3&amp;$A117,[3]Calcs!$Q$2:$Q$2281,[3]Calcs!$H$2:$H$2281,"")</f>
        <v>6.3717145919799805</v>
      </c>
      <c r="AJ117" s="5">
        <f>_xlfn.XLOOKUP(AJ$3&amp;$A117,[3]Calcs!$Q$2:$Q$2281,[3]Calcs!$H$2:$H$2281,"")</f>
        <v>6.600337028503418</v>
      </c>
      <c r="AK117" s="128">
        <f>_xlfn.XLOOKUP(AK$3&amp;$A117,[3]Calcs!$Q$2:$Q$2281,[3]Calcs!$H$2:$H$2281,"")</f>
        <v>6.3096814155578613</v>
      </c>
      <c r="AL117" s="127">
        <f t="shared" si="43"/>
        <v>5.7289946210253372E-2</v>
      </c>
      <c r="AM117" s="6">
        <f t="shared" si="44"/>
        <v>-0.29065561294555664</v>
      </c>
      <c r="AN117" s="17">
        <f>_xlfn.XLOOKUP(AN$3&amp;$A117,[3]Calcs!$Q$2:$Q$2281,[3]Calcs!$G$2:$G$2281,"")</f>
        <v>76</v>
      </c>
      <c r="AO117" s="5">
        <f>_xlfn.XLOOKUP(AO$3&amp;$A117,[3]Calcs!$Q$2:$Q$2281,[3]Calcs!$G$2:$G$2281,"")</f>
        <v>76.3</v>
      </c>
      <c r="AP117" s="5">
        <f>_xlfn.XLOOKUP(AP$3&amp;$A117,[3]Calcs!$Q$2:$Q$2281,[3]Calcs!$G$2:$G$2281,"")</f>
        <v>76.400000000000006</v>
      </c>
      <c r="AQ117" s="5">
        <f>_xlfn.XLOOKUP(AQ$3&amp;$A117,[3]Calcs!$Q$2:$Q$2281,[3]Calcs!$G$2:$G$2281,"")</f>
        <v>76.599999999999994</v>
      </c>
      <c r="AR117" s="5">
        <f>_xlfn.XLOOKUP(AR$3&amp;$A117,[3]Calcs!$Q$2:$Q$2281,[3]Calcs!$G$2:$G$2281,"")</f>
        <v>76.8</v>
      </c>
      <c r="AS117" s="5">
        <f>_xlfn.XLOOKUP(AS$3&amp;$A117,[3]Calcs!$Q$2:$Q$2281,[3]Calcs!$G$2:$G$2281,"")</f>
        <v>76.900000000000006</v>
      </c>
      <c r="AT117" s="5">
        <f>_xlfn.XLOOKUP(AT$3&amp;$A117,[3]Calcs!$Q$2:$Q$2281,[3]Calcs!$G$2:$G$2281,"")</f>
        <v>77</v>
      </c>
      <c r="AU117" s="5">
        <f>_xlfn.XLOOKUP(AU$3&amp;$A117,[3]Calcs!$Q$2:$Q$2281,[3]Calcs!$G$2:$G$2281,"")</f>
        <v>77.099999999999994</v>
      </c>
      <c r="AV117" s="5">
        <f>_xlfn.XLOOKUP(AV$3&amp;$A117,[3]Calcs!$Q$2:$Q$2281,[3]Calcs!$G$2:$G$2281,"")</f>
        <v>77.2</v>
      </c>
      <c r="AW117" s="5">
        <f>_xlfn.XLOOKUP(AW$3&amp;$A117,[3]Calcs!$Q$2:$Q$2281,[3]Calcs!$G$2:$G$2281,"")</f>
        <v>77.400000000000006</v>
      </c>
      <c r="AX117" s="5">
        <f>_xlfn.XLOOKUP(AX$3&amp;$A117,[3]Calcs!$Q$2:$Q$2281,[3]Calcs!$G$2:$G$2281,"")</f>
        <v>77.5</v>
      </c>
      <c r="AY117" s="5">
        <f>_xlfn.XLOOKUP(AY$3&amp;$A117,[3]Calcs!$Q$2:$Q$2281,[3]Calcs!$G$2:$G$2281,"")</f>
        <v>77.599999999999994</v>
      </c>
      <c r="AZ117" s="5">
        <f>_xlfn.XLOOKUP(AZ$3&amp;$A117,[3]Calcs!$Q$2:$Q$2281,[3]Calcs!$G$2:$G$2281,"")</f>
        <v>77.8</v>
      </c>
      <c r="BA117" s="5">
        <f>_xlfn.XLOOKUP(BA$3&amp;$A117,[3]Calcs!$Q$2:$Q$2281,[3]Calcs!$G$2:$G$2281,"")</f>
        <v>77.900000000000006</v>
      </c>
      <c r="BB117" s="5">
        <f>_xlfn.XLOOKUP(BB$3&amp;$A117,[3]Calcs!$Q$2:$Q$2281,[3]Calcs!$G$2:$G$2281,"")</f>
        <v>77.921767441860482</v>
      </c>
      <c r="BC117" s="127">
        <f t="shared" si="45"/>
        <v>0.13692307692307701</v>
      </c>
      <c r="BD117" s="6">
        <f t="shared" si="46"/>
        <v>2.1767441860475856E-2</v>
      </c>
      <c r="BE117" s="17" t="str">
        <f>_xlfn.XLOOKUP(BE$3&amp;$A117,[3]Calcs!$Q$2:$Q$2281,[3]Calcs!$I$2:$I$2281,"")</f>
        <v/>
      </c>
      <c r="BF117" s="5" t="str">
        <f>_xlfn.XLOOKUP(BF$3&amp;$A117,[3]Calcs!$Q$2:$Q$2281,[3]Calcs!$I$2:$I$2281,"")</f>
        <v/>
      </c>
      <c r="BG117" s="5" t="str">
        <f>_xlfn.XLOOKUP(BG$3&amp;$A117,[3]Calcs!$Q$2:$Q$2281,[3]Calcs!$I$2:$I$2281,"")</f>
        <v/>
      </c>
      <c r="BH117" s="5" t="str">
        <f>_xlfn.XLOOKUP(BH$3&amp;$A117,[3]Calcs!$Q$2:$Q$2281,[3]Calcs!$I$2:$I$2281,"")</f>
        <v/>
      </c>
      <c r="BI117" s="5" t="str">
        <f>_xlfn.XLOOKUP(BI$3&amp;$A117,[3]Calcs!$Q$2:$Q$2281,[3]Calcs!$I$2:$I$2281,"")</f>
        <v/>
      </c>
      <c r="BJ117" s="5" t="str">
        <f>_xlfn.XLOOKUP(BJ$3&amp;$A117,[3]Calcs!$Q$2:$Q$2281,[3]Calcs!$I$2:$I$2281,"")</f>
        <v/>
      </c>
      <c r="BK117" s="5" t="str">
        <f>_xlfn.XLOOKUP(BK$3&amp;$A117,[3]Calcs!$Q$2:$Q$2281,[3]Calcs!$I$2:$I$2281,"")</f>
        <v/>
      </c>
      <c r="BL117" s="5" t="str">
        <f>_xlfn.XLOOKUP(BL$3&amp;$A117,[3]Calcs!$Q$2:$Q$2281,[3]Calcs!$I$2:$I$2281,"")</f>
        <v/>
      </c>
      <c r="BM117" s="5" t="str">
        <f>_xlfn.XLOOKUP(BM$3&amp;$A117,[3]Calcs!$Q$2:$Q$2281,[3]Calcs!$I$2:$I$2281,"")</f>
        <v/>
      </c>
      <c r="BN117" s="5" t="str">
        <f>_xlfn.XLOOKUP(BN$3&amp;$A117,[3]Calcs!$Q$2:$Q$2281,[3]Calcs!$I$2:$I$2281,"")</f>
        <v/>
      </c>
      <c r="BO117" s="5" t="str">
        <f>_xlfn.XLOOKUP(BO$3&amp;$A117,[3]Calcs!$Q$2:$Q$2281,[3]Calcs!$I$2:$I$2281,"")</f>
        <v/>
      </c>
      <c r="BP117" s="5">
        <f>_xlfn.XLOOKUP(BP$3&amp;$A117,[3]Calcs!$Q$2:$Q$2281,[3]Calcs!$I$2:$I$2281,"")</f>
        <v>2.5821800000000001</v>
      </c>
      <c r="BQ117" s="5">
        <f>_xlfn.XLOOKUP(BQ$3&amp;$A117,[3]Calcs!$Q$2:$Q$2281,[3]Calcs!$I$2:$I$2281,"")</f>
        <v>2.6006542126997307</v>
      </c>
      <c r="BR117" s="5">
        <f>_xlfn.XLOOKUP(BR$3&amp;$A117,[3]Calcs!$Q$2:$Q$2281,[3]Calcs!$I$2:$I$2281,"")</f>
        <v>2.6218854651389152</v>
      </c>
      <c r="BS117" s="5">
        <f>_xlfn.XLOOKUP(BS$3&amp;$A117,[3]Calcs!$Q$2:$Q$2281,[3]Calcs!$I$2:$I$2281,"")</f>
        <v>2.372142707188285</v>
      </c>
      <c r="BT117" s="127">
        <f t="shared" si="47"/>
        <v>1.9852732569457521E-2</v>
      </c>
      <c r="BU117" s="6">
        <f t="shared" si="48"/>
        <v>-0.24974275795063017</v>
      </c>
      <c r="BV117" s="15" t="str">
        <f t="shared" si="64"/>
        <v/>
      </c>
      <c r="BW117" t="str">
        <f t="shared" si="64"/>
        <v/>
      </c>
      <c r="BX117" t="str">
        <f t="shared" si="64"/>
        <v/>
      </c>
      <c r="BY117" t="str">
        <f t="shared" si="64"/>
        <v/>
      </c>
      <c r="BZ117" t="str">
        <f t="shared" si="64"/>
        <v/>
      </c>
      <c r="CA117" t="str">
        <f t="shared" si="64"/>
        <v/>
      </c>
      <c r="CB117" t="str">
        <f t="shared" si="64"/>
        <v/>
      </c>
      <c r="CC117" t="str">
        <f t="shared" si="64"/>
        <v/>
      </c>
      <c r="CD117" t="str">
        <f t="shared" si="64"/>
        <v/>
      </c>
      <c r="CE117" t="str">
        <f t="shared" si="64"/>
        <v/>
      </c>
      <c r="CF117" t="str">
        <f t="shared" si="64"/>
        <v/>
      </c>
      <c r="CG117">
        <f t="shared" si="64"/>
        <v>11</v>
      </c>
      <c r="CH117">
        <f t="shared" si="64"/>
        <v>11</v>
      </c>
      <c r="CI117">
        <f t="shared" si="64"/>
        <v>10</v>
      </c>
      <c r="CJ117">
        <f t="shared" si="64"/>
        <v>4</v>
      </c>
      <c r="CK117" s="17" t="s">
        <v>333</v>
      </c>
      <c r="CL117" s="5" t="s">
        <v>333</v>
      </c>
      <c r="CM117" s="5" t="s">
        <v>333</v>
      </c>
      <c r="CN117" s="5" t="s">
        <v>333</v>
      </c>
      <c r="CO117" s="5" t="s">
        <v>333</v>
      </c>
      <c r="CP117" s="5" t="s">
        <v>333</v>
      </c>
      <c r="CQ117" s="5" t="s">
        <v>333</v>
      </c>
      <c r="CR117" s="5" t="s">
        <v>333</v>
      </c>
      <c r="CS117" s="5" t="s">
        <v>333</v>
      </c>
      <c r="CT117" s="5" t="s">
        <v>333</v>
      </c>
      <c r="CU117" s="5" t="s">
        <v>333</v>
      </c>
      <c r="CV117" s="5">
        <v>3.4366449999999999</v>
      </c>
      <c r="CW117" s="5">
        <v>3.44929</v>
      </c>
      <c r="CX117" s="5">
        <v>3.4617310000000003</v>
      </c>
      <c r="CY117" s="5">
        <v>3.4737269999999998</v>
      </c>
      <c r="CZ117" t="str">
        <f t="shared" si="65"/>
        <v/>
      </c>
      <c r="DA117" t="str">
        <f t="shared" si="65"/>
        <v/>
      </c>
      <c r="DB117" t="str">
        <f t="shared" si="65"/>
        <v/>
      </c>
      <c r="DC117" t="str">
        <f t="shared" si="65"/>
        <v/>
      </c>
      <c r="DD117" t="str">
        <f t="shared" si="65"/>
        <v/>
      </c>
      <c r="DE117" t="str">
        <f t="shared" si="65"/>
        <v/>
      </c>
      <c r="DF117" t="str">
        <f t="shared" si="65"/>
        <v/>
      </c>
      <c r="DG117" t="str">
        <f t="shared" si="65"/>
        <v/>
      </c>
      <c r="DH117" t="str">
        <f t="shared" si="65"/>
        <v/>
      </c>
      <c r="DI117" t="str">
        <f t="shared" si="65"/>
        <v/>
      </c>
      <c r="DJ117" t="str">
        <f t="shared" si="65"/>
        <v/>
      </c>
      <c r="DK117">
        <f t="shared" si="65"/>
        <v>192.60942443651194</v>
      </c>
      <c r="DL117">
        <f t="shared" si="65"/>
        <v>193.5748608766427</v>
      </c>
      <c r="DM117">
        <f t="shared" si="65"/>
        <v>199.15350851693717</v>
      </c>
      <c r="DN117">
        <f t="shared" si="65"/>
        <v>198.3928995534757</v>
      </c>
      <c r="DO117" s="5">
        <v>3.3254029999999997</v>
      </c>
      <c r="DP117" s="5">
        <v>3.331753</v>
      </c>
      <c r="DQ117" s="5">
        <v>3.3402210000000001</v>
      </c>
      <c r="DR117" s="5">
        <v>3.3496760000000001</v>
      </c>
      <c r="DS117" s="5">
        <v>3.359273</v>
      </c>
      <c r="DT117" s="5">
        <v>3.3689260000000001</v>
      </c>
      <c r="DU117" s="5">
        <v>3.3789750000000001</v>
      </c>
      <c r="DV117" s="5">
        <v>3.3894360000000003</v>
      </c>
      <c r="DW117" s="5">
        <v>3.400439</v>
      </c>
      <c r="DX117" s="5">
        <v>3.412013</v>
      </c>
      <c r="DY117" s="5">
        <v>3.4241390000000003</v>
      </c>
      <c r="DZ117" s="5">
        <v>3.4366449999999999</v>
      </c>
      <c r="EA117" s="5">
        <v>3.44929</v>
      </c>
      <c r="EB117" s="5">
        <v>3.4617310000000003</v>
      </c>
      <c r="EC117" s="5">
        <v>3.4737269999999998</v>
      </c>
      <c r="ED117" s="127" t="str">
        <f t="shared" si="71"/>
        <v/>
      </c>
      <c r="EE117" s="129">
        <f t="shared" ref="EE117:EN117" si="73">AVERAGE($EO117:$EQ117)</f>
        <v>1.0608274106290161</v>
      </c>
      <c r="EF117" s="129">
        <f t="shared" si="73"/>
        <v>1.0608274106290161</v>
      </c>
      <c r="EG117" s="129">
        <f t="shared" si="73"/>
        <v>1.0608274106290161</v>
      </c>
      <c r="EH117" s="129">
        <f t="shared" si="73"/>
        <v>1.0608274106290161</v>
      </c>
      <c r="EI117" s="129">
        <f t="shared" si="73"/>
        <v>1.0608274106290161</v>
      </c>
      <c r="EJ117" s="129">
        <f t="shared" si="73"/>
        <v>1.0608274106290161</v>
      </c>
      <c r="EK117" s="129">
        <f t="shared" si="73"/>
        <v>1.0608274106290161</v>
      </c>
      <c r="EL117" s="129">
        <f t="shared" si="73"/>
        <v>1.0608274106290161</v>
      </c>
      <c r="EM117" s="129">
        <f t="shared" si="73"/>
        <v>1.0608274106290161</v>
      </c>
      <c r="EN117" s="129">
        <f t="shared" si="73"/>
        <v>1.0608274106290161</v>
      </c>
      <c r="EO117" s="6">
        <f t="shared" si="66"/>
        <v>1.0572890763216394</v>
      </c>
      <c r="EP117" s="6">
        <f t="shared" si="66"/>
        <v>1.059679298553466</v>
      </c>
      <c r="EQ117" s="6">
        <f t="shared" si="67"/>
        <v>1.0655138570119431</v>
      </c>
      <c r="ER117" s="6">
        <f t="shared" si="67"/>
        <v>1.1148517730000649</v>
      </c>
      <c r="ES117" s="17" t="str">
        <f t="shared" si="72"/>
        <v/>
      </c>
      <c r="ET117" s="5">
        <f t="shared" si="72"/>
        <v>54.880095892366882</v>
      </c>
      <c r="EU117" s="5">
        <f t="shared" si="72"/>
        <v>55.640382109574198</v>
      </c>
      <c r="EV117" s="5">
        <f t="shared" si="72"/>
        <v>59.076898735729465</v>
      </c>
      <c r="EW117" s="5">
        <f t="shared" si="72"/>
        <v>57.278196204675773</v>
      </c>
      <c r="EX117" s="5">
        <f t="shared" si="72"/>
        <v>57.931025179760809</v>
      </c>
      <c r="EY117" s="5">
        <f t="shared" si="72"/>
        <v>57.50334757192168</v>
      </c>
      <c r="EZ117" s="5">
        <f t="shared" si="72"/>
        <v>59.376079722481109</v>
      </c>
      <c r="FA117" s="5">
        <f t="shared" si="72"/>
        <v>58.09819433586118</v>
      </c>
      <c r="FB117" s="5">
        <f t="shared" si="72"/>
        <v>56.426365905694844</v>
      </c>
      <c r="FC117" s="5">
        <f t="shared" si="72"/>
        <v>56.821983153591276</v>
      </c>
      <c r="FD117" s="5">
        <f t="shared" si="72"/>
        <v>56.045772675534408</v>
      </c>
      <c r="FE117" s="5">
        <f t="shared" si="72"/>
        <v>56.120204702023521</v>
      </c>
      <c r="FF117" s="5">
        <f t="shared" si="70"/>
        <v>57.530035845343598</v>
      </c>
      <c r="FG117" s="5">
        <f t="shared" si="49"/>
        <v>57.112403926237064</v>
      </c>
      <c r="FH117" s="15" t="str">
        <f t="shared" si="68"/>
        <v/>
      </c>
      <c r="FI117">
        <f t="shared" si="68"/>
        <v>182.84692412968104</v>
      </c>
      <c r="FJ117">
        <f t="shared" si="68"/>
        <v>185.85117277042403</v>
      </c>
      <c r="FK117">
        <f t="shared" si="68"/>
        <v>197.88846984950334</v>
      </c>
      <c r="FL117">
        <f t="shared" si="68"/>
        <v>192.41309799906981</v>
      </c>
      <c r="FM117">
        <f t="shared" si="68"/>
        <v>195.16533693475085</v>
      </c>
      <c r="FN117">
        <f t="shared" si="68"/>
        <v>194.30237386183407</v>
      </c>
      <c r="FO117">
        <f t="shared" si="68"/>
        <v>201.25142215024749</v>
      </c>
      <c r="FP117">
        <f t="shared" si="68"/>
        <v>197.55936584924146</v>
      </c>
      <c r="FQ117">
        <f t="shared" si="68"/>
        <v>192.52749401298757</v>
      </c>
      <c r="FR117">
        <f t="shared" si="68"/>
        <v>194.56636857355488</v>
      </c>
      <c r="FS117">
        <f t="shared" si="68"/>
        <v>192.60942443651194</v>
      </c>
      <c r="FT117">
        <f t="shared" si="68"/>
        <v>193.5748608766427</v>
      </c>
      <c r="FU117">
        <f t="shared" si="68"/>
        <v>199.15350851693717</v>
      </c>
      <c r="FV117">
        <f t="shared" si="68"/>
        <v>198.3928995534757</v>
      </c>
    </row>
    <row r="118" spans="1:178">
      <c r="A118" t="str">
        <f>VLOOKUP(B118,'[3]country codes'!$A$3:$B$287,2,0)</f>
        <v>KGZ</v>
      </c>
      <c r="B118" s="1" t="s">
        <v>22</v>
      </c>
      <c r="C118" s="15">
        <v>7</v>
      </c>
      <c r="E118" s="17">
        <f>IFERROR(VLOOKUP(E$3&amp;$A118,[3]Calcs!$Q$2:$R$2281,2,0),"")</f>
        <v>45.529717358398919</v>
      </c>
      <c r="F118" s="5">
        <f>IFERROR(VLOOKUP(F$3&amp;$A118,[3]Calcs!$Q$2:$R$2281,2,0),"")</f>
        <v>45.080297231453748</v>
      </c>
      <c r="G118" s="5">
        <f>IFERROR(VLOOKUP(G$3&amp;$A118,[3]Calcs!$Q$2:$R$2281,2,0),"")</f>
        <v>45.095275851099359</v>
      </c>
      <c r="H118" s="5">
        <f>IFERROR(VLOOKUP(H$3&amp;$A118,[3]Calcs!$Q$2:$R$2281,2,0),"")</f>
        <v>47.364639891503494</v>
      </c>
      <c r="I118" s="5">
        <f>IFERROR(VLOOKUP(I$3&amp;$A118,[3]Calcs!$Q$2:$R$2281,2,0),"")</f>
        <v>47.216193568518612</v>
      </c>
      <c r="J118" s="5">
        <f>IFERROR(VLOOKUP(J$3&amp;$A118,[3]Calcs!$Q$2:$R$2281,2,0),"")</f>
        <v>46.55925388704717</v>
      </c>
      <c r="K118" s="5">
        <f>IFERROR(VLOOKUP(K$3&amp;$A118,[3]Calcs!$Q$2:$R$2281,2,0),"")</f>
        <v>47.577035659199566</v>
      </c>
      <c r="L118" s="5">
        <f>IFERROR(VLOOKUP(L$3&amp;$A118,[3]Calcs!$Q$2:$R$2281,2,0),"")</f>
        <v>49.10395033185241</v>
      </c>
      <c r="M118" s="5">
        <f>IFERROR(VLOOKUP(M$3&amp;$A118,[3]Calcs!$Q$2:$R$2281,2,0),"")</f>
        <v>48.793788440762931</v>
      </c>
      <c r="N118" s="5">
        <f>IFERROR(VLOOKUP(N$3&amp;$A118,[3]Calcs!$Q$2:$R$2281,2,0),"")</f>
        <v>46.26285960808648</v>
      </c>
      <c r="O118" s="5">
        <f>IFERROR(VLOOKUP(O$3&amp;$A118,[3]Calcs!$Q$2:$R$2281,2,0),"")</f>
        <v>46.321176412419781</v>
      </c>
      <c r="P118" s="5">
        <f>IFERROR(VLOOKUP(P$3&amp;$A118,[3]Calcs!$Q$2:$R$2281,2,0),"")</f>
        <v>52.559638776043165</v>
      </c>
      <c r="Q118" s="5">
        <f>IFERROR(VLOOKUP(Q$3&amp;$A118,[3]Calcs!$Q$2:$R$2281,2,0),"")</f>
        <v>50.472031955441572</v>
      </c>
      <c r="R118" s="5">
        <f>IFERROR(VLOOKUP(R$3&amp;$A118,[3]Calcs!$Q$2:$R$2281,2,0),"")</f>
        <v>53.704210021682783</v>
      </c>
      <c r="S118" s="5">
        <f>IFERROR(VLOOKUP(S$3&amp;$A118,[3]Calcs!$Q$2:$R$2281,2,0),"")</f>
        <v>57.123189765032038</v>
      </c>
      <c r="T118" s="127">
        <f t="shared" si="40"/>
        <v>0.50311287272330552</v>
      </c>
      <c r="U118" s="6">
        <f t="shared" si="41"/>
        <v>0.78498591940502838</v>
      </c>
      <c r="V118" s="6">
        <f t="shared" si="42"/>
        <v>3.4189797433492544</v>
      </c>
      <c r="W118" s="17">
        <f>_xlfn.XLOOKUP(W$3&amp;$A118,[3]Calcs!$Q$2:$Q$2281,[3]Calcs!$H$2:$H$2281,"")</f>
        <v>4.6413989067077637</v>
      </c>
      <c r="X118" s="5">
        <f>_xlfn.XLOOKUP(X$3&amp;$A118,[3]Calcs!$Q$2:$Q$2281,[3]Calcs!$H$2:$H$2281,"")</f>
        <v>4.6977615356445313</v>
      </c>
      <c r="Y118" s="5">
        <f>_xlfn.XLOOKUP(Y$3&amp;$A118,[3]Calcs!$Q$2:$Q$2281,[3]Calcs!$H$2:$H$2281,"")</f>
        <v>4.7365880012512207</v>
      </c>
      <c r="Z118" s="5">
        <f>_xlfn.XLOOKUP(Z$3&amp;$A118,[3]Calcs!$Q$2:$Q$2281,[3]Calcs!$H$2:$H$2281,"")</f>
        <v>5.0690536499023438</v>
      </c>
      <c r="AA118" s="5">
        <f>_xlfn.XLOOKUP(AA$3&amp;$A118,[3]Calcs!$Q$2:$Q$2281,[3]Calcs!$H$2:$H$2281,"")</f>
        <v>4.9964108467102051</v>
      </c>
      <c r="AB118" s="5">
        <f>_xlfn.XLOOKUP(AB$3&amp;$A118,[3]Calcs!$Q$2:$Q$2281,[3]Calcs!$H$2:$H$2281,"")</f>
        <v>4.9210491180419922</v>
      </c>
      <c r="AC118" s="5">
        <f>_xlfn.XLOOKUP(AC$3&amp;$A118,[3]Calcs!$Q$2:$Q$2281,[3]Calcs!$H$2:$H$2281,"")</f>
        <v>5.2077856063842773</v>
      </c>
      <c r="AD118" s="5">
        <f>_xlfn.XLOOKUP(AD$3&amp;$A118,[3]Calcs!$Q$2:$Q$2281,[3]Calcs!$H$2:$H$2281,"")</f>
        <v>5.4024267196655273</v>
      </c>
      <c r="AE118" s="5">
        <f>_xlfn.XLOOKUP(AE$3&amp;$A118,[3]Calcs!$Q$2:$Q$2281,[3]Calcs!$H$2:$H$2281,"")</f>
        <v>5.2521929740905762</v>
      </c>
      <c r="AF118" s="5">
        <f>_xlfn.XLOOKUP(AF$3&amp;$A118,[3]Calcs!$Q$2:$Q$2281,[3]Calcs!$H$2:$H$2281,"")</f>
        <v>4.9053759574890137</v>
      </c>
      <c r="AG118" s="5">
        <f>_xlfn.XLOOKUP(AG$3&amp;$A118,[3]Calcs!$Q$2:$Q$2281,[3]Calcs!$H$2:$H$2281,"")</f>
        <v>4.8565340042114258</v>
      </c>
      <c r="AH118" s="5">
        <f>_xlfn.XLOOKUP(AH$3&amp;$A118,[3]Calcs!$Q$2:$Q$2281,[3]Calcs!$H$2:$H$2281,"")</f>
        <v>5.6295366287231445</v>
      </c>
      <c r="AI118" s="5">
        <f>_xlfn.XLOOKUP(AI$3&amp;$A118,[3]Calcs!$Q$2:$Q$2281,[3]Calcs!$H$2:$H$2281,"")</f>
        <v>5.2973833084106445</v>
      </c>
      <c r="AJ118" s="5">
        <f>_xlfn.XLOOKUP(AJ$3&amp;$A118,[3]Calcs!$Q$2:$Q$2281,[3]Calcs!$H$2:$H$2281,"")</f>
        <v>5.6852207183837891</v>
      </c>
      <c r="AK118" s="128">
        <f>_xlfn.XLOOKUP(AK$3&amp;$A118,[3]Calcs!$Q$2:$Q$2281,[3]Calcs!$H$2:$H$2281,"")</f>
        <v>6.2495861053466797</v>
      </c>
      <c r="AL118" s="127">
        <f t="shared" si="43"/>
        <v>6.0323783329554966E-2</v>
      </c>
      <c r="AM118" s="6">
        <f t="shared" si="44"/>
        <v>0.56436538696289063</v>
      </c>
      <c r="AN118" s="17">
        <f>_xlfn.XLOOKUP(AN$3&amp;$A118,[3]Calcs!$Q$2:$Q$2281,[3]Calcs!$G$2:$G$2281,"")</f>
        <v>67.2</v>
      </c>
      <c r="AO118" s="5">
        <f>_xlfn.XLOOKUP(AO$3&amp;$A118,[3]Calcs!$Q$2:$Q$2281,[3]Calcs!$G$2:$G$2281,"")</f>
        <v>67.5</v>
      </c>
      <c r="AP118" s="5">
        <f>_xlfn.XLOOKUP(AP$3&amp;$A118,[3]Calcs!$Q$2:$Q$2281,[3]Calcs!$G$2:$G$2281,"")</f>
        <v>67.900000000000006</v>
      </c>
      <c r="AQ118" s="5">
        <f>_xlfn.XLOOKUP(AQ$3&amp;$A118,[3]Calcs!$Q$2:$Q$2281,[3]Calcs!$G$2:$G$2281,"")</f>
        <v>68.3</v>
      </c>
      <c r="AR118" s="5">
        <f>_xlfn.XLOOKUP(AR$3&amp;$A118,[3]Calcs!$Q$2:$Q$2281,[3]Calcs!$G$2:$G$2281,"")</f>
        <v>68.8</v>
      </c>
      <c r="AS118" s="5">
        <f>_xlfn.XLOOKUP(AS$3&amp;$A118,[3]Calcs!$Q$2:$Q$2281,[3]Calcs!$G$2:$G$2281,"")</f>
        <v>69.400000000000006</v>
      </c>
      <c r="AT118" s="5">
        <f>_xlfn.XLOOKUP(AT$3&amp;$A118,[3]Calcs!$Q$2:$Q$2281,[3]Calcs!$G$2:$G$2281,"")</f>
        <v>69.900000000000006</v>
      </c>
      <c r="AU118" s="5">
        <f>_xlfn.XLOOKUP(AU$3&amp;$A118,[3]Calcs!$Q$2:$Q$2281,[3]Calcs!$G$2:$G$2281,"")</f>
        <v>70.3</v>
      </c>
      <c r="AV118" s="5">
        <f>_xlfn.XLOOKUP(AV$3&amp;$A118,[3]Calcs!$Q$2:$Q$2281,[3]Calcs!$G$2:$G$2281,"")</f>
        <v>70.599999999999994</v>
      </c>
      <c r="AW118" s="5">
        <f>_xlfn.XLOOKUP(AW$3&amp;$A118,[3]Calcs!$Q$2:$Q$2281,[3]Calcs!$G$2:$G$2281,"")</f>
        <v>70.900000000000006</v>
      </c>
      <c r="AX118" s="5">
        <f>_xlfn.XLOOKUP(AX$3&amp;$A118,[3]Calcs!$Q$2:$Q$2281,[3]Calcs!$G$2:$G$2281,"")</f>
        <v>71.099999999999994</v>
      </c>
      <c r="AY118" s="5">
        <f>_xlfn.XLOOKUP(AY$3&amp;$A118,[3]Calcs!$Q$2:$Q$2281,[3]Calcs!$G$2:$G$2281,"")</f>
        <v>71.2</v>
      </c>
      <c r="AZ118" s="5">
        <f>_xlfn.XLOOKUP(AZ$3&amp;$A118,[3]Calcs!$Q$2:$Q$2281,[3]Calcs!$G$2:$G$2281,"")</f>
        <v>71.3</v>
      </c>
      <c r="BA118" s="5">
        <f>_xlfn.XLOOKUP(BA$3&amp;$A118,[3]Calcs!$Q$2:$Q$2281,[3]Calcs!$G$2:$G$2281,"")</f>
        <v>71.5</v>
      </c>
      <c r="BB118" s="5">
        <f>_xlfn.XLOOKUP(BB$3&amp;$A118,[3]Calcs!$Q$2:$Q$2281,[3]Calcs!$G$2:$G$2281,"")</f>
        <v>71.191488372093033</v>
      </c>
      <c r="BC118" s="127">
        <f t="shared" si="45"/>
        <v>0.35494505494505468</v>
      </c>
      <c r="BD118" s="6">
        <f t="shared" si="46"/>
        <v>-0.30851162790696662</v>
      </c>
      <c r="BE118" s="17">
        <f>_xlfn.XLOOKUP(BE$3&amp;$A118,[3]Calcs!$Q$2:$Q$2281,[3]Calcs!$I$2:$I$2281,"")</f>
        <v>1.1886956410960701</v>
      </c>
      <c r="BF118" s="5">
        <f>_xlfn.XLOOKUP(BF$3&amp;$A118,[3]Calcs!$Q$2:$Q$2281,[3]Calcs!$I$2:$I$2281,"")</f>
        <v>1.35190017840746</v>
      </c>
      <c r="BG118" s="5">
        <f>_xlfn.XLOOKUP(BG$3&amp;$A118,[3]Calcs!$Q$2:$Q$2281,[3]Calcs!$I$2:$I$2281,"")</f>
        <v>1.4489801093711701</v>
      </c>
      <c r="BH118" s="5">
        <f>_xlfn.XLOOKUP(BH$3&amp;$A118,[3]Calcs!$Q$2:$Q$2281,[3]Calcs!$I$2:$I$2281,"")</f>
        <v>1.4746000877560901</v>
      </c>
      <c r="BI118" s="5">
        <f>_xlfn.XLOOKUP(BI$3&amp;$A118,[3]Calcs!$Q$2:$Q$2281,[3]Calcs!$I$2:$I$2281,"")</f>
        <v>1.47281913219522</v>
      </c>
      <c r="BJ118" s="5">
        <f>_xlfn.XLOOKUP(BJ$3&amp;$A118,[3]Calcs!$Q$2:$Q$2281,[3]Calcs!$I$2:$I$2281,"")</f>
        <v>1.5558361888265999</v>
      </c>
      <c r="BK118" s="5">
        <f>_xlfn.XLOOKUP(BK$3&amp;$A118,[3]Calcs!$Q$2:$Q$2281,[3]Calcs!$I$2:$I$2281,"")</f>
        <v>1.75081043136793</v>
      </c>
      <c r="BL118" s="5">
        <f>_xlfn.XLOOKUP(BL$3&amp;$A118,[3]Calcs!$Q$2:$Q$2281,[3]Calcs!$I$2:$I$2281,"")</f>
        <v>1.7776273741893001</v>
      </c>
      <c r="BM118" s="5">
        <f>_xlfn.XLOOKUP(BM$3&amp;$A118,[3]Calcs!$Q$2:$Q$2281,[3]Calcs!$I$2:$I$2281,"")</f>
        <v>1.68931069565686</v>
      </c>
      <c r="BN118" s="5">
        <f>_xlfn.XLOOKUP(BN$3&amp;$A118,[3]Calcs!$Q$2:$Q$2281,[3]Calcs!$I$2:$I$2281,"")</f>
        <v>1.73658719244396</v>
      </c>
      <c r="BO118" s="5">
        <f>_xlfn.XLOOKUP(BO$3&amp;$A118,[3]Calcs!$Q$2:$Q$2281,[3]Calcs!$I$2:$I$2281,"")</f>
        <v>1.6841283813266099</v>
      </c>
      <c r="BP118" s="5">
        <f>_xlfn.XLOOKUP(BP$3&amp;$A118,[3]Calcs!$Q$2:$Q$2281,[3]Calcs!$I$2:$I$2281,"")</f>
        <v>1.5535446403886299</v>
      </c>
      <c r="BQ118" s="5">
        <f>_xlfn.XLOOKUP(BQ$3&amp;$A118,[3]Calcs!$Q$2:$Q$2281,[3]Calcs!$I$2:$I$2281,"")</f>
        <v>1.4998576424929018</v>
      </c>
      <c r="BR118" s="5">
        <f>_xlfn.XLOOKUP(BR$3&amp;$A118,[3]Calcs!$Q$2:$Q$2281,[3]Calcs!$I$2:$I$2281,"")</f>
        <v>1.4398903939600367</v>
      </c>
      <c r="BS118" s="5">
        <f>_xlfn.XLOOKUP(BS$3&amp;$A118,[3]Calcs!$Q$2:$Q$2281,[3]Calcs!$I$2:$I$2281,"")</f>
        <v>1.4707641729307972</v>
      </c>
      <c r="BT118" s="127">
        <f t="shared" si="47"/>
        <v>1.9883348331600114E-2</v>
      </c>
      <c r="BU118" s="6">
        <f t="shared" si="48"/>
        <v>3.087377897076049E-2</v>
      </c>
      <c r="BV118" s="15">
        <f t="shared" si="64"/>
        <v>31</v>
      </c>
      <c r="BW118">
        <f t="shared" si="64"/>
        <v>44</v>
      </c>
      <c r="BX118">
        <f t="shared" si="64"/>
        <v>47</v>
      </c>
      <c r="BY118">
        <f t="shared" si="64"/>
        <v>42</v>
      </c>
      <c r="BZ118">
        <f t="shared" si="64"/>
        <v>36</v>
      </c>
      <c r="CA118">
        <f t="shared" si="64"/>
        <v>45</v>
      </c>
      <c r="CB118">
        <f t="shared" si="64"/>
        <v>41</v>
      </c>
      <c r="CC118">
        <f t="shared" si="64"/>
        <v>38</v>
      </c>
      <c r="CD118">
        <f t="shared" si="64"/>
        <v>42</v>
      </c>
      <c r="CE118">
        <f t="shared" si="64"/>
        <v>54</v>
      </c>
      <c r="CF118">
        <f t="shared" si="64"/>
        <v>53</v>
      </c>
      <c r="CG118">
        <f t="shared" si="64"/>
        <v>26</v>
      </c>
      <c r="CH118">
        <f t="shared" si="64"/>
        <v>35</v>
      </c>
      <c r="CI118">
        <f t="shared" si="64"/>
        <v>25</v>
      </c>
      <c r="CJ118">
        <f t="shared" si="64"/>
        <v>3</v>
      </c>
      <c r="CK118" s="17">
        <v>5.1243790000000002</v>
      </c>
      <c r="CL118" s="5">
        <v>5.1843839999999997</v>
      </c>
      <c r="CM118" s="5">
        <v>5.254969</v>
      </c>
      <c r="CN118" s="5">
        <v>5.334708</v>
      </c>
      <c r="CO118" s="5">
        <v>5.4222979999999996</v>
      </c>
      <c r="CP118" s="5">
        <v>5.5179269999999994</v>
      </c>
      <c r="CQ118" s="5">
        <v>5.6215829999999993</v>
      </c>
      <c r="CR118" s="5">
        <v>5.731312</v>
      </c>
      <c r="CS118" s="5">
        <v>5.8445209999999994</v>
      </c>
      <c r="CT118" s="5">
        <v>5.9591260000000004</v>
      </c>
      <c r="CU118" s="5">
        <v>6.0743270000000003</v>
      </c>
      <c r="CV118" s="5">
        <v>6.1897269999999995</v>
      </c>
      <c r="CW118" s="5">
        <v>6.3040249999999993</v>
      </c>
      <c r="CX118" s="5">
        <v>6.415851</v>
      </c>
      <c r="CY118" s="5">
        <v>6.5241910000000001</v>
      </c>
      <c r="CZ118">
        <f t="shared" si="65"/>
        <v>233.31152750731491</v>
      </c>
      <c r="DA118">
        <f t="shared" si="65"/>
        <v>233.7135716819931</v>
      </c>
      <c r="DB118">
        <f t="shared" si="65"/>
        <v>236.97427664397574</v>
      </c>
      <c r="DC118">
        <f t="shared" si="65"/>
        <v>252.67652334632282</v>
      </c>
      <c r="DD118">
        <f t="shared" si="65"/>
        <v>256.02027195419134</v>
      </c>
      <c r="DE118">
        <f t="shared" si="65"/>
        <v>256.9105641231925</v>
      </c>
      <c r="DF118">
        <f t="shared" si="65"/>
        <v>267.45825485215005</v>
      </c>
      <c r="DG118">
        <f t="shared" si="65"/>
        <v>281.43005978434968</v>
      </c>
      <c r="DH118">
        <f t="shared" si="65"/>
        <v>285.17632121159619</v>
      </c>
      <c r="DI118">
        <f t="shared" si="65"/>
        <v>275.68620952489795</v>
      </c>
      <c r="DJ118">
        <f t="shared" si="65"/>
        <v>281.36997255372461</v>
      </c>
      <c r="DK118">
        <f t="shared" si="65"/>
        <v>325.32981524232133</v>
      </c>
      <c r="DL118">
        <f t="shared" si="65"/>
        <v>318.17695124790254</v>
      </c>
      <c r="DM118">
        <f t="shared" si="65"/>
        <v>344.55820957182351</v>
      </c>
      <c r="DN118">
        <f t="shared" si="65"/>
        <v>372.68260055631413</v>
      </c>
      <c r="DO118" s="5">
        <v>5.1243790000000002</v>
      </c>
      <c r="DP118" s="5">
        <v>5.1843839999999997</v>
      </c>
      <c r="DQ118" s="5">
        <v>5.254969</v>
      </c>
      <c r="DR118" s="5">
        <v>5.334708</v>
      </c>
      <c r="DS118" s="5">
        <v>5.4222979999999996</v>
      </c>
      <c r="DT118" s="5">
        <v>5.5179269999999994</v>
      </c>
      <c r="DU118" s="5">
        <v>5.6215829999999993</v>
      </c>
      <c r="DV118" s="5">
        <v>5.731312</v>
      </c>
      <c r="DW118" s="5">
        <v>5.8445209999999994</v>
      </c>
      <c r="DX118" s="5">
        <v>5.9591260000000004</v>
      </c>
      <c r="DY118" s="5">
        <v>6.0743270000000003</v>
      </c>
      <c r="DZ118" s="5">
        <v>6.1897269999999995</v>
      </c>
      <c r="EA118" s="5">
        <v>6.3040249999999993</v>
      </c>
      <c r="EB118" s="5">
        <v>6.415851</v>
      </c>
      <c r="EC118" s="5">
        <v>6.5241910000000001</v>
      </c>
      <c r="ED118" s="127">
        <f t="shared" si="71"/>
        <v>1.2926623605396388</v>
      </c>
      <c r="EE118" s="6">
        <f t="shared" si="71"/>
        <v>1.2064834745843485</v>
      </c>
      <c r="EF118" s="6">
        <f t="shared" si="71"/>
        <v>1.1924444443967561</v>
      </c>
      <c r="EG118" s="6">
        <f t="shared" si="71"/>
        <v>1.2272653832650691</v>
      </c>
      <c r="EH118" s="6">
        <f t="shared" si="71"/>
        <v>1.2288038017740217</v>
      </c>
      <c r="EI118" s="6">
        <f t="shared" si="71"/>
        <v>1.2229038629135758</v>
      </c>
      <c r="EJ118" s="6">
        <f t="shared" si="71"/>
        <v>1.1865364763639739</v>
      </c>
      <c r="EK118" s="6">
        <f t="shared" si="71"/>
        <v>1.2308355407370304</v>
      </c>
      <c r="EL118" s="6">
        <f t="shared" si="71"/>
        <v>1.1800991104839567</v>
      </c>
      <c r="EM118" s="6">
        <f t="shared" si="71"/>
        <v>1.1015744677405306</v>
      </c>
      <c r="EN118" s="6">
        <f t="shared" si="71"/>
        <v>1.1142668246029717</v>
      </c>
      <c r="EO118" s="6">
        <f t="shared" si="66"/>
        <v>1.2636645103526833</v>
      </c>
      <c r="EP118" s="6">
        <f t="shared" si="66"/>
        <v>1.2123540161207274</v>
      </c>
      <c r="EQ118" s="6">
        <f t="shared" si="67"/>
        <v>1.2798458907859371</v>
      </c>
      <c r="ER118" s="6">
        <f t="shared" si="67"/>
        <v>1.3819870322314332</v>
      </c>
      <c r="ES118" s="17">
        <f t="shared" si="72"/>
        <v>45.529717358398919</v>
      </c>
      <c r="ET118" s="5">
        <f t="shared" si="72"/>
        <v>45.080297231453748</v>
      </c>
      <c r="EU118" s="5">
        <f t="shared" si="72"/>
        <v>45.095275851099359</v>
      </c>
      <c r="EV118" s="5">
        <f t="shared" si="72"/>
        <v>47.364639891503494</v>
      </c>
      <c r="EW118" s="5">
        <f t="shared" si="72"/>
        <v>47.216193568518612</v>
      </c>
      <c r="EX118" s="5">
        <f t="shared" si="72"/>
        <v>46.55925388704717</v>
      </c>
      <c r="EY118" s="5">
        <f t="shared" si="72"/>
        <v>47.577035659199566</v>
      </c>
      <c r="EZ118" s="5">
        <f t="shared" si="72"/>
        <v>49.10395033185241</v>
      </c>
      <c r="FA118" s="5">
        <f t="shared" si="72"/>
        <v>48.793788440762931</v>
      </c>
      <c r="FB118" s="5">
        <f t="shared" si="72"/>
        <v>46.26285960808648</v>
      </c>
      <c r="FC118" s="5">
        <f t="shared" si="72"/>
        <v>46.321176412419781</v>
      </c>
      <c r="FD118" s="5">
        <f t="shared" si="72"/>
        <v>52.559638776043165</v>
      </c>
      <c r="FE118" s="5">
        <f t="shared" si="72"/>
        <v>50.472031955441572</v>
      </c>
      <c r="FF118" s="5">
        <f t="shared" si="70"/>
        <v>53.704210021682783</v>
      </c>
      <c r="FG118" s="5">
        <f t="shared" si="49"/>
        <v>57.123189765032038</v>
      </c>
      <c r="FH118" s="15">
        <f t="shared" si="68"/>
        <v>233.31152750731491</v>
      </c>
      <c r="FI118">
        <f t="shared" si="68"/>
        <v>233.7135716819931</v>
      </c>
      <c r="FJ118">
        <f t="shared" si="68"/>
        <v>236.97427664397574</v>
      </c>
      <c r="FK118">
        <f t="shared" si="68"/>
        <v>252.67652334632282</v>
      </c>
      <c r="FL118">
        <f t="shared" si="68"/>
        <v>256.02027195419134</v>
      </c>
      <c r="FM118">
        <f t="shared" si="68"/>
        <v>256.9105641231925</v>
      </c>
      <c r="FN118">
        <f t="shared" si="68"/>
        <v>267.45825485215005</v>
      </c>
      <c r="FO118">
        <f t="shared" si="68"/>
        <v>281.43005978434968</v>
      </c>
      <c r="FP118">
        <f t="shared" si="68"/>
        <v>285.17632121159619</v>
      </c>
      <c r="FQ118">
        <f t="shared" si="68"/>
        <v>275.68620952489795</v>
      </c>
      <c r="FR118">
        <f t="shared" si="68"/>
        <v>281.36997255372461</v>
      </c>
      <c r="FS118">
        <f t="shared" si="68"/>
        <v>325.32981524232133</v>
      </c>
      <c r="FT118">
        <f t="shared" si="68"/>
        <v>318.17695124790254</v>
      </c>
      <c r="FU118">
        <f t="shared" si="68"/>
        <v>344.55820957182351</v>
      </c>
      <c r="FV118">
        <f t="shared" si="68"/>
        <v>372.68260055631413</v>
      </c>
    </row>
    <row r="119" spans="1:178">
      <c r="A119" t="str">
        <f>VLOOKUP(B119,'[3]country codes'!$A$3:$B$287,2,0)</f>
        <v>BGD</v>
      </c>
      <c r="B119" s="1" t="s">
        <v>14</v>
      </c>
      <c r="C119" s="15">
        <v>6</v>
      </c>
      <c r="E119" s="17">
        <f>IFERROR(VLOOKUP(E$3&amp;$A119,[3]Calcs!$Q$2:$R$2281,2,0),"")</f>
        <v>47.650862465271977</v>
      </c>
      <c r="F119" s="5">
        <f>IFERROR(VLOOKUP(F$3&amp;$A119,[3]Calcs!$Q$2:$R$2281,2,0),"")</f>
        <v>49.882951822904694</v>
      </c>
      <c r="G119" s="5">
        <f>IFERROR(VLOOKUP(G$3&amp;$A119,[3]Calcs!$Q$2:$R$2281,2,0),"")</f>
        <v>53.748503054903495</v>
      </c>
      <c r="H119" s="5">
        <f>IFERROR(VLOOKUP(H$3&amp;$A119,[3]Calcs!$Q$2:$R$2281,2,0),"")</f>
        <v>53.896474358935968</v>
      </c>
      <c r="I119" s="5">
        <f>IFERROR(VLOOKUP(I$3&amp;$A119,[3]Calcs!$Q$2:$R$2281,2,0),"")</f>
        <v>52.096205745170415</v>
      </c>
      <c r="J119" s="5">
        <f>IFERROR(VLOOKUP(J$3&amp;$A119,[3]Calcs!$Q$2:$R$2281,2,0),"")</f>
        <v>53.091007826585631</v>
      </c>
      <c r="K119" s="5">
        <f>IFERROR(VLOOKUP(K$3&amp;$A119,[3]Calcs!$Q$2:$R$2281,2,0),"")</f>
        <v>51.322264021799619</v>
      </c>
      <c r="L119" s="5">
        <f>IFERROR(VLOOKUP(L$3&amp;$A119,[3]Calcs!$Q$2:$R$2281,2,0),"")</f>
        <v>50.964124021445279</v>
      </c>
      <c r="M119" s="5">
        <f>IFERROR(VLOOKUP(M$3&amp;$A119,[3]Calcs!$Q$2:$R$2281,2,0),"")</f>
        <v>50.715734226821219</v>
      </c>
      <c r="N119" s="5">
        <f>IFERROR(VLOOKUP(N$3&amp;$A119,[3]Calcs!$Q$2:$R$2281,2,0),"")</f>
        <v>50.296279856308516</v>
      </c>
      <c r="O119" s="5">
        <f>IFERROR(VLOOKUP(O$3&amp;$A119,[3]Calcs!$Q$2:$R$2281,2,0),"")</f>
        <v>50.191693613762062</v>
      </c>
      <c r="P119" s="5">
        <f>IFERROR(VLOOKUP(P$3&amp;$A119,[3]Calcs!$Q$2:$R$2281,2,0),"")</f>
        <v>48.37629206544274</v>
      </c>
      <c r="Q119" s="5">
        <f>IFERROR(VLOOKUP(Q$3&amp;$A119,[3]Calcs!$Q$2:$R$2281,2,0),"")</f>
        <v>49.734752720757903</v>
      </c>
      <c r="R119" s="5">
        <f>IFERROR(VLOOKUP(R$3&amp;$A119,[3]Calcs!$Q$2:$R$2281,2,0),"")</f>
        <v>54.467040743168333</v>
      </c>
      <c r="S119" s="5">
        <f>IFERROR(VLOOKUP(S$3&amp;$A119,[3]Calcs!$Q$2:$R$2281,2,0),"")</f>
        <v>56.012658694412856</v>
      </c>
      <c r="T119" s="127">
        <f t="shared" si="40"/>
        <v>-8.3226964313918208E-3</v>
      </c>
      <c r="U119" s="6">
        <f t="shared" si="41"/>
        <v>-1.6865724057871716E-2</v>
      </c>
      <c r="V119" s="6">
        <f t="shared" si="42"/>
        <v>1.5456179512445232</v>
      </c>
      <c r="W119" s="17">
        <f>_xlfn.XLOOKUP(W$3&amp;$A119,[3]Calcs!$Q$2:$Q$2281,[3]Calcs!$H$2:$H$2281,"")</f>
        <v>4.3189091682434082</v>
      </c>
      <c r="X119" s="5">
        <f>_xlfn.XLOOKUP(X$3&amp;$A119,[3]Calcs!$Q$2:$Q$2281,[3]Calcs!$H$2:$H$2281,"")</f>
        <v>4.6073222160339355</v>
      </c>
      <c r="Y119" s="5">
        <f>_xlfn.XLOOKUP(Y$3&amp;$A119,[3]Calcs!$Q$2:$Q$2281,[3]Calcs!$H$2:$H$2281,"")</f>
        <v>5.0522785186767578</v>
      </c>
      <c r="Z119" s="5">
        <f>_xlfn.XLOOKUP(Z$3&amp;$A119,[3]Calcs!$Q$2:$Q$2281,[3]Calcs!$H$2:$H$2281,"")</f>
        <v>5.0828514099121094</v>
      </c>
      <c r="AA119" s="5">
        <f>_xlfn.XLOOKUP(AA$3&amp;$A119,[3]Calcs!$Q$2:$Q$2281,[3]Calcs!$H$2:$H$2281,"")</f>
        <v>4.8584814071655273</v>
      </c>
      <c r="AB119" s="5">
        <f>_xlfn.XLOOKUP(AB$3&amp;$A119,[3]Calcs!$Q$2:$Q$2281,[3]Calcs!$H$2:$H$2281,"")</f>
        <v>4.9856491088867188</v>
      </c>
      <c r="AC119" s="5">
        <f>_xlfn.XLOOKUP(AC$3&amp;$A119,[3]Calcs!$Q$2:$Q$2281,[3]Calcs!$H$2:$H$2281,"")</f>
        <v>4.7244439125061035</v>
      </c>
      <c r="AD119" s="5">
        <f>_xlfn.XLOOKUP(AD$3&amp;$A119,[3]Calcs!$Q$2:$Q$2281,[3]Calcs!$H$2:$H$2281,"")</f>
        <v>4.660161018371582</v>
      </c>
      <c r="AE119" s="5">
        <f>_xlfn.XLOOKUP(AE$3&amp;$A119,[3]Calcs!$Q$2:$Q$2281,[3]Calcs!$H$2:$H$2281,"")</f>
        <v>4.6355648040771484</v>
      </c>
      <c r="AF119" s="5">
        <f>_xlfn.XLOOKUP(AF$3&amp;$A119,[3]Calcs!$Q$2:$Q$2281,[3]Calcs!$H$2:$H$2281,"")</f>
        <v>4.6334738731384277</v>
      </c>
      <c r="AG119" s="5">
        <f>_xlfn.XLOOKUP(AG$3&amp;$A119,[3]Calcs!$Q$2:$Q$2281,[3]Calcs!$H$2:$H$2281,"")</f>
        <v>4.5561408996582031</v>
      </c>
      <c r="AH119" s="5">
        <f>_xlfn.XLOOKUP(AH$3&amp;$A119,[3]Calcs!$Q$2:$Q$2281,[3]Calcs!$H$2:$H$2281,"")</f>
        <v>4.3097710609436035</v>
      </c>
      <c r="AI119" s="5">
        <f>_xlfn.XLOOKUP(AI$3&amp;$A119,[3]Calcs!$Q$2:$Q$2281,[3]Calcs!$H$2:$H$2281,"")</f>
        <v>4.4992170333862305</v>
      </c>
      <c r="AJ119" s="5">
        <f>_xlfn.XLOOKUP(AJ$3&amp;$A119,[3]Calcs!$Q$2:$Q$2281,[3]Calcs!$H$2:$H$2281,"")</f>
        <v>5.1142168045043945</v>
      </c>
      <c r="AK119" s="128">
        <f>_xlfn.XLOOKUP(AK$3&amp;$A119,[3]Calcs!$Q$2:$Q$2281,[3]Calcs!$H$2:$H$2281,"")</f>
        <v>5.2799868583679199</v>
      </c>
      <c r="AL119" s="127">
        <f t="shared" si="43"/>
        <v>-7.6027954017723002E-3</v>
      </c>
      <c r="AM119" s="6">
        <f t="shared" si="44"/>
        <v>0.16577005386352539</v>
      </c>
      <c r="AN119" s="17">
        <f>_xlfn.XLOOKUP(AN$3&amp;$A119,[3]Calcs!$Q$2:$Q$2281,[3]Calcs!$G$2:$G$2281,"")</f>
        <v>68.2</v>
      </c>
      <c r="AO119" s="5">
        <f>_xlfn.XLOOKUP(AO$3&amp;$A119,[3]Calcs!$Q$2:$Q$2281,[3]Calcs!$G$2:$G$2281,"")</f>
        <v>68.599999999999994</v>
      </c>
      <c r="AP119" s="5">
        <f>_xlfn.XLOOKUP(AP$3&amp;$A119,[3]Calcs!$Q$2:$Q$2281,[3]Calcs!$G$2:$G$2281,"")</f>
        <v>69.099999999999994</v>
      </c>
      <c r="AQ119" s="5">
        <f>_xlfn.XLOOKUP(AQ$3&amp;$A119,[3]Calcs!$Q$2:$Q$2281,[3]Calcs!$G$2:$G$2281,"")</f>
        <v>69.5</v>
      </c>
      <c r="AR119" s="5">
        <f>_xlfn.XLOOKUP(AR$3&amp;$A119,[3]Calcs!$Q$2:$Q$2281,[3]Calcs!$G$2:$G$2281,"")</f>
        <v>69.900000000000006</v>
      </c>
      <c r="AS119" s="5">
        <f>_xlfn.XLOOKUP(AS$3&amp;$A119,[3]Calcs!$Q$2:$Q$2281,[3]Calcs!$G$2:$G$2281,"")</f>
        <v>70.3</v>
      </c>
      <c r="AT119" s="5">
        <f>_xlfn.XLOOKUP(AT$3&amp;$A119,[3]Calcs!$Q$2:$Q$2281,[3]Calcs!$G$2:$G$2281,"")</f>
        <v>70.599999999999994</v>
      </c>
      <c r="AU119" s="5">
        <f>_xlfn.XLOOKUP(AU$3&amp;$A119,[3]Calcs!$Q$2:$Q$2281,[3]Calcs!$G$2:$G$2281,"")</f>
        <v>70.900000000000006</v>
      </c>
      <c r="AV119" s="5">
        <f>_xlfn.XLOOKUP(AV$3&amp;$A119,[3]Calcs!$Q$2:$Q$2281,[3]Calcs!$G$2:$G$2281,"")</f>
        <v>71.2</v>
      </c>
      <c r="AW119" s="5">
        <f>_xlfn.XLOOKUP(AW$3&amp;$A119,[3]Calcs!$Q$2:$Q$2281,[3]Calcs!$G$2:$G$2281,"")</f>
        <v>71.5</v>
      </c>
      <c r="AX119" s="5">
        <f>_xlfn.XLOOKUP(AX$3&amp;$A119,[3]Calcs!$Q$2:$Q$2281,[3]Calcs!$G$2:$G$2281,"")</f>
        <v>71.8</v>
      </c>
      <c r="AY119" s="5">
        <f>_xlfn.XLOOKUP(AY$3&amp;$A119,[3]Calcs!$Q$2:$Q$2281,[3]Calcs!$G$2:$G$2281,"")</f>
        <v>72.099999999999994</v>
      </c>
      <c r="AZ119" s="5">
        <f>_xlfn.XLOOKUP(AZ$3&amp;$A119,[3]Calcs!$Q$2:$Q$2281,[3]Calcs!$G$2:$G$2281,"")</f>
        <v>72.3</v>
      </c>
      <c r="BA119" s="5">
        <f>_xlfn.XLOOKUP(BA$3&amp;$A119,[3]Calcs!$Q$2:$Q$2281,[3]Calcs!$G$2:$G$2281,"")</f>
        <v>72.599999999999994</v>
      </c>
      <c r="BB119" s="5">
        <f>_xlfn.XLOOKUP(BB$3&amp;$A119,[3]Calcs!$Q$2:$Q$2281,[3]Calcs!$G$2:$G$2281,"")</f>
        <v>72.8</v>
      </c>
      <c r="BC119" s="127">
        <f t="shared" si="45"/>
        <v>0.33406593406593382</v>
      </c>
      <c r="BD119" s="6">
        <f t="shared" si="46"/>
        <v>0.20000000000000284</v>
      </c>
      <c r="BE119" s="17">
        <f>_xlfn.XLOOKUP(BE$3&amp;$A119,[3]Calcs!$Q$2:$Q$2281,[3]Calcs!$I$2:$I$2281,"")</f>
        <v>0.61139170732354997</v>
      </c>
      <c r="BF119" s="5">
        <f>_xlfn.XLOOKUP(BF$3&amp;$A119,[3]Calcs!$Q$2:$Q$2281,[3]Calcs!$I$2:$I$2281,"")</f>
        <v>0.64135359207518905</v>
      </c>
      <c r="BG119" s="5">
        <f>_xlfn.XLOOKUP(BG$3&amp;$A119,[3]Calcs!$Q$2:$Q$2281,[3]Calcs!$I$2:$I$2281,"")</f>
        <v>0.64364678359187699</v>
      </c>
      <c r="BH119" s="5">
        <f>_xlfn.XLOOKUP(BH$3&amp;$A119,[3]Calcs!$Q$2:$Q$2281,[3]Calcs!$I$2:$I$2281,"")</f>
        <v>0.67606649127557195</v>
      </c>
      <c r="BI119" s="5">
        <f>_xlfn.XLOOKUP(BI$3&amp;$A119,[3]Calcs!$Q$2:$Q$2281,[3]Calcs!$I$2:$I$2281,"")</f>
        <v>0.72252759855738202</v>
      </c>
      <c r="BJ119" s="5">
        <f>_xlfn.XLOOKUP(BJ$3&amp;$A119,[3]Calcs!$Q$2:$Q$2281,[3]Calcs!$I$2:$I$2281,"")</f>
        <v>0.75019036986743703</v>
      </c>
      <c r="BK119" s="5">
        <f>_xlfn.XLOOKUP(BK$3&amp;$A119,[3]Calcs!$Q$2:$Q$2281,[3]Calcs!$I$2:$I$2281,"")</f>
        <v>0.72376097865544997</v>
      </c>
      <c r="BL119" s="5">
        <f>_xlfn.XLOOKUP(BL$3&amp;$A119,[3]Calcs!$Q$2:$Q$2281,[3]Calcs!$I$2:$I$2281,"")</f>
        <v>0.74786383223848196</v>
      </c>
      <c r="BM119" s="5">
        <f>_xlfn.XLOOKUP(BM$3&amp;$A119,[3]Calcs!$Q$2:$Q$2281,[3]Calcs!$I$2:$I$2281,"")</f>
        <v>0.78192665708115405</v>
      </c>
      <c r="BN119" s="5">
        <f>_xlfn.XLOOKUP(BN$3&amp;$A119,[3]Calcs!$Q$2:$Q$2281,[3]Calcs!$I$2:$I$2281,"")</f>
        <v>0.85650073122474901</v>
      </c>
      <c r="BO119" s="5">
        <f>_xlfn.XLOOKUP(BO$3&amp;$A119,[3]Calcs!$Q$2:$Q$2281,[3]Calcs!$I$2:$I$2281,"")</f>
        <v>0.81149907860301296</v>
      </c>
      <c r="BP119" s="5">
        <f>_xlfn.XLOOKUP(BP$3&amp;$A119,[3]Calcs!$Q$2:$Q$2281,[3]Calcs!$I$2:$I$2281,"")</f>
        <v>0.83165737732690403</v>
      </c>
      <c r="BQ119" s="5">
        <f>_xlfn.XLOOKUP(BQ$3&amp;$A119,[3]Calcs!$Q$2:$Q$2281,[3]Calcs!$I$2:$I$2281,"")</f>
        <v>0.84443963029475899</v>
      </c>
      <c r="BR119" s="5">
        <f>_xlfn.XLOOKUP(BR$3&amp;$A119,[3]Calcs!$Q$2:$Q$2281,[3]Calcs!$I$2:$I$2281,"")</f>
        <v>0.87501125700151594</v>
      </c>
      <c r="BS119" s="5">
        <f>_xlfn.XLOOKUP(BS$3&amp;$A119,[3]Calcs!$Q$2:$Q$2281,[3]Calcs!$I$2:$I$2281,"")</f>
        <v>0.85476177420240385</v>
      </c>
      <c r="BT119" s="127">
        <f t="shared" si="47"/>
        <v>1.9978684394938846E-2</v>
      </c>
      <c r="BU119" s="6">
        <f t="shared" si="48"/>
        <v>-2.0249482799112095E-2</v>
      </c>
      <c r="BV119" s="15">
        <f t="shared" si="64"/>
        <v>21</v>
      </c>
      <c r="BW119">
        <f t="shared" si="64"/>
        <v>13</v>
      </c>
      <c r="BX119">
        <f t="shared" si="64"/>
        <v>8</v>
      </c>
      <c r="BY119">
        <f t="shared" si="64"/>
        <v>12</v>
      </c>
      <c r="BZ119">
        <f t="shared" si="64"/>
        <v>17</v>
      </c>
      <c r="CA119">
        <f t="shared" si="64"/>
        <v>12</v>
      </c>
      <c r="CB119">
        <f t="shared" si="64"/>
        <v>20</v>
      </c>
      <c r="CC119">
        <f t="shared" si="64"/>
        <v>23</v>
      </c>
      <c r="CD119">
        <f t="shared" si="64"/>
        <v>31</v>
      </c>
      <c r="CE119">
        <f t="shared" si="64"/>
        <v>29</v>
      </c>
      <c r="CF119">
        <f t="shared" si="64"/>
        <v>35</v>
      </c>
      <c r="CG119">
        <f t="shared" si="64"/>
        <v>44</v>
      </c>
      <c r="CH119">
        <f t="shared" si="64"/>
        <v>40</v>
      </c>
      <c r="CI119">
        <f t="shared" si="64"/>
        <v>22</v>
      </c>
      <c r="CJ119">
        <f t="shared" si="64"/>
        <v>8</v>
      </c>
      <c r="CK119" s="17">
        <v>140.921154</v>
      </c>
      <c r="CL119" s="5">
        <v>142.660381</v>
      </c>
      <c r="CM119" s="5">
        <v>144.30416399999999</v>
      </c>
      <c r="CN119" s="5">
        <v>145.92479500000002</v>
      </c>
      <c r="CO119" s="5">
        <v>147.575433</v>
      </c>
      <c r="CP119" s="5">
        <v>149.273134</v>
      </c>
      <c r="CQ119" s="5">
        <v>151.00573300000002</v>
      </c>
      <c r="CR119" s="5">
        <v>152.761413</v>
      </c>
      <c r="CS119" s="5">
        <v>154.51738500000002</v>
      </c>
      <c r="CT119" s="5">
        <v>156.25628700000001</v>
      </c>
      <c r="CU119" s="5">
        <v>157.97715100000002</v>
      </c>
      <c r="CV119" s="5">
        <v>159.68542099999999</v>
      </c>
      <c r="CW119" s="5">
        <v>161.376713</v>
      </c>
      <c r="CX119" s="5">
        <v>163.04617300000001</v>
      </c>
      <c r="CY119" s="5">
        <v>164.68938299999999</v>
      </c>
      <c r="CZ119">
        <f t="shared" si="65"/>
        <v>6715.0145277014117</v>
      </c>
      <c r="DA119">
        <f t="shared" si="65"/>
        <v>7116.3209124602281</v>
      </c>
      <c r="DB119">
        <f t="shared" si="65"/>
        <v>7756.1327995892943</v>
      </c>
      <c r="DC119">
        <f t="shared" si="65"/>
        <v>7864.8319720504887</v>
      </c>
      <c r="DD119">
        <f t="shared" si="65"/>
        <v>7688.1201205006118</v>
      </c>
      <c r="DE119">
        <f t="shared" si="65"/>
        <v>7925.0611254929654</v>
      </c>
      <c r="DF119">
        <f t="shared" si="65"/>
        <v>7749.9560978313802</v>
      </c>
      <c r="DG119">
        <f t="shared" si="65"/>
        <v>7785.3515978232235</v>
      </c>
      <c r="DH119">
        <f t="shared" si="65"/>
        <v>7836.4626310834128</v>
      </c>
      <c r="DI119">
        <f t="shared" si="65"/>
        <v>7859.1099402596628</v>
      </c>
      <c r="DJ119">
        <f t="shared" si="65"/>
        <v>7929.1407609670259</v>
      </c>
      <c r="DK119">
        <f t="shared" si="65"/>
        <v>7724.9885648891832</v>
      </c>
      <c r="DL119">
        <f t="shared" si="65"/>
        <v>8026.0309159437174</v>
      </c>
      <c r="DM119">
        <f t="shared" si="65"/>
        <v>8880.642547808673</v>
      </c>
      <c r="DN119">
        <f t="shared" si="65"/>
        <v>9224.6902005724387</v>
      </c>
      <c r="DO119" s="5">
        <v>140.921154</v>
      </c>
      <c r="DP119" s="5">
        <v>142.660381</v>
      </c>
      <c r="DQ119" s="5">
        <v>144.30416399999999</v>
      </c>
      <c r="DR119" s="5">
        <v>145.92479500000002</v>
      </c>
      <c r="DS119" s="5">
        <v>147.575433</v>
      </c>
      <c r="DT119" s="5">
        <v>149.273134</v>
      </c>
      <c r="DU119" s="5">
        <v>151.00573300000002</v>
      </c>
      <c r="DV119" s="5">
        <v>152.761413</v>
      </c>
      <c r="DW119" s="5">
        <v>154.51738500000002</v>
      </c>
      <c r="DX119" s="5">
        <v>156.25628700000001</v>
      </c>
      <c r="DY119" s="5">
        <v>157.97715100000002</v>
      </c>
      <c r="DZ119" s="5">
        <v>159.68542099999999</v>
      </c>
      <c r="EA119" s="5">
        <v>161.376713</v>
      </c>
      <c r="EB119" s="5">
        <v>163.04617300000001</v>
      </c>
      <c r="EC119" s="5">
        <v>164.68938299999999</v>
      </c>
      <c r="ED119" s="127">
        <f t="shared" si="71"/>
        <v>0.95308646022704258</v>
      </c>
      <c r="EE119" s="6">
        <f t="shared" si="71"/>
        <v>1.0264175954129726</v>
      </c>
      <c r="EF119" s="6">
        <f t="shared" si="71"/>
        <v>1.1025556924727509</v>
      </c>
      <c r="EG119" s="6">
        <f t="shared" si="71"/>
        <v>1.1690365560568012</v>
      </c>
      <c r="EH119" s="6">
        <f t="shared" si="71"/>
        <v>1.0651247863709836</v>
      </c>
      <c r="EI119" s="6">
        <f t="shared" si="71"/>
        <v>1.1376327284624399</v>
      </c>
      <c r="EJ119" s="6">
        <f t="shared" si="71"/>
        <v>1.0929445396721942</v>
      </c>
      <c r="EK119" s="6">
        <f t="shared" si="71"/>
        <v>1.1148261059996045</v>
      </c>
      <c r="EL119" s="6">
        <f t="shared" si="71"/>
        <v>1.1058928082050759</v>
      </c>
      <c r="EM119" s="6">
        <f t="shared" si="71"/>
        <v>1.1134494964675563</v>
      </c>
      <c r="EN119" s="6">
        <f t="shared" si="71"/>
        <v>1.1150936163277501</v>
      </c>
      <c r="EO119" s="6">
        <f t="shared" si="66"/>
        <v>1.0979986464028744</v>
      </c>
      <c r="EP119" s="6">
        <f t="shared" si="66"/>
        <v>1.1673060706878631</v>
      </c>
      <c r="EQ119" s="6">
        <f t="shared" si="67"/>
        <v>1.3877654282886949</v>
      </c>
      <c r="ER119" s="6">
        <f t="shared" si="67"/>
        <v>1.2429606388329795</v>
      </c>
      <c r="ES119" s="17">
        <f t="shared" si="72"/>
        <v>47.650862465271977</v>
      </c>
      <c r="ET119" s="5">
        <f t="shared" si="72"/>
        <v>49.882951822904694</v>
      </c>
      <c r="EU119" s="5">
        <f t="shared" si="72"/>
        <v>53.748503054903495</v>
      </c>
      <c r="EV119" s="5">
        <f t="shared" si="72"/>
        <v>53.896474358935968</v>
      </c>
      <c r="EW119" s="5">
        <f t="shared" si="72"/>
        <v>52.096205745170415</v>
      </c>
      <c r="EX119" s="5">
        <f t="shared" si="72"/>
        <v>53.091007826585631</v>
      </c>
      <c r="EY119" s="5">
        <f t="shared" si="72"/>
        <v>51.322264021799619</v>
      </c>
      <c r="EZ119" s="5">
        <f t="shared" si="72"/>
        <v>50.964124021445279</v>
      </c>
      <c r="FA119" s="5">
        <f t="shared" si="72"/>
        <v>50.715734226821219</v>
      </c>
      <c r="FB119" s="5">
        <f t="shared" si="72"/>
        <v>50.296279856308516</v>
      </c>
      <c r="FC119" s="5">
        <f t="shared" si="72"/>
        <v>50.191693613762062</v>
      </c>
      <c r="FD119" s="5">
        <f t="shared" si="72"/>
        <v>48.37629206544274</v>
      </c>
      <c r="FE119" s="5">
        <f t="shared" si="72"/>
        <v>49.734752720757903</v>
      </c>
      <c r="FF119" s="5">
        <f t="shared" si="70"/>
        <v>54.467040743168333</v>
      </c>
      <c r="FG119" s="5">
        <f t="shared" si="49"/>
        <v>56.012658694412856</v>
      </c>
      <c r="FH119" s="15">
        <f t="shared" si="68"/>
        <v>6715.0145277014117</v>
      </c>
      <c r="FI119">
        <f t="shared" si="68"/>
        <v>7116.3209124602281</v>
      </c>
      <c r="FJ119">
        <f t="shared" si="68"/>
        <v>7756.1327995892943</v>
      </c>
      <c r="FK119">
        <f t="shared" si="68"/>
        <v>7864.8319720504887</v>
      </c>
      <c r="FL119">
        <f t="shared" si="68"/>
        <v>7688.1201205006118</v>
      </c>
      <c r="FM119">
        <f t="shared" si="68"/>
        <v>7925.0611254929654</v>
      </c>
      <c r="FN119">
        <f t="shared" si="68"/>
        <v>7749.9560978313802</v>
      </c>
      <c r="FO119">
        <f t="shared" si="68"/>
        <v>7785.3515978232235</v>
      </c>
      <c r="FP119">
        <f t="shared" si="68"/>
        <v>7836.4626310834128</v>
      </c>
      <c r="FQ119">
        <f t="shared" si="68"/>
        <v>7859.1099402596628</v>
      </c>
      <c r="FR119">
        <f t="shared" si="68"/>
        <v>7929.1407609670259</v>
      </c>
      <c r="FS119">
        <f t="shared" si="68"/>
        <v>7724.9885648891832</v>
      </c>
      <c r="FT119">
        <f t="shared" si="68"/>
        <v>8026.0309159437174</v>
      </c>
      <c r="FU119">
        <f t="shared" si="68"/>
        <v>8880.642547808673</v>
      </c>
      <c r="FV119">
        <f t="shared" si="68"/>
        <v>9224.6902005724387</v>
      </c>
    </row>
    <row r="120" spans="1:178">
      <c r="A120" t="str">
        <f>VLOOKUP(B120,'[3]country codes'!$A$3:$B$287,2,0)</f>
        <v>TCD</v>
      </c>
      <c r="B120" s="1" t="s">
        <v>140</v>
      </c>
      <c r="C120" s="15">
        <v>5</v>
      </c>
      <c r="E120" s="17">
        <f>IFERROR(VLOOKUP(E$3&amp;$A120,[3]Calcs!$Q$2:$R$2281,2,0),"")</f>
        <v>24.099679493863952</v>
      </c>
      <c r="F120" s="5">
        <f>IFERROR(VLOOKUP(F$3&amp;$A120,[3]Calcs!$Q$2:$R$2281,2,0),"")</f>
        <v>27.71529733967829</v>
      </c>
      <c r="G120" s="5">
        <f>IFERROR(VLOOKUP(G$3&amp;$A120,[3]Calcs!$Q$2:$R$2281,2,0),"")</f>
        <v>30.589514362312748</v>
      </c>
      <c r="H120" s="5">
        <f>IFERROR(VLOOKUP(H$3&amp;$A120,[3]Calcs!$Q$2:$R$2281,2,0),"")</f>
        <v>25.96623710758228</v>
      </c>
      <c r="I120" s="5">
        <f>IFERROR(VLOOKUP(I$3&amp;$A120,[3]Calcs!$Q$2:$R$2281,2,0),"")</f>
        <v>25.954620365261277</v>
      </c>
      <c r="J120" s="5">
        <f>IFERROR(VLOOKUP(J$3&amp;$A120,[3]Calcs!$Q$2:$R$2281,2,0),"")</f>
        <v>30.364719716470105</v>
      </c>
      <c r="K120" s="5">
        <f>IFERROR(VLOOKUP(K$3&amp;$A120,[3]Calcs!$Q$2:$R$2281,2,0),"")</f>
        <v>28.078984783457859</v>
      </c>
      <c r="L120" s="5">
        <f>IFERROR(VLOOKUP(L$3&amp;$A120,[3]Calcs!$Q$2:$R$2281,2,0),"")</f>
        <v>26.142680366797311</v>
      </c>
      <c r="M120" s="5">
        <f>IFERROR(VLOOKUP(M$3&amp;$A120,[3]Calcs!$Q$2:$R$2281,2,0),"")</f>
        <v>26.171826317647948</v>
      </c>
      <c r="N120" s="5">
        <f>IFERROR(VLOOKUP(N$3&amp;$A120,[3]Calcs!$Q$2:$R$2281,2,0),"")</f>
        <v>29.959602568851441</v>
      </c>
      <c r="O120" s="5">
        <f>IFERROR(VLOOKUP(O$3&amp;$A120,[3]Calcs!$Q$2:$R$2281,2,0),"")</f>
        <v>28.523993409267266</v>
      </c>
      <c r="P120" s="5">
        <f>IFERROR(VLOOKUP(P$3&amp;$A120,[3]Calcs!$Q$2:$R$2281,2,0),"")</f>
        <v>31.768746858544457</v>
      </c>
      <c r="Q120" s="5">
        <f>IFERROR(VLOOKUP(Q$3&amp;$A120,[3]Calcs!$Q$2:$R$2281,2,0),"")</f>
        <v>31.488511212938597</v>
      </c>
      <c r="R120" s="5">
        <f>IFERROR(VLOOKUP(R$3&amp;$A120,[3]Calcs!$Q$2:$R$2281,2,0),"")</f>
        <v>30.362789833250027</v>
      </c>
      <c r="S120" s="5" t="str">
        <f>IFERROR(VLOOKUP(S$3&amp;$A120,[3]Calcs!$Q$2:$R$2281,2,0),"")</f>
        <v/>
      </c>
      <c r="T120" s="127">
        <f t="shared" si="40"/>
        <v>0.34495186813315704</v>
      </c>
      <c r="U120" s="6">
        <f t="shared" si="41"/>
        <v>0.59347990940935413</v>
      </c>
      <c r="V120" s="6" t="str">
        <f t="shared" si="42"/>
        <v/>
      </c>
      <c r="W120" s="17">
        <f>_xlfn.XLOOKUP(W$3&amp;$A120,[3]Calcs!$Q$2:$Q$2281,[3]Calcs!$H$2:$H$2281,"")</f>
        <v>3.4348006248474121</v>
      </c>
      <c r="X120" s="5">
        <f>_xlfn.XLOOKUP(X$3&amp;$A120,[3]Calcs!$Q$2:$Q$2281,[3]Calcs!$H$2:$H$2281,"")</f>
        <v>4.141326904296875</v>
      </c>
      <c r="Y120" s="5">
        <f>_xlfn.XLOOKUP(Y$3&amp;$A120,[3]Calcs!$Q$2:$Q$2281,[3]Calcs!$H$2:$H$2281,"")</f>
        <v>4.6324682235717773</v>
      </c>
      <c r="Z120" s="5">
        <f>_xlfn.XLOOKUP(Z$3&amp;$A120,[3]Calcs!$Q$2:$Q$2281,[3]Calcs!$H$2:$H$2281,"")</f>
        <v>3.6394450664520264</v>
      </c>
      <c r="AA120" s="5">
        <f>_xlfn.XLOOKUP(AA$3&amp;$A120,[3]Calcs!$Q$2:$Q$2281,[3]Calcs!$H$2:$H$2281,"")</f>
        <v>3.7428710460662842</v>
      </c>
      <c r="AB120" s="5">
        <f>_xlfn.XLOOKUP(AB$3&amp;$A120,[3]Calcs!$Q$2:$Q$2281,[3]Calcs!$H$2:$H$2281,"")</f>
        <v>4.3934822082519531</v>
      </c>
      <c r="AC120" s="5">
        <f>_xlfn.XLOOKUP(AC$3&amp;$A120,[3]Calcs!$Q$2:$Q$2281,[3]Calcs!$H$2:$H$2281,"")</f>
        <v>4.0329747200012207</v>
      </c>
      <c r="AD120" s="5">
        <f>_xlfn.XLOOKUP(AD$3&amp;$A120,[3]Calcs!$Q$2:$Q$2281,[3]Calcs!$H$2:$H$2281,"")</f>
        <v>3.5076630115509033</v>
      </c>
      <c r="AE120" s="5">
        <f>_xlfn.XLOOKUP(AE$3&amp;$A120,[3]Calcs!$Q$2:$Q$2281,[3]Calcs!$H$2:$H$2281,"")</f>
        <v>3.4601829051971436</v>
      </c>
      <c r="AF120" s="5">
        <f>_xlfn.XLOOKUP(AF$3&amp;$A120,[3]Calcs!$Q$2:$Q$2281,[3]Calcs!$H$2:$H$2281,"")</f>
        <v>4.3226752281188965</v>
      </c>
      <c r="AG120" s="5">
        <f>_xlfn.XLOOKUP(AG$3&amp;$A120,[3]Calcs!$Q$2:$Q$2281,[3]Calcs!$H$2:$H$2281,"")</f>
        <v>4.0293502807617188</v>
      </c>
      <c r="AH120" s="5">
        <f>_xlfn.XLOOKUP(AH$3&amp;$A120,[3]Calcs!$Q$2:$Q$2281,[3]Calcs!$H$2:$H$2281,"")</f>
        <v>4.5589370727539063</v>
      </c>
      <c r="AI120" s="5">
        <f>_xlfn.XLOOKUP(AI$3&amp;$A120,[3]Calcs!$Q$2:$Q$2281,[3]Calcs!$H$2:$H$2281,"")</f>
        <v>4.4863252639770508</v>
      </c>
      <c r="AJ120" s="5">
        <f>_xlfn.XLOOKUP(AJ$3&amp;$A120,[3]Calcs!$Q$2:$Q$2281,[3]Calcs!$H$2:$H$2281,"")</f>
        <v>4.2507991790771484</v>
      </c>
      <c r="AK120" s="128" t="str">
        <f>_xlfn.XLOOKUP(AK$3&amp;$A120,[3]Calcs!$Q$2:$Q$2281,[3]Calcs!$H$2:$H$2281,"")</f>
        <v/>
      </c>
      <c r="AL120" s="127">
        <f t="shared" si="43"/>
        <v>3.5262265048184235E-2</v>
      </c>
      <c r="AM120" s="6" t="str">
        <f t="shared" si="44"/>
        <v/>
      </c>
      <c r="AN120" s="17">
        <f>_xlfn.XLOOKUP(AN$3&amp;$A120,[3]Calcs!$Q$2:$Q$2281,[3]Calcs!$G$2:$G$2281,"")</f>
        <v>48.9</v>
      </c>
      <c r="AO120" s="5">
        <f>_xlfn.XLOOKUP(AO$3&amp;$A120,[3]Calcs!$Q$2:$Q$2281,[3]Calcs!$G$2:$G$2281,"")</f>
        <v>49.3</v>
      </c>
      <c r="AP120" s="5">
        <f>_xlfn.XLOOKUP(AP$3&amp;$A120,[3]Calcs!$Q$2:$Q$2281,[3]Calcs!$G$2:$G$2281,"")</f>
        <v>49.8</v>
      </c>
      <c r="AQ120" s="5">
        <f>_xlfn.XLOOKUP(AQ$3&amp;$A120,[3]Calcs!$Q$2:$Q$2281,[3]Calcs!$G$2:$G$2281,"")</f>
        <v>50.3</v>
      </c>
      <c r="AR120" s="5">
        <f>_xlfn.XLOOKUP(AR$3&amp;$A120,[3]Calcs!$Q$2:$Q$2281,[3]Calcs!$G$2:$G$2281,"")</f>
        <v>50.9</v>
      </c>
      <c r="AS120" s="5">
        <f>_xlfn.XLOOKUP(AS$3&amp;$A120,[3]Calcs!$Q$2:$Q$2281,[3]Calcs!$G$2:$G$2281,"")</f>
        <v>51.4</v>
      </c>
      <c r="AT120" s="5">
        <f>_xlfn.XLOOKUP(AT$3&amp;$A120,[3]Calcs!$Q$2:$Q$2281,[3]Calcs!$G$2:$G$2281,"")</f>
        <v>51.9</v>
      </c>
      <c r="AU120" s="5">
        <f>_xlfn.XLOOKUP(AU$3&amp;$A120,[3]Calcs!$Q$2:$Q$2281,[3]Calcs!$G$2:$G$2281,"")</f>
        <v>52.4</v>
      </c>
      <c r="AV120" s="5">
        <f>_xlfn.XLOOKUP(AV$3&amp;$A120,[3]Calcs!$Q$2:$Q$2281,[3]Calcs!$G$2:$G$2281,"")</f>
        <v>52.8</v>
      </c>
      <c r="AW120" s="5">
        <f>_xlfn.XLOOKUP(AW$3&amp;$A120,[3]Calcs!$Q$2:$Q$2281,[3]Calcs!$G$2:$G$2281,"")</f>
        <v>53.1</v>
      </c>
      <c r="AX120" s="5">
        <f>_xlfn.XLOOKUP(AX$3&amp;$A120,[3]Calcs!$Q$2:$Q$2281,[3]Calcs!$G$2:$G$2281,"")</f>
        <v>53.4</v>
      </c>
      <c r="AY120" s="5">
        <f>_xlfn.XLOOKUP(AY$3&amp;$A120,[3]Calcs!$Q$2:$Q$2281,[3]Calcs!$G$2:$G$2281,"")</f>
        <v>53.7</v>
      </c>
      <c r="AZ120" s="5">
        <f>_xlfn.XLOOKUP(AZ$3&amp;$A120,[3]Calcs!$Q$2:$Q$2281,[3]Calcs!$G$2:$G$2281,"")</f>
        <v>54</v>
      </c>
      <c r="BA120" s="5">
        <f>_xlfn.XLOOKUP(BA$3&amp;$A120,[3]Calcs!$Q$2:$Q$2281,[3]Calcs!$G$2:$G$2281,"")</f>
        <v>54.2</v>
      </c>
      <c r="BB120" s="5">
        <f>_xlfn.XLOOKUP(BB$3&amp;$A120,[3]Calcs!$Q$2:$Q$2281,[3]Calcs!$G$2:$G$2281,"")</f>
        <v>54.386961240310086</v>
      </c>
      <c r="BC120" s="127">
        <f t="shared" si="45"/>
        <v>0.42439560439560475</v>
      </c>
      <c r="BD120" s="6">
        <f t="shared" si="46"/>
        <v>0.1869612403100831</v>
      </c>
      <c r="BE120" s="17">
        <f>_xlfn.XLOOKUP(BE$3&amp;$A120,[3]Calcs!$Q$2:$Q$2281,[3]Calcs!$I$2:$I$2281,"")</f>
        <v>1.43301596983143</v>
      </c>
      <c r="BF120" s="5">
        <f>_xlfn.XLOOKUP(BF$3&amp;$A120,[3]Calcs!$Q$2:$Q$2281,[3]Calcs!$I$2:$I$2281,"")</f>
        <v>1.46252944609585</v>
      </c>
      <c r="BG120" s="5">
        <f>_xlfn.XLOOKUP(BG$3&amp;$A120,[3]Calcs!$Q$2:$Q$2281,[3]Calcs!$I$2:$I$2281,"")</f>
        <v>1.4485839344345</v>
      </c>
      <c r="BH120" s="5">
        <f>_xlfn.XLOOKUP(BH$3&amp;$A120,[3]Calcs!$Q$2:$Q$2281,[3]Calcs!$I$2:$I$2281,"")</f>
        <v>1.4084749838089201</v>
      </c>
      <c r="BI120" s="5">
        <f>_xlfn.XLOOKUP(BI$3&amp;$A120,[3]Calcs!$Q$2:$Q$2281,[3]Calcs!$I$2:$I$2281,"")</f>
        <v>1.68119565542731</v>
      </c>
      <c r="BJ120" s="5">
        <f>_xlfn.XLOOKUP(BJ$3&amp;$A120,[3]Calcs!$Q$2:$Q$2281,[3]Calcs!$I$2:$I$2281,"")</f>
        <v>1.44294148691901</v>
      </c>
      <c r="BK120" s="5">
        <f>_xlfn.XLOOKUP(BK$3&amp;$A120,[3]Calcs!$Q$2:$Q$2281,[3]Calcs!$I$2:$I$2281,"")</f>
        <v>1.62944517345662</v>
      </c>
      <c r="BL120" s="5">
        <f>_xlfn.XLOOKUP(BL$3&amp;$A120,[3]Calcs!$Q$2:$Q$2281,[3]Calcs!$I$2:$I$2281,"")</f>
        <v>1.5135845749080701</v>
      </c>
      <c r="BM120" s="5">
        <f>_xlfn.XLOOKUP(BM$3&amp;$A120,[3]Calcs!$Q$2:$Q$2281,[3]Calcs!$I$2:$I$2281,"")</f>
        <v>1.4968551432827299</v>
      </c>
      <c r="BN120" s="5">
        <f>_xlfn.XLOOKUP(BN$3&amp;$A120,[3]Calcs!$Q$2:$Q$2281,[3]Calcs!$I$2:$I$2281,"")</f>
        <v>1.72524880128089</v>
      </c>
      <c r="BO120" s="5">
        <f>_xlfn.XLOOKUP(BO$3&amp;$A120,[3]Calcs!$Q$2:$Q$2281,[3]Calcs!$I$2:$I$2281,"")</f>
        <v>1.75437002620521</v>
      </c>
      <c r="BP120" s="5">
        <f>_xlfn.XLOOKUP(BP$3&amp;$A120,[3]Calcs!$Q$2:$Q$2281,[3]Calcs!$I$2:$I$2281,"")</f>
        <v>1.6714271019743001</v>
      </c>
      <c r="BQ120" s="5">
        <f>_xlfn.XLOOKUP(BQ$3&amp;$A120,[3]Calcs!$Q$2:$Q$2281,[3]Calcs!$I$2:$I$2281,"")</f>
        <v>1.671245789002906</v>
      </c>
      <c r="BR120" s="5">
        <f>_xlfn.XLOOKUP(BR$3&amp;$A120,[3]Calcs!$Q$2:$Q$2281,[3]Calcs!$I$2:$I$2281,"")</f>
        <v>1.6713894733731725</v>
      </c>
      <c r="BS120" s="5" t="str">
        <f>_xlfn.XLOOKUP(BS$3&amp;$A120,[3]Calcs!$Q$2:$Q$2281,[3]Calcs!$I$2:$I$2281,"")</f>
        <v/>
      </c>
      <c r="BT120" s="127">
        <f t="shared" si="47"/>
        <v>2.2170846642775844E-2</v>
      </c>
      <c r="BU120" s="6" t="str">
        <f t="shared" si="48"/>
        <v/>
      </c>
      <c r="BV120" s="15">
        <f t="shared" si="64"/>
        <v>84</v>
      </c>
      <c r="BW120">
        <f t="shared" si="64"/>
        <v>115</v>
      </c>
      <c r="BX120">
        <f t="shared" si="64"/>
        <v>114</v>
      </c>
      <c r="BY120">
        <f t="shared" si="64"/>
        <v>128</v>
      </c>
      <c r="BZ120">
        <f t="shared" si="64"/>
        <v>130</v>
      </c>
      <c r="CA120">
        <f t="shared" si="64"/>
        <v>133</v>
      </c>
      <c r="CB120">
        <f t="shared" si="64"/>
        <v>139</v>
      </c>
      <c r="CC120">
        <f t="shared" si="64"/>
        <v>140</v>
      </c>
      <c r="CD120">
        <f t="shared" si="64"/>
        <v>139</v>
      </c>
      <c r="CE120">
        <f t="shared" si="64"/>
        <v>136</v>
      </c>
      <c r="CF120">
        <f t="shared" si="64"/>
        <v>137</v>
      </c>
      <c r="CG120">
        <f t="shared" si="64"/>
        <v>139</v>
      </c>
      <c r="CH120">
        <f t="shared" si="64"/>
        <v>142</v>
      </c>
      <c r="CI120">
        <f t="shared" si="64"/>
        <v>145</v>
      </c>
      <c r="CJ120" t="str">
        <f t="shared" si="64"/>
        <v/>
      </c>
      <c r="CK120" s="17">
        <v>10.457122</v>
      </c>
      <c r="CL120" s="5">
        <v>10.818031000000001</v>
      </c>
      <c r="CM120" s="5">
        <v>11.183589</v>
      </c>
      <c r="CN120" s="5">
        <v>11.560141999999999</v>
      </c>
      <c r="CO120" s="5">
        <v>11.952133999999999</v>
      </c>
      <c r="CP120" s="5">
        <v>12.360986</v>
      </c>
      <c r="CQ120" s="5">
        <v>12.784748</v>
      </c>
      <c r="CR120" s="5">
        <v>13.220433000000002</v>
      </c>
      <c r="CS120" s="5">
        <v>13.663562000000001</v>
      </c>
      <c r="CT120" s="5">
        <v>14.110970999999999</v>
      </c>
      <c r="CU120" s="5">
        <v>14.561658</v>
      </c>
      <c r="CV120" s="5">
        <v>15.016761000000001</v>
      </c>
      <c r="CW120" s="5">
        <v>15.477727000000002</v>
      </c>
      <c r="CX120" s="5">
        <v>15.946882</v>
      </c>
      <c r="CY120" s="5" t="s">
        <v>333</v>
      </c>
      <c r="CZ120">
        <f t="shared" si="65"/>
        <v>252.0132886282336</v>
      </c>
      <c r="DA120">
        <f t="shared" si="65"/>
        <v>299.82494579485729</v>
      </c>
      <c r="DB120">
        <f t="shared" si="65"/>
        <v>342.10055633770287</v>
      </c>
      <c r="DC120">
        <f t="shared" si="65"/>
        <v>300.17338816932039</v>
      </c>
      <c r="DD120">
        <f t="shared" si="65"/>
        <v>310.21310052473171</v>
      </c>
      <c r="DE120">
        <f t="shared" si="65"/>
        <v>375.33787530921097</v>
      </c>
      <c r="DF120">
        <f t="shared" si="65"/>
        <v>358.98274455234332</v>
      </c>
      <c r="DG120">
        <f t="shared" si="65"/>
        <v>345.61755422965933</v>
      </c>
      <c r="DH120">
        <f t="shared" si="65"/>
        <v>357.60037154441443</v>
      </c>
      <c r="DI120">
        <f t="shared" si="65"/>
        <v>422.75908302058815</v>
      </c>
      <c r="DJ120">
        <f t="shared" si="65"/>
        <v>415.35663682000393</v>
      </c>
      <c r="DK120">
        <f t="shared" si="65"/>
        <v>477.06367884426294</v>
      </c>
      <c r="DL120">
        <f t="shared" si="65"/>
        <v>487.37058019030252</v>
      </c>
      <c r="DM120">
        <f t="shared" si="65"/>
        <v>484.19182666163789</v>
      </c>
      <c r="DN120" t="str">
        <f t="shared" si="65"/>
        <v/>
      </c>
      <c r="DO120" s="5">
        <v>10.457122</v>
      </c>
      <c r="DP120" s="5">
        <v>10.818031000000001</v>
      </c>
      <c r="DQ120" s="5">
        <v>11.183589</v>
      </c>
      <c r="DR120" s="5">
        <v>11.560141999999999</v>
      </c>
      <c r="DS120" s="5">
        <v>11.952133999999999</v>
      </c>
      <c r="DT120" s="5">
        <v>12.360986</v>
      </c>
      <c r="DU120" s="5">
        <v>12.784748</v>
      </c>
      <c r="DV120" s="5">
        <v>13.220433000000002</v>
      </c>
      <c r="DW120" s="5">
        <v>13.663562000000001</v>
      </c>
      <c r="DX120" s="5">
        <v>14.110970999999999</v>
      </c>
      <c r="DY120" s="5">
        <v>14.561658</v>
      </c>
      <c r="DZ120" s="5">
        <v>15.016761000000001</v>
      </c>
      <c r="EA120" s="5">
        <v>15.477727000000002</v>
      </c>
      <c r="EB120" s="5">
        <v>15.946882</v>
      </c>
      <c r="EC120" s="5">
        <v>16.425858999999999</v>
      </c>
      <c r="ED120" s="127">
        <f t="shared" si="71"/>
        <v>0.77376741978969232</v>
      </c>
      <c r="EE120" s="6">
        <f t="shared" si="71"/>
        <v>0.83467892310789904</v>
      </c>
      <c r="EF120" s="6">
        <f t="shared" si="71"/>
        <v>0.90448540751161155</v>
      </c>
      <c r="EG120" s="6">
        <f t="shared" si="71"/>
        <v>0.76083297171976894</v>
      </c>
      <c r="EH120" s="6">
        <f t="shared" si="71"/>
        <v>0.76381232698547452</v>
      </c>
      <c r="EI120" s="6">
        <f t="shared" si="71"/>
        <v>0.83641148461618631</v>
      </c>
      <c r="EJ120" s="6">
        <f t="shared" si="71"/>
        <v>0.75475203858755024</v>
      </c>
      <c r="EK120" s="6">
        <f t="shared" si="71"/>
        <v>0.73282821850480606</v>
      </c>
      <c r="EL120" s="6">
        <f t="shared" si="71"/>
        <v>0.71849534259808145</v>
      </c>
      <c r="EM120" s="6">
        <f t="shared" si="71"/>
        <v>0.80887687625153326</v>
      </c>
      <c r="EN120" s="6">
        <f t="shared" si="71"/>
        <v>0.75944816177181074</v>
      </c>
      <c r="EO120" s="6">
        <f t="shared" si="66"/>
        <v>0.82149019437071136</v>
      </c>
      <c r="EP120" s="6">
        <f t="shared" si="66"/>
        <v>0.79444492681090373</v>
      </c>
      <c r="EQ120" s="6">
        <f t="shared" si="67"/>
        <v>0.77950561113224082</v>
      </c>
      <c r="ER120" s="129" cm="1">
        <f t="array" ref="ER120">TREND($EM120:$EQ120,$EM$3:$EQ$3,ER$3)</f>
        <v>0.78562942450759188</v>
      </c>
      <c r="ES120" s="17">
        <f t="shared" si="72"/>
        <v>24.099679493863952</v>
      </c>
      <c r="ET120" s="5">
        <f t="shared" si="72"/>
        <v>27.71529733967829</v>
      </c>
      <c r="EU120" s="5">
        <f t="shared" si="72"/>
        <v>30.589514362312748</v>
      </c>
      <c r="EV120" s="5">
        <f t="shared" si="72"/>
        <v>25.96623710758228</v>
      </c>
      <c r="EW120" s="5">
        <f t="shared" si="72"/>
        <v>25.954620365261277</v>
      </c>
      <c r="EX120" s="5">
        <f t="shared" si="72"/>
        <v>30.364719716470105</v>
      </c>
      <c r="EY120" s="5">
        <f t="shared" si="72"/>
        <v>28.078984783457859</v>
      </c>
      <c r="EZ120" s="5">
        <f t="shared" si="72"/>
        <v>26.142680366797311</v>
      </c>
      <c r="FA120" s="5">
        <f t="shared" si="72"/>
        <v>26.171826317647948</v>
      </c>
      <c r="FB120" s="5">
        <f t="shared" si="72"/>
        <v>29.959602568851441</v>
      </c>
      <c r="FC120" s="5">
        <f t="shared" si="72"/>
        <v>28.523993409267266</v>
      </c>
      <c r="FD120" s="5">
        <f t="shared" si="72"/>
        <v>31.768746858544457</v>
      </c>
      <c r="FE120" s="5">
        <f t="shared" si="72"/>
        <v>31.488511212938597</v>
      </c>
      <c r="FF120" s="5">
        <f t="shared" si="70"/>
        <v>30.362789833250027</v>
      </c>
      <c r="FG120" s="5">
        <f t="shared" si="49"/>
        <v>32.428016033942072</v>
      </c>
      <c r="FH120" s="15">
        <f t="shared" si="68"/>
        <v>252.0132886282336</v>
      </c>
      <c r="FI120">
        <f t="shared" si="68"/>
        <v>299.82494579485729</v>
      </c>
      <c r="FJ120">
        <f t="shared" si="68"/>
        <v>342.10055633770287</v>
      </c>
      <c r="FK120">
        <f t="shared" si="68"/>
        <v>300.17338816932039</v>
      </c>
      <c r="FL120">
        <f t="shared" si="68"/>
        <v>310.21310052473171</v>
      </c>
      <c r="FM120">
        <f t="shared" si="68"/>
        <v>375.33787530921097</v>
      </c>
      <c r="FN120">
        <f t="shared" si="68"/>
        <v>358.98274455234332</v>
      </c>
      <c r="FO120">
        <f t="shared" si="68"/>
        <v>345.61755422965933</v>
      </c>
      <c r="FP120">
        <f t="shared" si="68"/>
        <v>357.60037154441443</v>
      </c>
      <c r="FQ120">
        <f t="shared" si="68"/>
        <v>422.75908302058815</v>
      </c>
      <c r="FR120">
        <f t="shared" si="68"/>
        <v>415.35663682000393</v>
      </c>
      <c r="FS120">
        <f t="shared" si="68"/>
        <v>477.06367884426294</v>
      </c>
      <c r="FT120">
        <f t="shared" si="68"/>
        <v>487.37058019030252</v>
      </c>
      <c r="FU120">
        <f t="shared" si="68"/>
        <v>484.19182666163789</v>
      </c>
      <c r="FV120">
        <f t="shared" si="68"/>
        <v>532.65801902327166</v>
      </c>
    </row>
    <row r="121" spans="1:178">
      <c r="A121" t="str">
        <f>VLOOKUP(B121,'[3]country codes'!$A$3:$B$287,2,0)</f>
        <v>NIC</v>
      </c>
      <c r="B121" s="1" t="s">
        <v>20</v>
      </c>
      <c r="C121" s="15">
        <v>1</v>
      </c>
      <c r="E121" s="17">
        <f>IFERROR(VLOOKUP(E$3&amp;$A121,[3]Calcs!$Q$2:$R$2281,2,0),"")</f>
        <v>44.255106113470525</v>
      </c>
      <c r="F121" s="5">
        <f>IFERROR(VLOOKUP(F$3&amp;$A121,[3]Calcs!$Q$2:$R$2281,2,0),"")</f>
        <v>48.671045336800994</v>
      </c>
      <c r="G121" s="5">
        <f>IFERROR(VLOOKUP(G$3&amp;$A121,[3]Calcs!$Q$2:$R$2281,2,0),"")</f>
        <v>50.245930791032322</v>
      </c>
      <c r="H121" s="5">
        <f>IFERROR(VLOOKUP(H$3&amp;$A121,[3]Calcs!$Q$2:$R$2281,2,0),"")</f>
        <v>52.395651169546888</v>
      </c>
      <c r="I121" s="5">
        <f>IFERROR(VLOOKUP(I$3&amp;$A121,[3]Calcs!$Q$2:$R$2281,2,0),"")</f>
        <v>55.217462699001288</v>
      </c>
      <c r="J121" s="5">
        <f>IFERROR(VLOOKUP(J$3&amp;$A121,[3]Calcs!$Q$2:$R$2281,2,0),"")</f>
        <v>52.491641504245351</v>
      </c>
      <c r="K121" s="5">
        <f>IFERROR(VLOOKUP(K$3&amp;$A121,[3]Calcs!$Q$2:$R$2281,2,0),"")</f>
        <v>53.718314678604074</v>
      </c>
      <c r="L121" s="5">
        <f>IFERROR(VLOOKUP(L$3&amp;$A121,[3]Calcs!$Q$2:$R$2281,2,0),"")</f>
        <v>56.271090522428366</v>
      </c>
      <c r="M121" s="5">
        <f>IFERROR(VLOOKUP(M$3&amp;$A121,[3]Calcs!$Q$2:$R$2281,2,0),"")</f>
        <v>60.570752419751265</v>
      </c>
      <c r="N121" s="5">
        <f>IFERROR(VLOOKUP(N$3&amp;$A121,[3]Calcs!$Q$2:$R$2281,2,0),"")</f>
        <v>57.16899761246583</v>
      </c>
      <c r="O121" s="5">
        <f>IFERROR(VLOOKUP(O$3&amp;$A121,[3]Calcs!$Q$2:$R$2281,2,0),"")</f>
        <v>56.17935929648452</v>
      </c>
      <c r="P121" s="5">
        <f>IFERROR(VLOOKUP(P$3&amp;$A121,[3]Calcs!$Q$2:$R$2281,2,0),"")</f>
        <v>59.744659750528527</v>
      </c>
      <c r="Q121" s="5">
        <f>IFERROR(VLOOKUP(Q$3&amp;$A121,[3]Calcs!$Q$2:$R$2281,2,0),"")</f>
        <v>54.185550866253372</v>
      </c>
      <c r="R121" s="5">
        <f>IFERROR(VLOOKUP(R$3&amp;$A121,[3]Calcs!$Q$2:$R$2281,2,0),"")</f>
        <v>55.193643944994051</v>
      </c>
      <c r="S121" s="5" t="str">
        <f>IFERROR(VLOOKUP(S$3&amp;$A121,[3]Calcs!$Q$2:$R$2281,2,0),"")</f>
        <v/>
      </c>
      <c r="T121" s="127">
        <f t="shared" si="40"/>
        <v>0.77227000728676054</v>
      </c>
      <c r="U121" s="6">
        <f t="shared" si="41"/>
        <v>0.74964015435904785</v>
      </c>
      <c r="V121" s="6" t="str">
        <f t="shared" si="42"/>
        <v/>
      </c>
      <c r="W121" s="17">
        <f>_xlfn.XLOOKUP(W$3&amp;$A121,[3]Calcs!$Q$2:$Q$2281,[3]Calcs!$H$2:$H$2281,"")</f>
        <v>4.4601583480834961</v>
      </c>
      <c r="X121" s="5">
        <f>_xlfn.XLOOKUP(X$3&amp;$A121,[3]Calcs!$Q$2:$Q$2281,[3]Calcs!$H$2:$H$2281,"")</f>
        <v>4.9440908432006836</v>
      </c>
      <c r="Y121" s="5">
        <f>_xlfn.XLOOKUP(Y$3&amp;$A121,[3]Calcs!$Q$2:$Q$2281,[3]Calcs!$H$2:$H$2281,"")</f>
        <v>5.1038274765014648</v>
      </c>
      <c r="Z121" s="5">
        <f>_xlfn.XLOOKUP(Z$3&amp;$A121,[3]Calcs!$Q$2:$Q$2281,[3]Calcs!$H$2:$H$2281,"")</f>
        <v>5.3528046607971191</v>
      </c>
      <c r="AA121" s="5">
        <f>_xlfn.XLOOKUP(AA$3&amp;$A121,[3]Calcs!$Q$2:$Q$2281,[3]Calcs!$H$2:$H$2281,"")</f>
        <v>5.686699390411377</v>
      </c>
      <c r="AB121" s="5">
        <f>_xlfn.XLOOKUP(AB$3&amp;$A121,[3]Calcs!$Q$2:$Q$2281,[3]Calcs!$H$2:$H$2281,"")</f>
        <v>5.3857054710388184</v>
      </c>
      <c r="AC121" s="5">
        <f>_xlfn.XLOOKUP(AC$3&amp;$A121,[3]Calcs!$Q$2:$Q$2281,[3]Calcs!$H$2:$H$2281,"")</f>
        <v>5.4480061531066895</v>
      </c>
      <c r="AD121" s="5">
        <f>_xlfn.XLOOKUP(AD$3&amp;$A121,[3]Calcs!$Q$2:$Q$2281,[3]Calcs!$H$2:$H$2281,"")</f>
        <v>5.7722749710083008</v>
      </c>
      <c r="AE121" s="5">
        <f>_xlfn.XLOOKUP(AE$3&amp;$A121,[3]Calcs!$Q$2:$Q$2281,[3]Calcs!$H$2:$H$2281,"")</f>
        <v>6.2752666473388672</v>
      </c>
      <c r="AF121" s="5">
        <f>_xlfn.XLOOKUP(AF$3&amp;$A121,[3]Calcs!$Q$2:$Q$2281,[3]Calcs!$H$2:$H$2281,"")</f>
        <v>5.9241127967834473</v>
      </c>
      <c r="AG121" s="5">
        <f>_xlfn.XLOOKUP(AG$3&amp;$A121,[3]Calcs!$Q$2:$Q$2281,[3]Calcs!$H$2:$H$2281,"")</f>
        <v>6.0127396583557129</v>
      </c>
      <c r="AH121" s="5">
        <f>_xlfn.XLOOKUP(AH$3&amp;$A121,[3]Calcs!$Q$2:$Q$2281,[3]Calcs!$H$2:$H$2281,"")</f>
        <v>6.4763565063476563</v>
      </c>
      <c r="AI121" s="5">
        <f>_xlfn.XLOOKUP(AI$3&amp;$A121,[3]Calcs!$Q$2:$Q$2281,[3]Calcs!$H$2:$H$2281,"")</f>
        <v>5.8189525604248047</v>
      </c>
      <c r="AJ121" s="5">
        <f>_xlfn.XLOOKUP(AJ$3&amp;$A121,[3]Calcs!$Q$2:$Q$2281,[3]Calcs!$H$2:$H$2281,"")</f>
        <v>6.1125450134277344</v>
      </c>
      <c r="AK121" s="128" t="str">
        <f>_xlfn.XLOOKUP(AK$3&amp;$A121,[3]Calcs!$Q$2:$Q$2281,[3]Calcs!$H$2:$H$2281,"")</f>
        <v/>
      </c>
      <c r="AL121" s="127">
        <f t="shared" si="43"/>
        <v>0.11485017839368883</v>
      </c>
      <c r="AM121" s="6" t="str">
        <f t="shared" si="44"/>
        <v/>
      </c>
      <c r="AN121" s="17">
        <f>_xlfn.XLOOKUP(AN$3&amp;$A121,[3]Calcs!$Q$2:$Q$2281,[3]Calcs!$G$2:$G$2281,"")</f>
        <v>71.400000000000006</v>
      </c>
      <c r="AO121" s="5">
        <f>_xlfn.XLOOKUP(AO$3&amp;$A121,[3]Calcs!$Q$2:$Q$2281,[3]Calcs!$G$2:$G$2281,"")</f>
        <v>71.7</v>
      </c>
      <c r="AP121" s="5">
        <f>_xlfn.XLOOKUP(AP$3&amp;$A121,[3]Calcs!$Q$2:$Q$2281,[3]Calcs!$G$2:$G$2281,"")</f>
        <v>71.900000000000006</v>
      </c>
      <c r="AQ121" s="5">
        <f>_xlfn.XLOOKUP(AQ$3&amp;$A121,[3]Calcs!$Q$2:$Q$2281,[3]Calcs!$G$2:$G$2281,"")</f>
        <v>72.2</v>
      </c>
      <c r="AR121" s="5">
        <f>_xlfn.XLOOKUP(AR$3&amp;$A121,[3]Calcs!$Q$2:$Q$2281,[3]Calcs!$G$2:$G$2281,"")</f>
        <v>72.400000000000006</v>
      </c>
      <c r="AS121" s="5">
        <f>_xlfn.XLOOKUP(AS$3&amp;$A121,[3]Calcs!$Q$2:$Q$2281,[3]Calcs!$G$2:$G$2281,"")</f>
        <v>72.7</v>
      </c>
      <c r="AT121" s="5">
        <f>_xlfn.XLOOKUP(AT$3&amp;$A121,[3]Calcs!$Q$2:$Q$2281,[3]Calcs!$G$2:$G$2281,"")</f>
        <v>73</v>
      </c>
      <c r="AU121" s="5">
        <f>_xlfn.XLOOKUP(AU$3&amp;$A121,[3]Calcs!$Q$2:$Q$2281,[3]Calcs!$G$2:$G$2281,"")</f>
        <v>73.2</v>
      </c>
      <c r="AV121" s="5">
        <f>_xlfn.XLOOKUP(AV$3&amp;$A121,[3]Calcs!$Q$2:$Q$2281,[3]Calcs!$G$2:$G$2281,"")</f>
        <v>73.400000000000006</v>
      </c>
      <c r="AW121" s="5">
        <f>_xlfn.XLOOKUP(AW$3&amp;$A121,[3]Calcs!$Q$2:$Q$2281,[3]Calcs!$G$2:$G$2281,"")</f>
        <v>73.599999999999994</v>
      </c>
      <c r="AX121" s="5">
        <f>_xlfn.XLOOKUP(AX$3&amp;$A121,[3]Calcs!$Q$2:$Q$2281,[3]Calcs!$G$2:$G$2281,"")</f>
        <v>73.900000000000006</v>
      </c>
      <c r="AY121" s="5">
        <f>_xlfn.XLOOKUP(AY$3&amp;$A121,[3]Calcs!$Q$2:$Q$2281,[3]Calcs!$G$2:$G$2281,"")</f>
        <v>74.099999999999994</v>
      </c>
      <c r="AZ121" s="5">
        <f>_xlfn.XLOOKUP(AZ$3&amp;$A121,[3]Calcs!$Q$2:$Q$2281,[3]Calcs!$G$2:$G$2281,"")</f>
        <v>74.3</v>
      </c>
      <c r="BA121" s="5">
        <f>_xlfn.XLOOKUP(BA$3&amp;$A121,[3]Calcs!$Q$2:$Q$2281,[3]Calcs!$G$2:$G$2281,"")</f>
        <v>74.5</v>
      </c>
      <c r="BB121" s="5">
        <f>_xlfn.XLOOKUP(BB$3&amp;$A121,[3]Calcs!$Q$2:$Q$2281,[3]Calcs!$G$2:$G$2281,"")</f>
        <v>74.60872868217055</v>
      </c>
      <c r="BC121" s="127">
        <f t="shared" si="45"/>
        <v>0.23934065934065876</v>
      </c>
      <c r="BD121" s="6">
        <f t="shared" si="46"/>
        <v>0.10872868217055043</v>
      </c>
      <c r="BE121" s="17">
        <f>_xlfn.XLOOKUP(BE$3&amp;$A121,[3]Calcs!$Q$2:$Q$2281,[3]Calcs!$I$2:$I$2281,"")</f>
        <v>1.7438186746178299</v>
      </c>
      <c r="BF121" s="5">
        <f>_xlfn.XLOOKUP(BF$3&amp;$A121,[3]Calcs!$Q$2:$Q$2281,[3]Calcs!$I$2:$I$2281,"")</f>
        <v>1.5876880275720899</v>
      </c>
      <c r="BG121" s="5">
        <f>_xlfn.XLOOKUP(BG$3&amp;$A121,[3]Calcs!$Q$2:$Q$2281,[3]Calcs!$I$2:$I$2281,"")</f>
        <v>1.54325560491686</v>
      </c>
      <c r="BH121" s="5">
        <f>_xlfn.XLOOKUP(BH$3&amp;$A121,[3]Calcs!$Q$2:$Q$2281,[3]Calcs!$I$2:$I$2281,"")</f>
        <v>1.4962602921160999</v>
      </c>
      <c r="BI121" s="5">
        <f>_xlfn.XLOOKUP(BI$3&amp;$A121,[3]Calcs!$Q$2:$Q$2281,[3]Calcs!$I$2:$I$2281,"")</f>
        <v>1.4522327590169299</v>
      </c>
      <c r="BJ121" s="5">
        <f>_xlfn.XLOOKUP(BJ$3&amp;$A121,[3]Calcs!$Q$2:$Q$2281,[3]Calcs!$I$2:$I$2281,"")</f>
        <v>1.5502255373365199</v>
      </c>
      <c r="BK121" s="5">
        <f>_xlfn.XLOOKUP(BK$3&amp;$A121,[3]Calcs!$Q$2:$Q$2281,[3]Calcs!$I$2:$I$2281,"")</f>
        <v>1.4425509206502301</v>
      </c>
      <c r="BL121" s="5">
        <f>_xlfn.XLOOKUP(BL$3&amp;$A121,[3]Calcs!$Q$2:$Q$2281,[3]Calcs!$I$2:$I$2281,"")</f>
        <v>1.45026827295924</v>
      </c>
      <c r="BM121" s="5">
        <f>_xlfn.XLOOKUP(BM$3&amp;$A121,[3]Calcs!$Q$2:$Q$2281,[3]Calcs!$I$2:$I$2281,"")</f>
        <v>1.38399801096507</v>
      </c>
      <c r="BN121" s="5">
        <f>_xlfn.XLOOKUP(BN$3&amp;$A121,[3]Calcs!$Q$2:$Q$2281,[3]Calcs!$I$2:$I$2281,"")</f>
        <v>1.49826613806353</v>
      </c>
      <c r="BO121" s="5">
        <f>_xlfn.XLOOKUP(BO$3&amp;$A121,[3]Calcs!$Q$2:$Q$2281,[3]Calcs!$I$2:$I$2281,"")</f>
        <v>1.7547318640729499</v>
      </c>
      <c r="BP121" s="5">
        <f>_xlfn.XLOOKUP(BP$3&amp;$A121,[3]Calcs!$Q$2:$Q$2281,[3]Calcs!$I$2:$I$2281,"")</f>
        <v>1.7401742261622299</v>
      </c>
      <c r="BQ121" s="5">
        <f>_xlfn.XLOOKUP(BQ$3&amp;$A121,[3]Calcs!$Q$2:$Q$2281,[3]Calcs!$I$2:$I$2281,"")</f>
        <v>1.8675145235681809</v>
      </c>
      <c r="BR121" s="5">
        <f>_xlfn.XLOOKUP(BR$3&amp;$A121,[3]Calcs!$Q$2:$Q$2281,[3]Calcs!$I$2:$I$2281,"")</f>
        <v>2.0383031898528388</v>
      </c>
      <c r="BS121" s="5" t="str">
        <f>_xlfn.XLOOKUP(BS$3&amp;$A121,[3]Calcs!$Q$2:$Q$2281,[3]Calcs!$I$2:$I$2281,"")</f>
        <v/>
      </c>
      <c r="BT121" s="127">
        <f t="shared" si="47"/>
        <v>2.2477275642518803E-2</v>
      </c>
      <c r="BU121" s="6" t="str">
        <f t="shared" si="48"/>
        <v/>
      </c>
      <c r="BV121" s="15">
        <f t="shared" si="64"/>
        <v>37</v>
      </c>
      <c r="BW121">
        <f t="shared" si="64"/>
        <v>22</v>
      </c>
      <c r="BX121">
        <f t="shared" si="64"/>
        <v>15</v>
      </c>
      <c r="BY121">
        <f t="shared" si="64"/>
        <v>19</v>
      </c>
      <c r="BZ121">
        <f t="shared" si="64"/>
        <v>7</v>
      </c>
      <c r="CA121">
        <f t="shared" si="64"/>
        <v>16</v>
      </c>
      <c r="CB121">
        <f t="shared" si="64"/>
        <v>10</v>
      </c>
      <c r="CC121">
        <f t="shared" si="64"/>
        <v>8</v>
      </c>
      <c r="CD121">
        <f t="shared" si="64"/>
        <v>2</v>
      </c>
      <c r="CE121">
        <f t="shared" si="64"/>
        <v>5</v>
      </c>
      <c r="CF121">
        <f t="shared" si="64"/>
        <v>7</v>
      </c>
      <c r="CG121">
        <f t="shared" si="64"/>
        <v>3</v>
      </c>
      <c r="CH121">
        <f t="shared" si="64"/>
        <v>17</v>
      </c>
      <c r="CI121">
        <f t="shared" si="64"/>
        <v>16</v>
      </c>
      <c r="CJ121" t="str">
        <f t="shared" si="64"/>
        <v/>
      </c>
      <c r="CK121" s="17">
        <v>5.513757</v>
      </c>
      <c r="CL121" s="5">
        <v>5.5900660000000002</v>
      </c>
      <c r="CM121" s="5">
        <v>5.6674359999999995</v>
      </c>
      <c r="CN121" s="5">
        <v>5.7455379999999998</v>
      </c>
      <c r="CO121" s="5">
        <v>5.824058</v>
      </c>
      <c r="CP121" s="5">
        <v>5.903035</v>
      </c>
      <c r="CQ121" s="5">
        <v>5.9825299999999997</v>
      </c>
      <c r="CR121" s="5">
        <v>6.062462</v>
      </c>
      <c r="CS121" s="5">
        <v>6.1427340000000008</v>
      </c>
      <c r="CT121" s="5">
        <v>6.2232340000000006</v>
      </c>
      <c r="CU121" s="5">
        <v>6.3039700000000005</v>
      </c>
      <c r="CV121" s="5">
        <v>6.384843</v>
      </c>
      <c r="CW121" s="5">
        <v>6.4655020000000007</v>
      </c>
      <c r="CX121" s="5">
        <v>6.5455030000000001</v>
      </c>
      <c r="CY121" s="5" t="s">
        <v>333</v>
      </c>
      <c r="CZ121">
        <f t="shared" si="65"/>
        <v>244.0119011188909</v>
      </c>
      <c r="DA121">
        <f t="shared" si="65"/>
        <v>272.07435572170982</v>
      </c>
      <c r="DB121">
        <f t="shared" si="65"/>
        <v>284.76559701860504</v>
      </c>
      <c r="DC121">
        <f t="shared" si="65"/>
        <v>301.04120482937606</v>
      </c>
      <c r="DD121">
        <f t="shared" si="65"/>
        <v>321.58970537182006</v>
      </c>
      <c r="DE121">
        <f t="shared" si="65"/>
        <v>309.85999700701296</v>
      </c>
      <c r="DF121">
        <f t="shared" si="65"/>
        <v>321.3714291141892</v>
      </c>
      <c r="DG121">
        <f t="shared" si="65"/>
        <v>341.14134799078209</v>
      </c>
      <c r="DH121">
        <f t="shared" si="65"/>
        <v>372.07002029438843</v>
      </c>
      <c r="DI121">
        <f t="shared" si="65"/>
        <v>355.77604968781623</v>
      </c>
      <c r="DJ121">
        <f t="shared" si="65"/>
        <v>354.15299562425957</v>
      </c>
      <c r="DK121">
        <f t="shared" si="65"/>
        <v>381.46027259554381</v>
      </c>
      <c r="DL121">
        <f t="shared" si="65"/>
        <v>350.33678749686294</v>
      </c>
      <c r="DM121">
        <f t="shared" si="65"/>
        <v>361.27016202289042</v>
      </c>
      <c r="DN121" t="str">
        <f t="shared" si="65"/>
        <v/>
      </c>
      <c r="DO121" s="5">
        <v>5.513757</v>
      </c>
      <c r="DP121" s="5">
        <v>5.5900660000000002</v>
      </c>
      <c r="DQ121" s="5">
        <v>5.6674359999999995</v>
      </c>
      <c r="DR121" s="5">
        <v>5.7455379999999998</v>
      </c>
      <c r="DS121" s="5">
        <v>5.824058</v>
      </c>
      <c r="DT121" s="5">
        <v>5.903035</v>
      </c>
      <c r="DU121" s="5">
        <v>5.9825299999999997</v>
      </c>
      <c r="DV121" s="5">
        <v>6.062462</v>
      </c>
      <c r="DW121" s="5">
        <v>6.1427340000000008</v>
      </c>
      <c r="DX121" s="5">
        <v>6.2232340000000006</v>
      </c>
      <c r="DY121" s="5">
        <v>6.3039700000000005</v>
      </c>
      <c r="DZ121" s="5">
        <v>6.384843</v>
      </c>
      <c r="EA121" s="5">
        <v>6.4655020000000007</v>
      </c>
      <c r="EB121" s="5">
        <v>6.5455030000000001</v>
      </c>
      <c r="EC121" s="5">
        <v>6.6245539999999998</v>
      </c>
      <c r="ED121" s="127" t="str">
        <f t="shared" si="71"/>
        <v/>
      </c>
      <c r="EE121" s="6">
        <f t="shared" si="71"/>
        <v>0.94080701131623456</v>
      </c>
      <c r="EF121" s="6">
        <f t="shared" si="71"/>
        <v>0.9579779763324755</v>
      </c>
      <c r="EG121" s="6">
        <f t="shared" si="71"/>
        <v>0.94085410960808258</v>
      </c>
      <c r="EH121" s="6">
        <f t="shared" si="71"/>
        <v>1.0226613590828142</v>
      </c>
      <c r="EI121" s="6">
        <f t="shared" si="71"/>
        <v>0.96122193528985811</v>
      </c>
      <c r="EJ121" s="6">
        <f t="shared" si="71"/>
        <v>0.99100075160987422</v>
      </c>
      <c r="EK121" s="6">
        <f t="shared" si="71"/>
        <v>1.0053529221057214</v>
      </c>
      <c r="EL121" s="6">
        <f t="shared" si="71"/>
        <v>1.1059743798205171</v>
      </c>
      <c r="EM121" s="6">
        <f t="shared" si="71"/>
        <v>1.0747890411168191</v>
      </c>
      <c r="EN121" s="6">
        <f t="shared" si="71"/>
        <v>1.0488300644522679</v>
      </c>
      <c r="EO121" s="6">
        <f t="shared" si="66"/>
        <v>1.1270676289625197</v>
      </c>
      <c r="EP121" s="6">
        <f t="shared" si="66"/>
        <v>1.023148558323312</v>
      </c>
      <c r="EQ121" s="6">
        <f t="shared" si="67"/>
        <v>1.0222415400621456</v>
      </c>
      <c r="ER121" s="129" cm="1">
        <f t="array" ref="ER121">TREND($EM121:$EQ121,$EM$3:$EQ$3,ER$3)</f>
        <v>1.0199824141119223</v>
      </c>
      <c r="ES121" s="17">
        <f t="shared" si="72"/>
        <v>44.255106113470525</v>
      </c>
      <c r="ET121" s="5">
        <f t="shared" si="72"/>
        <v>48.671045336800994</v>
      </c>
      <c r="EU121" s="5">
        <f t="shared" si="72"/>
        <v>50.245930791032322</v>
      </c>
      <c r="EV121" s="5">
        <f t="shared" si="72"/>
        <v>52.395651169546888</v>
      </c>
      <c r="EW121" s="5">
        <f t="shared" si="72"/>
        <v>55.217462699001288</v>
      </c>
      <c r="EX121" s="5">
        <f t="shared" si="72"/>
        <v>52.491641504245351</v>
      </c>
      <c r="EY121" s="5">
        <f t="shared" si="72"/>
        <v>53.718314678604074</v>
      </c>
      <c r="EZ121" s="5">
        <f t="shared" si="72"/>
        <v>56.271090522428366</v>
      </c>
      <c r="FA121" s="5">
        <f t="shared" si="72"/>
        <v>60.570752419751265</v>
      </c>
      <c r="FB121" s="5">
        <f t="shared" si="72"/>
        <v>57.16899761246583</v>
      </c>
      <c r="FC121" s="5">
        <f t="shared" si="72"/>
        <v>56.17935929648452</v>
      </c>
      <c r="FD121" s="5">
        <f t="shared" si="72"/>
        <v>59.744659750528527</v>
      </c>
      <c r="FE121" s="5">
        <f t="shared" si="72"/>
        <v>54.185550866253372</v>
      </c>
      <c r="FF121" s="5">
        <f t="shared" si="70"/>
        <v>55.193643944994051</v>
      </c>
      <c r="FG121" s="5">
        <f t="shared" si="49"/>
        <v>52.252370264127585</v>
      </c>
      <c r="FH121" s="15">
        <f t="shared" si="68"/>
        <v>244.0119011188909</v>
      </c>
      <c r="FI121">
        <f t="shared" si="68"/>
        <v>272.07435572170982</v>
      </c>
      <c r="FJ121">
        <f t="shared" si="68"/>
        <v>284.76559701860504</v>
      </c>
      <c r="FK121">
        <f t="shared" si="68"/>
        <v>301.04120482937606</v>
      </c>
      <c r="FL121">
        <f t="shared" si="68"/>
        <v>321.58970537182006</v>
      </c>
      <c r="FM121">
        <f t="shared" si="68"/>
        <v>309.85999700701296</v>
      </c>
      <c r="FN121">
        <f t="shared" si="68"/>
        <v>321.3714291141892</v>
      </c>
      <c r="FO121">
        <f t="shared" si="68"/>
        <v>341.14134799078209</v>
      </c>
      <c r="FP121">
        <f t="shared" si="68"/>
        <v>372.07002029438843</v>
      </c>
      <c r="FQ121">
        <f t="shared" si="68"/>
        <v>355.77604968781623</v>
      </c>
      <c r="FR121">
        <f t="shared" si="68"/>
        <v>354.15299562425957</v>
      </c>
      <c r="FS121">
        <f t="shared" si="68"/>
        <v>381.46027259554381</v>
      </c>
      <c r="FT121">
        <f t="shared" si="68"/>
        <v>350.33678749686294</v>
      </c>
      <c r="FU121">
        <f t="shared" si="68"/>
        <v>361.27016202289042</v>
      </c>
      <c r="FV121">
        <f t="shared" si="68"/>
        <v>346.14864844270744</v>
      </c>
    </row>
    <row r="122" spans="1:178">
      <c r="A122" t="str">
        <f>VLOOKUP(B122,'[3]country codes'!$A$3:$B$287,2,0)</f>
        <v>DOM</v>
      </c>
      <c r="B122" s="1" t="s">
        <v>21</v>
      </c>
      <c r="C122" s="15">
        <v>1</v>
      </c>
      <c r="E122" s="17">
        <f>IFERROR(VLOOKUP(E$3&amp;$A122,[3]Calcs!$Q$2:$R$2281,2,0),"")</f>
        <v>49.155797547430353</v>
      </c>
      <c r="F122" s="5">
        <f>IFERROR(VLOOKUP(F$3&amp;$A122,[3]Calcs!$Q$2:$R$2281,2,0),"")</f>
        <v>49.324496076071604</v>
      </c>
      <c r="G122" s="5">
        <f>IFERROR(VLOOKUP(G$3&amp;$A122,[3]Calcs!$Q$2:$R$2281,2,0),"")</f>
        <v>48.168242269574577</v>
      </c>
      <c r="H122" s="5">
        <f>IFERROR(VLOOKUP(H$3&amp;$A122,[3]Calcs!$Q$2:$R$2281,2,0),"")</f>
        <v>53.086052480161143</v>
      </c>
      <c r="I122" s="5">
        <f>IFERROR(VLOOKUP(I$3&amp;$A122,[3]Calcs!$Q$2:$R$2281,2,0),"")</f>
        <v>46.872982149267358</v>
      </c>
      <c r="J122" s="5">
        <f>IFERROR(VLOOKUP(J$3&amp;$A122,[3]Calcs!$Q$2:$R$2281,2,0),"")</f>
        <v>51.467595714093008</v>
      </c>
      <c r="K122" s="5">
        <f>IFERROR(VLOOKUP(K$3&amp;$A122,[3]Calcs!$Q$2:$R$2281,2,0),"")</f>
        <v>47.695899294091596</v>
      </c>
      <c r="L122" s="5">
        <f>IFERROR(VLOOKUP(L$3&amp;$A122,[3]Calcs!$Q$2:$R$2281,2,0),"")</f>
        <v>49.826454929970943</v>
      </c>
      <c r="M122" s="5">
        <f>IFERROR(VLOOKUP(M$3&amp;$A122,[3]Calcs!$Q$2:$R$2281,2,0),"")</f>
        <v>52.201258330364325</v>
      </c>
      <c r="N122" s="5">
        <f>IFERROR(VLOOKUP(N$3&amp;$A122,[3]Calcs!$Q$2:$R$2281,2,0),"")</f>
        <v>49.722299541718293</v>
      </c>
      <c r="O122" s="5">
        <f>IFERROR(VLOOKUP(O$3&amp;$A122,[3]Calcs!$Q$2:$R$2281,2,0),"")</f>
        <v>50.843555589491238</v>
      </c>
      <c r="P122" s="5">
        <f>IFERROR(VLOOKUP(P$3&amp;$A122,[3]Calcs!$Q$2:$R$2281,2,0),"")</f>
        <v>53.147119441317585</v>
      </c>
      <c r="Q122" s="5">
        <f>IFERROR(VLOOKUP(Q$3&amp;$A122,[3]Calcs!$Q$2:$R$2281,2,0),"")</f>
        <v>51.427056850467096</v>
      </c>
      <c r="R122" s="5">
        <f>IFERROR(VLOOKUP(R$3&amp;$A122,[3]Calcs!$Q$2:$R$2281,2,0),"")</f>
        <v>54.847261341231608</v>
      </c>
      <c r="S122" s="5">
        <f>IFERROR(VLOOKUP(S$3&amp;$A122,[3]Calcs!$Q$2:$R$2281,2,0),"")</f>
        <v>49.263997635890355</v>
      </c>
      <c r="T122" s="127">
        <f t="shared" si="40"/>
        <v>0.31825877933123614</v>
      </c>
      <c r="U122" s="6">
        <f t="shared" si="41"/>
        <v>0.58186910694302585</v>
      </c>
      <c r="V122" s="6">
        <f t="shared" si="42"/>
        <v>-5.5832637053412526</v>
      </c>
      <c r="W122" s="17">
        <f>_xlfn.XLOOKUP(W$3&amp;$A122,[3]Calcs!$Q$2:$Q$2281,[3]Calcs!$H$2:$H$2281,"")</f>
        <v>5.0879678726196289</v>
      </c>
      <c r="X122" s="5">
        <f>_xlfn.XLOOKUP(X$3&amp;$A122,[3]Calcs!$Q$2:$Q$2281,[3]Calcs!$H$2:$H$2281,"")</f>
        <v>5.081305980682373</v>
      </c>
      <c r="Y122" s="5">
        <f>_xlfn.XLOOKUP(Y$3&amp;$A122,[3]Calcs!$Q$2:$Q$2281,[3]Calcs!$H$2:$H$2281,"")</f>
        <v>4.8423056602478027</v>
      </c>
      <c r="Z122" s="5">
        <f>_xlfn.XLOOKUP(Z$3&amp;$A122,[3]Calcs!$Q$2:$Q$2281,[3]Calcs!$H$2:$H$2281,"")</f>
        <v>5.4316139221191406</v>
      </c>
      <c r="AA122" s="5">
        <f>_xlfn.XLOOKUP(AA$3&amp;$A122,[3]Calcs!$Q$2:$Q$2281,[3]Calcs!$H$2:$H$2281,"")</f>
        <v>4.7350211143493652</v>
      </c>
      <c r="AB122" s="5">
        <f>_xlfn.XLOOKUP(AB$3&amp;$A122,[3]Calcs!$Q$2:$Q$2281,[3]Calcs!$H$2:$H$2281,"")</f>
        <v>5.3965353965759277</v>
      </c>
      <c r="AC122" s="5">
        <f>_xlfn.XLOOKUP(AC$3&amp;$A122,[3]Calcs!$Q$2:$Q$2281,[3]Calcs!$H$2:$H$2281,"")</f>
        <v>4.7533111572265625</v>
      </c>
      <c r="AD122" s="5">
        <f>_xlfn.XLOOKUP(AD$3&amp;$A122,[3]Calcs!$Q$2:$Q$2281,[3]Calcs!$H$2:$H$2281,"")</f>
        <v>5.0155153274536133</v>
      </c>
      <c r="AE122" s="5">
        <f>_xlfn.XLOOKUP(AE$3&amp;$A122,[3]Calcs!$Q$2:$Q$2281,[3]Calcs!$H$2:$H$2281,"")</f>
        <v>5.3873319625854492</v>
      </c>
      <c r="AF122" s="5">
        <f>_xlfn.XLOOKUP(AF$3&amp;$A122,[3]Calcs!$Q$2:$Q$2281,[3]Calcs!$H$2:$H$2281,"")</f>
        <v>5.0618624687194824</v>
      </c>
      <c r="AG122" s="5">
        <f>_xlfn.XLOOKUP(AG$3&amp;$A122,[3]Calcs!$Q$2:$Q$2281,[3]Calcs!$H$2:$H$2281,"")</f>
        <v>5.2386984825134277</v>
      </c>
      <c r="AH122" s="5">
        <f>_xlfn.XLOOKUP(AH$3&amp;$A122,[3]Calcs!$Q$2:$Q$2281,[3]Calcs!$H$2:$H$2281,"")</f>
        <v>5.6052026748657227</v>
      </c>
      <c r="AI122" s="5">
        <f>_xlfn.XLOOKUP(AI$3&amp;$A122,[3]Calcs!$Q$2:$Q$2281,[3]Calcs!$H$2:$H$2281,"")</f>
        <v>5.4332156181335449</v>
      </c>
      <c r="AJ122" s="5">
        <f>_xlfn.XLOOKUP(AJ$3&amp;$A122,[3]Calcs!$Q$2:$Q$2281,[3]Calcs!$H$2:$H$2281,"")</f>
        <v>6.004237174987793</v>
      </c>
      <c r="AK122" s="128">
        <f>_xlfn.XLOOKUP(AK$3&amp;$A122,[3]Calcs!$Q$2:$Q$2281,[3]Calcs!$H$2:$H$2281,"")</f>
        <v>5.1684098243713379</v>
      </c>
      <c r="AL122" s="127">
        <f t="shared" si="43"/>
        <v>5.0916423378409917E-2</v>
      </c>
      <c r="AM122" s="6">
        <f t="shared" si="44"/>
        <v>-0.83582735061645508</v>
      </c>
      <c r="AN122" s="17">
        <f>_xlfn.XLOOKUP(AN$3&amp;$A122,[3]Calcs!$Q$2:$Q$2281,[3]Calcs!$G$2:$G$2281,"")</f>
        <v>71</v>
      </c>
      <c r="AO122" s="5">
        <f>_xlfn.XLOOKUP(AO$3&amp;$A122,[3]Calcs!$Q$2:$Q$2281,[3]Calcs!$G$2:$G$2281,"")</f>
        <v>71.3</v>
      </c>
      <c r="AP122" s="5">
        <f>_xlfn.XLOOKUP(AP$3&amp;$A122,[3]Calcs!$Q$2:$Q$2281,[3]Calcs!$G$2:$G$2281,"")</f>
        <v>71.599999999999994</v>
      </c>
      <c r="AQ122" s="5">
        <f>_xlfn.XLOOKUP(AQ$3&amp;$A122,[3]Calcs!$Q$2:$Q$2281,[3]Calcs!$G$2:$G$2281,"")</f>
        <v>71.8</v>
      </c>
      <c r="AR122" s="5">
        <f>_xlfn.XLOOKUP(AR$3&amp;$A122,[3]Calcs!$Q$2:$Q$2281,[3]Calcs!$G$2:$G$2281,"")</f>
        <v>72</v>
      </c>
      <c r="AS122" s="5">
        <f>_xlfn.XLOOKUP(AS$3&amp;$A122,[3]Calcs!$Q$2:$Q$2281,[3]Calcs!$G$2:$G$2281,"")</f>
        <v>72.3</v>
      </c>
      <c r="AT122" s="5">
        <f>_xlfn.XLOOKUP(AT$3&amp;$A122,[3]Calcs!$Q$2:$Q$2281,[3]Calcs!$G$2:$G$2281,"")</f>
        <v>72.5</v>
      </c>
      <c r="AU122" s="5">
        <f>_xlfn.XLOOKUP(AU$3&amp;$A122,[3]Calcs!$Q$2:$Q$2281,[3]Calcs!$G$2:$G$2281,"")</f>
        <v>72.8</v>
      </c>
      <c r="AV122" s="5">
        <f>_xlfn.XLOOKUP(AV$3&amp;$A122,[3]Calcs!$Q$2:$Q$2281,[3]Calcs!$G$2:$G$2281,"")</f>
        <v>73</v>
      </c>
      <c r="AW122" s="5">
        <f>_xlfn.XLOOKUP(AW$3&amp;$A122,[3]Calcs!$Q$2:$Q$2281,[3]Calcs!$G$2:$G$2281,"")</f>
        <v>73.2</v>
      </c>
      <c r="AX122" s="5">
        <f>_xlfn.XLOOKUP(AX$3&amp;$A122,[3]Calcs!$Q$2:$Q$2281,[3]Calcs!$G$2:$G$2281,"")</f>
        <v>73.5</v>
      </c>
      <c r="AY122" s="5">
        <f>_xlfn.XLOOKUP(AY$3&amp;$A122,[3]Calcs!$Q$2:$Q$2281,[3]Calcs!$G$2:$G$2281,"")</f>
        <v>73.7</v>
      </c>
      <c r="AZ122" s="5">
        <f>_xlfn.XLOOKUP(AZ$3&amp;$A122,[3]Calcs!$Q$2:$Q$2281,[3]Calcs!$G$2:$G$2281,"")</f>
        <v>73.900000000000006</v>
      </c>
      <c r="BA122" s="5">
        <f>_xlfn.XLOOKUP(BA$3&amp;$A122,[3]Calcs!$Q$2:$Q$2281,[3]Calcs!$G$2:$G$2281,"")</f>
        <v>74.099999999999994</v>
      </c>
      <c r="BB122" s="5">
        <f>_xlfn.XLOOKUP(BB$3&amp;$A122,[3]Calcs!$Q$2:$Q$2281,[3]Calcs!$G$2:$G$2281,"")</f>
        <v>73.621984496124014</v>
      </c>
      <c r="BC122" s="127">
        <f t="shared" si="45"/>
        <v>0.23758241758241788</v>
      </c>
      <c r="BD122" s="6">
        <f t="shared" si="46"/>
        <v>-0.47801550387598013</v>
      </c>
      <c r="BE122" s="17">
        <f>_xlfn.XLOOKUP(BE$3&amp;$A122,[3]Calcs!$Q$2:$Q$2281,[3]Calcs!$I$2:$I$2281,"")</f>
        <v>1.60451000710614</v>
      </c>
      <c r="BF122" s="5">
        <f>_xlfn.XLOOKUP(BF$3&amp;$A122,[3]Calcs!$Q$2:$Q$2281,[3]Calcs!$I$2:$I$2281,"")</f>
        <v>1.58847409730421</v>
      </c>
      <c r="BG122" s="5">
        <f>_xlfn.XLOOKUP(BG$3&amp;$A122,[3]Calcs!$Q$2:$Q$2281,[3]Calcs!$I$2:$I$2281,"")</f>
        <v>1.5383747056019099</v>
      </c>
      <c r="BH122" s="5">
        <f>_xlfn.XLOOKUP(BH$3&amp;$A122,[3]Calcs!$Q$2:$Q$2281,[3]Calcs!$I$2:$I$2281,"")</f>
        <v>1.4286210919878499</v>
      </c>
      <c r="BI122" s="5">
        <f>_xlfn.XLOOKUP(BI$3&amp;$A122,[3]Calcs!$Q$2:$Q$2281,[3]Calcs!$I$2:$I$2281,"")</f>
        <v>1.63961497032368</v>
      </c>
      <c r="BJ122" s="5">
        <f>_xlfn.XLOOKUP(BJ$3&amp;$A122,[3]Calcs!$Q$2:$Q$2281,[3]Calcs!$I$2:$I$2281,"")</f>
        <v>1.66941819271062</v>
      </c>
      <c r="BK122" s="5">
        <f>_xlfn.XLOOKUP(BK$3&amp;$A122,[3]Calcs!$Q$2:$Q$2281,[3]Calcs!$I$2:$I$2281,"")</f>
        <v>1.53673281951651</v>
      </c>
      <c r="BL122" s="5">
        <f>_xlfn.XLOOKUP(BL$3&amp;$A122,[3]Calcs!$Q$2:$Q$2281,[3]Calcs!$I$2:$I$2281,"")</f>
        <v>1.54352774525281</v>
      </c>
      <c r="BM122" s="5">
        <f>_xlfn.XLOOKUP(BM$3&amp;$A122,[3]Calcs!$Q$2:$Q$2281,[3]Calcs!$I$2:$I$2281,"")</f>
        <v>1.6037167091768501</v>
      </c>
      <c r="BN122" s="5">
        <f>_xlfn.XLOOKUP(BN$3&amp;$A122,[3]Calcs!$Q$2:$Q$2281,[3]Calcs!$I$2:$I$2281,"")</f>
        <v>1.63344577865539</v>
      </c>
      <c r="BO122" s="5">
        <f>_xlfn.XLOOKUP(BO$3&amp;$A122,[3]Calcs!$Q$2:$Q$2281,[3]Calcs!$I$2:$I$2281,"")</f>
        <v>1.68261751783341</v>
      </c>
      <c r="BP122" s="5">
        <f>_xlfn.XLOOKUP(BP$3&amp;$A122,[3]Calcs!$Q$2:$Q$2281,[3]Calcs!$I$2:$I$2281,"")</f>
        <v>1.7527466877290501</v>
      </c>
      <c r="BQ122" s="5">
        <f>_xlfn.XLOOKUP(BQ$3&amp;$A122,[3]Calcs!$Q$2:$Q$2281,[3]Calcs!$I$2:$I$2281,"")</f>
        <v>1.827284323555568</v>
      </c>
      <c r="BR122" s="5">
        <f>_xlfn.XLOOKUP(BR$3&amp;$A122,[3]Calcs!$Q$2:$Q$2281,[3]Calcs!$I$2:$I$2281,"")</f>
        <v>1.9270284707766685</v>
      </c>
      <c r="BS122" s="5">
        <f>_xlfn.XLOOKUP(BS$3&amp;$A122,[3]Calcs!$Q$2:$Q$2281,[3]Calcs!$I$2:$I$2281,"")</f>
        <v>1.8235074821896951</v>
      </c>
      <c r="BT122" s="127">
        <f t="shared" si="47"/>
        <v>2.2650153523820948E-2</v>
      </c>
      <c r="BU122" s="6">
        <f t="shared" si="48"/>
        <v>-0.10352098858697345</v>
      </c>
      <c r="BV122" s="15">
        <f t="shared" si="64"/>
        <v>16</v>
      </c>
      <c r="BW122">
        <f t="shared" si="64"/>
        <v>17</v>
      </c>
      <c r="BX122">
        <f t="shared" si="64"/>
        <v>25</v>
      </c>
      <c r="BY122">
        <f t="shared" si="64"/>
        <v>15</v>
      </c>
      <c r="BZ122">
        <f t="shared" si="64"/>
        <v>38</v>
      </c>
      <c r="CA122">
        <f t="shared" si="64"/>
        <v>19</v>
      </c>
      <c r="CB122">
        <f t="shared" si="64"/>
        <v>40</v>
      </c>
      <c r="CC122">
        <f t="shared" si="64"/>
        <v>33</v>
      </c>
      <c r="CD122">
        <f t="shared" si="64"/>
        <v>21</v>
      </c>
      <c r="CE122">
        <f t="shared" si="64"/>
        <v>30</v>
      </c>
      <c r="CF122">
        <f t="shared" si="64"/>
        <v>30</v>
      </c>
      <c r="CG122">
        <f t="shared" si="64"/>
        <v>21</v>
      </c>
      <c r="CH122">
        <f t="shared" si="64"/>
        <v>26</v>
      </c>
      <c r="CI122">
        <f t="shared" si="64"/>
        <v>19</v>
      </c>
      <c r="CJ122">
        <f t="shared" si="64"/>
        <v>37</v>
      </c>
      <c r="CK122" s="17">
        <v>9.2186810000000001</v>
      </c>
      <c r="CL122" s="5">
        <v>9.3388559999999998</v>
      </c>
      <c r="CM122" s="5">
        <v>9.4580789999999997</v>
      </c>
      <c r="CN122" s="5">
        <v>9.5767360000000004</v>
      </c>
      <c r="CO122" s="5">
        <v>9.6951169999999998</v>
      </c>
      <c r="CP122" s="5">
        <v>9.8132189999999984</v>
      </c>
      <c r="CQ122" s="5">
        <v>9.9309159999999999</v>
      </c>
      <c r="CR122" s="5">
        <v>10.048226000000001</v>
      </c>
      <c r="CS122" s="5">
        <v>10.165182000000001</v>
      </c>
      <c r="CT122" s="5">
        <v>10.281675</v>
      </c>
      <c r="CU122" s="5">
        <v>10.397737999999999</v>
      </c>
      <c r="CV122" s="5">
        <v>10.513111</v>
      </c>
      <c r="CW122" s="5">
        <v>10.627147000000001</v>
      </c>
      <c r="CX122" s="5">
        <v>10.738957000000001</v>
      </c>
      <c r="CY122" s="5">
        <v>10.847904</v>
      </c>
      <c r="CZ122">
        <f t="shared" si="65"/>
        <v>453.15161689034278</v>
      </c>
      <c r="DA122">
        <f t="shared" si="65"/>
        <v>460.63436612699775</v>
      </c>
      <c r="DB122">
        <f t="shared" si="65"/>
        <v>455.57904067677561</v>
      </c>
      <c r="DC122">
        <f t="shared" si="65"/>
        <v>508.39110988464853</v>
      </c>
      <c r="DD122">
        <f t="shared" si="65"/>
        <v>454.4390460760585</v>
      </c>
      <c r="DE122">
        <f t="shared" si="65"/>
        <v>505.06278814585602</v>
      </c>
      <c r="DF122">
        <f t="shared" si="65"/>
        <v>473.66396943408296</v>
      </c>
      <c r="DG122">
        <f t="shared" si="65"/>
        <v>500.66747991516229</v>
      </c>
      <c r="DH122">
        <f t="shared" si="65"/>
        <v>530.63529155716958</v>
      </c>
      <c r="DI122">
        <f t="shared" si="65"/>
        <v>511.22852414059645</v>
      </c>
      <c r="DJ122">
        <f t="shared" si="65"/>
        <v>528.65797000796533</v>
      </c>
      <c r="DK122">
        <f t="shared" si="65"/>
        <v>558.74156601682978</v>
      </c>
      <c r="DL122">
        <f t="shared" si="65"/>
        <v>546.52289292727085</v>
      </c>
      <c r="DM122">
        <f t="shared" si="65"/>
        <v>589.00238111124861</v>
      </c>
      <c r="DN122">
        <f t="shared" si="65"/>
        <v>534.4111170103655</v>
      </c>
      <c r="DO122" s="5">
        <v>9.2186810000000001</v>
      </c>
      <c r="DP122" s="5">
        <v>9.3388559999999998</v>
      </c>
      <c r="DQ122" s="5">
        <v>9.4580789999999997</v>
      </c>
      <c r="DR122" s="5">
        <v>9.5767360000000004</v>
      </c>
      <c r="DS122" s="5">
        <v>9.6951169999999998</v>
      </c>
      <c r="DT122" s="5">
        <v>9.8132189999999984</v>
      </c>
      <c r="DU122" s="5">
        <v>9.9309159999999999</v>
      </c>
      <c r="DV122" s="5">
        <v>10.048226000000001</v>
      </c>
      <c r="DW122" s="5">
        <v>10.165182000000001</v>
      </c>
      <c r="DX122" s="5">
        <v>10.281675</v>
      </c>
      <c r="DY122" s="5">
        <v>10.397737999999999</v>
      </c>
      <c r="DZ122" s="5">
        <v>10.513111</v>
      </c>
      <c r="EA122" s="5">
        <v>10.627147000000001</v>
      </c>
      <c r="EB122" s="5">
        <v>10.738957000000001</v>
      </c>
      <c r="EC122" s="5">
        <v>10.847904</v>
      </c>
      <c r="ED122" s="127" t="str">
        <f t="shared" si="71"/>
        <v/>
      </c>
      <c r="EE122" s="6">
        <f t="shared" si="71"/>
        <v>0.95343815644166563</v>
      </c>
      <c r="EF122" s="6">
        <f t="shared" si="71"/>
        <v>0.9183652193609092</v>
      </c>
      <c r="EG122" s="6">
        <f t="shared" si="71"/>
        <v>0.95325145358360253</v>
      </c>
      <c r="EH122" s="6">
        <f t="shared" si="71"/>
        <v>0.86811644878244731</v>
      </c>
      <c r="EI122" s="6">
        <f t="shared" si="71"/>
        <v>0.94246970640107297</v>
      </c>
      <c r="EJ122" s="6">
        <f t="shared" si="71"/>
        <v>0.87989864037897469</v>
      </c>
      <c r="EK122" s="6">
        <f t="shared" si="71"/>
        <v>0.89021150286841033</v>
      </c>
      <c r="EL122" s="6">
        <f t="shared" si="71"/>
        <v>0.95315398936581952</v>
      </c>
      <c r="EM122" s="6">
        <f t="shared" si="71"/>
        <v>0.93478956914426858</v>
      </c>
      <c r="EN122" s="6">
        <f t="shared" si="71"/>
        <v>0.94921427288768501</v>
      </c>
      <c r="EO122" s="6">
        <f t="shared" si="71"/>
        <v>1.0026067291208189</v>
      </c>
      <c r="EP122" s="6">
        <f t="shared" si="71"/>
        <v>0.97106180954481125</v>
      </c>
      <c r="EQ122" s="6">
        <f t="shared" si="67"/>
        <v>1.0158261874778203</v>
      </c>
      <c r="ER122" s="6">
        <f>IFERROR(S122/VLOOKUP($C122,$C$159:$S$166,S$3-2003,0),"")</f>
        <v>0.96164845696877654</v>
      </c>
      <c r="ES122" s="17">
        <f t="shared" si="72"/>
        <v>49.155797547430353</v>
      </c>
      <c r="ET122" s="5">
        <f t="shared" si="72"/>
        <v>49.324496076071604</v>
      </c>
      <c r="EU122" s="5">
        <f t="shared" si="72"/>
        <v>48.168242269574577</v>
      </c>
      <c r="EV122" s="5">
        <f t="shared" si="72"/>
        <v>53.086052480161143</v>
      </c>
      <c r="EW122" s="5">
        <f t="shared" si="72"/>
        <v>46.872982149267358</v>
      </c>
      <c r="EX122" s="5">
        <f t="shared" si="72"/>
        <v>51.467595714093008</v>
      </c>
      <c r="EY122" s="5">
        <f t="shared" si="72"/>
        <v>47.695899294091596</v>
      </c>
      <c r="EZ122" s="5">
        <f t="shared" si="72"/>
        <v>49.826454929970943</v>
      </c>
      <c r="FA122" s="5">
        <f t="shared" si="72"/>
        <v>52.201258330364325</v>
      </c>
      <c r="FB122" s="5">
        <f t="shared" si="72"/>
        <v>49.722299541718293</v>
      </c>
      <c r="FC122" s="5">
        <f t="shared" si="72"/>
        <v>50.843555589491238</v>
      </c>
      <c r="FD122" s="5">
        <f t="shared" si="72"/>
        <v>53.147119441317585</v>
      </c>
      <c r="FE122" s="5">
        <f t="shared" si="72"/>
        <v>51.427056850467096</v>
      </c>
      <c r="FF122" s="5">
        <f t="shared" si="70"/>
        <v>54.847261341231608</v>
      </c>
      <c r="FG122" s="5">
        <f t="shared" si="49"/>
        <v>49.263997635890355</v>
      </c>
      <c r="FH122" s="15">
        <f t="shared" si="68"/>
        <v>453.15161689034278</v>
      </c>
      <c r="FI122">
        <f t="shared" si="68"/>
        <v>460.63436612699775</v>
      </c>
      <c r="FJ122">
        <f t="shared" si="68"/>
        <v>455.57904067677561</v>
      </c>
      <c r="FK122">
        <f t="shared" si="68"/>
        <v>508.39110988464853</v>
      </c>
      <c r="FL122">
        <f t="shared" si="68"/>
        <v>454.4390460760585</v>
      </c>
      <c r="FM122">
        <f t="shared" si="68"/>
        <v>505.06278814585602</v>
      </c>
      <c r="FN122">
        <f t="shared" si="68"/>
        <v>473.66396943408296</v>
      </c>
      <c r="FO122">
        <f t="shared" si="68"/>
        <v>500.66747991516229</v>
      </c>
      <c r="FP122">
        <f t="shared" si="68"/>
        <v>530.63529155716958</v>
      </c>
      <c r="FQ122">
        <f t="shared" si="68"/>
        <v>511.22852414059645</v>
      </c>
      <c r="FR122">
        <f t="shared" si="68"/>
        <v>528.65797000796533</v>
      </c>
      <c r="FS122">
        <f t="shared" si="68"/>
        <v>558.74156601682978</v>
      </c>
      <c r="FT122">
        <f t="shared" si="68"/>
        <v>546.52289292727085</v>
      </c>
      <c r="FU122">
        <f t="shared" si="68"/>
        <v>589.00238111124861</v>
      </c>
      <c r="FV122">
        <f t="shared" si="68"/>
        <v>534.4111170103655</v>
      </c>
    </row>
    <row r="123" spans="1:178">
      <c r="A123" t="str">
        <f>VLOOKUP(B123,'[3]country codes'!$A$3:$B$287,2,0)</f>
        <v>IND</v>
      </c>
      <c r="B123" s="1" t="s">
        <v>124</v>
      </c>
      <c r="C123" s="15">
        <v>6</v>
      </c>
      <c r="E123" s="17">
        <f>IFERROR(VLOOKUP(E$3&amp;$A123,[3]Calcs!$Q$2:$R$2281,2,0),"")</f>
        <v>50.382971677467964</v>
      </c>
      <c r="F123" s="5">
        <f>IFERROR(VLOOKUP(F$3&amp;$A123,[3]Calcs!$Q$2:$R$2281,2,0),"")</f>
        <v>47.962502201459941</v>
      </c>
      <c r="G123" s="5">
        <f>IFERROR(VLOOKUP(G$3&amp;$A123,[3]Calcs!$Q$2:$R$2281,2,0),"")</f>
        <v>49.206065082804379</v>
      </c>
      <c r="H123" s="5">
        <f>IFERROR(VLOOKUP(H$3&amp;$A123,[3]Calcs!$Q$2:$R$2281,2,0),"")</f>
        <v>44.726032612604236</v>
      </c>
      <c r="I123" s="5">
        <f>IFERROR(VLOOKUP(I$3&amp;$A123,[3]Calcs!$Q$2:$R$2281,2,0),"")</f>
        <v>48.059390270061897</v>
      </c>
      <c r="J123" s="5">
        <f>IFERROR(VLOOKUP(J$3&amp;$A123,[3]Calcs!$Q$2:$R$2281,2,0),"")</f>
        <v>45.654123653207677</v>
      </c>
      <c r="K123" s="5">
        <f>IFERROR(VLOOKUP(K$3&amp;$A123,[3]Calcs!$Q$2:$R$2281,2,0),"")</f>
        <v>46.28362235236424</v>
      </c>
      <c r="L123" s="5">
        <f>IFERROR(VLOOKUP(L$3&amp;$A123,[3]Calcs!$Q$2:$R$2281,2,0),"")</f>
        <v>44.562121563305858</v>
      </c>
      <c r="M123" s="5">
        <f>IFERROR(VLOOKUP(M$3&amp;$A123,[3]Calcs!$Q$2:$R$2281,2,0),"")</f>
        <v>44.49977439741599</v>
      </c>
      <c r="N123" s="5">
        <f>IFERROR(VLOOKUP(N$3&amp;$A123,[3]Calcs!$Q$2:$R$2281,2,0),"")</f>
        <v>44.101263315145168</v>
      </c>
      <c r="O123" s="5">
        <f>IFERROR(VLOOKUP(O$3&amp;$A123,[3]Calcs!$Q$2:$R$2281,2,0),"")</f>
        <v>43.028984228617368</v>
      </c>
      <c r="P123" s="5">
        <f>IFERROR(VLOOKUP(P$3&amp;$A123,[3]Calcs!$Q$2:$R$2281,2,0),"")</f>
        <v>42.02997103252757</v>
      </c>
      <c r="Q123" s="5">
        <f>IFERROR(VLOOKUP(Q$3&amp;$A123,[3]Calcs!$Q$2:$R$2281,2,0),"")</f>
        <v>40.296373131527645</v>
      </c>
      <c r="R123" s="5">
        <f>IFERROR(VLOOKUP(R$3&amp;$A123,[3]Calcs!$Q$2:$R$2281,2,0),"")</f>
        <v>36.372131822549619</v>
      </c>
      <c r="S123" s="5">
        <f>IFERROR(VLOOKUP(S$3&amp;$A123,[3]Calcs!$Q$2:$R$2281,2,0),"")</f>
        <v>43.757282125830827</v>
      </c>
      <c r="T123" s="127">
        <f t="shared" si="40"/>
        <v>-0.80858836561452796</v>
      </c>
      <c r="U123" s="6">
        <f t="shared" si="41"/>
        <v>-0.91696766576591182</v>
      </c>
      <c r="V123" s="6">
        <f t="shared" si="42"/>
        <v>7.3851503032812076</v>
      </c>
      <c r="W123" s="17">
        <f>_xlfn.XLOOKUP(W$3&amp;$A123,[3]Calcs!$Q$2:$Q$2281,[3]Calcs!$H$2:$H$2281,"")</f>
        <v>5.3482589721679688</v>
      </c>
      <c r="X123" s="5">
        <f>_xlfn.XLOOKUP(X$3&amp;$A123,[3]Calcs!$Q$2:$Q$2281,[3]Calcs!$H$2:$H$2281,"")</f>
        <v>5.0267934799194336</v>
      </c>
      <c r="Y123" s="5">
        <f>_xlfn.XLOOKUP(Y$3&amp;$A123,[3]Calcs!$Q$2:$Q$2281,[3]Calcs!$H$2:$H$2281,"")</f>
        <v>5.1458330154418945</v>
      </c>
      <c r="Z123" s="5">
        <f>_xlfn.XLOOKUP(Z$3&amp;$A123,[3]Calcs!$Q$2:$Q$2281,[3]Calcs!$H$2:$H$2281,"")</f>
        <v>4.5215177536010742</v>
      </c>
      <c r="AA123" s="5">
        <f>_xlfn.XLOOKUP(AA$3&amp;$A123,[3]Calcs!$Q$2:$Q$2281,[3]Calcs!$H$2:$H$2281,"")</f>
        <v>4.9892773628234863</v>
      </c>
      <c r="AB123" s="5">
        <f>_xlfn.XLOOKUP(AB$3&amp;$A123,[3]Calcs!$Q$2:$Q$2281,[3]Calcs!$H$2:$H$2281,"")</f>
        <v>4.6348714828491211</v>
      </c>
      <c r="AC123" s="5">
        <f>_xlfn.XLOOKUP(AC$3&amp;$A123,[3]Calcs!$Q$2:$Q$2281,[3]Calcs!$H$2:$H$2281,"")</f>
        <v>4.720146656036377</v>
      </c>
      <c r="AD123" s="5">
        <f>_xlfn.XLOOKUP(AD$3&amp;$A123,[3]Calcs!$Q$2:$Q$2281,[3]Calcs!$H$2:$H$2281,"")</f>
        <v>4.4277887344360352</v>
      </c>
      <c r="AE123" s="5">
        <f>_xlfn.XLOOKUP(AE$3&amp;$A123,[3]Calcs!$Q$2:$Q$2281,[3]Calcs!$H$2:$H$2281,"")</f>
        <v>4.4243793487548828</v>
      </c>
      <c r="AF123" s="5">
        <f>_xlfn.XLOOKUP(AF$3&amp;$A123,[3]Calcs!$Q$2:$Q$2281,[3]Calcs!$H$2:$H$2281,"")</f>
        <v>4.3420791625976563</v>
      </c>
      <c r="AG123" s="5">
        <f>_xlfn.XLOOKUP(AG$3&amp;$A123,[3]Calcs!$Q$2:$Q$2281,[3]Calcs!$H$2:$H$2281,"")</f>
        <v>4.1791772842407227</v>
      </c>
      <c r="AH123" s="5">
        <f>_xlfn.XLOOKUP(AH$3&amp;$A123,[3]Calcs!$Q$2:$Q$2281,[3]Calcs!$H$2:$H$2281,"")</f>
        <v>4.0461111068725586</v>
      </c>
      <c r="AI123" s="5">
        <f>_xlfn.XLOOKUP(AI$3&amp;$A123,[3]Calcs!$Q$2:$Q$2281,[3]Calcs!$H$2:$H$2281,"")</f>
        <v>3.8180687427520752</v>
      </c>
      <c r="AJ123" s="5">
        <f>_xlfn.XLOOKUP(AJ$3&amp;$A123,[3]Calcs!$Q$2:$Q$2281,[3]Calcs!$H$2:$H$2281,"")</f>
        <v>3.2487697601318359</v>
      </c>
      <c r="AK123" s="128">
        <f>_xlfn.XLOOKUP(AK$3&amp;$A123,[3]Calcs!$Q$2:$Q$2281,[3]Calcs!$H$2:$H$2281,"")</f>
        <v>4.2252812385559082</v>
      </c>
      <c r="AL123" s="127">
        <f t="shared" si="43"/>
        <v>-0.12536931352300959</v>
      </c>
      <c r="AM123" s="6">
        <f t="shared" si="44"/>
        <v>0.97651147842407227</v>
      </c>
      <c r="AN123" s="17">
        <f>_xlfn.XLOOKUP(AN$3&amp;$A123,[3]Calcs!$Q$2:$Q$2281,[3]Calcs!$G$2:$G$2281,"")</f>
        <v>64.900000000000006</v>
      </c>
      <c r="AO123" s="5">
        <f>_xlfn.XLOOKUP(AO$3&amp;$A123,[3]Calcs!$Q$2:$Q$2281,[3]Calcs!$G$2:$G$2281,"")</f>
        <v>65.3</v>
      </c>
      <c r="AP123" s="5">
        <f>_xlfn.XLOOKUP(AP$3&amp;$A123,[3]Calcs!$Q$2:$Q$2281,[3]Calcs!$G$2:$G$2281,"")</f>
        <v>65.8</v>
      </c>
      <c r="AQ123" s="5">
        <f>_xlfn.XLOOKUP(AQ$3&amp;$A123,[3]Calcs!$Q$2:$Q$2281,[3]Calcs!$G$2:$G$2281,"")</f>
        <v>66.2</v>
      </c>
      <c r="AR123" s="5">
        <f>_xlfn.XLOOKUP(AR$3&amp;$A123,[3]Calcs!$Q$2:$Q$2281,[3]Calcs!$G$2:$G$2281,"")</f>
        <v>66.7</v>
      </c>
      <c r="AS123" s="5">
        <f>_xlfn.XLOOKUP(AS$3&amp;$A123,[3]Calcs!$Q$2:$Q$2281,[3]Calcs!$G$2:$G$2281,"")</f>
        <v>67.099999999999994</v>
      </c>
      <c r="AT123" s="5">
        <f>_xlfn.XLOOKUP(AT$3&amp;$A123,[3]Calcs!$Q$2:$Q$2281,[3]Calcs!$G$2:$G$2281,"")</f>
        <v>67.5</v>
      </c>
      <c r="AU123" s="5">
        <f>_xlfn.XLOOKUP(AU$3&amp;$A123,[3]Calcs!$Q$2:$Q$2281,[3]Calcs!$G$2:$G$2281,"")</f>
        <v>67.900000000000006</v>
      </c>
      <c r="AV123" s="5">
        <f>_xlfn.XLOOKUP(AV$3&amp;$A123,[3]Calcs!$Q$2:$Q$2281,[3]Calcs!$G$2:$G$2281,"")</f>
        <v>68.3</v>
      </c>
      <c r="AW123" s="5">
        <f>_xlfn.XLOOKUP(AW$3&amp;$A123,[3]Calcs!$Q$2:$Q$2281,[3]Calcs!$G$2:$G$2281,"")</f>
        <v>68.599999999999994</v>
      </c>
      <c r="AX123" s="5">
        <f>_xlfn.XLOOKUP(AX$3&amp;$A123,[3]Calcs!$Q$2:$Q$2281,[3]Calcs!$G$2:$G$2281,"")</f>
        <v>68.900000000000006</v>
      </c>
      <c r="AY123" s="5">
        <f>_xlfn.XLOOKUP(AY$3&amp;$A123,[3]Calcs!$Q$2:$Q$2281,[3]Calcs!$G$2:$G$2281,"")</f>
        <v>69.2</v>
      </c>
      <c r="AZ123" s="5">
        <f>_xlfn.XLOOKUP(AZ$3&amp;$A123,[3]Calcs!$Q$2:$Q$2281,[3]Calcs!$G$2:$G$2281,"")</f>
        <v>69.400000000000006</v>
      </c>
      <c r="BA123" s="5">
        <f>_xlfn.XLOOKUP(BA$3&amp;$A123,[3]Calcs!$Q$2:$Q$2281,[3]Calcs!$G$2:$G$2281,"")</f>
        <v>69.7</v>
      </c>
      <c r="BB123" s="5">
        <f>_xlfn.XLOOKUP(BB$3&amp;$A123,[3]Calcs!$Q$2:$Q$2281,[3]Calcs!$G$2:$G$2281,"")</f>
        <v>69.765302325581402</v>
      </c>
      <c r="BC123" s="127">
        <f t="shared" si="45"/>
        <v>0.37472527472527495</v>
      </c>
      <c r="BD123" s="6">
        <f t="shared" si="46"/>
        <v>6.5302325581399145E-2</v>
      </c>
      <c r="BE123" s="17">
        <f>_xlfn.XLOOKUP(BE$3&amp;$A123,[3]Calcs!$Q$2:$Q$2281,[3]Calcs!$I$2:$I$2281,"")</f>
        <v>0.90723461259295701</v>
      </c>
      <c r="BF123" s="5">
        <f>_xlfn.XLOOKUP(BF$3&amp;$A123,[3]Calcs!$Q$2:$Q$2281,[3]Calcs!$I$2:$I$2281,"")</f>
        <v>0.96487599028443505</v>
      </c>
      <c r="BG123" s="5">
        <f>_xlfn.XLOOKUP(BG$3&amp;$A123,[3]Calcs!$Q$2:$Q$2281,[3]Calcs!$I$2:$I$2281,"")</f>
        <v>0.96881409858018497</v>
      </c>
      <c r="BH123" s="5">
        <f>_xlfn.XLOOKUP(BH$3&amp;$A123,[3]Calcs!$Q$2:$Q$2281,[3]Calcs!$I$2:$I$2281,"")</f>
        <v>1.0044060207888501</v>
      </c>
      <c r="BI123" s="5">
        <f>_xlfn.XLOOKUP(BI$3&amp;$A123,[3]Calcs!$Q$2:$Q$2281,[3]Calcs!$I$2:$I$2281,"")</f>
        <v>1.0550073830392499</v>
      </c>
      <c r="BJ123" s="5">
        <f>_xlfn.XLOOKUP(BJ$3&amp;$A123,[3]Calcs!$Q$2:$Q$2281,[3]Calcs!$I$2:$I$2281,"")</f>
        <v>1.0731575274007401</v>
      </c>
      <c r="BK123" s="5">
        <f>_xlfn.XLOOKUP(BK$3&amp;$A123,[3]Calcs!$Q$2:$Q$2281,[3]Calcs!$I$2:$I$2281,"")</f>
        <v>1.0925682029108399</v>
      </c>
      <c r="BL123" s="5">
        <f>_xlfn.XLOOKUP(BL$3&amp;$A123,[3]Calcs!$Q$2:$Q$2281,[3]Calcs!$I$2:$I$2281,"")</f>
        <v>1.09607691360516</v>
      </c>
      <c r="BM123" s="5">
        <f>_xlfn.XLOOKUP(BM$3&amp;$A123,[3]Calcs!$Q$2:$Q$2281,[3]Calcs!$I$2:$I$2281,"")</f>
        <v>1.14477084836737</v>
      </c>
      <c r="BN123" s="5">
        <f>_xlfn.XLOOKUP(BN$3&amp;$A123,[3]Calcs!$Q$2:$Q$2281,[3]Calcs!$I$2:$I$2281,"")</f>
        <v>1.1329686748674801</v>
      </c>
      <c r="BO123" s="5">
        <f>_xlfn.XLOOKUP(BO$3&amp;$A123,[3]Calcs!$Q$2:$Q$2281,[3]Calcs!$I$2:$I$2281,"")</f>
        <v>1.1469327086383601</v>
      </c>
      <c r="BP123" s="5">
        <f>_xlfn.XLOOKUP(BP$3&amp;$A123,[3]Calcs!$Q$2:$Q$2281,[3]Calcs!$I$2:$I$2281,"")</f>
        <v>1.19477747315031</v>
      </c>
      <c r="BQ123" s="5">
        <f>_xlfn.XLOOKUP(BQ$3&amp;$A123,[3]Calcs!$Q$2:$Q$2281,[3]Calcs!$I$2:$I$2281,"")</f>
        <v>1.2132277818761141</v>
      </c>
      <c r="BR123" s="5">
        <f>_xlfn.XLOOKUP(BR$3&amp;$A123,[3]Calcs!$Q$2:$Q$2281,[3]Calcs!$I$2:$I$2281,"")</f>
        <v>1.219981626879564</v>
      </c>
      <c r="BS123" s="5">
        <f>_xlfn.XLOOKUP(BS$3&amp;$A123,[3]Calcs!$Q$2:$Q$2281,[3]Calcs!$I$2:$I$2281,"")</f>
        <v>1.1407422204811555</v>
      </c>
      <c r="BT123" s="127">
        <f t="shared" si="47"/>
        <v>2.2938666400104214E-2</v>
      </c>
      <c r="BU123" s="6">
        <f t="shared" si="48"/>
        <v>-7.9239406398408541E-2</v>
      </c>
      <c r="BV123" s="15">
        <f t="shared" ref="BV123:CJ139" si="74">IFERROR(RANK(E123,E$4:E$155),"")</f>
        <v>13</v>
      </c>
      <c r="BW123">
        <f t="shared" si="74"/>
        <v>25</v>
      </c>
      <c r="BX123">
        <f t="shared" si="74"/>
        <v>19</v>
      </c>
      <c r="BY123">
        <f t="shared" si="74"/>
        <v>54</v>
      </c>
      <c r="BZ123">
        <f t="shared" si="74"/>
        <v>33</v>
      </c>
      <c r="CA123">
        <f t="shared" si="74"/>
        <v>49</v>
      </c>
      <c r="CB123">
        <f t="shared" si="74"/>
        <v>50</v>
      </c>
      <c r="CC123">
        <f t="shared" si="74"/>
        <v>62</v>
      </c>
      <c r="CD123">
        <f t="shared" si="74"/>
        <v>68</v>
      </c>
      <c r="CE123">
        <f t="shared" si="74"/>
        <v>70</v>
      </c>
      <c r="CF123">
        <f t="shared" si="74"/>
        <v>78</v>
      </c>
      <c r="CG123">
        <f t="shared" si="74"/>
        <v>89</v>
      </c>
      <c r="CH123">
        <f t="shared" si="74"/>
        <v>103</v>
      </c>
      <c r="CI123">
        <f t="shared" si="74"/>
        <v>128</v>
      </c>
      <c r="CJ123">
        <f t="shared" si="74"/>
        <v>63</v>
      </c>
      <c r="CK123" s="17">
        <v>1165.4862909999999</v>
      </c>
      <c r="CL123" s="5">
        <v>1183.2094709999999</v>
      </c>
      <c r="CM123" s="5">
        <v>1200.669762</v>
      </c>
      <c r="CN123" s="5">
        <v>1217.7262169999999</v>
      </c>
      <c r="CO123" s="5">
        <v>1234.2811629999999</v>
      </c>
      <c r="CP123" s="5">
        <v>1250.2879390000001</v>
      </c>
      <c r="CQ123" s="5">
        <v>1265.7802429999999</v>
      </c>
      <c r="CR123" s="5">
        <v>1280.8421189999999</v>
      </c>
      <c r="CS123" s="5">
        <v>1295.600768</v>
      </c>
      <c r="CT123" s="5">
        <v>1310.152392</v>
      </c>
      <c r="CU123" s="5">
        <v>1324.5172500000001</v>
      </c>
      <c r="CV123" s="5">
        <v>1338.6767790000001</v>
      </c>
      <c r="CW123" s="5">
        <v>1352.6422830000001</v>
      </c>
      <c r="CX123" s="5">
        <v>1366.4177560000001</v>
      </c>
      <c r="CY123" s="5">
        <v>1380.004385</v>
      </c>
      <c r="CZ123">
        <f t="shared" ref="CZ123:DN139" si="75">IFERROR(CK123*E123,"")</f>
        <v>58720.662789930182</v>
      </c>
      <c r="DA123">
        <f t="shared" si="75"/>
        <v>56749.686857625748</v>
      </c>
      <c r="DB123">
        <f t="shared" si="75"/>
        <v>59080.234451927245</v>
      </c>
      <c r="DC123">
        <f t="shared" si="75"/>
        <v>54464.062494765181</v>
      </c>
      <c r="DD123">
        <f t="shared" si="75"/>
        <v>59318.800115602877</v>
      </c>
      <c r="DE123">
        <f t="shared" si="75"/>
        <v>57080.80016922018</v>
      </c>
      <c r="DF123">
        <f t="shared" si="75"/>
        <v>58584.894748095838</v>
      </c>
      <c r="DG123">
        <f t="shared" si="75"/>
        <v>57077.042210280262</v>
      </c>
      <c r="DH123">
        <f t="shared" si="75"/>
        <v>57653.941885118897</v>
      </c>
      <c r="DI123">
        <f t="shared" si="75"/>
        <v>57779.375622559288</v>
      </c>
      <c r="DJ123">
        <f t="shared" si="75"/>
        <v>56992.63186078165</v>
      </c>
      <c r="DK123">
        <f t="shared" si="75"/>
        <v>56264.546243287317</v>
      </c>
      <c r="DL123">
        <f t="shared" si="75"/>
        <v>54506.578149249421</v>
      </c>
      <c r="DM123">
        <f t="shared" si="75"/>
        <v>49699.526745904441</v>
      </c>
      <c r="DN123">
        <f t="shared" si="75"/>
        <v>60385.241209328662</v>
      </c>
      <c r="DO123" s="5">
        <v>1165.4862909999999</v>
      </c>
      <c r="DP123" s="5">
        <v>1183.2094709999999</v>
      </c>
      <c r="DQ123" s="5">
        <v>1200.669762</v>
      </c>
      <c r="DR123" s="5">
        <v>1217.7262169999999</v>
      </c>
      <c r="DS123" s="5">
        <v>1234.2811629999999</v>
      </c>
      <c r="DT123" s="5">
        <v>1250.2879390000001</v>
      </c>
      <c r="DU123" s="5">
        <v>1265.7802429999999</v>
      </c>
      <c r="DV123" s="5">
        <v>1280.8421189999999</v>
      </c>
      <c r="DW123" s="5">
        <v>1295.600768</v>
      </c>
      <c r="DX123" s="5">
        <v>1310.152392</v>
      </c>
      <c r="DY123" s="5">
        <v>1324.5172500000001</v>
      </c>
      <c r="DZ123" s="5">
        <v>1338.6767790000001</v>
      </c>
      <c r="EA123" s="5">
        <v>1352.6422830000001</v>
      </c>
      <c r="EB123" s="5">
        <v>1366.4177560000001</v>
      </c>
      <c r="EC123" s="5">
        <v>1380.004385</v>
      </c>
      <c r="ED123" s="127">
        <f t="shared" si="71"/>
        <v>1.0077326127474364</v>
      </c>
      <c r="EE123" s="6">
        <f t="shared" si="71"/>
        <v>0.98690142384491442</v>
      </c>
      <c r="EF123" s="6">
        <f t="shared" si="71"/>
        <v>1.0093755933223365</v>
      </c>
      <c r="EG123" s="6">
        <f t="shared" si="71"/>
        <v>0.97012592666655595</v>
      </c>
      <c r="EH123" s="6">
        <f t="shared" si="71"/>
        <v>0.98259071005885901</v>
      </c>
      <c r="EI123" s="6">
        <f t="shared" si="71"/>
        <v>0.97827536871794307</v>
      </c>
      <c r="EJ123" s="6">
        <f t="shared" si="71"/>
        <v>0.98564303992473457</v>
      </c>
      <c r="EK123" s="6">
        <f t="shared" si="71"/>
        <v>0.97478407431464464</v>
      </c>
      <c r="EL123" s="6">
        <f t="shared" si="71"/>
        <v>0.97034936441528929</v>
      </c>
      <c r="EM123" s="6">
        <f t="shared" si="71"/>
        <v>0.97630539618672141</v>
      </c>
      <c r="EN123" s="6">
        <f t="shared" si="71"/>
        <v>0.95596187687204592</v>
      </c>
      <c r="EO123" s="6">
        <f t="shared" si="71"/>
        <v>0.953955942709247</v>
      </c>
      <c r="EP123" s="6">
        <f t="shared" si="71"/>
        <v>0.9457813381970045</v>
      </c>
      <c r="EQ123" s="6">
        <f t="shared" si="67"/>
        <v>0.92672534449789279</v>
      </c>
      <c r="ER123" s="6">
        <f>IFERROR(S123/VLOOKUP($C123,$C$159:$S$166,S$3-2003,0),"")</f>
        <v>0.97100513727520565</v>
      </c>
      <c r="ES123" s="17">
        <f t="shared" si="72"/>
        <v>50.382971677467964</v>
      </c>
      <c r="ET123" s="5">
        <f t="shared" si="72"/>
        <v>47.962502201459941</v>
      </c>
      <c r="EU123" s="5">
        <f t="shared" si="72"/>
        <v>49.206065082804379</v>
      </c>
      <c r="EV123" s="5">
        <f t="shared" si="72"/>
        <v>44.726032612604236</v>
      </c>
      <c r="EW123" s="5">
        <f t="shared" si="72"/>
        <v>48.059390270061897</v>
      </c>
      <c r="EX123" s="5">
        <f t="shared" si="72"/>
        <v>45.654123653207677</v>
      </c>
      <c r="EY123" s="5">
        <f t="shared" si="72"/>
        <v>46.28362235236424</v>
      </c>
      <c r="EZ123" s="5">
        <f t="shared" si="72"/>
        <v>44.562121563305858</v>
      </c>
      <c r="FA123" s="5">
        <f t="shared" si="72"/>
        <v>44.49977439741599</v>
      </c>
      <c r="FB123" s="5">
        <f t="shared" si="72"/>
        <v>44.101263315145168</v>
      </c>
      <c r="FC123" s="5">
        <f t="shared" si="72"/>
        <v>43.028984228617368</v>
      </c>
      <c r="FD123" s="5">
        <f t="shared" si="72"/>
        <v>42.02997103252757</v>
      </c>
      <c r="FE123" s="5">
        <f t="shared" si="72"/>
        <v>40.296373131527645</v>
      </c>
      <c r="FF123" s="5">
        <f t="shared" si="70"/>
        <v>36.372131822549619</v>
      </c>
      <c r="FG123" s="5">
        <f t="shared" si="49"/>
        <v>43.757282125830827</v>
      </c>
      <c r="FH123" s="15">
        <f t="shared" ref="FH123:FV139" si="76">IFERROR(ES123*DO123,"")</f>
        <v>58720.662789930182</v>
      </c>
      <c r="FI123">
        <f t="shared" si="76"/>
        <v>56749.686857625748</v>
      </c>
      <c r="FJ123">
        <f t="shared" si="76"/>
        <v>59080.234451927245</v>
      </c>
      <c r="FK123">
        <f t="shared" si="76"/>
        <v>54464.062494765181</v>
      </c>
      <c r="FL123">
        <f t="shared" si="76"/>
        <v>59318.800115602877</v>
      </c>
      <c r="FM123">
        <f t="shared" si="76"/>
        <v>57080.80016922018</v>
      </c>
      <c r="FN123">
        <f t="shared" si="76"/>
        <v>58584.894748095838</v>
      </c>
      <c r="FO123">
        <f t="shared" si="76"/>
        <v>57077.042210280262</v>
      </c>
      <c r="FP123">
        <f t="shared" si="76"/>
        <v>57653.941885118897</v>
      </c>
      <c r="FQ123">
        <f t="shared" si="76"/>
        <v>57779.375622559288</v>
      </c>
      <c r="FR123">
        <f t="shared" si="76"/>
        <v>56992.63186078165</v>
      </c>
      <c r="FS123">
        <f t="shared" si="76"/>
        <v>56264.546243287317</v>
      </c>
      <c r="FT123">
        <f t="shared" si="76"/>
        <v>54506.578149249421</v>
      </c>
      <c r="FU123">
        <f t="shared" si="76"/>
        <v>49699.526745904441</v>
      </c>
      <c r="FV123">
        <f t="shared" si="76"/>
        <v>60385.241209328662</v>
      </c>
    </row>
    <row r="124" spans="1:178">
      <c r="A124" t="str">
        <f>VLOOKUP(B124,'[3]country codes'!$A$3:$B$287,2,0)</f>
        <v>EST</v>
      </c>
      <c r="B124" s="1" t="s">
        <v>141</v>
      </c>
      <c r="C124" s="15">
        <v>7</v>
      </c>
      <c r="D124" s="15">
        <v>1</v>
      </c>
      <c r="E124" s="17">
        <f>IFERROR(VLOOKUP(E$3&amp;$A124,[3]Calcs!$Q$2:$R$2281,2,0),"")</f>
        <v>29.199728050565501</v>
      </c>
      <c r="F124" s="5">
        <f>IFERROR(VLOOKUP(F$3&amp;$A124,[3]Calcs!$Q$2:$R$2281,2,0),"")</f>
        <v>29.555121329100281</v>
      </c>
      <c r="G124" s="5">
        <f>IFERROR(VLOOKUP(G$3&amp;$A124,[3]Calcs!$Q$2:$R$2281,2,0),"")</f>
        <v>33.190198368100937</v>
      </c>
      <c r="H124" s="5">
        <f>IFERROR(VLOOKUP(H$3&amp;$A124,[3]Calcs!$Q$2:$R$2281,2,0),"")</f>
        <v>33.232231074902586</v>
      </c>
      <c r="I124" s="5">
        <f>IFERROR(VLOOKUP(I$3&amp;$A124,[3]Calcs!$Q$2:$R$2281,2,0),"")</f>
        <v>34.78693264979708</v>
      </c>
      <c r="J124" s="5">
        <f>IFERROR(VLOOKUP(J$3&amp;$A124,[3]Calcs!$Q$2:$R$2281,2,0),"")</f>
        <v>35.854376348464434</v>
      </c>
      <c r="K124" s="5">
        <f>IFERROR(VLOOKUP(K$3&amp;$A124,[3]Calcs!$Q$2:$R$2281,2,0),"")</f>
        <v>32.863661351084751</v>
      </c>
      <c r="L124" s="5">
        <f>IFERROR(VLOOKUP(L$3&amp;$A124,[3]Calcs!$Q$2:$R$2281,2,0),"")</f>
        <v>35.438991571287708</v>
      </c>
      <c r="M124" s="5">
        <f>IFERROR(VLOOKUP(M$3&amp;$A124,[3]Calcs!$Q$2:$R$2281,2,0),"")</f>
        <v>34.684968611554822</v>
      </c>
      <c r="N124" s="5">
        <f>IFERROR(VLOOKUP(N$3&amp;$A124,[3]Calcs!$Q$2:$R$2281,2,0),"")</f>
        <v>34.426290319039744</v>
      </c>
      <c r="O124" s="5">
        <f>IFERROR(VLOOKUP(O$3&amp;$A124,[3]Calcs!$Q$2:$R$2281,2,0),"")</f>
        <v>34.629868997609051</v>
      </c>
      <c r="P124" s="5">
        <f>IFERROR(VLOOKUP(P$3&amp;$A124,[3]Calcs!$Q$2:$R$2281,2,0),"")</f>
        <v>35.736409416765525</v>
      </c>
      <c r="Q124" s="5">
        <f>IFERROR(VLOOKUP(Q$3&amp;$A124,[3]Calcs!$Q$2:$R$2281,2,0),"")</f>
        <v>35.343422741975751</v>
      </c>
      <c r="R124" s="5">
        <f>IFERROR(VLOOKUP(R$3&amp;$A124,[3]Calcs!$Q$2:$R$2281,2,0),"")</f>
        <v>34.442902546676429</v>
      </c>
      <c r="S124" s="5">
        <f>IFERROR(VLOOKUP(S$3&amp;$A124,[3]Calcs!$Q$2:$R$2281,2,0),"")</f>
        <v>38.861936112896316</v>
      </c>
      <c r="T124" s="127">
        <f t="shared" si="40"/>
        <v>0.35559526207403558</v>
      </c>
      <c r="U124" s="6">
        <f t="shared" si="41"/>
        <v>0.71016088952087353</v>
      </c>
      <c r="V124" s="6">
        <f t="shared" si="42"/>
        <v>4.4190335662198876</v>
      </c>
      <c r="W124" s="17">
        <f>_xlfn.XLOOKUP(W$3&amp;$A124,[3]Calcs!$Q$2:$Q$2281,[3]Calcs!$H$2:$H$2281,"")</f>
        <v>5.3710546493530273</v>
      </c>
      <c r="X124" s="5">
        <f>_xlfn.XLOOKUP(X$3&amp;$A124,[3]Calcs!$Q$2:$Q$2281,[3]Calcs!$H$2:$H$2281,"")</f>
        <v>5.3320441246032715</v>
      </c>
      <c r="Y124" s="5">
        <f>_xlfn.XLOOKUP(Y$3&amp;$A124,[3]Calcs!$Q$2:$Q$2281,[3]Calcs!$H$2:$H$2281,"")</f>
        <v>5.4519376754760742</v>
      </c>
      <c r="Z124" s="5">
        <f>_xlfn.XLOOKUP(Z$3&amp;$A124,[3]Calcs!$Q$2:$Q$2281,[3]Calcs!$H$2:$H$2281,"")</f>
        <v>5.1377387046813965</v>
      </c>
      <c r="AA124" s="5">
        <f>_xlfn.XLOOKUP(AA$3&amp;$A124,[3]Calcs!$Q$2:$Q$2281,[3]Calcs!$H$2:$H$2281,"")</f>
        <v>5.312279224395752</v>
      </c>
      <c r="AB124" s="5">
        <f>_xlfn.XLOOKUP(AB$3&amp;$A124,[3]Calcs!$Q$2:$Q$2281,[3]Calcs!$H$2:$H$2281,"")</f>
        <v>5.4868197441101074</v>
      </c>
      <c r="AC124" s="5">
        <f>_xlfn.XLOOKUP(AC$3&amp;$A124,[3]Calcs!$Q$2:$Q$2281,[3]Calcs!$H$2:$H$2281,"")</f>
        <v>5.3639278411865234</v>
      </c>
      <c r="AD124" s="5">
        <f>_xlfn.XLOOKUP(AD$3&amp;$A124,[3]Calcs!$Q$2:$Q$2281,[3]Calcs!$H$2:$H$2281,"")</f>
        <v>5.3674459457397461</v>
      </c>
      <c r="AE124" s="5">
        <f>_xlfn.XLOOKUP(AE$3&amp;$A124,[3]Calcs!$Q$2:$Q$2281,[3]Calcs!$H$2:$H$2281,"")</f>
        <v>5.5559825897216797</v>
      </c>
      <c r="AF124" s="5">
        <f>_xlfn.XLOOKUP(AF$3&amp;$A124,[3]Calcs!$Q$2:$Q$2281,[3]Calcs!$H$2:$H$2281,"")</f>
        <v>5.628908634185791</v>
      </c>
      <c r="AG124" s="5">
        <f>_xlfn.XLOOKUP(AG$3&amp;$A124,[3]Calcs!$Q$2:$Q$2281,[3]Calcs!$H$2:$H$2281,"")</f>
        <v>5.6496753692626953</v>
      </c>
      <c r="AH124" s="5">
        <f>_xlfn.XLOOKUP(AH$3&amp;$A124,[3]Calcs!$Q$2:$Q$2281,[3]Calcs!$H$2:$H$2281,"")</f>
        <v>5.9383959770202637</v>
      </c>
      <c r="AI124" s="5">
        <f>_xlfn.XLOOKUP(AI$3&amp;$A124,[3]Calcs!$Q$2:$Q$2281,[3]Calcs!$H$2:$H$2281,"")</f>
        <v>6.0913023948669434</v>
      </c>
      <c r="AJ124" s="5">
        <f>_xlfn.XLOOKUP(AJ$3&amp;$A124,[3]Calcs!$Q$2:$Q$2281,[3]Calcs!$H$2:$H$2281,"")</f>
        <v>6.0346412658691406</v>
      </c>
      <c r="AK124" s="128">
        <f>_xlfn.XLOOKUP(AK$3&amp;$A124,[3]Calcs!$Q$2:$Q$2281,[3]Calcs!$H$2:$H$2281,"")</f>
        <v>6.4525637626647949</v>
      </c>
      <c r="AL124" s="127">
        <f t="shared" si="43"/>
        <v>5.8756707788823727E-2</v>
      </c>
      <c r="AM124" s="6">
        <f t="shared" si="44"/>
        <v>0.4179224967956543</v>
      </c>
      <c r="AN124" s="17">
        <f>_xlfn.XLOOKUP(AN$3&amp;$A124,[3]Calcs!$Q$2:$Q$2281,[3]Calcs!$G$2:$G$2281,"")</f>
        <v>73.099999999999994</v>
      </c>
      <c r="AO124" s="5">
        <f>_xlfn.XLOOKUP(AO$3&amp;$A124,[3]Calcs!$Q$2:$Q$2281,[3]Calcs!$G$2:$G$2281,"")</f>
        <v>73.599999999999994</v>
      </c>
      <c r="AP124" s="5">
        <f>_xlfn.XLOOKUP(AP$3&amp;$A124,[3]Calcs!$Q$2:$Q$2281,[3]Calcs!$G$2:$G$2281,"")</f>
        <v>74.099999999999994</v>
      </c>
      <c r="AQ124" s="5">
        <f>_xlfn.XLOOKUP(AQ$3&amp;$A124,[3]Calcs!$Q$2:$Q$2281,[3]Calcs!$G$2:$G$2281,"")</f>
        <v>74.7</v>
      </c>
      <c r="AR124" s="5">
        <f>_xlfn.XLOOKUP(AR$3&amp;$A124,[3]Calcs!$Q$2:$Q$2281,[3]Calcs!$G$2:$G$2281,"")</f>
        <v>75.3</v>
      </c>
      <c r="AS124" s="5">
        <f>_xlfn.XLOOKUP(AS$3&amp;$A124,[3]Calcs!$Q$2:$Q$2281,[3]Calcs!$G$2:$G$2281,"")</f>
        <v>75.900000000000006</v>
      </c>
      <c r="AT124" s="5">
        <f>_xlfn.XLOOKUP(AT$3&amp;$A124,[3]Calcs!$Q$2:$Q$2281,[3]Calcs!$G$2:$G$2281,"")</f>
        <v>76.400000000000006</v>
      </c>
      <c r="AU124" s="5">
        <f>_xlfn.XLOOKUP(AU$3&amp;$A124,[3]Calcs!$Q$2:$Q$2281,[3]Calcs!$G$2:$G$2281,"")</f>
        <v>77</v>
      </c>
      <c r="AV124" s="5">
        <f>_xlfn.XLOOKUP(AV$3&amp;$A124,[3]Calcs!$Q$2:$Q$2281,[3]Calcs!$G$2:$G$2281,"")</f>
        <v>77.400000000000006</v>
      </c>
      <c r="AW124" s="5">
        <f>_xlfn.XLOOKUP(AW$3&amp;$A124,[3]Calcs!$Q$2:$Q$2281,[3]Calcs!$G$2:$G$2281,"")</f>
        <v>77.8</v>
      </c>
      <c r="AX124" s="5">
        <f>_xlfn.XLOOKUP(AX$3&amp;$A124,[3]Calcs!$Q$2:$Q$2281,[3]Calcs!$G$2:$G$2281,"")</f>
        <v>78.099999999999994</v>
      </c>
      <c r="AY124" s="5">
        <f>_xlfn.XLOOKUP(AY$3&amp;$A124,[3]Calcs!$Q$2:$Q$2281,[3]Calcs!$G$2:$G$2281,"")</f>
        <v>78.400000000000006</v>
      </c>
      <c r="AZ124" s="5">
        <f>_xlfn.XLOOKUP(AZ$3&amp;$A124,[3]Calcs!$Q$2:$Q$2281,[3]Calcs!$G$2:$G$2281,"")</f>
        <v>78.599999999999994</v>
      </c>
      <c r="BA124" s="5">
        <f>_xlfn.XLOOKUP(BA$3&amp;$A124,[3]Calcs!$Q$2:$Q$2281,[3]Calcs!$G$2:$G$2281,"")</f>
        <v>78.8</v>
      </c>
      <c r="BB124" s="5">
        <f>_xlfn.XLOOKUP(BB$3&amp;$A124,[3]Calcs!$Q$2:$Q$2281,[3]Calcs!$G$2:$G$2281,"")</f>
        <v>78.399999999999991</v>
      </c>
      <c r="BC124" s="127">
        <f t="shared" si="45"/>
        <v>0.45978021978021993</v>
      </c>
      <c r="BD124" s="6">
        <f t="shared" si="46"/>
        <v>-0.40000000000000568</v>
      </c>
      <c r="BE124" s="17">
        <f>_xlfn.XLOOKUP(BE$3&amp;$A124,[3]Calcs!$Q$2:$Q$2281,[3]Calcs!$I$2:$I$2281,"")</f>
        <v>8.0838358001425998</v>
      </c>
      <c r="BF124" s="5">
        <f>_xlfn.XLOOKUP(BF$3&amp;$A124,[3]Calcs!$Q$2:$Q$2281,[3]Calcs!$I$2:$I$2281,"")</f>
        <v>7.90872999042789</v>
      </c>
      <c r="BG124" s="5">
        <f>_xlfn.XLOOKUP(BG$3&amp;$A124,[3]Calcs!$Q$2:$Q$2281,[3]Calcs!$I$2:$I$2281,"")</f>
        <v>6.6530659898047402</v>
      </c>
      <c r="BH124" s="5">
        <f>_xlfn.XLOOKUP(BH$3&amp;$A124,[3]Calcs!$Q$2:$Q$2281,[3]Calcs!$I$2:$I$2281,"")</f>
        <v>6.1510299508302797</v>
      </c>
      <c r="BI124" s="5">
        <f>_xlfn.XLOOKUP(BI$3&amp;$A124,[3]Calcs!$Q$2:$Q$2281,[3]Calcs!$I$2:$I$2281,"")</f>
        <v>5.9825050177560497</v>
      </c>
      <c r="BJ124" s="5">
        <f>_xlfn.XLOOKUP(BJ$3&amp;$A124,[3]Calcs!$Q$2:$Q$2281,[3]Calcs!$I$2:$I$2281,"")</f>
        <v>5.9826341393497904</v>
      </c>
      <c r="BK124" s="5">
        <f>_xlfn.XLOOKUP(BK$3&amp;$A124,[3]Calcs!$Q$2:$Q$2281,[3]Calcs!$I$2:$I$2281,"")</f>
        <v>6.9345228762747997</v>
      </c>
      <c r="BL124" s="5">
        <f>_xlfn.XLOOKUP(BL$3&amp;$A124,[3]Calcs!$Q$2:$Q$2281,[3]Calcs!$I$2:$I$2281,"")</f>
        <v>6.0977034568777198</v>
      </c>
      <c r="BM124" s="5">
        <f>_xlfn.XLOOKUP(BM$3&amp;$A124,[3]Calcs!$Q$2:$Q$2281,[3]Calcs!$I$2:$I$2281,"")</f>
        <v>6.7569175219155504</v>
      </c>
      <c r="BN124" s="5">
        <f>_xlfn.XLOOKUP(BN$3&amp;$A124,[3]Calcs!$Q$2:$Q$2281,[3]Calcs!$I$2:$I$2281,"")</f>
        <v>7.0279947292061999</v>
      </c>
      <c r="BO124" s="5">
        <f>_xlfn.XLOOKUP(BO$3&amp;$A124,[3]Calcs!$Q$2:$Q$2281,[3]Calcs!$I$2:$I$2281,"")</f>
        <v>7.02663299444984</v>
      </c>
      <c r="BP124" s="5">
        <f>_xlfn.XLOOKUP(BP$3&amp;$A124,[3]Calcs!$Q$2:$Q$2281,[3]Calcs!$I$2:$I$2281,"")</f>
        <v>7.1608099403375602</v>
      </c>
      <c r="BQ124" s="5">
        <f>_xlfn.XLOOKUP(BQ$3&amp;$A124,[3]Calcs!$Q$2:$Q$2281,[3]Calcs!$I$2:$I$2281,"")</f>
        <v>7.5628014648616011</v>
      </c>
      <c r="BR124" s="5">
        <f>_xlfn.XLOOKUP(BR$3&amp;$A124,[3]Calcs!$Q$2:$Q$2281,[3]Calcs!$I$2:$I$2281,"")</f>
        <v>7.8495812021719429</v>
      </c>
      <c r="BS124" s="5">
        <f>_xlfn.XLOOKUP(BS$3&amp;$A124,[3]Calcs!$Q$2:$Q$2281,[3]Calcs!$I$2:$I$2281,"")</f>
        <v>6.7963129567792215</v>
      </c>
      <c r="BT124" s="127">
        <f t="shared" si="47"/>
        <v>2.3212906793045131E-2</v>
      </c>
      <c r="BU124" s="6">
        <f t="shared" si="48"/>
        <v>-1.0532682453927213</v>
      </c>
      <c r="BV124" s="15">
        <f t="shared" si="74"/>
        <v>75</v>
      </c>
      <c r="BW124">
        <f t="shared" si="74"/>
        <v>110</v>
      </c>
      <c r="BX124">
        <f t="shared" si="74"/>
        <v>105</v>
      </c>
      <c r="BY124">
        <f t="shared" si="74"/>
        <v>112</v>
      </c>
      <c r="BZ124">
        <f t="shared" si="74"/>
        <v>107</v>
      </c>
      <c r="CA124">
        <f t="shared" si="74"/>
        <v>109</v>
      </c>
      <c r="CB124">
        <f t="shared" si="74"/>
        <v>128</v>
      </c>
      <c r="CC124">
        <f t="shared" si="74"/>
        <v>113</v>
      </c>
      <c r="CD124">
        <f t="shared" si="74"/>
        <v>115</v>
      </c>
      <c r="CE124">
        <f t="shared" si="74"/>
        <v>122</v>
      </c>
      <c r="CF124">
        <f t="shared" si="74"/>
        <v>122</v>
      </c>
      <c r="CG124">
        <f t="shared" si="74"/>
        <v>126</v>
      </c>
      <c r="CH124">
        <f t="shared" si="74"/>
        <v>127</v>
      </c>
      <c r="CI124">
        <f t="shared" si="74"/>
        <v>133</v>
      </c>
      <c r="CJ124">
        <f t="shared" si="74"/>
        <v>78</v>
      </c>
      <c r="CK124" s="17">
        <v>1.3493730000000002</v>
      </c>
      <c r="CL124" s="5">
        <v>1.344295</v>
      </c>
      <c r="CM124" s="5">
        <v>1.3400669999999999</v>
      </c>
      <c r="CN124" s="5">
        <v>1.3361400000000001</v>
      </c>
      <c r="CO124" s="5">
        <v>1.332103</v>
      </c>
      <c r="CP124" s="5">
        <v>1.327701</v>
      </c>
      <c r="CQ124" s="5">
        <v>1.3231630000000001</v>
      </c>
      <c r="CR124" s="5">
        <v>1.3190679999999999</v>
      </c>
      <c r="CS124" s="5">
        <v>1.3162729999999998</v>
      </c>
      <c r="CT124" s="5">
        <v>1.3153299999999999</v>
      </c>
      <c r="CU124" s="5">
        <v>1.3165070000000001</v>
      </c>
      <c r="CV124" s="5">
        <v>1.3193889999999999</v>
      </c>
      <c r="CW124" s="5">
        <v>1.322913</v>
      </c>
      <c r="CX124" s="5">
        <v>1.3256489999999999</v>
      </c>
      <c r="CY124" s="5">
        <v>1.3265389999999999</v>
      </c>
      <c r="CZ124">
        <f t="shared" si="75"/>
        <v>39.401324638775726</v>
      </c>
      <c r="DA124">
        <f t="shared" si="75"/>
        <v>39.730801827102866</v>
      </c>
      <c r="DB124">
        <f t="shared" si="75"/>
        <v>44.477089556545913</v>
      </c>
      <c r="DC124">
        <f t="shared" si="75"/>
        <v>44.402913228420346</v>
      </c>
      <c r="DD124">
        <f t="shared" si="75"/>
        <v>46.339777343592644</v>
      </c>
      <c r="DE124">
        <f t="shared" si="75"/>
        <v>47.603891332232578</v>
      </c>
      <c r="DF124">
        <f t="shared" si="75"/>
        <v>43.483980744285354</v>
      </c>
      <c r="DG124">
        <f t="shared" si="75"/>
        <v>46.746439733955334</v>
      </c>
      <c r="DH124">
        <f t="shared" si="75"/>
        <v>45.654887689237093</v>
      </c>
      <c r="DI124">
        <f t="shared" si="75"/>
        <v>45.281932445342541</v>
      </c>
      <c r="DJ124">
        <f t="shared" si="75"/>
        <v>45.590464944435304</v>
      </c>
      <c r="DK124">
        <f t="shared" si="75"/>
        <v>47.150225483976847</v>
      </c>
      <c r="DL124">
        <f t="shared" si="75"/>
        <v>46.756273409855368</v>
      </c>
      <c r="DM124">
        <f t="shared" si="75"/>
        <v>45.659199318099056</v>
      </c>
      <c r="DN124">
        <f t="shared" si="75"/>
        <v>51.551873869265364</v>
      </c>
      <c r="DO124" s="5">
        <v>1.3493730000000002</v>
      </c>
      <c r="DP124" s="5">
        <v>1.344295</v>
      </c>
      <c r="DQ124" s="5">
        <v>1.3400669999999999</v>
      </c>
      <c r="DR124" s="5">
        <v>1.3361400000000001</v>
      </c>
      <c r="DS124" s="5">
        <v>1.332103</v>
      </c>
      <c r="DT124" s="5">
        <v>1.327701</v>
      </c>
      <c r="DU124" s="5">
        <v>1.3231630000000001</v>
      </c>
      <c r="DV124" s="5">
        <v>1.3190679999999999</v>
      </c>
      <c r="DW124" s="5">
        <v>1.3162729999999998</v>
      </c>
      <c r="DX124" s="5">
        <v>1.3153299999999999</v>
      </c>
      <c r="DY124" s="5">
        <v>1.3165070000000001</v>
      </c>
      <c r="DZ124" s="5">
        <v>1.3193889999999999</v>
      </c>
      <c r="EA124" s="5">
        <v>1.322913</v>
      </c>
      <c r="EB124" s="5">
        <v>1.3256489999999999</v>
      </c>
      <c r="EC124" s="5">
        <v>1.3265389999999999</v>
      </c>
      <c r="ED124" s="127">
        <f t="shared" si="71"/>
        <v>0.82902753583636224</v>
      </c>
      <c r="EE124" s="6">
        <f t="shared" si="71"/>
        <v>0.79098337106827021</v>
      </c>
      <c r="EF124" s="6">
        <f t="shared" si="71"/>
        <v>0.87764110331977052</v>
      </c>
      <c r="EG124" s="6">
        <f t="shared" si="71"/>
        <v>0.86108047903072604</v>
      </c>
      <c r="EH124" s="6">
        <f t="shared" si="71"/>
        <v>0.90533166402106147</v>
      </c>
      <c r="EI124" s="6">
        <f t="shared" si="71"/>
        <v>0.94173449268035703</v>
      </c>
      <c r="EJ124" s="6">
        <f t="shared" si="71"/>
        <v>0.81959568097629243</v>
      </c>
      <c r="EK124" s="6">
        <f t="shared" si="71"/>
        <v>0.88831081937467116</v>
      </c>
      <c r="EL124" s="6">
        <f t="shared" si="71"/>
        <v>0.83887113326631879</v>
      </c>
      <c r="EM124" s="6">
        <f t="shared" si="71"/>
        <v>0.8197314812733375</v>
      </c>
      <c r="EN124" s="6">
        <f t="shared" si="71"/>
        <v>0.83302966705389381</v>
      </c>
      <c r="EO124" s="6">
        <f t="shared" si="71"/>
        <v>0.85919221210446284</v>
      </c>
      <c r="EP124" s="6">
        <f t="shared" si="71"/>
        <v>0.84896008431987202</v>
      </c>
      <c r="EQ124" s="6">
        <f t="shared" si="67"/>
        <v>0.82082219016547497</v>
      </c>
      <c r="ER124" s="6">
        <f>IFERROR(S124/VLOOKUP($C124,$C$159:$S$166,S$3-2003,0),"")</f>
        <v>0.94019069972009317</v>
      </c>
      <c r="ES124" s="17">
        <f t="shared" si="72"/>
        <v>29.199728050565501</v>
      </c>
      <c r="ET124" s="5">
        <f t="shared" si="72"/>
        <v>29.555121329100281</v>
      </c>
      <c r="EU124" s="5">
        <f t="shared" si="72"/>
        <v>33.190198368100937</v>
      </c>
      <c r="EV124" s="5">
        <f t="shared" si="72"/>
        <v>33.232231074902586</v>
      </c>
      <c r="EW124" s="5">
        <f t="shared" si="72"/>
        <v>34.78693264979708</v>
      </c>
      <c r="EX124" s="5">
        <f t="shared" si="72"/>
        <v>35.854376348464434</v>
      </c>
      <c r="EY124" s="5">
        <f t="shared" si="72"/>
        <v>32.863661351084751</v>
      </c>
      <c r="EZ124" s="5">
        <f t="shared" si="72"/>
        <v>35.438991571287708</v>
      </c>
      <c r="FA124" s="5">
        <f t="shared" si="72"/>
        <v>34.684968611554822</v>
      </c>
      <c r="FB124" s="5">
        <f t="shared" si="72"/>
        <v>34.426290319039744</v>
      </c>
      <c r="FC124" s="5">
        <f t="shared" si="72"/>
        <v>34.629868997609051</v>
      </c>
      <c r="FD124" s="5">
        <f t="shared" si="72"/>
        <v>35.736409416765525</v>
      </c>
      <c r="FE124" s="5">
        <f t="shared" si="72"/>
        <v>35.343422741975751</v>
      </c>
      <c r="FF124" s="5">
        <f t="shared" si="70"/>
        <v>34.442902546676429</v>
      </c>
      <c r="FG124" s="5">
        <f t="shared" si="49"/>
        <v>38.861936112896316</v>
      </c>
      <c r="FH124" s="15">
        <f t="shared" si="76"/>
        <v>39.401324638775726</v>
      </c>
      <c r="FI124">
        <f t="shared" si="76"/>
        <v>39.730801827102866</v>
      </c>
      <c r="FJ124">
        <f t="shared" si="76"/>
        <v>44.477089556545913</v>
      </c>
      <c r="FK124">
        <f t="shared" si="76"/>
        <v>44.402913228420346</v>
      </c>
      <c r="FL124">
        <f t="shared" si="76"/>
        <v>46.339777343592644</v>
      </c>
      <c r="FM124">
        <f t="shared" si="76"/>
        <v>47.603891332232578</v>
      </c>
      <c r="FN124">
        <f t="shared" si="76"/>
        <v>43.483980744285354</v>
      </c>
      <c r="FO124">
        <f t="shared" si="76"/>
        <v>46.746439733955334</v>
      </c>
      <c r="FP124">
        <f t="shared" si="76"/>
        <v>45.654887689237093</v>
      </c>
      <c r="FQ124">
        <f t="shared" si="76"/>
        <v>45.281932445342541</v>
      </c>
      <c r="FR124">
        <f t="shared" si="76"/>
        <v>45.590464944435304</v>
      </c>
      <c r="FS124">
        <f t="shared" si="76"/>
        <v>47.150225483976847</v>
      </c>
      <c r="FT124">
        <f t="shared" si="76"/>
        <v>46.756273409855368</v>
      </c>
      <c r="FU124">
        <f t="shared" si="76"/>
        <v>45.659199318099056</v>
      </c>
      <c r="FV124">
        <f t="shared" si="76"/>
        <v>51.551873869265364</v>
      </c>
    </row>
    <row r="125" spans="1:178">
      <c r="A125" t="str">
        <f>VLOOKUP(B125,'[3]country codes'!$A$3:$B$287,2,0)</f>
        <v>THA</v>
      </c>
      <c r="B125" s="1" t="s">
        <v>32</v>
      </c>
      <c r="C125" s="15">
        <v>8</v>
      </c>
      <c r="E125" s="17">
        <f>IFERROR(VLOOKUP(E$3&amp;$A125,[3]Calcs!$Q$2:$R$2281,2,0),"")</f>
        <v>51.342780566776099</v>
      </c>
      <c r="F125" s="5">
        <f>IFERROR(VLOOKUP(F$3&amp;$A125,[3]Calcs!$Q$2:$R$2281,2,0),"")</f>
        <v>50.869902133493412</v>
      </c>
      <c r="G125" s="5">
        <f>IFERROR(VLOOKUP(G$3&amp;$A125,[3]Calcs!$Q$2:$R$2281,2,0),"")</f>
        <v>50.171619460838699</v>
      </c>
      <c r="H125" s="5">
        <f>IFERROR(VLOOKUP(H$3&amp;$A125,[3]Calcs!$Q$2:$R$2281,2,0),"")</f>
        <v>50.007915686154881</v>
      </c>
      <c r="I125" s="5">
        <f>IFERROR(VLOOKUP(I$3&amp;$A125,[3]Calcs!$Q$2:$R$2281,2,0),"")</f>
        <v>54.180284558606296</v>
      </c>
      <c r="J125" s="5">
        <f>IFERROR(VLOOKUP(J$3&amp;$A125,[3]Calcs!$Q$2:$R$2281,2,0),"")</f>
        <v>57.094229696250871</v>
      </c>
      <c r="K125" s="5">
        <f>IFERROR(VLOOKUP(K$3&amp;$A125,[3]Calcs!$Q$2:$R$2281,2,0),"")</f>
        <v>53.390921499820735</v>
      </c>
      <c r="L125" s="5">
        <f>IFERROR(VLOOKUP(L$3&amp;$A125,[3]Calcs!$Q$2:$R$2281,2,0),"")</f>
        <v>53.782693411310085</v>
      </c>
      <c r="M125" s="5">
        <f>IFERROR(VLOOKUP(M$3&amp;$A125,[3]Calcs!$Q$2:$R$2281,2,0),"")</f>
        <v>60.301752088602427</v>
      </c>
      <c r="N125" s="5">
        <f>IFERROR(VLOOKUP(N$3&amp;$A125,[3]Calcs!$Q$2:$R$2281,2,0),"")</f>
        <v>54.876331546941785</v>
      </c>
      <c r="O125" s="5">
        <f>IFERROR(VLOOKUP(O$3&amp;$A125,[3]Calcs!$Q$2:$R$2281,2,0),"")</f>
        <v>53.931004204219377</v>
      </c>
      <c r="P125" s="5">
        <f>IFERROR(VLOOKUP(P$3&amp;$A125,[3]Calcs!$Q$2:$R$2281,2,0),"")</f>
        <v>52.704477467119858</v>
      </c>
      <c r="Q125" s="5">
        <f>IFERROR(VLOOKUP(Q$3&amp;$A125,[3]Calcs!$Q$2:$R$2281,2,0),"")</f>
        <v>52.867865190226127</v>
      </c>
      <c r="R125" s="5">
        <f>IFERROR(VLOOKUP(R$3&amp;$A125,[3]Calcs!$Q$2:$R$2281,2,0),"")</f>
        <v>52.904528358040928</v>
      </c>
      <c r="S125" s="5">
        <f>IFERROR(VLOOKUP(S$3&amp;$A125,[3]Calcs!$Q$2:$R$2281,2,0),"")</f>
        <v>52.982619220922018</v>
      </c>
      <c r="T125" s="127">
        <f t="shared" si="40"/>
        <v>0.23303786950265051</v>
      </c>
      <c r="U125" s="6">
        <f t="shared" si="41"/>
        <v>0.3550179968116044</v>
      </c>
      <c r="V125" s="6">
        <f t="shared" si="42"/>
        <v>7.8090862881090573E-2</v>
      </c>
      <c r="W125" s="17">
        <f>_xlfn.XLOOKUP(W$3&amp;$A125,[3]Calcs!$Q$2:$Q$2281,[3]Calcs!$H$2:$H$2281,"")</f>
        <v>5.8854327201843262</v>
      </c>
      <c r="X125" s="5">
        <f>_xlfn.XLOOKUP(X$3&amp;$A125,[3]Calcs!$Q$2:$Q$2281,[3]Calcs!$H$2:$H$2281,"")</f>
        <v>5.7838912010192871</v>
      </c>
      <c r="Y125" s="5">
        <f>_xlfn.XLOOKUP(Y$3&amp;$A125,[3]Calcs!$Q$2:$Q$2281,[3]Calcs!$H$2:$H$2281,"")</f>
        <v>5.6364712715148926</v>
      </c>
      <c r="Z125" s="5">
        <f>_xlfn.XLOOKUP(Z$3&amp;$A125,[3]Calcs!$Q$2:$Q$2281,[3]Calcs!$H$2:$H$2281,"")</f>
        <v>5.4756450653076172</v>
      </c>
      <c r="AA125" s="5">
        <f>_xlfn.XLOOKUP(AA$3&amp;$A125,[3]Calcs!$Q$2:$Q$2281,[3]Calcs!$H$2:$H$2281,"")</f>
        <v>6.216702938079834</v>
      </c>
      <c r="AB125" s="5">
        <f>_xlfn.XLOOKUP(AB$3&amp;$A125,[3]Calcs!$Q$2:$Q$2281,[3]Calcs!$H$2:$H$2281,"")</f>
        <v>6.6636090278625488</v>
      </c>
      <c r="AC125" s="5">
        <f>_xlfn.XLOOKUP(AC$3&amp;$A125,[3]Calcs!$Q$2:$Q$2281,[3]Calcs!$H$2:$H$2281,"")</f>
        <v>6.3002352714538574</v>
      </c>
      <c r="AD125" s="5">
        <f>_xlfn.XLOOKUP(AD$3&amp;$A125,[3]Calcs!$Q$2:$Q$2281,[3]Calcs!$H$2:$H$2281,"")</f>
        <v>6.2310247421264648</v>
      </c>
      <c r="AE125" s="5">
        <f>_xlfn.XLOOKUP(AE$3&amp;$A125,[3]Calcs!$Q$2:$Q$2281,[3]Calcs!$H$2:$H$2281,"")</f>
        <v>6.9854636192321777</v>
      </c>
      <c r="AF125" s="5">
        <f>_xlfn.XLOOKUP(AF$3&amp;$A125,[3]Calcs!$Q$2:$Q$2281,[3]Calcs!$H$2:$H$2281,"")</f>
        <v>6.2017626762390137</v>
      </c>
      <c r="AG125" s="5">
        <f>_xlfn.XLOOKUP(AG$3&amp;$A125,[3]Calcs!$Q$2:$Q$2281,[3]Calcs!$H$2:$H$2281,"")</f>
        <v>6.0736398696899414</v>
      </c>
      <c r="AH125" s="5">
        <f>_xlfn.XLOOKUP(AH$3&amp;$A125,[3]Calcs!$Q$2:$Q$2281,[3]Calcs!$H$2:$H$2281,"")</f>
        <v>5.9388952255249023</v>
      </c>
      <c r="AI125" s="5">
        <f>_xlfn.XLOOKUP(AI$3&amp;$A125,[3]Calcs!$Q$2:$Q$2281,[3]Calcs!$H$2:$H$2281,"")</f>
        <v>6.0115618705749512</v>
      </c>
      <c r="AJ125" s="5">
        <f>_xlfn.XLOOKUP(AJ$3&amp;$A125,[3]Calcs!$Q$2:$Q$2281,[3]Calcs!$H$2:$H$2281,"")</f>
        <v>6.0221514701843262</v>
      </c>
      <c r="AK125" s="128">
        <f>_xlfn.XLOOKUP(AK$3&amp;$A125,[3]Calcs!$Q$2:$Q$2281,[3]Calcs!$H$2:$H$2281,"")</f>
        <v>5.8845443725585938</v>
      </c>
      <c r="AL125" s="127">
        <f t="shared" si="43"/>
        <v>2.6398136851551769E-2</v>
      </c>
      <c r="AM125" s="6">
        <f t="shared" si="44"/>
        <v>-0.13760709762573242</v>
      </c>
      <c r="AN125" s="17">
        <f>_xlfn.XLOOKUP(AN$3&amp;$A125,[3]Calcs!$Q$2:$Q$2281,[3]Calcs!$G$2:$G$2281,"")</f>
        <v>72.5</v>
      </c>
      <c r="AO125" s="5">
        <f>_xlfn.XLOOKUP(AO$3&amp;$A125,[3]Calcs!$Q$2:$Q$2281,[3]Calcs!$G$2:$G$2281,"")</f>
        <v>72.900000000000006</v>
      </c>
      <c r="AP125" s="5">
        <f>_xlfn.XLOOKUP(AP$3&amp;$A125,[3]Calcs!$Q$2:$Q$2281,[3]Calcs!$G$2:$G$2281,"")</f>
        <v>73.3</v>
      </c>
      <c r="AQ125" s="5">
        <f>_xlfn.XLOOKUP(AQ$3&amp;$A125,[3]Calcs!$Q$2:$Q$2281,[3]Calcs!$G$2:$G$2281,"")</f>
        <v>73.8</v>
      </c>
      <c r="AR125" s="5">
        <f>_xlfn.XLOOKUP(AR$3&amp;$A125,[3]Calcs!$Q$2:$Q$2281,[3]Calcs!$G$2:$G$2281,"")</f>
        <v>74.2</v>
      </c>
      <c r="AS125" s="5">
        <f>_xlfn.XLOOKUP(AS$3&amp;$A125,[3]Calcs!$Q$2:$Q$2281,[3]Calcs!$G$2:$G$2281,"")</f>
        <v>74.599999999999994</v>
      </c>
      <c r="AT125" s="5">
        <f>_xlfn.XLOOKUP(AT$3&amp;$A125,[3]Calcs!$Q$2:$Q$2281,[3]Calcs!$G$2:$G$2281,"")</f>
        <v>75</v>
      </c>
      <c r="AU125" s="5">
        <f>_xlfn.XLOOKUP(AU$3&amp;$A125,[3]Calcs!$Q$2:$Q$2281,[3]Calcs!$G$2:$G$2281,"")</f>
        <v>75.400000000000006</v>
      </c>
      <c r="AV125" s="5">
        <f>_xlfn.XLOOKUP(AV$3&amp;$A125,[3]Calcs!$Q$2:$Q$2281,[3]Calcs!$G$2:$G$2281,"")</f>
        <v>75.7</v>
      </c>
      <c r="AW125" s="5">
        <f>_xlfn.XLOOKUP(AW$3&amp;$A125,[3]Calcs!$Q$2:$Q$2281,[3]Calcs!$G$2:$G$2281,"")</f>
        <v>76.099999999999994</v>
      </c>
      <c r="AX125" s="5">
        <f>_xlfn.XLOOKUP(AX$3&amp;$A125,[3]Calcs!$Q$2:$Q$2281,[3]Calcs!$G$2:$G$2281,"")</f>
        <v>76.400000000000006</v>
      </c>
      <c r="AY125" s="5">
        <f>_xlfn.XLOOKUP(AY$3&amp;$A125,[3]Calcs!$Q$2:$Q$2281,[3]Calcs!$G$2:$G$2281,"")</f>
        <v>76.7</v>
      </c>
      <c r="AZ125" s="5">
        <f>_xlfn.XLOOKUP(AZ$3&amp;$A125,[3]Calcs!$Q$2:$Q$2281,[3]Calcs!$G$2:$G$2281,"")</f>
        <v>76.900000000000006</v>
      </c>
      <c r="BA125" s="5">
        <f>_xlfn.XLOOKUP(BA$3&amp;$A125,[3]Calcs!$Q$2:$Q$2281,[3]Calcs!$G$2:$G$2281,"")</f>
        <v>77.2</v>
      </c>
      <c r="BB125" s="5">
        <f>_xlfn.XLOOKUP(BB$3&amp;$A125,[3]Calcs!$Q$2:$Q$2281,[3]Calcs!$G$2:$G$2281,"")</f>
        <v>77.5</v>
      </c>
      <c r="BC125" s="127">
        <f t="shared" si="45"/>
        <v>0.36725274725274754</v>
      </c>
      <c r="BD125" s="6">
        <f t="shared" si="46"/>
        <v>0.29999999999999716</v>
      </c>
      <c r="BE125" s="17">
        <f>_xlfn.XLOOKUP(BE$3&amp;$A125,[3]Calcs!$Q$2:$Q$2281,[3]Calcs!$I$2:$I$2281,"")</f>
        <v>2.34221753029068</v>
      </c>
      <c r="BF125" s="5">
        <f>_xlfn.XLOOKUP(BF$3&amp;$A125,[3]Calcs!$Q$2:$Q$2281,[3]Calcs!$I$2:$I$2281,"")</f>
        <v>2.3413485868253399</v>
      </c>
      <c r="BG125" s="5">
        <f>_xlfn.XLOOKUP(BG$3&amp;$A125,[3]Calcs!$Q$2:$Q$2281,[3]Calcs!$I$2:$I$2281,"")</f>
        <v>2.3473701178845499</v>
      </c>
      <c r="BH125" s="5">
        <f>_xlfn.XLOOKUP(BH$3&amp;$A125,[3]Calcs!$Q$2:$Q$2281,[3]Calcs!$I$2:$I$2281,"")</f>
        <v>2.2239368933991002</v>
      </c>
      <c r="BI125" s="5">
        <f>_xlfn.XLOOKUP(BI$3&amp;$A125,[3]Calcs!$Q$2:$Q$2281,[3]Calcs!$I$2:$I$2281,"")</f>
        <v>2.3983647385994402</v>
      </c>
      <c r="BJ125" s="5">
        <f>_xlfn.XLOOKUP(BJ$3&amp;$A125,[3]Calcs!$Q$2:$Q$2281,[3]Calcs!$I$2:$I$2281,"")</f>
        <v>2.4379191947505898</v>
      </c>
      <c r="BK125" s="5">
        <f>_xlfn.XLOOKUP(BK$3&amp;$A125,[3]Calcs!$Q$2:$Q$2281,[3]Calcs!$I$2:$I$2281,"")</f>
        <v>2.6717777941298202</v>
      </c>
      <c r="BL125" s="5">
        <f>_xlfn.XLOOKUP(BL$3&amp;$A125,[3]Calcs!$Q$2:$Q$2281,[3]Calcs!$I$2:$I$2281,"")</f>
        <v>2.5947274139282399</v>
      </c>
      <c r="BM125" s="5">
        <f>_xlfn.XLOOKUP(BM$3&amp;$A125,[3]Calcs!$Q$2:$Q$2281,[3]Calcs!$I$2:$I$2281,"")</f>
        <v>2.3900405208170898</v>
      </c>
      <c r="BN125" s="5">
        <f>_xlfn.XLOOKUP(BN$3&amp;$A125,[3]Calcs!$Q$2:$Q$2281,[3]Calcs!$I$2:$I$2281,"")</f>
        <v>2.44223246486361</v>
      </c>
      <c r="BO125" s="5">
        <f>_xlfn.XLOOKUP(BO$3&amp;$A125,[3]Calcs!$Q$2:$Q$2281,[3]Calcs!$I$2:$I$2281,"")</f>
        <v>2.4838716614488501</v>
      </c>
      <c r="BP125" s="5">
        <f>_xlfn.XLOOKUP(BP$3&amp;$A125,[3]Calcs!$Q$2:$Q$2281,[3]Calcs!$I$2:$I$2281,"")</f>
        <v>2.5774039022377799</v>
      </c>
      <c r="BQ125" s="5">
        <f>_xlfn.XLOOKUP(BQ$3&amp;$A125,[3]Calcs!$Q$2:$Q$2281,[3]Calcs!$I$2:$I$2281,"")</f>
        <v>2.6241758109907631</v>
      </c>
      <c r="BR125" s="5">
        <f>_xlfn.XLOOKUP(BR$3&amp;$A125,[3]Calcs!$Q$2:$Q$2281,[3]Calcs!$I$2:$I$2281,"")</f>
        <v>2.6578455178568565</v>
      </c>
      <c r="BS125" s="5">
        <f>_xlfn.XLOOKUP(BS$3&amp;$A125,[3]Calcs!$Q$2:$Q$2281,[3]Calcs!$I$2:$I$2281,"")</f>
        <v>2.5165152715287098</v>
      </c>
      <c r="BT125" s="127">
        <f t="shared" si="47"/>
        <v>2.4401676855002281E-2</v>
      </c>
      <c r="BU125" s="6">
        <f t="shared" si="48"/>
        <v>-0.14133024632814672</v>
      </c>
      <c r="BV125" s="15">
        <f t="shared" si="74"/>
        <v>10</v>
      </c>
      <c r="BW125">
        <f t="shared" si="74"/>
        <v>9</v>
      </c>
      <c r="BX125">
        <f t="shared" si="74"/>
        <v>16</v>
      </c>
      <c r="BY125">
        <f t="shared" si="74"/>
        <v>28</v>
      </c>
      <c r="BZ125">
        <f t="shared" si="74"/>
        <v>10</v>
      </c>
      <c r="CA125">
        <f t="shared" si="74"/>
        <v>5</v>
      </c>
      <c r="CB125">
        <f t="shared" si="74"/>
        <v>14</v>
      </c>
      <c r="CC125">
        <f t="shared" si="74"/>
        <v>13</v>
      </c>
      <c r="CD125">
        <f t="shared" si="74"/>
        <v>3</v>
      </c>
      <c r="CE125">
        <f t="shared" si="74"/>
        <v>9</v>
      </c>
      <c r="CF125">
        <f t="shared" si="74"/>
        <v>15</v>
      </c>
      <c r="CG125">
        <f t="shared" si="74"/>
        <v>25</v>
      </c>
      <c r="CH125">
        <f t="shared" si="74"/>
        <v>22</v>
      </c>
      <c r="CI125">
        <f t="shared" si="74"/>
        <v>28</v>
      </c>
      <c r="CJ125">
        <f t="shared" si="74"/>
        <v>18</v>
      </c>
      <c r="CK125" s="17">
        <v>65.812539999999998</v>
      </c>
      <c r="CL125" s="5">
        <v>66.182063999999997</v>
      </c>
      <c r="CM125" s="5">
        <v>66.53098</v>
      </c>
      <c r="CN125" s="5">
        <v>66.866833999999997</v>
      </c>
      <c r="CO125" s="5">
        <v>67.195032000000012</v>
      </c>
      <c r="CP125" s="5">
        <v>67.518378999999996</v>
      </c>
      <c r="CQ125" s="5">
        <v>67.835968999999992</v>
      </c>
      <c r="CR125" s="5">
        <v>68.144519000000003</v>
      </c>
      <c r="CS125" s="5">
        <v>68.438748000000004</v>
      </c>
      <c r="CT125" s="5">
        <v>68.714518999999996</v>
      </c>
      <c r="CU125" s="5">
        <v>68.971312999999995</v>
      </c>
      <c r="CV125" s="5">
        <v>69.209817000000001</v>
      </c>
      <c r="CW125" s="5">
        <v>69.428454000000002</v>
      </c>
      <c r="CX125" s="5">
        <v>69.625581000000011</v>
      </c>
      <c r="CY125" s="5">
        <v>69.799977999999996</v>
      </c>
      <c r="CZ125">
        <f t="shared" si="75"/>
        <v>3378.9987997621747</v>
      </c>
      <c r="DA125">
        <f t="shared" si="75"/>
        <v>3366.6751186725974</v>
      </c>
      <c r="DB125">
        <f t="shared" si="75"/>
        <v>3337.96701091667</v>
      </c>
      <c r="DC125">
        <f t="shared" si="75"/>
        <v>3343.8709968721146</v>
      </c>
      <c r="DD125">
        <f t="shared" si="75"/>
        <v>3640.6459546846568</v>
      </c>
      <c r="DE125">
        <f t="shared" si="75"/>
        <v>3854.9098393445211</v>
      </c>
      <c r="DF125">
        <f t="shared" si="75"/>
        <v>3621.8248957432725</v>
      </c>
      <c r="DG125">
        <f t="shared" si="75"/>
        <v>3664.9957730381952</v>
      </c>
      <c r="DH125">
        <f t="shared" si="75"/>
        <v>4126.976415150335</v>
      </c>
      <c r="DI125">
        <f t="shared" si="75"/>
        <v>3770.8007267326302</v>
      </c>
      <c r="DJ125">
        <f t="shared" si="75"/>
        <v>3719.6921713735305</v>
      </c>
      <c r="DK125">
        <f t="shared" si="75"/>
        <v>3647.6672405799891</v>
      </c>
      <c r="DL125">
        <f t="shared" si="75"/>
        <v>3670.5341464378162</v>
      </c>
      <c r="DM125">
        <f t="shared" si="75"/>
        <v>3683.5085244595762</v>
      </c>
      <c r="DN125">
        <f t="shared" si="75"/>
        <v>3698.1856560027336</v>
      </c>
      <c r="DO125" s="5">
        <v>65.812539999999998</v>
      </c>
      <c r="DP125" s="5">
        <v>66.182063999999997</v>
      </c>
      <c r="DQ125" s="5">
        <v>66.53098</v>
      </c>
      <c r="DR125" s="5">
        <v>66.866833999999997</v>
      </c>
      <c r="DS125" s="5">
        <v>67.195032000000012</v>
      </c>
      <c r="DT125" s="5">
        <v>67.518378999999996</v>
      </c>
      <c r="DU125" s="5">
        <v>67.835968999999992</v>
      </c>
      <c r="DV125" s="5">
        <v>68.144519000000003</v>
      </c>
      <c r="DW125" s="5">
        <v>68.438748000000004</v>
      </c>
      <c r="DX125" s="5">
        <v>68.714518999999996</v>
      </c>
      <c r="DY125" s="5">
        <v>68.971312999999995</v>
      </c>
      <c r="DZ125" s="5">
        <v>69.209817000000001</v>
      </c>
      <c r="EA125" s="5">
        <v>69.428454000000002</v>
      </c>
      <c r="EB125" s="5">
        <v>69.625581000000011</v>
      </c>
      <c r="EC125" s="5">
        <v>69.799977999999996</v>
      </c>
      <c r="ED125" s="127">
        <f t="shared" si="71"/>
        <v>1.1872578786457486</v>
      </c>
      <c r="EE125" s="6">
        <f t="shared" si="71"/>
        <v>1.1356503311739332</v>
      </c>
      <c r="EF125" s="6">
        <f t="shared" si="71"/>
        <v>1.1398956500729123</v>
      </c>
      <c r="EG125" s="6">
        <f t="shared" si="71"/>
        <v>1.1777449731614982</v>
      </c>
      <c r="EH125" s="6">
        <f t="shared" si="71"/>
        <v>1.2588934037857515</v>
      </c>
      <c r="EI125" s="6">
        <f t="shared" si="71"/>
        <v>1.28761323480995</v>
      </c>
      <c r="EJ125" s="6">
        <f t="shared" si="71"/>
        <v>1.2107198954670138</v>
      </c>
      <c r="EK125" s="6">
        <f t="shared" si="71"/>
        <v>1.2129993293683554</v>
      </c>
      <c r="EL125" s="6">
        <f t="shared" si="71"/>
        <v>1.3418632651645364</v>
      </c>
      <c r="EM125" s="6">
        <f t="shared" si="71"/>
        <v>1.2235968452551496</v>
      </c>
      <c r="EN125" s="6">
        <f t="shared" si="71"/>
        <v>1.1934806241846347</v>
      </c>
      <c r="EO125" s="6">
        <f t="shared" si="71"/>
        <v>1.2023294164445757</v>
      </c>
      <c r="EP125" s="6">
        <f t="shared" si="71"/>
        <v>1.199091330367049</v>
      </c>
      <c r="EQ125" s="6">
        <f t="shared" si="67"/>
        <v>1.1935637702100115</v>
      </c>
      <c r="ER125" s="6">
        <f>IFERROR(S125/VLOOKUP($C125,$C$159:$S$166,S$3-2003,0),"")</f>
        <v>1.1484509213360827</v>
      </c>
      <c r="ES125" s="17">
        <f t="shared" si="72"/>
        <v>51.342780566776099</v>
      </c>
      <c r="ET125" s="5">
        <f t="shared" si="72"/>
        <v>50.869902133493412</v>
      </c>
      <c r="EU125" s="5">
        <f t="shared" si="72"/>
        <v>50.171619460838699</v>
      </c>
      <c r="EV125" s="5">
        <f t="shared" si="72"/>
        <v>50.007915686154881</v>
      </c>
      <c r="EW125" s="5">
        <f t="shared" si="72"/>
        <v>54.180284558606296</v>
      </c>
      <c r="EX125" s="5">
        <f t="shared" si="72"/>
        <v>57.094229696250871</v>
      </c>
      <c r="EY125" s="5">
        <f t="shared" si="72"/>
        <v>53.390921499820735</v>
      </c>
      <c r="EZ125" s="5">
        <f t="shared" si="72"/>
        <v>53.782693411310085</v>
      </c>
      <c r="FA125" s="5">
        <f t="shared" si="72"/>
        <v>60.301752088602427</v>
      </c>
      <c r="FB125" s="5">
        <f t="shared" si="72"/>
        <v>54.876331546941785</v>
      </c>
      <c r="FC125" s="5">
        <f t="shared" si="72"/>
        <v>53.931004204219377</v>
      </c>
      <c r="FD125" s="5">
        <f t="shared" si="72"/>
        <v>52.704477467119858</v>
      </c>
      <c r="FE125" s="5">
        <f t="shared" si="72"/>
        <v>52.867865190226127</v>
      </c>
      <c r="FF125" s="5">
        <f t="shared" si="70"/>
        <v>52.904528358040928</v>
      </c>
      <c r="FG125" s="5">
        <f t="shared" si="49"/>
        <v>52.982619220922018</v>
      </c>
      <c r="FH125" s="15">
        <f t="shared" si="76"/>
        <v>3378.9987997621747</v>
      </c>
      <c r="FI125">
        <f t="shared" si="76"/>
        <v>3366.6751186725974</v>
      </c>
      <c r="FJ125">
        <f t="shared" si="76"/>
        <v>3337.96701091667</v>
      </c>
      <c r="FK125">
        <f t="shared" si="76"/>
        <v>3343.8709968721146</v>
      </c>
      <c r="FL125">
        <f t="shared" si="76"/>
        <v>3640.6459546846568</v>
      </c>
      <c r="FM125">
        <f t="shared" si="76"/>
        <v>3854.9098393445211</v>
      </c>
      <c r="FN125">
        <f t="shared" si="76"/>
        <v>3621.8248957432725</v>
      </c>
      <c r="FO125">
        <f t="shared" si="76"/>
        <v>3664.9957730381952</v>
      </c>
      <c r="FP125">
        <f t="shared" si="76"/>
        <v>4126.976415150335</v>
      </c>
      <c r="FQ125">
        <f t="shared" si="76"/>
        <v>3770.8007267326302</v>
      </c>
      <c r="FR125">
        <f t="shared" si="76"/>
        <v>3719.6921713735305</v>
      </c>
      <c r="FS125">
        <f t="shared" si="76"/>
        <v>3647.6672405799891</v>
      </c>
      <c r="FT125">
        <f t="shared" si="76"/>
        <v>3670.5341464378162</v>
      </c>
      <c r="FU125">
        <f t="shared" si="76"/>
        <v>3683.5085244595762</v>
      </c>
      <c r="FV125">
        <f t="shared" si="76"/>
        <v>3698.1856560027336</v>
      </c>
    </row>
    <row r="126" spans="1:178">
      <c r="A126" t="str">
        <f>VLOOKUP(B126,'[3]country codes'!$A$3:$B$287,2,0)</f>
        <v>NAM</v>
      </c>
      <c r="B126" s="1" t="s">
        <v>125</v>
      </c>
      <c r="C126" s="15">
        <v>5</v>
      </c>
      <c r="E126" s="17" t="str">
        <f>IFERROR(VLOOKUP(E$3&amp;$A126,[3]Calcs!$Q$2:$R$2281,2,0),"")</f>
        <v/>
      </c>
      <c r="F126" s="5">
        <f>IFERROR(VLOOKUP(F$3&amp;$A126,[3]Calcs!$Q$2:$R$2281,2,0),"")</f>
        <v>33.166400074528347</v>
      </c>
      <c r="G126" s="5" t="str">
        <f>IFERROR(VLOOKUP(G$3&amp;$A126,[3]Calcs!$Q$2:$R$2281,2,0),"")</f>
        <v/>
      </c>
      <c r="H126" s="5" t="str">
        <f>IFERROR(VLOOKUP(H$3&amp;$A126,[3]Calcs!$Q$2:$R$2281,2,0),"")</f>
        <v/>
      </c>
      <c r="I126" s="5" t="str">
        <f>IFERROR(VLOOKUP(I$3&amp;$A126,[3]Calcs!$Q$2:$R$2281,2,0),"")</f>
        <v/>
      </c>
      <c r="J126" s="5" t="str">
        <f>IFERROR(VLOOKUP(J$3&amp;$A126,[3]Calcs!$Q$2:$R$2281,2,0),"")</f>
        <v/>
      </c>
      <c r="K126" s="5" t="str">
        <f>IFERROR(VLOOKUP(K$3&amp;$A126,[3]Calcs!$Q$2:$R$2281,2,0),"")</f>
        <v/>
      </c>
      <c r="L126" s="5" t="str">
        <f>IFERROR(VLOOKUP(L$3&amp;$A126,[3]Calcs!$Q$2:$R$2281,2,0),"")</f>
        <v/>
      </c>
      <c r="M126" s="5">
        <f>IFERROR(VLOOKUP(M$3&amp;$A126,[3]Calcs!$Q$2:$R$2281,2,0),"")</f>
        <v>35.111359001844264</v>
      </c>
      <c r="N126" s="5">
        <f>IFERROR(VLOOKUP(N$3&amp;$A126,[3]Calcs!$Q$2:$R$2281,2,0),"")</f>
        <v>37.005670604972501</v>
      </c>
      <c r="O126" s="5">
        <f>IFERROR(VLOOKUP(O$3&amp;$A126,[3]Calcs!$Q$2:$R$2281,2,0),"")</f>
        <v>34.043336684968729</v>
      </c>
      <c r="P126" s="5">
        <f>IFERROR(VLOOKUP(P$3&amp;$A126,[3]Calcs!$Q$2:$R$2281,2,0),"")</f>
        <v>35.856118637011306</v>
      </c>
      <c r="Q126" s="5">
        <f>IFERROR(VLOOKUP(Q$3&amp;$A126,[3]Calcs!$Q$2:$R$2281,2,0),"")</f>
        <v>38.579845119294141</v>
      </c>
      <c r="R126" s="5">
        <f>IFERROR(VLOOKUP(R$3&amp;$A126,[3]Calcs!$Q$2:$R$2281,2,0),"")</f>
        <v>36.809116394230784</v>
      </c>
      <c r="S126" s="5" t="str">
        <f>IFERROR(VLOOKUP(S$3&amp;$A126,[3]Calcs!$Q$2:$R$2281,2,0),"")</f>
        <v/>
      </c>
      <c r="T126" s="127">
        <f t="shared" si="40"/>
        <v>0.34254707914643212</v>
      </c>
      <c r="U126" s="6">
        <f t="shared" si="41"/>
        <v>0.73330750535365385</v>
      </c>
      <c r="V126" s="6" t="str">
        <f t="shared" si="42"/>
        <v/>
      </c>
      <c r="W126" s="17" t="str">
        <f>_xlfn.XLOOKUP(W$3&amp;$A126,[3]Calcs!$Q$2:$Q$2281,[3]Calcs!$H$2:$H$2281,"")</f>
        <v/>
      </c>
      <c r="X126" s="5">
        <f>_xlfn.XLOOKUP(X$3&amp;$A126,[3]Calcs!$Q$2:$Q$2281,[3]Calcs!$H$2:$H$2281,"")</f>
        <v>4.885587215423584</v>
      </c>
      <c r="Y126" s="5" t="str">
        <f>_xlfn.XLOOKUP(Y$3&amp;$A126,[3]Calcs!$Q$2:$Q$2281,[3]Calcs!$H$2:$H$2281,"")</f>
        <v/>
      </c>
      <c r="Z126" s="5" t="str">
        <f>_xlfn.XLOOKUP(Z$3&amp;$A126,[3]Calcs!$Q$2:$Q$2281,[3]Calcs!$H$2:$H$2281,"")</f>
        <v/>
      </c>
      <c r="AA126" s="5" t="str">
        <f>_xlfn.XLOOKUP(AA$3&amp;$A126,[3]Calcs!$Q$2:$Q$2281,[3]Calcs!$H$2:$H$2281,"")</f>
        <v/>
      </c>
      <c r="AB126" s="5" t="str">
        <f>_xlfn.XLOOKUP(AB$3&amp;$A126,[3]Calcs!$Q$2:$Q$2281,[3]Calcs!$H$2:$H$2281,"")</f>
        <v/>
      </c>
      <c r="AC126" s="5" t="str">
        <f>_xlfn.XLOOKUP(AC$3&amp;$A126,[3]Calcs!$Q$2:$Q$2281,[3]Calcs!$H$2:$H$2281,"")</f>
        <v/>
      </c>
      <c r="AD126" s="5" t="str">
        <f>_xlfn.XLOOKUP(AD$3&amp;$A126,[3]Calcs!$Q$2:$Q$2281,[3]Calcs!$H$2:$H$2281,"")</f>
        <v/>
      </c>
      <c r="AE126" s="5">
        <f>_xlfn.XLOOKUP(AE$3&amp;$A126,[3]Calcs!$Q$2:$Q$2281,[3]Calcs!$H$2:$H$2281,"")</f>
        <v>4.5739912986755371</v>
      </c>
      <c r="AF126" s="5">
        <f>_xlfn.XLOOKUP(AF$3&amp;$A126,[3]Calcs!$Q$2:$Q$2281,[3]Calcs!$H$2:$H$2281,"")</f>
        <v>4.5297629038492842</v>
      </c>
      <c r="AG126" s="5">
        <f>_xlfn.XLOOKUP(AG$3&amp;$A126,[3]Calcs!$Q$2:$Q$2281,[3]Calcs!$H$2:$H$2281,"")</f>
        <v>4.4855345090230303</v>
      </c>
      <c r="AH126" s="5">
        <f>_xlfn.XLOOKUP(AH$3&amp;$A126,[3]Calcs!$Q$2:$Q$2281,[3]Calcs!$H$2:$H$2281,"")</f>
        <v>4.4413061141967773</v>
      </c>
      <c r="AI126" s="5">
        <f>_xlfn.XLOOKUP(AI$3&amp;$A126,[3]Calcs!$Q$2:$Q$2281,[3]Calcs!$H$2:$H$2281,"")</f>
        <v>4.8340878486633301</v>
      </c>
      <c r="AJ126" s="5">
        <f>_xlfn.XLOOKUP(AJ$3&amp;$A126,[3]Calcs!$Q$2:$Q$2281,[3]Calcs!$H$2:$H$2281,"")</f>
        <v>4.4358110427856445</v>
      </c>
      <c r="AK126" s="128">
        <f>_xlfn.XLOOKUP(AK$3&amp;$A126,[3]Calcs!$Q$2:$Q$2281,[3]Calcs!$H$2:$H$2281,"")</f>
        <v>4.4510102272033691</v>
      </c>
      <c r="AL126" s="127">
        <f t="shared" si="43"/>
        <v>-2.7863438110274957E-2</v>
      </c>
      <c r="AM126" s="6">
        <f t="shared" si="44"/>
        <v>1.5199184417724609E-2</v>
      </c>
      <c r="AN126" s="17">
        <f>_xlfn.XLOOKUP(AN$3&amp;$A126,[3]Calcs!$Q$2:$Q$2281,[3]Calcs!$G$2:$G$2281,"")</f>
        <v>51.6</v>
      </c>
      <c r="AO126" s="5">
        <f>_xlfn.XLOOKUP(AO$3&amp;$A126,[3]Calcs!$Q$2:$Q$2281,[3]Calcs!$G$2:$G$2281,"")</f>
        <v>52.6</v>
      </c>
      <c r="AP126" s="5">
        <f>_xlfn.XLOOKUP(AP$3&amp;$A126,[3]Calcs!$Q$2:$Q$2281,[3]Calcs!$G$2:$G$2281,"")</f>
        <v>53.8</v>
      </c>
      <c r="AQ126" s="5">
        <f>_xlfn.XLOOKUP(AQ$3&amp;$A126,[3]Calcs!$Q$2:$Q$2281,[3]Calcs!$G$2:$G$2281,"")</f>
        <v>55.2</v>
      </c>
      <c r="AR126" s="5">
        <f>_xlfn.XLOOKUP(AR$3&amp;$A126,[3]Calcs!$Q$2:$Q$2281,[3]Calcs!$G$2:$G$2281,"")</f>
        <v>56.7</v>
      </c>
      <c r="AS126" s="5">
        <f>_xlfn.XLOOKUP(AS$3&amp;$A126,[3]Calcs!$Q$2:$Q$2281,[3]Calcs!$G$2:$G$2281,"")</f>
        <v>58.1</v>
      </c>
      <c r="AT126" s="5">
        <f>_xlfn.XLOOKUP(AT$3&amp;$A126,[3]Calcs!$Q$2:$Q$2281,[3]Calcs!$G$2:$G$2281,"")</f>
        <v>59.4</v>
      </c>
      <c r="AU126" s="5">
        <f>_xlfn.XLOOKUP(AU$3&amp;$A126,[3]Calcs!$Q$2:$Q$2281,[3]Calcs!$G$2:$G$2281,"")</f>
        <v>60.5</v>
      </c>
      <c r="AV126" s="5">
        <f>_xlfn.XLOOKUP(AV$3&amp;$A126,[3]Calcs!$Q$2:$Q$2281,[3]Calcs!$G$2:$G$2281,"")</f>
        <v>61.4</v>
      </c>
      <c r="AW126" s="5">
        <f>_xlfn.XLOOKUP(AW$3&amp;$A126,[3]Calcs!$Q$2:$Q$2281,[3]Calcs!$G$2:$G$2281,"")</f>
        <v>62.1</v>
      </c>
      <c r="AX126" s="5">
        <f>_xlfn.XLOOKUP(AX$3&amp;$A126,[3]Calcs!$Q$2:$Q$2281,[3]Calcs!$G$2:$G$2281,"")</f>
        <v>62.6</v>
      </c>
      <c r="AY126" s="5">
        <f>_xlfn.XLOOKUP(AY$3&amp;$A126,[3]Calcs!$Q$2:$Q$2281,[3]Calcs!$G$2:$G$2281,"")</f>
        <v>63</v>
      </c>
      <c r="AZ126" s="5">
        <f>_xlfn.XLOOKUP(AZ$3&amp;$A126,[3]Calcs!$Q$2:$Q$2281,[3]Calcs!$G$2:$G$2281,"")</f>
        <v>63.4</v>
      </c>
      <c r="BA126" s="5">
        <f>_xlfn.XLOOKUP(BA$3&amp;$A126,[3]Calcs!$Q$2:$Q$2281,[3]Calcs!$G$2:$G$2281,"")</f>
        <v>63.7</v>
      </c>
      <c r="BB126" s="5" t="str">
        <f>_xlfn.XLOOKUP(BB$3&amp;$A126,[3]Calcs!$Q$2:$Q$2281,[3]Calcs!$G$2:$G$2281,"")</f>
        <v/>
      </c>
      <c r="BC126" s="127">
        <f t="shared" si="45"/>
        <v>0.98615384615384616</v>
      </c>
      <c r="BD126" s="6" t="str">
        <f t="shared" si="46"/>
        <v/>
      </c>
      <c r="BE126" s="17">
        <f>_xlfn.XLOOKUP(BE$3&amp;$A126,[3]Calcs!$Q$2:$Q$2281,[3]Calcs!$I$2:$I$2281,"")</f>
        <v>1.57802391034442</v>
      </c>
      <c r="BF126" s="5">
        <f>_xlfn.XLOOKUP(BF$3&amp;$A126,[3]Calcs!$Q$2:$Q$2281,[3]Calcs!$I$2:$I$2281,"")</f>
        <v>1.66138615186828</v>
      </c>
      <c r="BG126" s="5">
        <f>_xlfn.XLOOKUP(BG$3&amp;$A126,[3]Calcs!$Q$2:$Q$2281,[3]Calcs!$I$2:$I$2281,"")</f>
        <v>1.7805743486850301</v>
      </c>
      <c r="BH126" s="5">
        <f>_xlfn.XLOOKUP(BH$3&amp;$A126,[3]Calcs!$Q$2:$Q$2281,[3]Calcs!$I$2:$I$2281,"")</f>
        <v>2.1535288437505402</v>
      </c>
      <c r="BI126" s="5">
        <f>_xlfn.XLOOKUP(BI$3&amp;$A126,[3]Calcs!$Q$2:$Q$2281,[3]Calcs!$I$2:$I$2281,"")</f>
        <v>2.30592175779518</v>
      </c>
      <c r="BJ126" s="5">
        <f>_xlfn.XLOOKUP(BJ$3&amp;$A126,[3]Calcs!$Q$2:$Q$2281,[3]Calcs!$I$2:$I$2281,"")</f>
        <v>2.3040845480206902</v>
      </c>
      <c r="BK126" s="5">
        <f>_xlfn.XLOOKUP(BK$3&amp;$A126,[3]Calcs!$Q$2:$Q$2281,[3]Calcs!$I$2:$I$2281,"")</f>
        <v>2.5368200340156801</v>
      </c>
      <c r="BL126" s="5">
        <f>_xlfn.XLOOKUP(BL$3&amp;$A126,[3]Calcs!$Q$2:$Q$2281,[3]Calcs!$I$2:$I$2281,"")</f>
        <v>2.1054436441917499</v>
      </c>
      <c r="BM126" s="5">
        <f>_xlfn.XLOOKUP(BM$3&amp;$A126,[3]Calcs!$Q$2:$Q$2281,[3]Calcs!$I$2:$I$2281,"")</f>
        <v>2.23463534684076</v>
      </c>
      <c r="BN126" s="5">
        <f>_xlfn.XLOOKUP(BN$3&amp;$A126,[3]Calcs!$Q$2:$Q$2281,[3]Calcs!$I$2:$I$2281,"")</f>
        <v>1.82559130695395</v>
      </c>
      <c r="BO126" s="5">
        <f>_xlfn.XLOOKUP(BO$3&amp;$A126,[3]Calcs!$Q$2:$Q$2281,[3]Calcs!$I$2:$I$2281,"")</f>
        <v>2.5508515014222102</v>
      </c>
      <c r="BP126" s="5">
        <f>_xlfn.XLOOKUP(BP$3&amp;$A126,[3]Calcs!$Q$2:$Q$2281,[3]Calcs!$I$2:$I$2281,"")</f>
        <v>2.1028308191882301</v>
      </c>
      <c r="BQ126" s="5">
        <f>_xlfn.XLOOKUP(BQ$3&amp;$A126,[3]Calcs!$Q$2:$Q$2281,[3]Calcs!$I$2:$I$2281,"")</f>
        <v>2.0340648713208633</v>
      </c>
      <c r="BR126" s="5">
        <f>_xlfn.XLOOKUP(BR$3&amp;$A126,[3]Calcs!$Q$2:$Q$2281,[3]Calcs!$I$2:$I$2281,"")</f>
        <v>1.9427525803428551</v>
      </c>
      <c r="BS126" s="5">
        <f>_xlfn.XLOOKUP(BS$3&amp;$A126,[3]Calcs!$Q$2:$Q$2281,[3]Calcs!$I$2:$I$2281,"")</f>
        <v>1.8175315357896387</v>
      </c>
      <c r="BT126" s="127">
        <f t="shared" si="47"/>
        <v>2.5233251021139984E-2</v>
      </c>
      <c r="BU126" s="6">
        <f t="shared" si="48"/>
        <v>-0.12522104455321648</v>
      </c>
      <c r="BV126" s="15" t="str">
        <f t="shared" si="74"/>
        <v/>
      </c>
      <c r="BW126">
        <f t="shared" si="74"/>
        <v>95</v>
      </c>
      <c r="BX126" t="str">
        <f t="shared" si="74"/>
        <v/>
      </c>
      <c r="BY126" t="str">
        <f t="shared" si="74"/>
        <v/>
      </c>
      <c r="BZ126" t="str">
        <f t="shared" si="74"/>
        <v/>
      </c>
      <c r="CA126" t="str">
        <f t="shared" si="74"/>
        <v/>
      </c>
      <c r="CB126" t="str">
        <f t="shared" si="74"/>
        <v/>
      </c>
      <c r="CC126" t="str">
        <f t="shared" si="74"/>
        <v/>
      </c>
      <c r="CD126">
        <f t="shared" si="74"/>
        <v>114</v>
      </c>
      <c r="CE126">
        <f t="shared" si="74"/>
        <v>109</v>
      </c>
      <c r="CF126">
        <f t="shared" si="74"/>
        <v>126</v>
      </c>
      <c r="CG126">
        <f t="shared" si="74"/>
        <v>125</v>
      </c>
      <c r="CH126">
        <f t="shared" si="74"/>
        <v>117</v>
      </c>
      <c r="CI126">
        <f t="shared" si="74"/>
        <v>126</v>
      </c>
      <c r="CJ126" t="str">
        <f t="shared" si="74"/>
        <v/>
      </c>
      <c r="CK126" s="17" t="s">
        <v>333</v>
      </c>
      <c r="CL126" s="5">
        <v>2.006516</v>
      </c>
      <c r="CM126" s="5" t="s">
        <v>333</v>
      </c>
      <c r="CN126" s="5" t="s">
        <v>333</v>
      </c>
      <c r="CO126" s="5" t="s">
        <v>333</v>
      </c>
      <c r="CP126" s="5" t="s">
        <v>333</v>
      </c>
      <c r="CQ126" s="5" t="s">
        <v>333</v>
      </c>
      <c r="CR126" s="5" t="s">
        <v>333</v>
      </c>
      <c r="CS126" s="5">
        <v>2.2734259999999997</v>
      </c>
      <c r="CT126" s="5">
        <v>2.3149009999999999</v>
      </c>
      <c r="CU126" s="5">
        <v>2.358044</v>
      </c>
      <c r="CV126" s="5">
        <v>2.4026230000000002</v>
      </c>
      <c r="CW126" s="5">
        <v>2.4483000000000001</v>
      </c>
      <c r="CX126" s="5">
        <v>2.4945239999999997</v>
      </c>
      <c r="CY126" s="5" t="s">
        <v>333</v>
      </c>
      <c r="CZ126" t="str">
        <f t="shared" si="75"/>
        <v/>
      </c>
      <c r="DA126">
        <f t="shared" si="75"/>
        <v>66.548912411942325</v>
      </c>
      <c r="DB126" t="str">
        <f t="shared" si="75"/>
        <v/>
      </c>
      <c r="DC126" t="str">
        <f t="shared" si="75"/>
        <v/>
      </c>
      <c r="DD126" t="str">
        <f t="shared" si="75"/>
        <v/>
      </c>
      <c r="DE126" t="str">
        <f t="shared" si="75"/>
        <v/>
      </c>
      <c r="DF126" t="str">
        <f t="shared" si="75"/>
        <v/>
      </c>
      <c r="DG126" t="str">
        <f t="shared" si="75"/>
        <v/>
      </c>
      <c r="DH126">
        <f t="shared" si="75"/>
        <v>79.823076450126791</v>
      </c>
      <c r="DI126">
        <f t="shared" si="75"/>
        <v>85.664463889121436</v>
      </c>
      <c r="DJ126">
        <f t="shared" si="75"/>
        <v>80.275685809970398</v>
      </c>
      <c r="DK126">
        <f t="shared" si="75"/>
        <v>86.148735328012023</v>
      </c>
      <c r="DL126">
        <f t="shared" si="75"/>
        <v>94.455034805567848</v>
      </c>
      <c r="DM126">
        <f t="shared" si="75"/>
        <v>91.821224264202144</v>
      </c>
      <c r="DN126" t="str">
        <f t="shared" si="75"/>
        <v/>
      </c>
      <c r="DO126" s="5">
        <v>1.9713179999999999</v>
      </c>
      <c r="DP126" s="5">
        <v>2.006516</v>
      </c>
      <c r="DQ126" s="5">
        <v>2.0433820000000003</v>
      </c>
      <c r="DR126" s="5">
        <v>2.0810390000000001</v>
      </c>
      <c r="DS126" s="5">
        <v>2.1188769999999999</v>
      </c>
      <c r="DT126" s="5">
        <v>2.156698</v>
      </c>
      <c r="DU126" s="5">
        <v>2.1947770000000002</v>
      </c>
      <c r="DV126" s="5">
        <v>2.2335059999999998</v>
      </c>
      <c r="DW126" s="5">
        <v>2.2734259999999997</v>
      </c>
      <c r="DX126" s="5">
        <v>2.3149009999999999</v>
      </c>
      <c r="DY126" s="5">
        <v>2.358044</v>
      </c>
      <c r="DZ126" s="5">
        <v>2.4026230000000002</v>
      </c>
      <c r="EA126" s="5">
        <v>2.4483000000000001</v>
      </c>
      <c r="EB126" s="5">
        <v>2.4945239999999997</v>
      </c>
      <c r="EC126" s="5">
        <v>2.5409160000000002</v>
      </c>
      <c r="ED126" s="130" cm="1">
        <f t="array" ref="ED126">TREND($EE126:$EQ126,$EE$3:$EQ$3,ED$3)</f>
        <v>1.0030149600969356</v>
      </c>
      <c r="EE126" s="6">
        <f>IFERROR(F126/VLOOKUP($C126,$C$159:$S$166,F$3-2003,0),"")</f>
        <v>0.99884532207203092</v>
      </c>
      <c r="EF126" s="129">
        <f>EE126+(EL126-EE126)/7</f>
        <v>0.99385490461617798</v>
      </c>
      <c r="EG126" s="129">
        <f>EE126+(EL126-EE126)*2/7</f>
        <v>0.98886448716032505</v>
      </c>
      <c r="EH126" s="129">
        <f>EE126+(EL126-EE126)*3/7</f>
        <v>0.98387406970447211</v>
      </c>
      <c r="EI126" s="129">
        <f>EE126+(EL126-EE126)*4/7</f>
        <v>0.97888365224861917</v>
      </c>
      <c r="EJ126" s="129">
        <f>EE126+(EL126-EE126)*5/7</f>
        <v>0.97389323479276624</v>
      </c>
      <c r="EK126" s="129">
        <f>EE126+(EL126-EE126)*6/7</f>
        <v>0.9689028173369133</v>
      </c>
      <c r="EL126" s="6">
        <f>IFERROR(M126/VLOOKUP($C126,$C$159:$S$166,M$3-2003,0),"")</f>
        <v>0.96391239988106037</v>
      </c>
      <c r="EM126" s="6">
        <f>IFERROR(N126/VLOOKUP($C126,$C$159:$S$166,N$3-2003,0),"")</f>
        <v>0.99911309483338329</v>
      </c>
      <c r="EN126" s="6">
        <f>IFERROR(O126/VLOOKUP($C126,$C$159:$S$166,O$3-2003,0),"")</f>
        <v>0.90640006450073352</v>
      </c>
      <c r="EO126" s="6">
        <f t="shared" si="71"/>
        <v>0.9271832470966801</v>
      </c>
      <c r="EP126" s="6">
        <f t="shared" si="71"/>
        <v>0.97335698169114326</v>
      </c>
      <c r="EQ126" s="6">
        <f t="shared" si="67"/>
        <v>0.94500251550341041</v>
      </c>
      <c r="ER126" s="129" cm="1">
        <f t="array" ref="ER126">TREND($EM126:$EQ126,$EM$3:$EQ$3,ER$3)</f>
        <v>0.9378319082842097</v>
      </c>
      <c r="ES126" s="17">
        <f t="shared" si="72"/>
        <v>31.239799515540291</v>
      </c>
      <c r="ET126" s="5">
        <f t="shared" si="72"/>
        <v>33.166400074528347</v>
      </c>
      <c r="EU126" s="5">
        <f t="shared" si="72"/>
        <v>33.611972759683532</v>
      </c>
      <c r="EV126" s="5">
        <f t="shared" si="72"/>
        <v>33.748655349192958</v>
      </c>
      <c r="EW126" s="5">
        <f t="shared" si="72"/>
        <v>33.432398331651704</v>
      </c>
      <c r="EX126" s="5">
        <f t="shared" si="72"/>
        <v>35.536967488201682</v>
      </c>
      <c r="EY126" s="5">
        <f t="shared" si="72"/>
        <v>36.23167864724693</v>
      </c>
      <c r="EZ126" s="5">
        <f t="shared" si="72"/>
        <v>34.564330385378312</v>
      </c>
      <c r="FA126" s="5">
        <f t="shared" si="72"/>
        <v>35.111359001844264</v>
      </c>
      <c r="FB126" s="5">
        <f t="shared" si="72"/>
        <v>37.005670604972501</v>
      </c>
      <c r="FC126" s="5">
        <f t="shared" si="72"/>
        <v>34.043336684968729</v>
      </c>
      <c r="FD126" s="5">
        <f t="shared" si="72"/>
        <v>35.856118637011306</v>
      </c>
      <c r="FE126" s="5">
        <f t="shared" si="72"/>
        <v>38.579845119294141</v>
      </c>
      <c r="FF126" s="5">
        <f t="shared" si="70"/>
        <v>36.809116394230784</v>
      </c>
      <c r="FG126" s="5">
        <f t="shared" si="49"/>
        <v>38.710398580150127</v>
      </c>
      <c r="FH126" s="15">
        <f t="shared" si="76"/>
        <v>61.583579101375854</v>
      </c>
      <c r="FI126">
        <f t="shared" si="76"/>
        <v>66.548912411942325</v>
      </c>
      <c r="FJ126">
        <f t="shared" si="76"/>
        <v>68.68210012162767</v>
      </c>
      <c r="FK126">
        <f t="shared" si="76"/>
        <v>70.232267979229164</v>
      </c>
      <c r="FL126">
        <f t="shared" si="76"/>
        <v>70.839139879775161</v>
      </c>
      <c r="FM126">
        <f t="shared" si="76"/>
        <v>76.642506707869586</v>
      </c>
      <c r="FN126">
        <f t="shared" si="76"/>
        <v>79.520454966368689</v>
      </c>
      <c r="FO126">
        <f t="shared" si="76"/>
        <v>77.199639301724758</v>
      </c>
      <c r="FP126">
        <f t="shared" si="76"/>
        <v>79.823076450126791</v>
      </c>
      <c r="FQ126">
        <f t="shared" si="76"/>
        <v>85.664463889121436</v>
      </c>
      <c r="FR126">
        <f t="shared" si="76"/>
        <v>80.275685809970398</v>
      </c>
      <c r="FS126">
        <f t="shared" si="76"/>
        <v>86.148735328012023</v>
      </c>
      <c r="FT126">
        <f t="shared" si="76"/>
        <v>94.455034805567848</v>
      </c>
      <c r="FU126">
        <f t="shared" si="76"/>
        <v>91.821224264202144</v>
      </c>
      <c r="FV126">
        <f t="shared" si="76"/>
        <v>98.359871118680744</v>
      </c>
    </row>
    <row r="127" spans="1:178">
      <c r="A127" t="str">
        <f>VLOOKUP(B127,'[3]country codes'!$A$3:$B$287,2,0)</f>
        <v>BTN</v>
      </c>
      <c r="B127" s="1" t="s">
        <v>134</v>
      </c>
      <c r="C127" s="15">
        <v>6</v>
      </c>
      <c r="E127" s="17" t="str">
        <f>IFERROR(VLOOKUP(E$3&amp;$A127,[3]Calcs!$Q$2:$R$2281,2,0),"")</f>
        <v/>
      </c>
      <c r="F127" s="5" t="str">
        <f>IFERROR(VLOOKUP(F$3&amp;$A127,[3]Calcs!$Q$2:$R$2281,2,0),"")</f>
        <v/>
      </c>
      <c r="G127" s="5" t="str">
        <f>IFERROR(VLOOKUP(G$3&amp;$A127,[3]Calcs!$Q$2:$R$2281,2,0),"")</f>
        <v/>
      </c>
      <c r="H127" s="5" t="str">
        <f>IFERROR(VLOOKUP(H$3&amp;$A127,[3]Calcs!$Q$2:$R$2281,2,0),"")</f>
        <v/>
      </c>
      <c r="I127" s="5" t="str">
        <f>IFERROR(VLOOKUP(I$3&amp;$A127,[3]Calcs!$Q$2:$R$2281,2,0),"")</f>
        <v/>
      </c>
      <c r="J127" s="5" t="str">
        <f>IFERROR(VLOOKUP(J$3&amp;$A127,[3]Calcs!$Q$2:$R$2281,2,0),"")</f>
        <v/>
      </c>
      <c r="K127" s="5" t="str">
        <f>IFERROR(VLOOKUP(K$3&amp;$A127,[3]Calcs!$Q$2:$R$2281,2,0),"")</f>
        <v/>
      </c>
      <c r="L127" s="5">
        <f>IFERROR(VLOOKUP(L$3&amp;$A127,[3]Calcs!$Q$2:$R$2281,2,0),"")</f>
        <v>37.09200847169145</v>
      </c>
      <c r="M127" s="5">
        <f>IFERROR(VLOOKUP(M$3&amp;$A127,[3]Calcs!$Q$2:$R$2281,2,0),"")</f>
        <v>34.390112676901722</v>
      </c>
      <c r="N127" s="5">
        <f>IFERROR(VLOOKUP(N$3&amp;$A127,[3]Calcs!$Q$2:$R$2281,2,0),"")</f>
        <v>35.207873525148905</v>
      </c>
      <c r="O127" s="5" t="str">
        <f>IFERROR(VLOOKUP(O$3&amp;$A127,[3]Calcs!$Q$2:$R$2281,2,0),"")</f>
        <v/>
      </c>
      <c r="P127" s="5" t="str">
        <f>IFERROR(VLOOKUP(P$3&amp;$A127,[3]Calcs!$Q$2:$R$2281,2,0),"")</f>
        <v/>
      </c>
      <c r="Q127" s="5" t="str">
        <f>IFERROR(VLOOKUP(Q$3&amp;$A127,[3]Calcs!$Q$2:$R$2281,2,0),"")</f>
        <v/>
      </c>
      <c r="R127" s="5">
        <f>IFERROR(VLOOKUP(R$3&amp;$A127,[3]Calcs!$Q$2:$R$2281,2,0),"")</f>
        <v>36.672829165722071</v>
      </c>
      <c r="S127" s="5" t="str">
        <f>IFERROR(VLOOKUP(S$3&amp;$A127,[3]Calcs!$Q$2:$R$2281,2,0),"")</f>
        <v/>
      </c>
      <c r="T127" s="127">
        <f t="shared" si="40"/>
        <v>0.10970993169819872</v>
      </c>
      <c r="U127" s="6">
        <f t="shared" si="41"/>
        <v>0.22899181426044693</v>
      </c>
      <c r="V127" s="6" t="str">
        <f t="shared" si="42"/>
        <v/>
      </c>
      <c r="W127" s="17" t="str">
        <f>_xlfn.XLOOKUP(W$3&amp;$A127,[3]Calcs!$Q$2:$Q$2281,[3]Calcs!$H$2:$H$2281,"")</f>
        <v/>
      </c>
      <c r="X127" s="5" t="str">
        <f>_xlfn.XLOOKUP(X$3&amp;$A127,[3]Calcs!$Q$2:$Q$2281,[3]Calcs!$H$2:$H$2281,"")</f>
        <v/>
      </c>
      <c r="Y127" s="5" t="str">
        <f>_xlfn.XLOOKUP(Y$3&amp;$A127,[3]Calcs!$Q$2:$Q$2281,[3]Calcs!$H$2:$H$2281,"")</f>
        <v/>
      </c>
      <c r="Z127" s="5" t="str">
        <f>_xlfn.XLOOKUP(Z$3&amp;$A127,[3]Calcs!$Q$2:$Q$2281,[3]Calcs!$H$2:$H$2281,"")</f>
        <v/>
      </c>
      <c r="AA127" s="5" t="str">
        <f>_xlfn.XLOOKUP(AA$3&amp;$A127,[3]Calcs!$Q$2:$Q$2281,[3]Calcs!$H$2:$H$2281,"")</f>
        <v/>
      </c>
      <c r="AB127" s="5" t="str">
        <f>_xlfn.XLOOKUP(AB$3&amp;$A127,[3]Calcs!$Q$2:$Q$2281,[3]Calcs!$H$2:$H$2281,"")</f>
        <v/>
      </c>
      <c r="AC127" s="5" t="str">
        <f>_xlfn.XLOOKUP(AC$3&amp;$A127,[3]Calcs!$Q$2:$Q$2281,[3]Calcs!$H$2:$H$2281,"")</f>
        <v/>
      </c>
      <c r="AD127" s="5">
        <f>_xlfn.XLOOKUP(AD$3&amp;$A127,[3]Calcs!$Q$2:$Q$2281,[3]Calcs!$H$2:$H$2281,"")</f>
        <v>5.569091796875</v>
      </c>
      <c r="AE127" s="5">
        <f>_xlfn.XLOOKUP(AE$3&amp;$A127,[3]Calcs!$Q$2:$Q$2281,[3]Calcs!$H$2:$H$2281,"")</f>
        <v>4.9385781288146973</v>
      </c>
      <c r="AF127" s="5">
        <f>_xlfn.XLOOKUP(AF$3&amp;$A127,[3]Calcs!$Q$2:$Q$2281,[3]Calcs!$H$2:$H$2281,"")</f>
        <v>5.0821285247802734</v>
      </c>
      <c r="AG127" s="5" t="str">
        <f>_xlfn.XLOOKUP(AG$3&amp;$A127,[3]Calcs!$Q$2:$Q$2281,[3]Calcs!$H$2:$H$2281,"")</f>
        <v/>
      </c>
      <c r="AH127" s="5" t="str">
        <f>_xlfn.XLOOKUP(AH$3&amp;$A127,[3]Calcs!$Q$2:$Q$2281,[3]Calcs!$H$2:$H$2281,"")</f>
        <v/>
      </c>
      <c r="AI127" s="5" t="str">
        <f>_xlfn.XLOOKUP(AI$3&amp;$A127,[3]Calcs!$Q$2:$Q$2281,[3]Calcs!$H$2:$H$2281,"")</f>
        <v/>
      </c>
      <c r="AJ127" s="5">
        <f>_xlfn.XLOOKUP(AJ$3&amp;$A127,[3]Calcs!$Q$2:$Q$2281,[3]Calcs!$H$2:$H$2281,"")</f>
        <v>5.1965994834899902</v>
      </c>
      <c r="AK127" s="128" t="str">
        <f>_xlfn.XLOOKUP(AK$3&amp;$A127,[3]Calcs!$Q$2:$Q$2281,[3]Calcs!$H$2:$H$2281,"")</f>
        <v/>
      </c>
      <c r="AL127" s="127">
        <f t="shared" si="43"/>
        <v>-2.3468109498541039E-2</v>
      </c>
      <c r="AM127" s="6" t="str">
        <f t="shared" si="44"/>
        <v/>
      </c>
      <c r="AN127" s="17">
        <f>_xlfn.XLOOKUP(AN$3&amp;$A127,[3]Calcs!$Q$2:$Q$2281,[3]Calcs!$G$2:$G$2281,"")</f>
        <v>66</v>
      </c>
      <c r="AO127" s="5">
        <f>_xlfn.XLOOKUP(AO$3&amp;$A127,[3]Calcs!$Q$2:$Q$2281,[3]Calcs!$G$2:$G$2281,"")</f>
        <v>66.7</v>
      </c>
      <c r="AP127" s="5">
        <f>_xlfn.XLOOKUP(AP$3&amp;$A127,[3]Calcs!$Q$2:$Q$2281,[3]Calcs!$G$2:$G$2281,"")</f>
        <v>67.3</v>
      </c>
      <c r="AQ127" s="5">
        <f>_xlfn.XLOOKUP(AQ$3&amp;$A127,[3]Calcs!$Q$2:$Q$2281,[3]Calcs!$G$2:$G$2281,"")</f>
        <v>67.900000000000006</v>
      </c>
      <c r="AR127" s="5">
        <f>_xlfn.XLOOKUP(AR$3&amp;$A127,[3]Calcs!$Q$2:$Q$2281,[3]Calcs!$G$2:$G$2281,"")</f>
        <v>68.400000000000006</v>
      </c>
      <c r="AS127" s="5">
        <f>_xlfn.XLOOKUP(AS$3&amp;$A127,[3]Calcs!$Q$2:$Q$2281,[3]Calcs!$G$2:$G$2281,"")</f>
        <v>68.8</v>
      </c>
      <c r="AT127" s="5">
        <f>_xlfn.XLOOKUP(AT$3&amp;$A127,[3]Calcs!$Q$2:$Q$2281,[3]Calcs!$G$2:$G$2281,"")</f>
        <v>69.3</v>
      </c>
      <c r="AU127" s="5">
        <f>_xlfn.XLOOKUP(AU$3&amp;$A127,[3]Calcs!$Q$2:$Q$2281,[3]Calcs!$G$2:$G$2281,"")</f>
        <v>69.7</v>
      </c>
      <c r="AV127" s="5">
        <f>_xlfn.XLOOKUP(AV$3&amp;$A127,[3]Calcs!$Q$2:$Q$2281,[3]Calcs!$G$2:$G$2281,"")</f>
        <v>70</v>
      </c>
      <c r="AW127" s="5">
        <f>_xlfn.XLOOKUP(AW$3&amp;$A127,[3]Calcs!$Q$2:$Q$2281,[3]Calcs!$G$2:$G$2281,"")</f>
        <v>70.400000000000006</v>
      </c>
      <c r="AX127" s="5">
        <f>_xlfn.XLOOKUP(AX$3&amp;$A127,[3]Calcs!$Q$2:$Q$2281,[3]Calcs!$G$2:$G$2281,"")</f>
        <v>70.8</v>
      </c>
      <c r="AY127" s="5">
        <f>_xlfn.XLOOKUP(AY$3&amp;$A127,[3]Calcs!$Q$2:$Q$2281,[3]Calcs!$G$2:$G$2281,"")</f>
        <v>71.099999999999994</v>
      </c>
      <c r="AZ127" s="5">
        <f>_xlfn.XLOOKUP(AZ$3&amp;$A127,[3]Calcs!$Q$2:$Q$2281,[3]Calcs!$G$2:$G$2281,"")</f>
        <v>71.5</v>
      </c>
      <c r="BA127" s="5">
        <f>_xlfn.XLOOKUP(BA$3&amp;$A127,[3]Calcs!$Q$2:$Q$2281,[3]Calcs!$G$2:$G$2281,"")</f>
        <v>71.8</v>
      </c>
      <c r="BB127" s="5" t="str">
        <f>_xlfn.XLOOKUP(BB$3&amp;$A127,[3]Calcs!$Q$2:$Q$2281,[3]Calcs!$G$2:$G$2281,"")</f>
        <v/>
      </c>
      <c r="BC127" s="127">
        <f t="shared" si="45"/>
        <v>0.43230769230769206</v>
      </c>
      <c r="BD127" s="6" t="str">
        <f t="shared" si="46"/>
        <v/>
      </c>
      <c r="BE127" s="17">
        <f>_xlfn.XLOOKUP(BE$3&amp;$A127,[3]Calcs!$Q$2:$Q$2281,[3]Calcs!$I$2:$I$2281,"")</f>
        <v>4.2654091021958997</v>
      </c>
      <c r="BF127" s="5">
        <f>_xlfn.XLOOKUP(BF$3&amp;$A127,[3]Calcs!$Q$2:$Q$2281,[3]Calcs!$I$2:$I$2281,"")</f>
        <v>4.1383754347136597</v>
      </c>
      <c r="BG127" s="5">
        <f>_xlfn.XLOOKUP(BG$3&amp;$A127,[3]Calcs!$Q$2:$Q$2281,[3]Calcs!$I$2:$I$2281,"")</f>
        <v>4.3142275114179602</v>
      </c>
      <c r="BH127" s="5">
        <f>_xlfn.XLOOKUP(BH$3&amp;$A127,[3]Calcs!$Q$2:$Q$2281,[3]Calcs!$I$2:$I$2281,"")</f>
        <v>3.9420527637817</v>
      </c>
      <c r="BI127" s="5">
        <f>_xlfn.XLOOKUP(BI$3&amp;$A127,[3]Calcs!$Q$2:$Q$2281,[3]Calcs!$I$2:$I$2281,"")</f>
        <v>4.1654899016645803</v>
      </c>
      <c r="BJ127" s="5">
        <f>_xlfn.XLOOKUP(BJ$3&amp;$A127,[3]Calcs!$Q$2:$Q$2281,[3]Calcs!$I$2:$I$2281,"")</f>
        <v>4.3124438791494901</v>
      </c>
      <c r="BK127" s="5">
        <f>_xlfn.XLOOKUP(BK$3&amp;$A127,[3]Calcs!$Q$2:$Q$2281,[3]Calcs!$I$2:$I$2281,"")</f>
        <v>4.5626688725067304</v>
      </c>
      <c r="BL127" s="5">
        <f>_xlfn.XLOOKUP(BL$3&amp;$A127,[3]Calcs!$Q$2:$Q$2281,[3]Calcs!$I$2:$I$2281,"")</f>
        <v>4.5612193753041899</v>
      </c>
      <c r="BM127" s="5">
        <f>_xlfn.XLOOKUP(BM$3&amp;$A127,[3]Calcs!$Q$2:$Q$2281,[3]Calcs!$I$2:$I$2281,"")</f>
        <v>4.4609223728057898</v>
      </c>
      <c r="BN127" s="5">
        <f>_xlfn.XLOOKUP(BN$3&amp;$A127,[3]Calcs!$Q$2:$Q$2281,[3]Calcs!$I$2:$I$2281,"")</f>
        <v>4.4760715223857304</v>
      </c>
      <c r="BO127" s="5">
        <f>_xlfn.XLOOKUP(BO$3&amp;$A127,[3]Calcs!$Q$2:$Q$2281,[3]Calcs!$I$2:$I$2281,"")</f>
        <v>4.5209542322876199</v>
      </c>
      <c r="BP127" s="5">
        <f>_xlfn.XLOOKUP(BP$3&amp;$A127,[3]Calcs!$Q$2:$Q$2281,[3]Calcs!$I$2:$I$2281,"")</f>
        <v>4.3724886413444199</v>
      </c>
      <c r="BQ127" s="5">
        <f>_xlfn.XLOOKUP(BQ$3&amp;$A127,[3]Calcs!$Q$2:$Q$2281,[3]Calcs!$I$2:$I$2281,"")</f>
        <v>4.5056793241889679</v>
      </c>
      <c r="BR127" s="5">
        <f>_xlfn.XLOOKUP(BR$3&amp;$A127,[3]Calcs!$Q$2:$Q$2281,[3]Calcs!$I$2:$I$2281,"")</f>
        <v>4.3874319205211405</v>
      </c>
      <c r="BS127" s="5" t="str">
        <f>_xlfn.XLOOKUP(BS$3&amp;$A127,[3]Calcs!$Q$2:$Q$2281,[3]Calcs!$I$2:$I$2281,"")</f>
        <v/>
      </c>
      <c r="BT127" s="127">
        <f t="shared" si="47"/>
        <v>2.6813613096061992E-2</v>
      </c>
      <c r="BU127" s="6" t="str">
        <f t="shared" si="48"/>
        <v/>
      </c>
      <c r="BV127" s="15" t="str">
        <f t="shared" si="74"/>
        <v/>
      </c>
      <c r="BW127" t="str">
        <f t="shared" si="74"/>
        <v/>
      </c>
      <c r="BX127" t="str">
        <f t="shared" si="74"/>
        <v/>
      </c>
      <c r="BY127" t="str">
        <f t="shared" si="74"/>
        <v/>
      </c>
      <c r="BZ127" t="str">
        <f t="shared" si="74"/>
        <v/>
      </c>
      <c r="CA127" t="str">
        <f t="shared" si="74"/>
        <v/>
      </c>
      <c r="CB127" t="str">
        <f t="shared" si="74"/>
        <v/>
      </c>
      <c r="CC127">
        <f t="shared" si="74"/>
        <v>107</v>
      </c>
      <c r="CD127">
        <f t="shared" si="74"/>
        <v>117</v>
      </c>
      <c r="CE127">
        <f t="shared" si="74"/>
        <v>118</v>
      </c>
      <c r="CF127" t="str">
        <f t="shared" si="74"/>
        <v/>
      </c>
      <c r="CG127" t="str">
        <f t="shared" si="74"/>
        <v/>
      </c>
      <c r="CH127" t="str">
        <f t="shared" si="74"/>
        <v/>
      </c>
      <c r="CI127">
        <f t="shared" si="74"/>
        <v>127</v>
      </c>
      <c r="CJ127" t="str">
        <f t="shared" si="74"/>
        <v/>
      </c>
      <c r="CK127" s="17" t="s">
        <v>333</v>
      </c>
      <c r="CL127" s="5" t="s">
        <v>333</v>
      </c>
      <c r="CM127" s="5" t="s">
        <v>333</v>
      </c>
      <c r="CN127" s="5" t="s">
        <v>333</v>
      </c>
      <c r="CO127" s="5" t="s">
        <v>333</v>
      </c>
      <c r="CP127" s="5" t="s">
        <v>333</v>
      </c>
      <c r="CQ127" s="5" t="s">
        <v>333</v>
      </c>
      <c r="CR127" s="5">
        <v>0.71023500000000006</v>
      </c>
      <c r="CS127" s="5">
        <v>0.71905299999999994</v>
      </c>
      <c r="CT127" s="5">
        <v>0.727885</v>
      </c>
      <c r="CU127" s="5" t="s">
        <v>333</v>
      </c>
      <c r="CV127" s="5" t="s">
        <v>333</v>
      </c>
      <c r="CW127" s="5" t="s">
        <v>333</v>
      </c>
      <c r="CX127" s="5">
        <v>0.76309400000000005</v>
      </c>
      <c r="CY127" s="5" t="s">
        <v>333</v>
      </c>
      <c r="CZ127" t="str">
        <f t="shared" si="75"/>
        <v/>
      </c>
      <c r="DA127" t="str">
        <f t="shared" si="75"/>
        <v/>
      </c>
      <c r="DB127" t="str">
        <f t="shared" si="75"/>
        <v/>
      </c>
      <c r="DC127" t="str">
        <f t="shared" si="75"/>
        <v/>
      </c>
      <c r="DD127" t="str">
        <f t="shared" si="75"/>
        <v/>
      </c>
      <c r="DE127" t="str">
        <f t="shared" si="75"/>
        <v/>
      </c>
      <c r="DF127" t="str">
        <f t="shared" si="75"/>
        <v/>
      </c>
      <c r="DG127">
        <f t="shared" si="75"/>
        <v>26.344042636891778</v>
      </c>
      <c r="DH127">
        <f t="shared" si="75"/>
        <v>24.728313690664212</v>
      </c>
      <c r="DI127">
        <f t="shared" si="75"/>
        <v>25.62728302085301</v>
      </c>
      <c r="DJ127" t="str">
        <f t="shared" si="75"/>
        <v/>
      </c>
      <c r="DK127" t="str">
        <f t="shared" si="75"/>
        <v/>
      </c>
      <c r="DL127" t="str">
        <f t="shared" si="75"/>
        <v/>
      </c>
      <c r="DM127">
        <f t="shared" si="75"/>
        <v>27.98481589938752</v>
      </c>
      <c r="DN127" t="str">
        <f t="shared" si="75"/>
        <v/>
      </c>
      <c r="DO127" s="5">
        <v>0.65740399999999999</v>
      </c>
      <c r="DP127" s="5">
        <v>0.66487300000000005</v>
      </c>
      <c r="DQ127" s="5">
        <v>0.67161099999999996</v>
      </c>
      <c r="DR127" s="5">
        <v>0.67832899999999996</v>
      </c>
      <c r="DS127" s="5">
        <v>0.68550199999999994</v>
      </c>
      <c r="DT127" s="5">
        <v>0.69329700000000005</v>
      </c>
      <c r="DU127" s="5">
        <v>0.70158200000000004</v>
      </c>
      <c r="DV127" s="5">
        <v>0.71023500000000006</v>
      </c>
      <c r="DW127" s="5">
        <v>0.71905299999999994</v>
      </c>
      <c r="DX127" s="5">
        <v>0.727885</v>
      </c>
      <c r="DY127" s="5">
        <v>0.73670599999999997</v>
      </c>
      <c r="DZ127" s="5">
        <v>0.74556299999999998</v>
      </c>
      <c r="EA127" s="5">
        <v>0.75439599999999996</v>
      </c>
      <c r="EB127" s="5">
        <v>0.76309400000000005</v>
      </c>
      <c r="EC127" s="5">
        <v>0.77161199999999996</v>
      </c>
      <c r="ED127" s="130">
        <f t="shared" ref="ED127:EJ127" si="77">AVERAGE($EL127:$EM127,$EQ127)</f>
        <v>0.82123766712871438</v>
      </c>
      <c r="EE127" s="129">
        <f t="shared" si="77"/>
        <v>0.82123766712871438</v>
      </c>
      <c r="EF127" s="129">
        <f t="shared" si="77"/>
        <v>0.82123766712871438</v>
      </c>
      <c r="EG127" s="129">
        <f t="shared" si="77"/>
        <v>0.82123766712871438</v>
      </c>
      <c r="EH127" s="129">
        <f t="shared" si="77"/>
        <v>0.82123766712871438</v>
      </c>
      <c r="EI127" s="129">
        <f t="shared" si="77"/>
        <v>0.82123766712871438</v>
      </c>
      <c r="EJ127" s="129">
        <f t="shared" si="77"/>
        <v>0.82123766712871438</v>
      </c>
      <c r="EK127" s="6">
        <f t="shared" ref="EK127:ER147" si="78">IFERROR(L127/VLOOKUP($C127,$C$159:$S$166,L$3-2003,0),"")</f>
        <v>0.81137741817753817</v>
      </c>
      <c r="EL127" s="6">
        <f t="shared" si="78"/>
        <v>0.74990096983816446</v>
      </c>
      <c r="EM127" s="6">
        <f t="shared" si="78"/>
        <v>0.77942522111510482</v>
      </c>
      <c r="EN127" s="129">
        <f>EM127+(EQ127-EM127)/4</f>
        <v>0.81816561844454694</v>
      </c>
      <c r="EO127" s="129">
        <f>EM127+(EQ127-EM127)*2/4</f>
        <v>0.85690601577398917</v>
      </c>
      <c r="EP127" s="129">
        <f>EM127+(EQ127-EM127)*3/4</f>
        <v>0.8956464131034314</v>
      </c>
      <c r="EQ127" s="6">
        <f t="shared" si="67"/>
        <v>0.93438681043287353</v>
      </c>
      <c r="ER127" s="129" cm="1">
        <f t="array" ref="ER127">TREND($EM127:$EQ127,$EM$3:$EQ$3,ER$3)</f>
        <v>0.97312720776231743</v>
      </c>
      <c r="ES127" s="17">
        <f t="shared" si="72"/>
        <v>41.058901537987495</v>
      </c>
      <c r="ET127" s="5">
        <f t="shared" si="72"/>
        <v>39.911395875919283</v>
      </c>
      <c r="EU127" s="5">
        <f t="shared" si="72"/>
        <v>40.03452665640328</v>
      </c>
      <c r="EV127" s="5">
        <f t="shared" si="72"/>
        <v>37.861788529771651</v>
      </c>
      <c r="EW127" s="5">
        <f t="shared" si="72"/>
        <v>40.167468657066635</v>
      </c>
      <c r="EX127" s="5">
        <f t="shared" si="72"/>
        <v>38.325493212510906</v>
      </c>
      <c r="EY127" s="5">
        <f t="shared" si="72"/>
        <v>38.563508803171302</v>
      </c>
      <c r="EZ127" s="5">
        <f t="shared" si="72"/>
        <v>37.09200847169145</v>
      </c>
      <c r="FA127" s="5">
        <f t="shared" si="72"/>
        <v>34.390112676901722</v>
      </c>
      <c r="FB127" s="5">
        <f t="shared" si="72"/>
        <v>35.207873525148905</v>
      </c>
      <c r="FC127" s="5">
        <f t="shared" si="72"/>
        <v>36.82661029081968</v>
      </c>
      <c r="FD127" s="5">
        <f t="shared" si="72"/>
        <v>37.754086334736002</v>
      </c>
      <c r="FE127" s="5">
        <f t="shared" si="72"/>
        <v>38.160302597144785</v>
      </c>
      <c r="FF127" s="5">
        <f t="shared" si="70"/>
        <v>36.672829165722071</v>
      </c>
      <c r="FG127" s="5">
        <f t="shared" si="49"/>
        <v>43.852910906185187</v>
      </c>
      <c r="FH127" s="15">
        <f t="shared" si="76"/>
        <v>26.992286106679131</v>
      </c>
      <c r="FI127">
        <f t="shared" si="76"/>
        <v>26.536009510210082</v>
      </c>
      <c r="FJ127">
        <f t="shared" si="76"/>
        <v>26.887628482233662</v>
      </c>
      <c r="FK127">
        <f t="shared" si="76"/>
        <v>25.682749151611471</v>
      </c>
      <c r="FL127">
        <f t="shared" si="76"/>
        <v>27.534880099356492</v>
      </c>
      <c r="FM127">
        <f t="shared" si="76"/>
        <v>26.570949467754176</v>
      </c>
      <c r="FN127">
        <f t="shared" si="76"/>
        <v>27.05546363314653</v>
      </c>
      <c r="FO127">
        <f t="shared" si="76"/>
        <v>26.344042636891778</v>
      </c>
      <c r="FP127">
        <f t="shared" si="76"/>
        <v>24.728313690664212</v>
      </c>
      <c r="FQ127">
        <f t="shared" si="76"/>
        <v>25.62728302085301</v>
      </c>
      <c r="FR127">
        <f t="shared" si="76"/>
        <v>27.130384760908601</v>
      </c>
      <c r="FS127">
        <f t="shared" si="76"/>
        <v>28.148049869984778</v>
      </c>
      <c r="FT127">
        <f t="shared" si="76"/>
        <v>28.787979638075637</v>
      </c>
      <c r="FU127">
        <f t="shared" si="76"/>
        <v>27.98481589938752</v>
      </c>
      <c r="FV127">
        <f t="shared" si="76"/>
        <v>33.837432290143362</v>
      </c>
    </row>
    <row r="128" spans="1:178">
      <c r="A128" t="str">
        <f>VLOOKUP(B128,'[3]country codes'!$A$3:$B$287,2,0)</f>
        <v>LKA</v>
      </c>
      <c r="B128" s="1" t="s">
        <v>49</v>
      </c>
      <c r="C128" s="15">
        <v>6</v>
      </c>
      <c r="E128" s="17">
        <f>IFERROR(VLOOKUP(E$3&amp;$A128,[3]Calcs!$Q$2:$R$2281,2,0),"")</f>
        <v>49.100339356866726</v>
      </c>
      <c r="F128" s="5">
        <f>IFERROR(VLOOKUP(F$3&amp;$A128,[3]Calcs!$Q$2:$R$2281,2,0),"")</f>
        <v>49.490561966973722</v>
      </c>
      <c r="G128" s="5">
        <f>IFERROR(VLOOKUP(G$3&amp;$A128,[3]Calcs!$Q$2:$R$2281,2,0),"")</f>
        <v>49.766493213791207</v>
      </c>
      <c r="H128" s="5">
        <f>IFERROR(VLOOKUP(H$3&amp;$A128,[3]Calcs!$Q$2:$R$2281,2,0),"")</f>
        <v>48.257935922723803</v>
      </c>
      <c r="I128" s="5">
        <f>IFERROR(VLOOKUP(I$3&amp;$A128,[3]Calcs!$Q$2:$R$2281,2,0),"")</f>
        <v>45.75176688149039</v>
      </c>
      <c r="J128" s="5">
        <f>IFERROR(VLOOKUP(J$3&amp;$A128,[3]Calcs!$Q$2:$R$2281,2,0),"")</f>
        <v>46.774257635623471</v>
      </c>
      <c r="K128" s="5">
        <f>IFERROR(VLOOKUP(K$3&amp;$A128,[3]Calcs!$Q$2:$R$2281,2,0),"")</f>
        <v>47.174428697175863</v>
      </c>
      <c r="L128" s="5">
        <f>IFERROR(VLOOKUP(L$3&amp;$A128,[3]Calcs!$Q$2:$R$2281,2,0),"")</f>
        <v>48.788353719718899</v>
      </c>
      <c r="M128" s="5">
        <f>IFERROR(VLOOKUP(M$3&amp;$A128,[3]Calcs!$Q$2:$R$2281,2,0),"")</f>
        <v>47.223019507987495</v>
      </c>
      <c r="N128" s="5">
        <f>IFERROR(VLOOKUP(N$3&amp;$A128,[3]Calcs!$Q$2:$R$2281,2,0),"")</f>
        <v>49.358416784332249</v>
      </c>
      <c r="O128" s="5">
        <f>IFERROR(VLOOKUP(O$3&amp;$A128,[3]Calcs!$Q$2:$R$2281,2,0),"")</f>
        <v>48.575455967186073</v>
      </c>
      <c r="P128" s="5">
        <f>IFERROR(VLOOKUP(P$3&amp;$A128,[3]Calcs!$Q$2:$R$2281,2,0),"")</f>
        <v>47.707056932303274</v>
      </c>
      <c r="Q128" s="5">
        <f>IFERROR(VLOOKUP(Q$3&amp;$A128,[3]Calcs!$Q$2:$R$2281,2,0),"")</f>
        <v>48.487105610500599</v>
      </c>
      <c r="R128" s="5">
        <f>IFERROR(VLOOKUP(R$3&amp;$A128,[3]Calcs!$Q$2:$R$2281,2,0),"")</f>
        <v>46.797116024230967</v>
      </c>
      <c r="S128" s="5" t="str">
        <f>IFERROR(VLOOKUP(S$3&amp;$A128,[3]Calcs!$Q$2:$R$2281,2,0),"")</f>
        <v/>
      </c>
      <c r="T128" s="127">
        <f t="shared" si="40"/>
        <v>-7.9777471019297441E-2</v>
      </c>
      <c r="U128" s="6">
        <f t="shared" si="41"/>
        <v>-0.27665346923465639</v>
      </c>
      <c r="V128" s="6" t="str">
        <f t="shared" si="42"/>
        <v/>
      </c>
      <c r="W128" s="17">
        <f>_xlfn.XLOOKUP(W$3&amp;$A128,[3]Calcs!$Q$2:$Q$2281,[3]Calcs!$H$2:$H$2281,"")</f>
        <v>4.3446106910705566</v>
      </c>
      <c r="X128" s="5">
        <f>_xlfn.XLOOKUP(X$3&amp;$A128,[3]Calcs!$Q$2:$Q$2281,[3]Calcs!$H$2:$H$2281,"")</f>
        <v>4.4148054122924805</v>
      </c>
      <c r="Y128" s="5">
        <f>_xlfn.XLOOKUP(Y$3&amp;$A128,[3]Calcs!$Q$2:$Q$2281,[3]Calcs!$H$2:$H$2281,"")</f>
        <v>4.4308462142944336</v>
      </c>
      <c r="Z128" s="5">
        <f>_xlfn.XLOOKUP(Z$3&amp;$A128,[3]Calcs!$Q$2:$Q$2281,[3]Calcs!$H$2:$H$2281,"")</f>
        <v>4.2120265960693359</v>
      </c>
      <c r="AA128" s="5">
        <f>_xlfn.XLOOKUP(AA$3&amp;$A128,[3]Calcs!$Q$2:$Q$2281,[3]Calcs!$H$2:$H$2281,"")</f>
        <v>3.9769051074981689</v>
      </c>
      <c r="AB128" s="5">
        <f>_xlfn.XLOOKUP(AB$3&amp;$A128,[3]Calcs!$Q$2:$Q$2281,[3]Calcs!$H$2:$H$2281,"")</f>
        <v>4.1805691719055176</v>
      </c>
      <c r="AC128" s="5">
        <f>_xlfn.XLOOKUP(AC$3&amp;$A128,[3]Calcs!$Q$2:$Q$2281,[3]Calcs!$H$2:$H$2281,"")</f>
        <v>4.2245931625366211</v>
      </c>
      <c r="AD128" s="5">
        <f>_xlfn.XLOOKUP(AD$3&amp;$A128,[3]Calcs!$Q$2:$Q$2281,[3]Calcs!$H$2:$H$2281,"")</f>
        <v>4.3646941184997559</v>
      </c>
      <c r="AE128" s="5">
        <f>_xlfn.XLOOKUP(AE$3&amp;$A128,[3]Calcs!$Q$2:$Q$2281,[3]Calcs!$H$2:$H$2281,"")</f>
        <v>4.2679328918457031</v>
      </c>
      <c r="AF128" s="5">
        <f>_xlfn.XLOOKUP(AF$3&amp;$A128,[3]Calcs!$Q$2:$Q$2281,[3]Calcs!$H$2:$H$2281,"")</f>
        <v>4.6116065979003906</v>
      </c>
      <c r="AG128" s="5">
        <f>_xlfn.XLOOKUP(AG$3&amp;$A128,[3]Calcs!$Q$2:$Q$2281,[3]Calcs!$H$2:$H$2281,"")</f>
        <v>4.4712760448455811</v>
      </c>
      <c r="AH128" s="5">
        <f>_xlfn.XLOOKUP(AH$3&amp;$A128,[3]Calcs!$Q$2:$Q$2281,[3]Calcs!$H$2:$H$2281,"")</f>
        <v>4.3309454917907715</v>
      </c>
      <c r="AI128" s="5">
        <f>_xlfn.XLOOKUP(AI$3&amp;$A128,[3]Calcs!$Q$2:$Q$2281,[3]Calcs!$H$2:$H$2281,"")</f>
        <v>4.4350237846374512</v>
      </c>
      <c r="AJ128" s="5">
        <f>_xlfn.XLOOKUP(AJ$3&amp;$A128,[3]Calcs!$Q$2:$Q$2281,[3]Calcs!$H$2:$H$2281,"")</f>
        <v>4.2132992744445801</v>
      </c>
      <c r="AK128" s="128" t="str">
        <f>_xlfn.XLOOKUP(AK$3&amp;$A128,[3]Calcs!$Q$2:$Q$2281,[3]Calcs!$H$2:$H$2281,"")</f>
        <v/>
      </c>
      <c r="AL128" s="127">
        <f t="shared" si="43"/>
        <v>6.6081162337418443E-3</v>
      </c>
      <c r="AM128" s="6" t="str">
        <f t="shared" si="44"/>
        <v/>
      </c>
      <c r="AN128" s="17">
        <f>_xlfn.XLOOKUP(AN$3&amp;$A128,[3]Calcs!$Q$2:$Q$2281,[3]Calcs!$G$2:$G$2281,"")</f>
        <v>74.900000000000006</v>
      </c>
      <c r="AO128" s="5">
        <f>_xlfn.XLOOKUP(AO$3&amp;$A128,[3]Calcs!$Q$2:$Q$2281,[3]Calcs!$G$2:$G$2281,"")</f>
        <v>75</v>
      </c>
      <c r="AP128" s="5">
        <f>_xlfn.XLOOKUP(AP$3&amp;$A128,[3]Calcs!$Q$2:$Q$2281,[3]Calcs!$G$2:$G$2281,"")</f>
        <v>75.2</v>
      </c>
      <c r="AQ128" s="5">
        <f>_xlfn.XLOOKUP(AQ$3&amp;$A128,[3]Calcs!$Q$2:$Q$2281,[3]Calcs!$G$2:$G$2281,"")</f>
        <v>75.3</v>
      </c>
      <c r="AR128" s="5">
        <f>_xlfn.XLOOKUP(AR$3&amp;$A128,[3]Calcs!$Q$2:$Q$2281,[3]Calcs!$G$2:$G$2281,"")</f>
        <v>75.400000000000006</v>
      </c>
      <c r="AS128" s="5">
        <f>_xlfn.XLOOKUP(AS$3&amp;$A128,[3]Calcs!$Q$2:$Q$2281,[3]Calcs!$G$2:$G$2281,"")</f>
        <v>75.599999999999994</v>
      </c>
      <c r="AT128" s="5">
        <f>_xlfn.XLOOKUP(AT$3&amp;$A128,[3]Calcs!$Q$2:$Q$2281,[3]Calcs!$G$2:$G$2281,"")</f>
        <v>75.8</v>
      </c>
      <c r="AU128" s="5">
        <f>_xlfn.XLOOKUP(AU$3&amp;$A128,[3]Calcs!$Q$2:$Q$2281,[3]Calcs!$G$2:$G$2281,"")</f>
        <v>76</v>
      </c>
      <c r="AV128" s="5">
        <f>_xlfn.XLOOKUP(AV$3&amp;$A128,[3]Calcs!$Q$2:$Q$2281,[3]Calcs!$G$2:$G$2281,"")</f>
        <v>76.099999999999994</v>
      </c>
      <c r="AW128" s="5">
        <f>_xlfn.XLOOKUP(AW$3&amp;$A128,[3]Calcs!$Q$2:$Q$2281,[3]Calcs!$G$2:$G$2281,"")</f>
        <v>76.3</v>
      </c>
      <c r="AX128" s="5">
        <f>_xlfn.XLOOKUP(AX$3&amp;$A128,[3]Calcs!$Q$2:$Q$2281,[3]Calcs!$G$2:$G$2281,"")</f>
        <v>76.5</v>
      </c>
      <c r="AY128" s="5">
        <f>_xlfn.XLOOKUP(AY$3&amp;$A128,[3]Calcs!$Q$2:$Q$2281,[3]Calcs!$G$2:$G$2281,"")</f>
        <v>76.599999999999994</v>
      </c>
      <c r="AZ128" s="5">
        <f>_xlfn.XLOOKUP(AZ$3&amp;$A128,[3]Calcs!$Q$2:$Q$2281,[3]Calcs!$G$2:$G$2281,"")</f>
        <v>76.8</v>
      </c>
      <c r="BA128" s="5">
        <f>_xlfn.XLOOKUP(BA$3&amp;$A128,[3]Calcs!$Q$2:$Q$2281,[3]Calcs!$G$2:$G$2281,"")</f>
        <v>77</v>
      </c>
      <c r="BB128" s="5">
        <f>_xlfn.XLOOKUP(BB$3&amp;$A128,[3]Calcs!$Q$2:$Q$2281,[3]Calcs!$G$2:$G$2281,"")</f>
        <v>77.186961240310083</v>
      </c>
      <c r="BC128" s="127">
        <f t="shared" si="45"/>
        <v>0.16329670329670284</v>
      </c>
      <c r="BD128" s="6">
        <f t="shared" si="46"/>
        <v>0.1869612403100831</v>
      </c>
      <c r="BE128" s="17">
        <f>_xlfn.XLOOKUP(BE$3&amp;$A128,[3]Calcs!$Q$2:$Q$2281,[3]Calcs!$I$2:$I$2281,"")</f>
        <v>1.2187744971593399</v>
      </c>
      <c r="BF128" s="5">
        <f>_xlfn.XLOOKUP(BF$3&amp;$A128,[3]Calcs!$Q$2:$Q$2281,[3]Calcs!$I$2:$I$2281,"")</f>
        <v>1.2359637955353899</v>
      </c>
      <c r="BG128" s="5">
        <f>_xlfn.XLOOKUP(BG$3&amp;$A128,[3]Calcs!$Q$2:$Q$2281,[3]Calcs!$I$2:$I$2281,"")</f>
        <v>1.23617415596873</v>
      </c>
      <c r="BH128" s="5">
        <f>_xlfn.XLOOKUP(BH$3&amp;$A128,[3]Calcs!$Q$2:$Q$2281,[3]Calcs!$I$2:$I$2281,"")</f>
        <v>1.1883633109632701</v>
      </c>
      <c r="BI128" s="5">
        <f>_xlfn.XLOOKUP(BI$3&amp;$A128,[3]Calcs!$Q$2:$Q$2281,[3]Calcs!$I$2:$I$2281,"")</f>
        <v>1.3007541846447499</v>
      </c>
      <c r="BJ128" s="5">
        <f>_xlfn.XLOOKUP(BJ$3&amp;$A128,[3]Calcs!$Q$2:$Q$2281,[3]Calcs!$I$2:$I$2281,"")</f>
        <v>1.39558745910687</v>
      </c>
      <c r="BK128" s="5">
        <f>_xlfn.XLOOKUP(BK$3&amp;$A128,[3]Calcs!$Q$2:$Q$2281,[3]Calcs!$I$2:$I$2281,"")</f>
        <v>1.3796592356725601</v>
      </c>
      <c r="BL128" s="5">
        <f>_xlfn.XLOOKUP(BL$3&amp;$A128,[3]Calcs!$Q$2:$Q$2281,[3]Calcs!$I$2:$I$2281,"")</f>
        <v>1.32593145337434</v>
      </c>
      <c r="BM128" s="5">
        <f>_xlfn.XLOOKUP(BM$3&amp;$A128,[3]Calcs!$Q$2:$Q$2281,[3]Calcs!$I$2:$I$2281,"")</f>
        <v>1.4617688884298401</v>
      </c>
      <c r="BN128" s="5">
        <f>_xlfn.XLOOKUP(BN$3&amp;$A128,[3]Calcs!$Q$2:$Q$2281,[3]Calcs!$I$2:$I$2281,"")</f>
        <v>1.5406214555205</v>
      </c>
      <c r="BO128" s="5">
        <f>_xlfn.XLOOKUP(BO$3&amp;$A128,[3]Calcs!$Q$2:$Q$2281,[3]Calcs!$I$2:$I$2281,"")</f>
        <v>1.5102985224937699</v>
      </c>
      <c r="BP128" s="5">
        <f>_xlfn.XLOOKUP(BP$3&amp;$A128,[3]Calcs!$Q$2:$Q$2281,[3]Calcs!$I$2:$I$2281,"")</f>
        <v>1.49056897901126</v>
      </c>
      <c r="BQ128" s="5">
        <f>_xlfn.XLOOKUP(BQ$3&amp;$A128,[3]Calcs!$Q$2:$Q$2281,[3]Calcs!$I$2:$I$2281,"")</f>
        <v>1.4858909433019158</v>
      </c>
      <c r="BR128" s="5">
        <f>_xlfn.XLOOKUP(BR$3&amp;$A128,[3]Calcs!$Q$2:$Q$2281,[3]Calcs!$I$2:$I$2281,"")</f>
        <v>1.5014919808054203</v>
      </c>
      <c r="BS128" s="5">
        <f>_xlfn.XLOOKUP(BS$3&amp;$A128,[3]Calcs!$Q$2:$Q$2281,[3]Calcs!$I$2:$I$2281,"")</f>
        <v>1.3849374503931151</v>
      </c>
      <c r="BT128" s="127">
        <f t="shared" si="47"/>
        <v>2.705885419994844E-2</v>
      </c>
      <c r="BU128" s="6">
        <f t="shared" si="48"/>
        <v>-0.11655453041230524</v>
      </c>
      <c r="BV128" s="15">
        <f t="shared" si="74"/>
        <v>18</v>
      </c>
      <c r="BW128">
        <f t="shared" si="74"/>
        <v>16</v>
      </c>
      <c r="BX128">
        <f t="shared" si="74"/>
        <v>17</v>
      </c>
      <c r="BY128">
        <f t="shared" si="74"/>
        <v>35</v>
      </c>
      <c r="BZ128">
        <f t="shared" si="74"/>
        <v>47</v>
      </c>
      <c r="CA128">
        <f t="shared" si="74"/>
        <v>42</v>
      </c>
      <c r="CB128">
        <f t="shared" si="74"/>
        <v>45</v>
      </c>
      <c r="CC128">
        <f t="shared" si="74"/>
        <v>43</v>
      </c>
      <c r="CD128">
        <f t="shared" si="74"/>
        <v>48</v>
      </c>
      <c r="CE128">
        <f t="shared" si="74"/>
        <v>33</v>
      </c>
      <c r="CF128">
        <f t="shared" si="74"/>
        <v>42</v>
      </c>
      <c r="CG128">
        <f t="shared" si="74"/>
        <v>50</v>
      </c>
      <c r="CH128">
        <f t="shared" si="74"/>
        <v>47</v>
      </c>
      <c r="CI128">
        <f t="shared" si="74"/>
        <v>60</v>
      </c>
      <c r="CJ128" t="str">
        <f t="shared" si="74"/>
        <v/>
      </c>
      <c r="CK128" s="17">
        <v>19.695976999999999</v>
      </c>
      <c r="CL128" s="5">
        <v>19.842044000000001</v>
      </c>
      <c r="CM128" s="5">
        <v>19.983984</v>
      </c>
      <c r="CN128" s="5">
        <v>20.123508000000001</v>
      </c>
      <c r="CO128" s="5">
        <v>20.261738000000001</v>
      </c>
      <c r="CP128" s="5">
        <v>20.398495999999998</v>
      </c>
      <c r="CQ128" s="5">
        <v>20.532598999999998</v>
      </c>
      <c r="CR128" s="5">
        <v>20.663053000000001</v>
      </c>
      <c r="CS128" s="5">
        <v>20.788511999999997</v>
      </c>
      <c r="CT128" s="5">
        <v>20.908024000000001</v>
      </c>
      <c r="CU128" s="5">
        <v>21.021176999999998</v>
      </c>
      <c r="CV128" s="5">
        <v>21.128027999999997</v>
      </c>
      <c r="CW128" s="5">
        <v>21.228759999999998</v>
      </c>
      <c r="CX128" s="5">
        <v>21.323734000000002</v>
      </c>
      <c r="CY128" s="5" t="s">
        <v>333</v>
      </c>
      <c r="CZ128">
        <f t="shared" si="75"/>
        <v>967.07915466504176</v>
      </c>
      <c r="DA128">
        <f t="shared" si="75"/>
        <v>981.99390813341915</v>
      </c>
      <c r="DB128">
        <f t="shared" si="75"/>
        <v>994.53280412051208</v>
      </c>
      <c r="DC128">
        <f t="shared" si="75"/>
        <v>971.11895960441984</v>
      </c>
      <c r="DD128">
        <f t="shared" si="75"/>
        <v>927.01031358983539</v>
      </c>
      <c r="DE128">
        <f t="shared" si="75"/>
        <v>954.12450728323472</v>
      </c>
      <c r="DF128">
        <f t="shared" si="75"/>
        <v>968.61362749320426</v>
      </c>
      <c r="DG128">
        <f t="shared" si="75"/>
        <v>1008.1163386932989</v>
      </c>
      <c r="DH128">
        <f t="shared" si="75"/>
        <v>981.69630771803202</v>
      </c>
      <c r="DI128">
        <f t="shared" si="75"/>
        <v>1031.9869627288215</v>
      </c>
      <c r="DJ128">
        <f t="shared" si="75"/>
        <v>1021.1132577419245</v>
      </c>
      <c r="DK128">
        <f t="shared" si="75"/>
        <v>1007.9560346632975</v>
      </c>
      <c r="DL128">
        <f t="shared" si="75"/>
        <v>1029.3211280999706</v>
      </c>
      <c r="DM128">
        <f t="shared" si="75"/>
        <v>997.88925406783881</v>
      </c>
      <c r="DN128" t="str">
        <f t="shared" si="75"/>
        <v/>
      </c>
      <c r="DO128" s="5">
        <v>19.695976999999999</v>
      </c>
      <c r="DP128" s="5">
        <v>19.842044000000001</v>
      </c>
      <c r="DQ128" s="5">
        <v>19.983984</v>
      </c>
      <c r="DR128" s="5">
        <v>20.123508000000001</v>
      </c>
      <c r="DS128" s="5">
        <v>20.261738000000001</v>
      </c>
      <c r="DT128" s="5">
        <v>20.398495999999998</v>
      </c>
      <c r="DU128" s="5">
        <v>20.532598999999998</v>
      </c>
      <c r="DV128" s="5">
        <v>20.663053000000001</v>
      </c>
      <c r="DW128" s="5">
        <v>20.788511999999997</v>
      </c>
      <c r="DX128" s="5">
        <v>20.908024000000001</v>
      </c>
      <c r="DY128" s="5">
        <v>21.021176999999998</v>
      </c>
      <c r="DZ128" s="5">
        <v>21.128027999999997</v>
      </c>
      <c r="EA128" s="5">
        <v>21.228759999999998</v>
      </c>
      <c r="EB128" s="5">
        <v>21.323734000000002</v>
      </c>
      <c r="EC128" s="5">
        <v>21.413250000000001</v>
      </c>
      <c r="ED128" s="127">
        <f t="shared" ref="ED128:EJ143" si="79">IFERROR(E128/VLOOKUP($C128,$C$159:$S$166,E$3-2003,0),"")</f>
        <v>0.98207810336461976</v>
      </c>
      <c r="EE128" s="6">
        <f t="shared" si="79"/>
        <v>1.0183435773833462</v>
      </c>
      <c r="EF128" s="6">
        <f t="shared" si="79"/>
        <v>1.0208717874658313</v>
      </c>
      <c r="EG128" s="6">
        <f t="shared" si="79"/>
        <v>1.0467343529337414</v>
      </c>
      <c r="EH128" s="6">
        <f t="shared" si="79"/>
        <v>0.93541055876723112</v>
      </c>
      <c r="EI128" s="6">
        <f t="shared" si="79"/>
        <v>1.0022775704245204</v>
      </c>
      <c r="EJ128" s="6">
        <f t="shared" si="79"/>
        <v>1.0046134019893087</v>
      </c>
      <c r="EK128" s="6">
        <f t="shared" si="78"/>
        <v>1.0672317329068279</v>
      </c>
      <c r="EL128" s="6">
        <f t="shared" si="78"/>
        <v>1.0297316691117273</v>
      </c>
      <c r="EM128" s="6">
        <f t="shared" si="78"/>
        <v>1.0926872618006813</v>
      </c>
      <c r="EN128" s="6">
        <f t="shared" si="78"/>
        <v>1.079186155303735</v>
      </c>
      <c r="EO128" s="6">
        <f t="shared" si="78"/>
        <v>1.0828089896735342</v>
      </c>
      <c r="EP128" s="6">
        <f t="shared" si="78"/>
        <v>1.1380230046986426</v>
      </c>
      <c r="EQ128" s="6">
        <f t="shared" si="67"/>
        <v>1.1923434590154105</v>
      </c>
      <c r="ER128" s="129" cm="1">
        <f t="array" ref="ER128">TREND($EM128:$EQ128,$EM$3:$EQ$3,ER$3)</f>
        <v>1.1944545472457051</v>
      </c>
      <c r="ES128" s="17">
        <f t="shared" si="72"/>
        <v>49.100339356866726</v>
      </c>
      <c r="ET128" s="5">
        <f t="shared" si="72"/>
        <v>49.490561966973722</v>
      </c>
      <c r="EU128" s="5">
        <f t="shared" si="72"/>
        <v>49.766493213791207</v>
      </c>
      <c r="EV128" s="5">
        <f t="shared" si="72"/>
        <v>48.257935922723803</v>
      </c>
      <c r="EW128" s="5">
        <f t="shared" si="72"/>
        <v>45.75176688149039</v>
      </c>
      <c r="EX128" s="5">
        <f t="shared" si="72"/>
        <v>46.774257635623471</v>
      </c>
      <c r="EY128" s="5">
        <f t="shared" si="72"/>
        <v>47.174428697175863</v>
      </c>
      <c r="EZ128" s="5">
        <f t="shared" si="72"/>
        <v>48.788353719718899</v>
      </c>
      <c r="FA128" s="5">
        <f t="shared" si="72"/>
        <v>47.223019507987495</v>
      </c>
      <c r="FB128" s="5">
        <f t="shared" si="72"/>
        <v>49.358416784332249</v>
      </c>
      <c r="FC128" s="5">
        <f t="shared" si="72"/>
        <v>48.575455967186073</v>
      </c>
      <c r="FD128" s="5">
        <f t="shared" si="72"/>
        <v>47.707056932303274</v>
      </c>
      <c r="FE128" s="5">
        <f t="shared" si="72"/>
        <v>48.487105610500599</v>
      </c>
      <c r="FF128" s="5">
        <f t="shared" si="70"/>
        <v>46.797116024230967</v>
      </c>
      <c r="FG128" s="5">
        <f t="shared" si="49"/>
        <v>53.826784847893556</v>
      </c>
      <c r="FH128" s="15">
        <f t="shared" si="76"/>
        <v>967.07915466504176</v>
      </c>
      <c r="FI128">
        <f t="shared" si="76"/>
        <v>981.99390813341915</v>
      </c>
      <c r="FJ128">
        <f t="shared" si="76"/>
        <v>994.53280412051208</v>
      </c>
      <c r="FK128">
        <f t="shared" si="76"/>
        <v>971.11895960441984</v>
      </c>
      <c r="FL128">
        <f t="shared" si="76"/>
        <v>927.01031358983539</v>
      </c>
      <c r="FM128">
        <f t="shared" si="76"/>
        <v>954.12450728323472</v>
      </c>
      <c r="FN128">
        <f t="shared" si="76"/>
        <v>968.61362749320426</v>
      </c>
      <c r="FO128">
        <f t="shared" si="76"/>
        <v>1008.1163386932989</v>
      </c>
      <c r="FP128">
        <f t="shared" si="76"/>
        <v>981.69630771803202</v>
      </c>
      <c r="FQ128">
        <f t="shared" si="76"/>
        <v>1031.9869627288215</v>
      </c>
      <c r="FR128">
        <f t="shared" si="76"/>
        <v>1021.1132577419245</v>
      </c>
      <c r="FS128">
        <f t="shared" si="76"/>
        <v>1007.9560346632975</v>
      </c>
      <c r="FT128">
        <f t="shared" si="76"/>
        <v>1029.3211280999706</v>
      </c>
      <c r="FU128">
        <f t="shared" si="76"/>
        <v>997.88925406783881</v>
      </c>
      <c r="FV128">
        <f t="shared" si="76"/>
        <v>1152.6064006441568</v>
      </c>
    </row>
    <row r="129" spans="1:178">
      <c r="A129" t="str">
        <f>VLOOKUP(B129,'[3]country codes'!$A$3:$B$287,2,0)</f>
        <v>KHM</v>
      </c>
      <c r="B129" s="1" t="s">
        <v>41</v>
      </c>
      <c r="C129" s="15">
        <v>8</v>
      </c>
      <c r="E129" s="17">
        <f>IFERROR(VLOOKUP(E$3&amp;$A129,[3]Calcs!$Q$2:$R$2281,2,0),"")</f>
        <v>36.488735234844981</v>
      </c>
      <c r="F129" s="5">
        <f>IFERROR(VLOOKUP(F$3&amp;$A129,[3]Calcs!$Q$2:$R$2281,2,0),"")</f>
        <v>40.78580269520026</v>
      </c>
      <c r="G129" s="5">
        <f>IFERROR(VLOOKUP(G$3&amp;$A129,[3]Calcs!$Q$2:$R$2281,2,0),"")</f>
        <v>43.411582423903823</v>
      </c>
      <c r="H129" s="5">
        <f>IFERROR(VLOOKUP(H$3&amp;$A129,[3]Calcs!$Q$2:$R$2281,2,0),"")</f>
        <v>41.161385312998171</v>
      </c>
      <c r="I129" s="5">
        <f>IFERROR(VLOOKUP(I$3&amp;$A129,[3]Calcs!$Q$2:$R$2281,2,0),"")</f>
        <v>41.503224857680841</v>
      </c>
      <c r="J129" s="5">
        <f>IFERROR(VLOOKUP(J$3&amp;$A129,[3]Calcs!$Q$2:$R$2281,2,0),"")</f>
        <v>41.365878498040097</v>
      </c>
      <c r="K129" s="5">
        <f>IFERROR(VLOOKUP(K$3&amp;$A129,[3]Calcs!$Q$2:$R$2281,2,0),"")</f>
        <v>39.511265203852709</v>
      </c>
      <c r="L129" s="5">
        <f>IFERROR(VLOOKUP(L$3&amp;$A129,[3]Calcs!$Q$2:$R$2281,2,0),"")</f>
        <v>38.361095174316567</v>
      </c>
      <c r="M129" s="5">
        <f>IFERROR(VLOOKUP(M$3&amp;$A129,[3]Calcs!$Q$2:$R$2281,2,0),"")</f>
        <v>39.901827500185952</v>
      </c>
      <c r="N129" s="5">
        <f>IFERROR(VLOOKUP(N$3&amp;$A129,[3]Calcs!$Q$2:$R$2281,2,0),"")</f>
        <v>41.989647346586771</v>
      </c>
      <c r="O129" s="5">
        <f>IFERROR(VLOOKUP(O$3&amp;$A129,[3]Calcs!$Q$2:$R$2281,2,0),"")</f>
        <v>44.043121920976589</v>
      </c>
      <c r="P129" s="5">
        <f>IFERROR(VLOOKUP(P$3&amp;$A129,[3]Calcs!$Q$2:$R$2281,2,0),"")</f>
        <v>45.163850346197385</v>
      </c>
      <c r="Q129" s="5">
        <f>IFERROR(VLOOKUP(Q$3&amp;$A129,[3]Calcs!$Q$2:$R$2281,2,0),"")</f>
        <v>48.564307510561171</v>
      </c>
      <c r="R129" s="5">
        <f>IFERROR(VLOOKUP(R$3&amp;$A129,[3]Calcs!$Q$2:$R$2281,2,0),"")</f>
        <v>47.967451027020694</v>
      </c>
      <c r="S129" s="5" t="str">
        <f>IFERROR(VLOOKUP(S$3&amp;$A129,[3]Calcs!$Q$2:$R$2281,2,0),"")</f>
        <v/>
      </c>
      <c r="T129" s="127">
        <f t="shared" si="40"/>
        <v>0.58817409943994792</v>
      </c>
      <c r="U129" s="6">
        <f t="shared" si="41"/>
        <v>0.72060703711901819</v>
      </c>
      <c r="V129" s="6" t="str">
        <f t="shared" si="42"/>
        <v/>
      </c>
      <c r="W129" s="17">
        <f>_xlfn.XLOOKUP(W$3&amp;$A129,[3]Calcs!$Q$2:$Q$2281,[3]Calcs!$H$2:$H$2281,"")</f>
        <v>3.5687446594238281</v>
      </c>
      <c r="X129" s="5">
        <f>_xlfn.XLOOKUP(X$3&amp;$A129,[3]Calcs!$Q$2:$Q$2281,[3]Calcs!$H$2:$H$2281,"")</f>
        <v>4.1559710502624512</v>
      </c>
      <c r="Y129" s="5">
        <f>_xlfn.XLOOKUP(Y$3&amp;$A129,[3]Calcs!$Q$2:$Q$2281,[3]Calcs!$H$2:$H$2281,"")</f>
        <v>4.4621639251708984</v>
      </c>
      <c r="Z129" s="5">
        <f>_xlfn.XLOOKUP(Z$3&amp;$A129,[3]Calcs!$Q$2:$Q$2281,[3]Calcs!$H$2:$H$2281,"")</f>
        <v>4.1106257438659668</v>
      </c>
      <c r="AA129" s="5">
        <f>_xlfn.XLOOKUP(AA$3&amp;$A129,[3]Calcs!$Q$2:$Q$2281,[3]Calcs!$H$2:$H$2281,"")</f>
        <v>4.1410722732543945</v>
      </c>
      <c r="AB129" s="5">
        <f>_xlfn.XLOOKUP(AB$3&amp;$A129,[3]Calcs!$Q$2:$Q$2281,[3]Calcs!$H$2:$H$2281,"")</f>
        <v>4.1612253189086914</v>
      </c>
      <c r="AC129" s="5">
        <f>_xlfn.XLOOKUP(AC$3&amp;$A129,[3]Calcs!$Q$2:$Q$2281,[3]Calcs!$H$2:$H$2281,"")</f>
        <v>3.8987069129943848</v>
      </c>
      <c r="AD129" s="5">
        <f>_xlfn.XLOOKUP(AD$3&amp;$A129,[3]Calcs!$Q$2:$Q$2281,[3]Calcs!$H$2:$H$2281,"")</f>
        <v>3.6744668483734131</v>
      </c>
      <c r="AE129" s="5">
        <f>_xlfn.XLOOKUP(AE$3&amp;$A129,[3]Calcs!$Q$2:$Q$2281,[3]Calcs!$H$2:$H$2281,"")</f>
        <v>3.883305549621582</v>
      </c>
      <c r="AF129" s="5">
        <f>_xlfn.XLOOKUP(AF$3&amp;$A129,[3]Calcs!$Q$2:$Q$2281,[3]Calcs!$H$2:$H$2281,"")</f>
        <v>4.1621646881103516</v>
      </c>
      <c r="AG129" s="5">
        <f>_xlfn.XLOOKUP(AG$3&amp;$A129,[3]Calcs!$Q$2:$Q$2281,[3]Calcs!$H$2:$H$2281,"")</f>
        <v>4.4612593650817871</v>
      </c>
      <c r="AH129" s="5">
        <f>_xlfn.XLOOKUP(AH$3&amp;$A129,[3]Calcs!$Q$2:$Q$2281,[3]Calcs!$H$2:$H$2281,"")</f>
        <v>4.5858421325683594</v>
      </c>
      <c r="AI129" s="5">
        <f>_xlfn.XLOOKUP(AI$3&amp;$A129,[3]Calcs!$Q$2:$Q$2281,[3]Calcs!$H$2:$H$2281,"")</f>
        <v>5.1218376159667969</v>
      </c>
      <c r="AJ129" s="5">
        <f>_xlfn.XLOOKUP(AJ$3&amp;$A129,[3]Calcs!$Q$2:$Q$2281,[3]Calcs!$H$2:$H$2281,"")</f>
        <v>4.9982848167419434</v>
      </c>
      <c r="AK129" s="128">
        <f>_xlfn.XLOOKUP(AK$3&amp;$A129,[3]Calcs!$Q$2:$Q$2281,[3]Calcs!$H$2:$H$2281,"")</f>
        <v>4.3769850730895996</v>
      </c>
      <c r="AL129" s="127">
        <f t="shared" si="43"/>
        <v>6.9941881724766328E-2</v>
      </c>
      <c r="AM129" s="6">
        <f t="shared" si="44"/>
        <v>-0.62129974365234375</v>
      </c>
      <c r="AN129" s="17">
        <f>_xlfn.XLOOKUP(AN$3&amp;$A129,[3]Calcs!$Q$2:$Q$2281,[3]Calcs!$G$2:$G$2281,"")</f>
        <v>63.9</v>
      </c>
      <c r="AO129" s="5">
        <f>_xlfn.XLOOKUP(AO$3&amp;$A129,[3]Calcs!$Q$2:$Q$2281,[3]Calcs!$G$2:$G$2281,"")</f>
        <v>64.7</v>
      </c>
      <c r="AP129" s="5">
        <f>_xlfn.XLOOKUP(AP$3&amp;$A129,[3]Calcs!$Q$2:$Q$2281,[3]Calcs!$G$2:$G$2281,"")</f>
        <v>65.400000000000006</v>
      </c>
      <c r="AQ129" s="5">
        <f>_xlfn.XLOOKUP(AQ$3&amp;$A129,[3]Calcs!$Q$2:$Q$2281,[3]Calcs!$G$2:$G$2281,"")</f>
        <v>66</v>
      </c>
      <c r="AR129" s="5">
        <f>_xlfn.XLOOKUP(AR$3&amp;$A129,[3]Calcs!$Q$2:$Q$2281,[3]Calcs!$G$2:$G$2281,"")</f>
        <v>66.599999999999994</v>
      </c>
      <c r="AS129" s="5">
        <f>_xlfn.XLOOKUP(AS$3&amp;$A129,[3]Calcs!$Q$2:$Q$2281,[3]Calcs!$G$2:$G$2281,"")</f>
        <v>67</v>
      </c>
      <c r="AT129" s="5">
        <f>_xlfn.XLOOKUP(AT$3&amp;$A129,[3]Calcs!$Q$2:$Q$2281,[3]Calcs!$G$2:$G$2281,"")</f>
        <v>67.5</v>
      </c>
      <c r="AU129" s="5">
        <f>_xlfn.XLOOKUP(AU$3&amp;$A129,[3]Calcs!$Q$2:$Q$2281,[3]Calcs!$G$2:$G$2281,"")</f>
        <v>67.900000000000006</v>
      </c>
      <c r="AV129" s="5">
        <f>_xlfn.XLOOKUP(AV$3&amp;$A129,[3]Calcs!$Q$2:$Q$2281,[3]Calcs!$G$2:$G$2281,"")</f>
        <v>68.3</v>
      </c>
      <c r="AW129" s="5">
        <f>_xlfn.XLOOKUP(AW$3&amp;$A129,[3]Calcs!$Q$2:$Q$2281,[3]Calcs!$G$2:$G$2281,"")</f>
        <v>68.599999999999994</v>
      </c>
      <c r="AX129" s="5">
        <f>_xlfn.XLOOKUP(AX$3&amp;$A129,[3]Calcs!$Q$2:$Q$2281,[3]Calcs!$G$2:$G$2281,"")</f>
        <v>69</v>
      </c>
      <c r="AY129" s="5">
        <f>_xlfn.XLOOKUP(AY$3&amp;$A129,[3]Calcs!$Q$2:$Q$2281,[3]Calcs!$G$2:$G$2281,"")</f>
        <v>69.3</v>
      </c>
      <c r="AZ129" s="5">
        <f>_xlfn.XLOOKUP(AZ$3&amp;$A129,[3]Calcs!$Q$2:$Q$2281,[3]Calcs!$G$2:$G$2281,"")</f>
        <v>69.599999999999994</v>
      </c>
      <c r="BA129" s="5">
        <f>_xlfn.XLOOKUP(BA$3&amp;$A129,[3]Calcs!$Q$2:$Q$2281,[3]Calcs!$G$2:$G$2281,"")</f>
        <v>69.8</v>
      </c>
      <c r="BB129" s="5" t="str">
        <f>_xlfn.XLOOKUP(BB$3&amp;$A129,[3]Calcs!$Q$2:$Q$2281,[3]Calcs!$G$2:$G$2281,"")</f>
        <v/>
      </c>
      <c r="BC129" s="127">
        <f t="shared" si="45"/>
        <v>0.4417582417582413</v>
      </c>
      <c r="BD129" s="6" t="str">
        <f t="shared" si="46"/>
        <v/>
      </c>
      <c r="BE129" s="17">
        <f>_xlfn.XLOOKUP(BE$3&amp;$A129,[3]Calcs!$Q$2:$Q$2281,[3]Calcs!$I$2:$I$2281,"")</f>
        <v>1.0345008036600101</v>
      </c>
      <c r="BF129" s="5">
        <f>_xlfn.XLOOKUP(BF$3&amp;$A129,[3]Calcs!$Q$2:$Q$2281,[3]Calcs!$I$2:$I$2281,"")</f>
        <v>1.0735820093045401</v>
      </c>
      <c r="BG129" s="5">
        <f>_xlfn.XLOOKUP(BG$3&amp;$A129,[3]Calcs!$Q$2:$Q$2281,[3]Calcs!$I$2:$I$2281,"")</f>
        <v>1.0773413214896801</v>
      </c>
      <c r="BH129" s="5">
        <f>_xlfn.XLOOKUP(BH$3&amp;$A129,[3]Calcs!$Q$2:$Q$2281,[3]Calcs!$I$2:$I$2281,"")</f>
        <v>1.09690716077089</v>
      </c>
      <c r="BI129" s="5">
        <f>_xlfn.XLOOKUP(BI$3&amp;$A129,[3]Calcs!$Q$2:$Q$2281,[3]Calcs!$I$2:$I$2281,"")</f>
        <v>1.1444872777546999</v>
      </c>
      <c r="BJ129" s="5">
        <f>_xlfn.XLOOKUP(BJ$3&amp;$A129,[3]Calcs!$Q$2:$Q$2281,[3]Calcs!$I$2:$I$2281,"")</f>
        <v>1.2299594485562599</v>
      </c>
      <c r="BK129" s="5">
        <f>_xlfn.XLOOKUP(BK$3&amp;$A129,[3]Calcs!$Q$2:$Q$2281,[3]Calcs!$I$2:$I$2281,"")</f>
        <v>1.27708208607395</v>
      </c>
      <c r="BL129" s="5">
        <f>_xlfn.XLOOKUP(BL$3&amp;$A129,[3]Calcs!$Q$2:$Q$2281,[3]Calcs!$I$2:$I$2281,"")</f>
        <v>1.26158990274405</v>
      </c>
      <c r="BM129" s="5">
        <f>_xlfn.XLOOKUP(BM$3&amp;$A129,[3]Calcs!$Q$2:$Q$2281,[3]Calcs!$I$2:$I$2281,"")</f>
        <v>1.2883410443868</v>
      </c>
      <c r="BN129" s="5">
        <f>_xlfn.XLOOKUP(BN$3&amp;$A129,[3]Calcs!$Q$2:$Q$2281,[3]Calcs!$I$2:$I$2281,"")</f>
        <v>1.28182352347994</v>
      </c>
      <c r="BO129" s="5">
        <f>_xlfn.XLOOKUP(BO$3&amp;$A129,[3]Calcs!$Q$2:$Q$2281,[3]Calcs!$I$2:$I$2281,"")</f>
        <v>1.3303089688102301</v>
      </c>
      <c r="BP129" s="5">
        <f>_xlfn.XLOOKUP(BP$3&amp;$A129,[3]Calcs!$Q$2:$Q$2281,[3]Calcs!$I$2:$I$2281,"")</f>
        <v>1.3259402826831499</v>
      </c>
      <c r="BQ129" s="5">
        <f>_xlfn.XLOOKUP(BQ$3&amp;$A129,[3]Calcs!$Q$2:$Q$2281,[3]Calcs!$I$2:$I$2281,"")</f>
        <v>1.3911657069237009</v>
      </c>
      <c r="BR129" s="5">
        <f>_xlfn.XLOOKUP(BR$3&amp;$A129,[3]Calcs!$Q$2:$Q$2281,[3]Calcs!$I$2:$I$2281,"")</f>
        <v>1.3646662841235468</v>
      </c>
      <c r="BS129" s="5">
        <f>_xlfn.XLOOKUP(BS$3&amp;$A129,[3]Calcs!$Q$2:$Q$2281,[3]Calcs!$I$2:$I$2281,"")</f>
        <v>1.324349714850575</v>
      </c>
      <c r="BT129" s="127">
        <f t="shared" si="47"/>
        <v>2.7479360570640168E-2</v>
      </c>
      <c r="BU129" s="6">
        <f t="shared" si="48"/>
        <v>-4.0316569272971892E-2</v>
      </c>
      <c r="BV129" s="15">
        <f t="shared" si="74"/>
        <v>58</v>
      </c>
      <c r="BW129">
        <f t="shared" si="74"/>
        <v>72</v>
      </c>
      <c r="BX129">
        <f t="shared" si="74"/>
        <v>56</v>
      </c>
      <c r="BY129">
        <f t="shared" si="74"/>
        <v>76</v>
      </c>
      <c r="BZ129">
        <f t="shared" si="74"/>
        <v>76</v>
      </c>
      <c r="CA129">
        <f t="shared" si="74"/>
        <v>80</v>
      </c>
      <c r="CB129">
        <f t="shared" si="74"/>
        <v>95</v>
      </c>
      <c r="CC129">
        <f t="shared" si="74"/>
        <v>102</v>
      </c>
      <c r="CD129">
        <f t="shared" si="74"/>
        <v>95</v>
      </c>
      <c r="CE129">
        <f t="shared" si="74"/>
        <v>86</v>
      </c>
      <c r="CF129">
        <f t="shared" si="74"/>
        <v>73</v>
      </c>
      <c r="CG129">
        <f t="shared" si="74"/>
        <v>67</v>
      </c>
      <c r="CH129">
        <f t="shared" si="74"/>
        <v>46</v>
      </c>
      <c r="CI129">
        <f t="shared" si="74"/>
        <v>51</v>
      </c>
      <c r="CJ129" t="str">
        <f t="shared" si="74"/>
        <v/>
      </c>
      <c r="CK129" s="17">
        <v>13.477705</v>
      </c>
      <c r="CL129" s="5">
        <v>13.679952999999999</v>
      </c>
      <c r="CM129" s="5">
        <v>13.883834999999999</v>
      </c>
      <c r="CN129" s="5">
        <v>14.093605</v>
      </c>
      <c r="CO129" s="5">
        <v>14.312205000000001</v>
      </c>
      <c r="CP129" s="5">
        <v>14.541421</v>
      </c>
      <c r="CQ129" s="5">
        <v>14.780453999999999</v>
      </c>
      <c r="CR129" s="5">
        <v>15.02633</v>
      </c>
      <c r="CS129" s="5">
        <v>15.274505999999999</v>
      </c>
      <c r="CT129" s="5">
        <v>15.521435</v>
      </c>
      <c r="CU129" s="5">
        <v>15.766290000000001</v>
      </c>
      <c r="CV129" s="5">
        <v>16.009413000000002</v>
      </c>
      <c r="CW129" s="5">
        <v>16.249794999999999</v>
      </c>
      <c r="CX129" s="5">
        <v>16.486542</v>
      </c>
      <c r="CY129" s="5" t="s">
        <v>333</v>
      </c>
      <c r="CZ129">
        <f t="shared" si="75"/>
        <v>491.78440931834638</v>
      </c>
      <c r="DA129">
        <f t="shared" si="75"/>
        <v>557.94786393761285</v>
      </c>
      <c r="DB129">
        <f t="shared" si="75"/>
        <v>602.71924746238074</v>
      </c>
      <c r="DC129">
        <f t="shared" si="75"/>
        <v>580.11230585419764</v>
      </c>
      <c r="DD129">
        <f t="shared" si="75"/>
        <v>594.00266232422405</v>
      </c>
      <c r="DE129">
        <f t="shared" si="75"/>
        <v>601.5186542748487</v>
      </c>
      <c r="DF129">
        <f t="shared" si="75"/>
        <v>583.99443782734556</v>
      </c>
      <c r="DG129">
        <f t="shared" si="75"/>
        <v>576.42647525068821</v>
      </c>
      <c r="DH129">
        <f t="shared" si="75"/>
        <v>609.48070356255528</v>
      </c>
      <c r="DI129">
        <f t="shared" si="75"/>
        <v>651.73958196296905</v>
      </c>
      <c r="DJ129">
        <f t="shared" si="75"/>
        <v>694.39663271147401</v>
      </c>
      <c r="DK129">
        <f t="shared" si="75"/>
        <v>723.04673286246702</v>
      </c>
      <c r="DL129">
        <f t="shared" si="75"/>
        <v>789.16004136357935</v>
      </c>
      <c r="DM129">
        <f t="shared" si="75"/>
        <v>790.81739598991976</v>
      </c>
      <c r="DN129" t="str">
        <f t="shared" si="75"/>
        <v/>
      </c>
      <c r="DO129" s="5">
        <v>13.477705</v>
      </c>
      <c r="DP129" s="5">
        <v>13.679952999999999</v>
      </c>
      <c r="DQ129" s="5">
        <v>13.883834999999999</v>
      </c>
      <c r="DR129" s="5">
        <v>14.093605</v>
      </c>
      <c r="DS129" s="5">
        <v>14.312205000000001</v>
      </c>
      <c r="DT129" s="5">
        <v>14.541421</v>
      </c>
      <c r="DU129" s="5">
        <v>14.780453999999999</v>
      </c>
      <c r="DV129" s="5">
        <v>15.02633</v>
      </c>
      <c r="DW129" s="5">
        <v>15.274505999999999</v>
      </c>
      <c r="DX129" s="5">
        <v>15.521435</v>
      </c>
      <c r="DY129" s="5">
        <v>15.766290000000001</v>
      </c>
      <c r="DZ129" s="5">
        <v>16.009413000000002</v>
      </c>
      <c r="EA129" s="5">
        <v>16.249794999999999</v>
      </c>
      <c r="EB129" s="5">
        <v>16.486542</v>
      </c>
      <c r="EC129" s="5">
        <v>16.718971</v>
      </c>
      <c r="ED129" s="127">
        <f t="shared" si="79"/>
        <v>0.84377078746338463</v>
      </c>
      <c r="EE129" s="6">
        <f t="shared" si="79"/>
        <v>0.9105268222543369</v>
      </c>
      <c r="EF129" s="6">
        <f t="shared" si="79"/>
        <v>0.9863080861165896</v>
      </c>
      <c r="EG129" s="6">
        <f t="shared" si="79"/>
        <v>0.96939882367799945</v>
      </c>
      <c r="EH129" s="6">
        <f t="shared" si="79"/>
        <v>0.96433853079259746</v>
      </c>
      <c r="EI129" s="6">
        <f t="shared" si="79"/>
        <v>0.93290080113147289</v>
      </c>
      <c r="EJ129" s="6">
        <f t="shared" si="79"/>
        <v>0.89597769683631745</v>
      </c>
      <c r="EK129" s="6">
        <f t="shared" si="78"/>
        <v>0.86518505803386059</v>
      </c>
      <c r="EL129" s="6">
        <f t="shared" si="78"/>
        <v>0.88791444163612754</v>
      </c>
      <c r="EM129" s="6">
        <f t="shared" si="78"/>
        <v>0.93625791991416585</v>
      </c>
      <c r="EN129" s="6">
        <f t="shared" si="78"/>
        <v>0.97466408083635547</v>
      </c>
      <c r="EO129" s="6">
        <f t="shared" si="78"/>
        <v>1.030307640655584</v>
      </c>
      <c r="EP129" s="6">
        <f t="shared" si="78"/>
        <v>1.1014827228537121</v>
      </c>
      <c r="EQ129" s="6">
        <f t="shared" si="67"/>
        <v>1.0821797957957444</v>
      </c>
      <c r="ER129" s="129" cm="1">
        <f t="array" ref="ER129">TREND($EM129:$EQ129,$EM$3:$EQ$3,ER$3)</f>
        <v>1.1505771501452671</v>
      </c>
      <c r="ES129" s="17">
        <f t="shared" si="72"/>
        <v>36.488735234844981</v>
      </c>
      <c r="ET129" s="5">
        <f t="shared" si="72"/>
        <v>40.78580269520026</v>
      </c>
      <c r="EU129" s="5">
        <f t="shared" si="72"/>
        <v>43.411582423903823</v>
      </c>
      <c r="EV129" s="5">
        <f t="shared" si="72"/>
        <v>41.161385312998171</v>
      </c>
      <c r="EW129" s="5">
        <f t="shared" si="72"/>
        <v>41.503224857680841</v>
      </c>
      <c r="EX129" s="5">
        <f t="shared" si="72"/>
        <v>41.365878498040097</v>
      </c>
      <c r="EY129" s="5">
        <f t="shared" si="72"/>
        <v>39.511265203852709</v>
      </c>
      <c r="EZ129" s="5">
        <f t="shared" si="72"/>
        <v>38.361095174316567</v>
      </c>
      <c r="FA129" s="5">
        <f t="shared" si="72"/>
        <v>39.901827500185952</v>
      </c>
      <c r="FB129" s="5">
        <f t="shared" si="72"/>
        <v>41.989647346586771</v>
      </c>
      <c r="FC129" s="5">
        <f t="shared" si="72"/>
        <v>44.043121920976589</v>
      </c>
      <c r="FD129" s="5">
        <f t="shared" si="72"/>
        <v>45.163850346197385</v>
      </c>
      <c r="FE129" s="5">
        <f t="shared" si="72"/>
        <v>48.564307510561171</v>
      </c>
      <c r="FF129" s="5">
        <f t="shared" si="70"/>
        <v>47.967451027020694</v>
      </c>
      <c r="FG129" s="5">
        <f t="shared" si="49"/>
        <v>53.080710631952897</v>
      </c>
      <c r="FH129" s="15">
        <f t="shared" si="76"/>
        <v>491.78440931834638</v>
      </c>
      <c r="FI129">
        <f t="shared" si="76"/>
        <v>557.94786393761285</v>
      </c>
      <c r="FJ129">
        <f t="shared" si="76"/>
        <v>602.71924746238074</v>
      </c>
      <c r="FK129">
        <f t="shared" si="76"/>
        <v>580.11230585419764</v>
      </c>
      <c r="FL129">
        <f t="shared" si="76"/>
        <v>594.00266232422405</v>
      </c>
      <c r="FM129">
        <f t="shared" si="76"/>
        <v>601.5186542748487</v>
      </c>
      <c r="FN129">
        <f t="shared" si="76"/>
        <v>583.99443782734556</v>
      </c>
      <c r="FO129">
        <f t="shared" si="76"/>
        <v>576.42647525068821</v>
      </c>
      <c r="FP129">
        <f t="shared" si="76"/>
        <v>609.48070356255528</v>
      </c>
      <c r="FQ129">
        <f t="shared" si="76"/>
        <v>651.73958196296905</v>
      </c>
      <c r="FR129">
        <f t="shared" si="76"/>
        <v>694.39663271147401</v>
      </c>
      <c r="FS129">
        <f t="shared" si="76"/>
        <v>723.04673286246702</v>
      </c>
      <c r="FT129">
        <f t="shared" si="76"/>
        <v>789.16004136357935</v>
      </c>
      <c r="FU129">
        <f t="shared" si="76"/>
        <v>790.81739598991976</v>
      </c>
      <c r="FV129">
        <f t="shared" si="76"/>
        <v>887.45486171501216</v>
      </c>
    </row>
    <row r="130" spans="1:178">
      <c r="A130" t="str">
        <f>VLOOKUP(B130,'[3]country codes'!$A$3:$B$287,2,0)</f>
        <v>GHA</v>
      </c>
      <c r="B130" s="1" t="s">
        <v>110</v>
      </c>
      <c r="C130" s="15">
        <v>5</v>
      </c>
      <c r="E130" s="17">
        <f>IFERROR(VLOOKUP(E$3&amp;$A130,[3]Calcs!$Q$2:$R$2281,2,0),"")</f>
        <v>36.037470317080484</v>
      </c>
      <c r="F130" s="5">
        <f>IFERROR(VLOOKUP(F$3&amp;$A130,[3]Calcs!$Q$2:$R$2281,2,0),"")</f>
        <v>40.131344356034113</v>
      </c>
      <c r="G130" s="5">
        <f>IFERROR(VLOOKUP(G$3&amp;$A130,[3]Calcs!$Q$2:$R$2281,2,0),"")</f>
        <v>38.898104094582649</v>
      </c>
      <c r="H130" s="5">
        <f>IFERROR(VLOOKUP(H$3&amp;$A130,[3]Calcs!$Q$2:$R$2281,2,0),"")</f>
        <v>34.431645222506774</v>
      </c>
      <c r="I130" s="5">
        <f>IFERROR(VLOOKUP(I$3&amp;$A130,[3]Calcs!$Q$2:$R$2281,2,0),"")</f>
        <v>36.726864241551759</v>
      </c>
      <c r="J130" s="5">
        <f>IFERROR(VLOOKUP(J$3&amp;$A130,[3]Calcs!$Q$2:$R$2281,2,0),"")</f>
        <v>42.498459335246629</v>
      </c>
      <c r="K130" s="5">
        <f>IFERROR(VLOOKUP(K$3&amp;$A130,[3]Calcs!$Q$2:$R$2281,2,0),"")</f>
        <v>39.180108176006655</v>
      </c>
      <c r="L130" s="5">
        <f>IFERROR(VLOOKUP(L$3&amp;$A130,[3]Calcs!$Q$2:$R$2281,2,0),"")</f>
        <v>39.049763363103409</v>
      </c>
      <c r="M130" s="5">
        <f>IFERROR(VLOOKUP(M$3&amp;$A130,[3]Calcs!$Q$2:$R$2281,2,0),"")</f>
        <v>32.956610528344719</v>
      </c>
      <c r="N130" s="5">
        <f>IFERROR(VLOOKUP(N$3&amp;$A130,[3]Calcs!$Q$2:$R$2281,2,0),"")</f>
        <v>33.536683291944151</v>
      </c>
      <c r="O130" s="5">
        <f>IFERROR(VLOOKUP(O$3&amp;$A130,[3]Calcs!$Q$2:$R$2281,2,0),"")</f>
        <v>36.915348151987956</v>
      </c>
      <c r="P130" s="5">
        <f>IFERROR(VLOOKUP(P$3&amp;$A130,[3]Calcs!$Q$2:$R$2281,2,0),"")</f>
        <v>42.559385335219609</v>
      </c>
      <c r="Q130" s="5">
        <f>IFERROR(VLOOKUP(Q$3&amp;$A130,[3]Calcs!$Q$2:$R$2281,2,0),"")</f>
        <v>39.685371507877406</v>
      </c>
      <c r="R130" s="5">
        <f>IFERROR(VLOOKUP(R$3&amp;$A130,[3]Calcs!$Q$2:$R$2281,2,0),"")</f>
        <v>39.524734054705043</v>
      </c>
      <c r="S130" s="5">
        <f>IFERROR(VLOOKUP(S$3&amp;$A130,[3]Calcs!$Q$2:$R$2281,2,0),"")</f>
        <v>42.182397379797003</v>
      </c>
      <c r="T130" s="127">
        <f t="shared" si="40"/>
        <v>0.10122941307659207</v>
      </c>
      <c r="U130" s="6">
        <f t="shared" si="41"/>
        <v>0.14010128355259918</v>
      </c>
      <c r="V130" s="6">
        <f t="shared" si="42"/>
        <v>2.6576633250919599</v>
      </c>
      <c r="W130" s="17">
        <f>_xlfn.XLOOKUP(W$3&amp;$A130,[3]Calcs!$Q$2:$Q$2281,[3]Calcs!$H$2:$H$2281,"")</f>
        <v>4.5350198745727539</v>
      </c>
      <c r="X130" s="5">
        <f>_xlfn.XLOOKUP(X$3&amp;$A130,[3]Calcs!$Q$2:$Q$2281,[3]Calcs!$H$2:$H$2281,"")</f>
        <v>5.2201480865478516</v>
      </c>
      <c r="Y130" s="5">
        <f>_xlfn.XLOOKUP(Y$3&amp;$A130,[3]Calcs!$Q$2:$Q$2281,[3]Calcs!$H$2:$H$2281,"")</f>
        <v>4.9651346206665039</v>
      </c>
      <c r="Z130" s="5">
        <f>_xlfn.XLOOKUP(Z$3&amp;$A130,[3]Calcs!$Q$2:$Q$2281,[3]Calcs!$H$2:$H$2281,"")</f>
        <v>4.1976957321166992</v>
      </c>
      <c r="AA130" s="5">
        <f>_xlfn.XLOOKUP(AA$3&amp;$A130,[3]Calcs!$Q$2:$Q$2281,[3]Calcs!$H$2:$H$2281,"")</f>
        <v>4.6062517166137695</v>
      </c>
      <c r="AB130" s="5">
        <f>_xlfn.XLOOKUP(AB$3&amp;$A130,[3]Calcs!$Q$2:$Q$2281,[3]Calcs!$H$2:$H$2281,"")</f>
        <v>5.6081995964050293</v>
      </c>
      <c r="AC130" s="5">
        <f>_xlfn.XLOOKUP(AC$3&amp;$A130,[3]Calcs!$Q$2:$Q$2281,[3]Calcs!$H$2:$H$2281,"")</f>
        <v>5.0572619438171387</v>
      </c>
      <c r="AD130" s="5">
        <f>_xlfn.XLOOKUP(AD$3&amp;$A130,[3]Calcs!$Q$2:$Q$2281,[3]Calcs!$H$2:$H$2281,"")</f>
        <v>4.9650530815124512</v>
      </c>
      <c r="AE130" s="5">
        <f>_xlfn.XLOOKUP(AE$3&amp;$A130,[3]Calcs!$Q$2:$Q$2281,[3]Calcs!$H$2:$H$2281,"")</f>
        <v>3.8603510856628418</v>
      </c>
      <c r="AF130" s="5">
        <f>_xlfn.XLOOKUP(AF$3&amp;$A130,[3]Calcs!$Q$2:$Q$2281,[3]Calcs!$H$2:$H$2281,"")</f>
        <v>3.9859161376953125</v>
      </c>
      <c r="AG130" s="5">
        <f>_xlfn.XLOOKUP(AG$3&amp;$A130,[3]Calcs!$Q$2:$Q$2281,[3]Calcs!$H$2:$H$2281,"")</f>
        <v>4.514411449432373</v>
      </c>
      <c r="AH130" s="5">
        <f>_xlfn.XLOOKUP(AH$3&amp;$A130,[3]Calcs!$Q$2:$Q$2281,[3]Calcs!$H$2:$H$2281,"")</f>
        <v>5.4813108444213867</v>
      </c>
      <c r="AI130" s="5">
        <f>_xlfn.XLOOKUP(AI$3&amp;$A130,[3]Calcs!$Q$2:$Q$2281,[3]Calcs!$H$2:$H$2281,"")</f>
        <v>5.0036931037902832</v>
      </c>
      <c r="AJ130" s="5">
        <f>_xlfn.XLOOKUP(AJ$3&amp;$A130,[3]Calcs!$Q$2:$Q$2281,[3]Calcs!$H$2:$H$2281,"")</f>
        <v>4.9668097496032715</v>
      </c>
      <c r="AK130" s="128">
        <f>_xlfn.XLOOKUP(AK$3&amp;$A130,[3]Calcs!$Q$2:$Q$2281,[3]Calcs!$H$2:$H$2281,"")</f>
        <v>5.3194832801818848</v>
      </c>
      <c r="AL130" s="127">
        <f t="shared" si="43"/>
        <v>3.6426973866892387E-3</v>
      </c>
      <c r="AM130" s="6">
        <f t="shared" si="44"/>
        <v>0.35267353057861328</v>
      </c>
      <c r="AN130" s="17">
        <f>_xlfn.XLOOKUP(AN$3&amp;$A130,[3]Calcs!$Q$2:$Q$2281,[3]Calcs!$G$2:$G$2281,"")</f>
        <v>59.2</v>
      </c>
      <c r="AO130" s="5">
        <f>_xlfn.XLOOKUP(AO$3&amp;$A130,[3]Calcs!$Q$2:$Q$2281,[3]Calcs!$G$2:$G$2281,"")</f>
        <v>59.7</v>
      </c>
      <c r="AP130" s="5">
        <f>_xlfn.XLOOKUP(AP$3&amp;$A130,[3]Calcs!$Q$2:$Q$2281,[3]Calcs!$G$2:$G$2281,"")</f>
        <v>60.2</v>
      </c>
      <c r="AQ130" s="5">
        <f>_xlfn.XLOOKUP(AQ$3&amp;$A130,[3]Calcs!$Q$2:$Q$2281,[3]Calcs!$G$2:$G$2281,"")</f>
        <v>60.6</v>
      </c>
      <c r="AR130" s="5">
        <f>_xlfn.XLOOKUP(AR$3&amp;$A130,[3]Calcs!$Q$2:$Q$2281,[3]Calcs!$G$2:$G$2281,"")</f>
        <v>61</v>
      </c>
      <c r="AS130" s="5">
        <f>_xlfn.XLOOKUP(AS$3&amp;$A130,[3]Calcs!$Q$2:$Q$2281,[3]Calcs!$G$2:$G$2281,"")</f>
        <v>61.4</v>
      </c>
      <c r="AT130" s="5">
        <f>_xlfn.XLOOKUP(AT$3&amp;$A130,[3]Calcs!$Q$2:$Q$2281,[3]Calcs!$G$2:$G$2281,"")</f>
        <v>61.7</v>
      </c>
      <c r="AU130" s="5">
        <f>_xlfn.XLOOKUP(AU$3&amp;$A130,[3]Calcs!$Q$2:$Q$2281,[3]Calcs!$G$2:$G$2281,"")</f>
        <v>62.1</v>
      </c>
      <c r="AV130" s="5">
        <f>_xlfn.XLOOKUP(AV$3&amp;$A130,[3]Calcs!$Q$2:$Q$2281,[3]Calcs!$G$2:$G$2281,"")</f>
        <v>62.4</v>
      </c>
      <c r="AW130" s="5">
        <f>_xlfn.XLOOKUP(AW$3&amp;$A130,[3]Calcs!$Q$2:$Q$2281,[3]Calcs!$G$2:$G$2281,"")</f>
        <v>62.8</v>
      </c>
      <c r="AX130" s="5">
        <f>_xlfn.XLOOKUP(AX$3&amp;$A130,[3]Calcs!$Q$2:$Q$2281,[3]Calcs!$G$2:$G$2281,"")</f>
        <v>63.1</v>
      </c>
      <c r="AY130" s="5">
        <f>_xlfn.XLOOKUP(AY$3&amp;$A130,[3]Calcs!$Q$2:$Q$2281,[3]Calcs!$G$2:$G$2281,"")</f>
        <v>63.5</v>
      </c>
      <c r="AZ130" s="5">
        <f>_xlfn.XLOOKUP(AZ$3&amp;$A130,[3]Calcs!$Q$2:$Q$2281,[3]Calcs!$G$2:$G$2281,"")</f>
        <v>63.8</v>
      </c>
      <c r="BA130" s="5">
        <f>_xlfn.XLOOKUP(BA$3&amp;$A130,[3]Calcs!$Q$2:$Q$2281,[3]Calcs!$G$2:$G$2281,"")</f>
        <v>64.099999999999994</v>
      </c>
      <c r="BB130" s="5">
        <f>_xlfn.XLOOKUP(BB$3&amp;$A130,[3]Calcs!$Q$2:$Q$2281,[3]Calcs!$G$2:$G$2281,"")</f>
        <v>64.373922480620152</v>
      </c>
      <c r="BC130" s="127">
        <f t="shared" si="45"/>
        <v>0.37010989010988971</v>
      </c>
      <c r="BD130" s="6">
        <f t="shared" si="46"/>
        <v>0.27392248062015767</v>
      </c>
      <c r="BE130" s="17">
        <f>_xlfn.XLOOKUP(BE$3&amp;$A130,[3]Calcs!$Q$2:$Q$2281,[3]Calcs!$I$2:$I$2281,"")</f>
        <v>1.71501328725964</v>
      </c>
      <c r="BF130" s="5">
        <f>_xlfn.XLOOKUP(BF$3&amp;$A130,[3]Calcs!$Q$2:$Q$2281,[3]Calcs!$I$2:$I$2281,"")</f>
        <v>1.7500679303412801</v>
      </c>
      <c r="BG130" s="5">
        <f>_xlfn.XLOOKUP(BG$3&amp;$A130,[3]Calcs!$Q$2:$Q$2281,[3]Calcs!$I$2:$I$2281,"")</f>
        <v>1.77866372623725</v>
      </c>
      <c r="BH130" s="5">
        <f>_xlfn.XLOOKUP(BH$3&amp;$A130,[3]Calcs!$Q$2:$Q$2281,[3]Calcs!$I$2:$I$2281,"")</f>
        <v>1.8117029071341</v>
      </c>
      <c r="BI130" s="5">
        <f>_xlfn.XLOOKUP(BI$3&amp;$A130,[3]Calcs!$Q$2:$Q$2281,[3]Calcs!$I$2:$I$2281,"")</f>
        <v>1.88478938497125</v>
      </c>
      <c r="BJ130" s="5">
        <f>_xlfn.XLOOKUP(BJ$3&amp;$A130,[3]Calcs!$Q$2:$Q$2281,[3]Calcs!$I$2:$I$2281,"")</f>
        <v>1.9356028364439699</v>
      </c>
      <c r="BK130" s="5">
        <f>_xlfn.XLOOKUP(BK$3&amp;$A130,[3]Calcs!$Q$2:$Q$2281,[3]Calcs!$I$2:$I$2281,"")</f>
        <v>1.9793680128812099</v>
      </c>
      <c r="BL130" s="5">
        <f>_xlfn.XLOOKUP(BL$3&amp;$A130,[3]Calcs!$Q$2:$Q$2281,[3]Calcs!$I$2:$I$2281,"")</f>
        <v>1.9669191522409899</v>
      </c>
      <c r="BM130" s="5">
        <f>_xlfn.XLOOKUP(BM$3&amp;$A130,[3]Calcs!$Q$2:$Q$2281,[3]Calcs!$I$2:$I$2281,"")</f>
        <v>1.91944896268803</v>
      </c>
      <c r="BN130" s="5">
        <f>_xlfn.XLOOKUP(BN$3&amp;$A130,[3]Calcs!$Q$2:$Q$2281,[3]Calcs!$I$2:$I$2281,"")</f>
        <v>2.00190114323166</v>
      </c>
      <c r="BO130" s="5">
        <f>_xlfn.XLOOKUP(BO$3&amp;$A130,[3]Calcs!$Q$2:$Q$2281,[3]Calcs!$I$2:$I$2281,"")</f>
        <v>1.97213430420772</v>
      </c>
      <c r="BP130" s="5">
        <f>_xlfn.XLOOKUP(BP$3&amp;$A130,[3]Calcs!$Q$2:$Q$2281,[3]Calcs!$I$2:$I$2281,"")</f>
        <v>2.0420077623986601</v>
      </c>
      <c r="BQ130" s="5">
        <f>_xlfn.XLOOKUP(BQ$3&amp;$A130,[3]Calcs!$Q$2:$Q$2281,[3]Calcs!$I$2:$I$2281,"")</f>
        <v>2.0717689041887439</v>
      </c>
      <c r="BR130" s="5">
        <f>_xlfn.XLOOKUP(BR$3&amp;$A130,[3]Calcs!$Q$2:$Q$2281,[3]Calcs!$I$2:$I$2281,"")</f>
        <v>2.0957146911331956</v>
      </c>
      <c r="BS130" s="5">
        <f>_xlfn.XLOOKUP(BS$3&amp;$A130,[3]Calcs!$Q$2:$Q$2281,[3]Calcs!$I$2:$I$2281,"")</f>
        <v>2.0076283251685423</v>
      </c>
      <c r="BT130" s="127">
        <f t="shared" si="47"/>
        <v>2.7484820608879929E-2</v>
      </c>
      <c r="BU130" s="6">
        <f t="shared" si="48"/>
        <v>-8.8086365964653357E-2</v>
      </c>
      <c r="BV130" s="15">
        <f t="shared" si="74"/>
        <v>60</v>
      </c>
      <c r="BW130">
        <f t="shared" si="74"/>
        <v>75</v>
      </c>
      <c r="BX130">
        <f t="shared" si="74"/>
        <v>80</v>
      </c>
      <c r="BY130">
        <f t="shared" si="74"/>
        <v>106</v>
      </c>
      <c r="BZ130">
        <f t="shared" si="74"/>
        <v>98</v>
      </c>
      <c r="CA130">
        <f t="shared" si="74"/>
        <v>69</v>
      </c>
      <c r="CB130">
        <f t="shared" si="74"/>
        <v>98</v>
      </c>
      <c r="CC130">
        <f t="shared" si="74"/>
        <v>94</v>
      </c>
      <c r="CD130">
        <f t="shared" si="74"/>
        <v>125</v>
      </c>
      <c r="CE130">
        <f t="shared" si="74"/>
        <v>126</v>
      </c>
      <c r="CF130">
        <f t="shared" si="74"/>
        <v>110</v>
      </c>
      <c r="CG130">
        <f t="shared" si="74"/>
        <v>86</v>
      </c>
      <c r="CH130">
        <f t="shared" si="74"/>
        <v>108</v>
      </c>
      <c r="CI130">
        <f t="shared" si="74"/>
        <v>113</v>
      </c>
      <c r="CJ130">
        <f t="shared" si="74"/>
        <v>67</v>
      </c>
      <c r="CK130" s="17">
        <v>22.379057</v>
      </c>
      <c r="CL130" s="5">
        <v>22.963946</v>
      </c>
      <c r="CM130" s="5">
        <v>23.563831999999998</v>
      </c>
      <c r="CN130" s="5">
        <v>24.170942999999998</v>
      </c>
      <c r="CO130" s="5">
        <v>24.779614000000002</v>
      </c>
      <c r="CP130" s="5">
        <v>25.387712999999998</v>
      </c>
      <c r="CQ130" s="5">
        <v>25.996454</v>
      </c>
      <c r="CR130" s="5">
        <v>26.607641000000001</v>
      </c>
      <c r="CS130" s="5">
        <v>27.22448</v>
      </c>
      <c r="CT130" s="5">
        <v>27.849203000000003</v>
      </c>
      <c r="CU130" s="5">
        <v>28.481947000000002</v>
      </c>
      <c r="CV130" s="5">
        <v>29.121464</v>
      </c>
      <c r="CW130" s="5">
        <v>29.767108</v>
      </c>
      <c r="CX130" s="5">
        <v>30.417857999999999</v>
      </c>
      <c r="CY130" s="5">
        <v>31.072945000000001</v>
      </c>
      <c r="CZ130">
        <f t="shared" si="75"/>
        <v>806.4846023617522</v>
      </c>
      <c r="DA130">
        <f t="shared" si="75"/>
        <v>921.5740246993721</v>
      </c>
      <c r="DB130">
        <f t="shared" si="75"/>
        <v>916.58839000325759</v>
      </c>
      <c r="DC130">
        <f t="shared" si="75"/>
        <v>832.24533406943351</v>
      </c>
      <c r="DD130">
        <f t="shared" si="75"/>
        <v>910.07751933605539</v>
      </c>
      <c r="DE130">
        <f t="shared" si="75"/>
        <v>1078.9386885454121</v>
      </c>
      <c r="DF130">
        <f t="shared" si="75"/>
        <v>1018.5438799125809</v>
      </c>
      <c r="DG130">
        <f t="shared" si="75"/>
        <v>1039.0220847004082</v>
      </c>
      <c r="DH130">
        <f t="shared" si="75"/>
        <v>897.22658419671018</v>
      </c>
      <c r="DI130">
        <f t="shared" si="75"/>
        <v>933.96990094406101</v>
      </c>
      <c r="DJ130">
        <f t="shared" si="75"/>
        <v>1051.4209895514689</v>
      </c>
      <c r="DK130">
        <f t="shared" si="75"/>
        <v>1239.3916079017258</v>
      </c>
      <c r="DL130">
        <f t="shared" si="75"/>
        <v>1181.3187396951096</v>
      </c>
      <c r="DM130">
        <f t="shared" si="75"/>
        <v>1202.2577479637821</v>
      </c>
      <c r="DN130">
        <f t="shared" si="75"/>
        <v>1310.7313137505764</v>
      </c>
      <c r="DO130" s="5">
        <v>22.379057</v>
      </c>
      <c r="DP130" s="5">
        <v>22.963946</v>
      </c>
      <c r="DQ130" s="5">
        <v>23.563831999999998</v>
      </c>
      <c r="DR130" s="5">
        <v>24.170942999999998</v>
      </c>
      <c r="DS130" s="5">
        <v>24.779614000000002</v>
      </c>
      <c r="DT130" s="5">
        <v>25.387712999999998</v>
      </c>
      <c r="DU130" s="5">
        <v>25.996454</v>
      </c>
      <c r="DV130" s="5">
        <v>26.607641000000001</v>
      </c>
      <c r="DW130" s="5">
        <v>27.22448</v>
      </c>
      <c r="DX130" s="5">
        <v>27.849203000000003</v>
      </c>
      <c r="DY130" s="5">
        <v>28.481947000000002</v>
      </c>
      <c r="DZ130" s="5">
        <v>29.121464</v>
      </c>
      <c r="EA130" s="5">
        <v>29.767108</v>
      </c>
      <c r="EB130" s="5">
        <v>30.417857999999999</v>
      </c>
      <c r="EC130" s="5">
        <v>31.072945000000001</v>
      </c>
      <c r="ED130" s="127">
        <f t="shared" si="79"/>
        <v>1.1570535794924046</v>
      </c>
      <c r="EE130" s="6">
        <f t="shared" si="79"/>
        <v>1.2086028477136892</v>
      </c>
      <c r="EF130" s="6">
        <f t="shared" si="79"/>
        <v>1.1501577670276439</v>
      </c>
      <c r="EG130" s="6">
        <f t="shared" si="79"/>
        <v>1.0088766750185389</v>
      </c>
      <c r="EH130" s="6">
        <f t="shared" si="79"/>
        <v>1.0808261205301921</v>
      </c>
      <c r="EI130" s="6">
        <f t="shared" si="79"/>
        <v>1.1706414483125847</v>
      </c>
      <c r="EJ130" s="6">
        <f t="shared" si="79"/>
        <v>1.0531458578710102</v>
      </c>
      <c r="EK130" s="6">
        <f t="shared" si="78"/>
        <v>1.0946378916357113</v>
      </c>
      <c r="EL130" s="6">
        <f t="shared" si="78"/>
        <v>0.90475807400828789</v>
      </c>
      <c r="EM130" s="6">
        <f t="shared" si="78"/>
        <v>0.90545418814161316</v>
      </c>
      <c r="EN130" s="6">
        <f t="shared" si="78"/>
        <v>0.98286705136052832</v>
      </c>
      <c r="EO130" s="6">
        <f t="shared" si="78"/>
        <v>1.1005192583453829</v>
      </c>
      <c r="EP130" s="6">
        <f t="shared" si="78"/>
        <v>1.0012490539751029</v>
      </c>
      <c r="EQ130" s="6">
        <f t="shared" si="67"/>
        <v>1.0147207204396169</v>
      </c>
      <c r="ER130" s="6">
        <f>IFERROR(S130/VLOOKUP($C130,$C$159:$S$166,S$3-2003,0),"")</f>
        <v>1.0219475820893098</v>
      </c>
      <c r="ES130" s="17">
        <f t="shared" si="72"/>
        <v>36.037470317080484</v>
      </c>
      <c r="ET130" s="5">
        <f t="shared" si="72"/>
        <v>40.131344356034113</v>
      </c>
      <c r="EU130" s="5">
        <f t="shared" si="72"/>
        <v>38.898104094582649</v>
      </c>
      <c r="EV130" s="5">
        <f t="shared" si="72"/>
        <v>34.431645222506774</v>
      </c>
      <c r="EW130" s="5">
        <f t="shared" si="72"/>
        <v>36.726864241551759</v>
      </c>
      <c r="EX130" s="5">
        <f t="shared" si="72"/>
        <v>42.498459335246629</v>
      </c>
      <c r="EY130" s="5">
        <f t="shared" si="72"/>
        <v>39.180108176006655</v>
      </c>
      <c r="EZ130" s="5">
        <f t="shared" si="72"/>
        <v>39.049763363103409</v>
      </c>
      <c r="FA130" s="5">
        <f t="shared" si="72"/>
        <v>32.956610528344719</v>
      </c>
      <c r="FB130" s="5">
        <f t="shared" si="72"/>
        <v>33.536683291944151</v>
      </c>
      <c r="FC130" s="5">
        <f t="shared" si="72"/>
        <v>36.915348151987956</v>
      </c>
      <c r="FD130" s="5">
        <f t="shared" si="72"/>
        <v>42.559385335219609</v>
      </c>
      <c r="FE130" s="5">
        <f t="shared" si="72"/>
        <v>39.685371507877406</v>
      </c>
      <c r="FF130" s="5">
        <f t="shared" si="70"/>
        <v>39.524734054705043</v>
      </c>
      <c r="FG130" s="5">
        <f t="shared" si="49"/>
        <v>42.182397379797003</v>
      </c>
      <c r="FH130" s="15">
        <f t="shared" si="76"/>
        <v>806.4846023617522</v>
      </c>
      <c r="FI130">
        <f t="shared" si="76"/>
        <v>921.5740246993721</v>
      </c>
      <c r="FJ130">
        <f t="shared" si="76"/>
        <v>916.58839000325759</v>
      </c>
      <c r="FK130">
        <f t="shared" si="76"/>
        <v>832.24533406943351</v>
      </c>
      <c r="FL130">
        <f t="shared" si="76"/>
        <v>910.07751933605539</v>
      </c>
      <c r="FM130">
        <f t="shared" si="76"/>
        <v>1078.9386885454121</v>
      </c>
      <c r="FN130">
        <f t="shared" si="76"/>
        <v>1018.5438799125809</v>
      </c>
      <c r="FO130">
        <f t="shared" si="76"/>
        <v>1039.0220847004082</v>
      </c>
      <c r="FP130">
        <f t="shared" si="76"/>
        <v>897.22658419671018</v>
      </c>
      <c r="FQ130">
        <f t="shared" si="76"/>
        <v>933.96990094406101</v>
      </c>
      <c r="FR130">
        <f t="shared" si="76"/>
        <v>1051.4209895514689</v>
      </c>
      <c r="FS130">
        <f t="shared" si="76"/>
        <v>1239.3916079017258</v>
      </c>
      <c r="FT130">
        <f t="shared" si="76"/>
        <v>1181.3187396951096</v>
      </c>
      <c r="FU130">
        <f t="shared" si="76"/>
        <v>1202.2577479637821</v>
      </c>
      <c r="FV130">
        <f t="shared" si="76"/>
        <v>1310.7313137505764</v>
      </c>
    </row>
    <row r="131" spans="1:178">
      <c r="A131" t="str">
        <f>VLOOKUP(B131,'[3]country codes'!$A$3:$B$287,2,0)</f>
        <v>IDN</v>
      </c>
      <c r="B131" s="1" t="s">
        <v>37</v>
      </c>
      <c r="C131" s="15">
        <v>8</v>
      </c>
      <c r="E131" s="17">
        <f>IFERROR(VLOOKUP(E$3&amp;$A131,[3]Calcs!$Q$2:$R$2281,2,0),"")</f>
        <v>47.13765850632344</v>
      </c>
      <c r="F131" s="5">
        <f>IFERROR(VLOOKUP(F$3&amp;$A131,[3]Calcs!$Q$2:$R$2281,2,0),"")</f>
        <v>47.997783457979779</v>
      </c>
      <c r="G131" s="5">
        <f>IFERROR(VLOOKUP(G$3&amp;$A131,[3]Calcs!$Q$2:$R$2281,2,0),"")</f>
        <v>46.115124037516985</v>
      </c>
      <c r="H131" s="5">
        <f>IFERROR(VLOOKUP(H$3&amp;$A131,[3]Calcs!$Q$2:$R$2281,2,0),"")</f>
        <v>50.859392139113808</v>
      </c>
      <c r="I131" s="5">
        <f>IFERROR(VLOOKUP(I$3&amp;$A131,[3]Calcs!$Q$2:$R$2281,2,0),"")</f>
        <v>50.677271149868176</v>
      </c>
      <c r="J131" s="5">
        <f>IFERROR(VLOOKUP(J$3&amp;$A131,[3]Calcs!$Q$2:$R$2281,2,0),"")</f>
        <v>48.678298602379392</v>
      </c>
      <c r="K131" s="5">
        <f>IFERROR(VLOOKUP(K$3&amp;$A131,[3]Calcs!$Q$2:$R$2281,2,0),"")</f>
        <v>49.9880985433674</v>
      </c>
      <c r="L131" s="5">
        <f>IFERROR(VLOOKUP(L$3&amp;$A131,[3]Calcs!$Q$2:$R$2281,2,0),"")</f>
        <v>49.802171566467557</v>
      </c>
      <c r="M131" s="5">
        <f>IFERROR(VLOOKUP(M$3&amp;$A131,[3]Calcs!$Q$2:$R$2281,2,0),"")</f>
        <v>51.350949086457518</v>
      </c>
      <c r="N131" s="5">
        <f>IFERROR(VLOOKUP(N$3&amp;$A131,[3]Calcs!$Q$2:$R$2281,2,0),"")</f>
        <v>47.874616196635493</v>
      </c>
      <c r="O131" s="5">
        <f>IFERROR(VLOOKUP(O$3&amp;$A131,[3]Calcs!$Q$2:$R$2281,2,0),"")</f>
        <v>48.545626197289394</v>
      </c>
      <c r="P131" s="5">
        <f>IFERROR(VLOOKUP(P$3&amp;$A131,[3]Calcs!$Q$2:$R$2281,2,0),"")</f>
        <v>48.270790605382423</v>
      </c>
      <c r="Q131" s="5">
        <f>IFERROR(VLOOKUP(Q$3&amp;$A131,[3]Calcs!$Q$2:$R$2281,2,0),"")</f>
        <v>49.670235219673799</v>
      </c>
      <c r="R131" s="5">
        <f>IFERROR(VLOOKUP(R$3&amp;$A131,[3]Calcs!$Q$2:$R$2281,2,0),"")</f>
        <v>49.597978124499164</v>
      </c>
      <c r="S131" s="5" t="str">
        <f>IFERROR(VLOOKUP(S$3&amp;$A131,[3]Calcs!$Q$2:$R$2281,2,0),"")</f>
        <v/>
      </c>
      <c r="T131" s="127">
        <f t="shared" si="40"/>
        <v>0.10418573987276442</v>
      </c>
      <c r="U131" s="6">
        <f t="shared" si="41"/>
        <v>0.29128445906910411</v>
      </c>
      <c r="V131" s="6" t="str">
        <f t="shared" si="42"/>
        <v/>
      </c>
      <c r="W131" s="17">
        <f>_xlfn.XLOOKUP(W$3&amp;$A131,[3]Calcs!$Q$2:$Q$2281,[3]Calcs!$H$2:$H$2281,"")</f>
        <v>4.9469780921936035</v>
      </c>
      <c r="X131" s="5">
        <f>_xlfn.XLOOKUP(X$3&amp;$A131,[3]Calcs!$Q$2:$Q$2281,[3]Calcs!$H$2:$H$2281,"")</f>
        <v>5.1012139320373535</v>
      </c>
      <c r="Y131" s="5">
        <f>_xlfn.XLOOKUP(Y$3&amp;$A131,[3]Calcs!$Q$2:$Q$2281,[3]Calcs!$H$2:$H$2281,"")</f>
        <v>4.8153095245361328</v>
      </c>
      <c r="Z131" s="5">
        <f>_xlfn.XLOOKUP(Z$3&amp;$A131,[3]Calcs!$Q$2:$Q$2281,[3]Calcs!$H$2:$H$2281,"")</f>
        <v>5.4723610877990723</v>
      </c>
      <c r="AA131" s="5">
        <f>_xlfn.XLOOKUP(AA$3&amp;$A131,[3]Calcs!$Q$2:$Q$2281,[3]Calcs!$H$2:$H$2281,"")</f>
        <v>5.4572992324829102</v>
      </c>
      <c r="AB131" s="5">
        <f>_xlfn.XLOOKUP(AB$3&amp;$A131,[3]Calcs!$Q$2:$Q$2281,[3]Calcs!$H$2:$H$2281,"")</f>
        <v>5.1726083755493164</v>
      </c>
      <c r="AC131" s="5">
        <f>_xlfn.XLOOKUP(AC$3&amp;$A131,[3]Calcs!$Q$2:$Q$2281,[3]Calcs!$H$2:$H$2281,"")</f>
        <v>5.3677740097045898</v>
      </c>
      <c r="AD131" s="5">
        <f>_xlfn.XLOOKUP(AD$3&amp;$A131,[3]Calcs!$Q$2:$Q$2281,[3]Calcs!$H$2:$H$2281,"")</f>
        <v>5.2922377586364746</v>
      </c>
      <c r="AE131" s="5">
        <f>_xlfn.XLOOKUP(AE$3&amp;$A131,[3]Calcs!$Q$2:$Q$2281,[3]Calcs!$H$2:$H$2281,"")</f>
        <v>5.5973753929138184</v>
      </c>
      <c r="AF131" s="5">
        <f>_xlfn.XLOOKUP(AF$3&amp;$A131,[3]Calcs!$Q$2:$Q$2281,[3]Calcs!$H$2:$H$2281,"")</f>
        <v>5.0427999496459961</v>
      </c>
      <c r="AG131" s="5">
        <f>_xlfn.XLOOKUP(AG$3&amp;$A131,[3]Calcs!$Q$2:$Q$2281,[3]Calcs!$H$2:$H$2281,"")</f>
        <v>5.1363253593444824</v>
      </c>
      <c r="AH131" s="5">
        <f>_xlfn.XLOOKUP(AH$3&amp;$A131,[3]Calcs!$Q$2:$Q$2281,[3]Calcs!$H$2:$H$2281,"")</f>
        <v>5.0984015464782715</v>
      </c>
      <c r="AI131" s="5">
        <f>_xlfn.XLOOKUP(AI$3&amp;$A131,[3]Calcs!$Q$2:$Q$2281,[3]Calcs!$H$2:$H$2281,"")</f>
        <v>5.3402957916259766</v>
      </c>
      <c r="AJ131" s="5">
        <f>_xlfn.XLOOKUP(AJ$3&amp;$A131,[3]Calcs!$Q$2:$Q$2281,[3]Calcs!$H$2:$H$2281,"")</f>
        <v>5.3465127944946289</v>
      </c>
      <c r="AK131" s="128" t="str">
        <f>_xlfn.XLOOKUP(AK$3&amp;$A131,[3]Calcs!$Q$2:$Q$2281,[3]Calcs!$H$2:$H$2281,"")</f>
        <v/>
      </c>
      <c r="AL131" s="127">
        <f t="shared" si="43"/>
        <v>1.5704830924233238E-2</v>
      </c>
      <c r="AM131" s="6" t="str">
        <f t="shared" si="44"/>
        <v/>
      </c>
      <c r="AN131" s="17">
        <f>_xlfn.XLOOKUP(AN$3&amp;$A131,[3]Calcs!$Q$2:$Q$2281,[3]Calcs!$G$2:$G$2281,"")</f>
        <v>67.7</v>
      </c>
      <c r="AO131" s="5">
        <f>_xlfn.XLOOKUP(AO$3&amp;$A131,[3]Calcs!$Q$2:$Q$2281,[3]Calcs!$G$2:$G$2281,"")</f>
        <v>68.099999999999994</v>
      </c>
      <c r="AP131" s="5">
        <f>_xlfn.XLOOKUP(AP$3&amp;$A131,[3]Calcs!$Q$2:$Q$2281,[3]Calcs!$G$2:$G$2281,"")</f>
        <v>68.5</v>
      </c>
      <c r="AQ131" s="5">
        <f>_xlfn.XLOOKUP(AQ$3&amp;$A131,[3]Calcs!$Q$2:$Q$2281,[3]Calcs!$G$2:$G$2281,"")</f>
        <v>68.900000000000006</v>
      </c>
      <c r="AR131" s="5">
        <f>_xlfn.XLOOKUP(AR$3&amp;$A131,[3]Calcs!$Q$2:$Q$2281,[3]Calcs!$G$2:$G$2281,"")</f>
        <v>69.2</v>
      </c>
      <c r="AS131" s="5">
        <f>_xlfn.XLOOKUP(AS$3&amp;$A131,[3]Calcs!$Q$2:$Q$2281,[3]Calcs!$G$2:$G$2281,"")</f>
        <v>69.5</v>
      </c>
      <c r="AT131" s="5">
        <f>_xlfn.XLOOKUP(AT$3&amp;$A131,[3]Calcs!$Q$2:$Q$2281,[3]Calcs!$G$2:$G$2281,"")</f>
        <v>69.900000000000006</v>
      </c>
      <c r="AU131" s="5">
        <f>_xlfn.XLOOKUP(AU$3&amp;$A131,[3]Calcs!$Q$2:$Q$2281,[3]Calcs!$G$2:$G$2281,"")</f>
        <v>70.2</v>
      </c>
      <c r="AV131" s="5">
        <f>_xlfn.XLOOKUP(AV$3&amp;$A131,[3]Calcs!$Q$2:$Q$2281,[3]Calcs!$G$2:$G$2281,"")</f>
        <v>70.5</v>
      </c>
      <c r="AW131" s="5">
        <f>_xlfn.XLOOKUP(AW$3&amp;$A131,[3]Calcs!$Q$2:$Q$2281,[3]Calcs!$G$2:$G$2281,"")</f>
        <v>70.8</v>
      </c>
      <c r="AX131" s="5">
        <f>_xlfn.XLOOKUP(AX$3&amp;$A131,[3]Calcs!$Q$2:$Q$2281,[3]Calcs!$G$2:$G$2281,"")</f>
        <v>71</v>
      </c>
      <c r="AY131" s="5">
        <f>_xlfn.XLOOKUP(AY$3&amp;$A131,[3]Calcs!$Q$2:$Q$2281,[3]Calcs!$G$2:$G$2281,"")</f>
        <v>71.3</v>
      </c>
      <c r="AZ131" s="5">
        <f>_xlfn.XLOOKUP(AZ$3&amp;$A131,[3]Calcs!$Q$2:$Q$2281,[3]Calcs!$G$2:$G$2281,"")</f>
        <v>71.5</v>
      </c>
      <c r="BA131" s="5">
        <f>_xlfn.XLOOKUP(BA$3&amp;$A131,[3]Calcs!$Q$2:$Q$2281,[3]Calcs!$G$2:$G$2281,"")</f>
        <v>71.7</v>
      </c>
      <c r="BB131" s="5">
        <f>_xlfn.XLOOKUP(BB$3&amp;$A131,[3]Calcs!$Q$2:$Q$2281,[3]Calcs!$G$2:$G$2281,"")</f>
        <v>71.717457364341087</v>
      </c>
      <c r="BC131" s="127">
        <f t="shared" si="45"/>
        <v>0.30901098901098895</v>
      </c>
      <c r="BD131" s="6">
        <f t="shared" si="46"/>
        <v>1.7457364341083803E-2</v>
      </c>
      <c r="BE131" s="17">
        <f>_xlfn.XLOOKUP(BE$3&amp;$A131,[3]Calcs!$Q$2:$Q$2281,[3]Calcs!$I$2:$I$2281,"")</f>
        <v>1.34177375508132</v>
      </c>
      <c r="BF131" s="5">
        <f>_xlfn.XLOOKUP(BF$3&amp;$A131,[3]Calcs!$Q$2:$Q$2281,[3]Calcs!$I$2:$I$2281,"")</f>
        <v>1.40948533324492</v>
      </c>
      <c r="BG131" s="5">
        <f>_xlfn.XLOOKUP(BG$3&amp;$A131,[3]Calcs!$Q$2:$Q$2281,[3]Calcs!$I$2:$I$2281,"")</f>
        <v>1.44693012841138</v>
      </c>
      <c r="BH131" s="5">
        <f>_xlfn.XLOOKUP(BH$3&amp;$A131,[3]Calcs!$Q$2:$Q$2281,[3]Calcs!$I$2:$I$2281,"")</f>
        <v>1.4391372189976399</v>
      </c>
      <c r="BI131" s="5">
        <f>_xlfn.XLOOKUP(BI$3&amp;$A131,[3]Calcs!$Q$2:$Q$2281,[3]Calcs!$I$2:$I$2281,"")</f>
        <v>1.48043730975594</v>
      </c>
      <c r="BJ131" s="5">
        <f>_xlfn.XLOOKUP(BJ$3&amp;$A131,[3]Calcs!$Q$2:$Q$2281,[3]Calcs!$I$2:$I$2281,"")</f>
        <v>1.5046551139900399</v>
      </c>
      <c r="BK131" s="5">
        <f>_xlfn.XLOOKUP(BK$3&amp;$A131,[3]Calcs!$Q$2:$Q$2281,[3]Calcs!$I$2:$I$2281,"")</f>
        <v>1.5332830894607901</v>
      </c>
      <c r="BL131" s="5">
        <f>_xlfn.XLOOKUP(BL$3&amp;$A131,[3]Calcs!$Q$2:$Q$2281,[3]Calcs!$I$2:$I$2281,"")</f>
        <v>1.52848294853199</v>
      </c>
      <c r="BM131" s="5">
        <f>_xlfn.XLOOKUP(BM$3&amp;$A131,[3]Calcs!$Q$2:$Q$2281,[3]Calcs!$I$2:$I$2281,"")</f>
        <v>1.64530753884304</v>
      </c>
      <c r="BN131" s="5">
        <f>_xlfn.XLOOKUP(BN$3&amp;$A131,[3]Calcs!$Q$2:$Q$2281,[3]Calcs!$I$2:$I$2281,"")</f>
        <v>1.6089025140870099</v>
      </c>
      <c r="BO131" s="5">
        <f>_xlfn.XLOOKUP(BO$3&amp;$A131,[3]Calcs!$Q$2:$Q$2281,[3]Calcs!$I$2:$I$2281,"")</f>
        <v>1.62064672251566</v>
      </c>
      <c r="BP131" s="5">
        <f>_xlfn.XLOOKUP(BP$3&amp;$A131,[3]Calcs!$Q$2:$Q$2281,[3]Calcs!$I$2:$I$2281,"")</f>
        <v>1.66159481851667</v>
      </c>
      <c r="BQ131" s="5">
        <f>_xlfn.XLOOKUP(BQ$3&amp;$A131,[3]Calcs!$Q$2:$Q$2281,[3]Calcs!$I$2:$I$2281,"")</f>
        <v>1.7007752661562336</v>
      </c>
      <c r="BR131" s="5">
        <f>_xlfn.XLOOKUP(BR$3&amp;$A131,[3]Calcs!$Q$2:$Q$2281,[3]Calcs!$I$2:$I$2281,"")</f>
        <v>1.7351592062952643</v>
      </c>
      <c r="BS131" s="5">
        <f>_xlfn.XLOOKUP(BS$3&amp;$A131,[3]Calcs!$Q$2:$Q$2281,[3]Calcs!$I$2:$I$2281,"")</f>
        <v>1.5869463775577703</v>
      </c>
      <c r="BT131" s="127">
        <f t="shared" si="47"/>
        <v>2.7648861579483576E-2</v>
      </c>
      <c r="BU131" s="6">
        <f t="shared" si="48"/>
        <v>-0.14821282873749397</v>
      </c>
      <c r="BV131" s="15">
        <f t="shared" si="74"/>
        <v>22</v>
      </c>
      <c r="BW131">
        <f t="shared" si="74"/>
        <v>24</v>
      </c>
      <c r="BX131">
        <f t="shared" si="74"/>
        <v>35</v>
      </c>
      <c r="BY131">
        <f t="shared" si="74"/>
        <v>26</v>
      </c>
      <c r="BZ131">
        <f t="shared" si="74"/>
        <v>24</v>
      </c>
      <c r="CA131">
        <f t="shared" si="74"/>
        <v>34</v>
      </c>
      <c r="CB131">
        <f t="shared" si="74"/>
        <v>30</v>
      </c>
      <c r="CC131">
        <f t="shared" si="74"/>
        <v>34</v>
      </c>
      <c r="CD131">
        <f t="shared" si="74"/>
        <v>27</v>
      </c>
      <c r="CE131">
        <f t="shared" si="74"/>
        <v>46</v>
      </c>
      <c r="CF131">
        <f t="shared" si="74"/>
        <v>44</v>
      </c>
      <c r="CG131">
        <f t="shared" si="74"/>
        <v>46</v>
      </c>
      <c r="CH131">
        <f t="shared" si="74"/>
        <v>41</v>
      </c>
      <c r="CI131">
        <f t="shared" si="74"/>
        <v>44</v>
      </c>
      <c r="CJ131" t="str">
        <f t="shared" si="74"/>
        <v/>
      </c>
      <c r="CK131" s="17">
        <v>229.31826199999998</v>
      </c>
      <c r="CL131" s="5">
        <v>232.37423899999999</v>
      </c>
      <c r="CM131" s="5">
        <v>235.46975499999999</v>
      </c>
      <c r="CN131" s="5">
        <v>238.620554</v>
      </c>
      <c r="CO131" s="5">
        <v>241.834226</v>
      </c>
      <c r="CP131" s="5">
        <v>245.11598800000002</v>
      </c>
      <c r="CQ131" s="5">
        <v>248.45171400000001</v>
      </c>
      <c r="CR131" s="5">
        <v>251.80531400000001</v>
      </c>
      <c r="CS131" s="5">
        <v>255.12807599999999</v>
      </c>
      <c r="CT131" s="5">
        <v>258.38325700000001</v>
      </c>
      <c r="CU131" s="5">
        <v>261.55638599999997</v>
      </c>
      <c r="CV131" s="5">
        <v>264.65096899999998</v>
      </c>
      <c r="CW131" s="5">
        <v>267.67054899999999</v>
      </c>
      <c r="CX131" s="5">
        <v>270.62556699999999</v>
      </c>
      <c r="CY131" s="5" t="s">
        <v>333</v>
      </c>
      <c r="CZ131">
        <f t="shared" si="75"/>
        <v>10809.525923419606</v>
      </c>
      <c r="DA131">
        <f t="shared" si="75"/>
        <v>11153.44840473484</v>
      </c>
      <c r="DB131">
        <f t="shared" si="75"/>
        <v>10858.716958908735</v>
      </c>
      <c r="DC131">
        <f t="shared" si="75"/>
        <v>12136.096328338583</v>
      </c>
      <c r="DD131">
        <f t="shared" si="75"/>
        <v>12255.4986443205</v>
      </c>
      <c r="DE131">
        <f t="shared" si="75"/>
        <v>11931.829256081244</v>
      </c>
      <c r="DF131">
        <f t="shared" si="75"/>
        <v>12419.628762700535</v>
      </c>
      <c r="DG131">
        <f t="shared" si="75"/>
        <v>12540.451449176235</v>
      </c>
      <c r="DH131">
        <f t="shared" si="75"/>
        <v>13101.068841201864</v>
      </c>
      <c r="DI131">
        <f t="shared" si="75"/>
        <v>12369.999260511631</v>
      </c>
      <c r="DJ131">
        <f t="shared" si="75"/>
        <v>12697.418544269936</v>
      </c>
      <c r="DK131">
        <f t="shared" si="75"/>
        <v>12774.911508110554</v>
      </c>
      <c r="DL131">
        <f t="shared" si="75"/>
        <v>13295.259130209221</v>
      </c>
      <c r="DM131">
        <f t="shared" si="75"/>
        <v>13422.480951996182</v>
      </c>
      <c r="DN131" t="str">
        <f t="shared" si="75"/>
        <v/>
      </c>
      <c r="DO131" s="5">
        <v>229.31826199999998</v>
      </c>
      <c r="DP131" s="5">
        <v>232.37423899999999</v>
      </c>
      <c r="DQ131" s="5">
        <v>235.46975499999999</v>
      </c>
      <c r="DR131" s="5">
        <v>238.620554</v>
      </c>
      <c r="DS131" s="5">
        <v>241.834226</v>
      </c>
      <c r="DT131" s="5">
        <v>245.11598800000002</v>
      </c>
      <c r="DU131" s="5">
        <v>248.45171400000001</v>
      </c>
      <c r="DV131" s="5">
        <v>251.80531400000001</v>
      </c>
      <c r="DW131" s="5">
        <v>255.12807599999999</v>
      </c>
      <c r="DX131" s="5">
        <v>258.38325700000001</v>
      </c>
      <c r="DY131" s="5">
        <v>261.55638599999997</v>
      </c>
      <c r="DZ131" s="5">
        <v>264.65096899999998</v>
      </c>
      <c r="EA131" s="5">
        <v>267.67054899999999</v>
      </c>
      <c r="EB131" s="5">
        <v>270.62556699999999</v>
      </c>
      <c r="EC131" s="5">
        <v>273.52362099999999</v>
      </c>
      <c r="ED131" s="127">
        <f t="shared" si="79"/>
        <v>1.0900180283332754</v>
      </c>
      <c r="EE131" s="6">
        <f t="shared" si="79"/>
        <v>1.0715314241538558</v>
      </c>
      <c r="EF131" s="6">
        <f t="shared" si="79"/>
        <v>1.047732360602172</v>
      </c>
      <c r="EG131" s="6">
        <f t="shared" si="79"/>
        <v>1.1977982406988092</v>
      </c>
      <c r="EH131" s="6">
        <f t="shared" si="79"/>
        <v>1.1774999502526071</v>
      </c>
      <c r="EI131" s="6">
        <f t="shared" si="79"/>
        <v>1.0978135945070864</v>
      </c>
      <c r="EJ131" s="6">
        <f t="shared" si="79"/>
        <v>1.1335557383706847</v>
      </c>
      <c r="EK131" s="6">
        <f t="shared" si="78"/>
        <v>1.1232237896532933</v>
      </c>
      <c r="EL131" s="6">
        <f t="shared" si="78"/>
        <v>1.142685740029693</v>
      </c>
      <c r="EM131" s="6">
        <f t="shared" si="78"/>
        <v>1.0674771380425638</v>
      </c>
      <c r="EN131" s="6">
        <f t="shared" si="78"/>
        <v>1.0743034569870296</v>
      </c>
      <c r="EO131" s="6">
        <f t="shared" si="78"/>
        <v>1.1011852178231893</v>
      </c>
      <c r="EP131" s="6">
        <f t="shared" si="78"/>
        <v>1.1265661704875085</v>
      </c>
      <c r="EQ131" s="6">
        <f t="shared" si="67"/>
        <v>1.1189656462757855</v>
      </c>
      <c r="ER131" s="129" cm="1">
        <f t="array" ref="ER131">TREND($EM131:$EQ131,$EM$3:$EQ$3,ER$3)</f>
        <v>1.1442714449132936</v>
      </c>
      <c r="ES131" s="17">
        <f t="shared" si="72"/>
        <v>47.13765850632344</v>
      </c>
      <c r="ET131" s="5">
        <f t="shared" si="72"/>
        <v>47.997783457979779</v>
      </c>
      <c r="EU131" s="5">
        <f t="shared" si="72"/>
        <v>46.115124037516985</v>
      </c>
      <c r="EV131" s="5">
        <f t="shared" si="72"/>
        <v>50.859392139113808</v>
      </c>
      <c r="EW131" s="5">
        <f t="shared" si="72"/>
        <v>50.677271149868176</v>
      </c>
      <c r="EX131" s="5">
        <f t="shared" si="72"/>
        <v>48.678298602379392</v>
      </c>
      <c r="EY131" s="5">
        <f t="shared" si="72"/>
        <v>49.9880985433674</v>
      </c>
      <c r="EZ131" s="5">
        <f t="shared" si="72"/>
        <v>49.802171566467557</v>
      </c>
      <c r="FA131" s="5">
        <f t="shared" si="72"/>
        <v>51.350949086457518</v>
      </c>
      <c r="FB131" s="5">
        <f t="shared" si="72"/>
        <v>47.874616196635493</v>
      </c>
      <c r="FC131" s="5">
        <f t="shared" si="72"/>
        <v>48.545626197289394</v>
      </c>
      <c r="FD131" s="5">
        <f t="shared" si="72"/>
        <v>48.270790605382423</v>
      </c>
      <c r="FE131" s="5">
        <f t="shared" si="72"/>
        <v>49.670235219673799</v>
      </c>
      <c r="FF131" s="5">
        <f t="shared" si="70"/>
        <v>49.597978124499164</v>
      </c>
      <c r="FG131" s="5">
        <f t="shared" si="49"/>
        <v>52.789803312346805</v>
      </c>
      <c r="FH131" s="15">
        <f t="shared" si="76"/>
        <v>10809.525923419606</v>
      </c>
      <c r="FI131">
        <f t="shared" si="76"/>
        <v>11153.44840473484</v>
      </c>
      <c r="FJ131">
        <f t="shared" si="76"/>
        <v>10858.716958908735</v>
      </c>
      <c r="FK131">
        <f t="shared" si="76"/>
        <v>12136.096328338583</v>
      </c>
      <c r="FL131">
        <f t="shared" si="76"/>
        <v>12255.4986443205</v>
      </c>
      <c r="FM131">
        <f t="shared" si="76"/>
        <v>11931.829256081244</v>
      </c>
      <c r="FN131">
        <f t="shared" si="76"/>
        <v>12419.628762700535</v>
      </c>
      <c r="FO131">
        <f t="shared" si="76"/>
        <v>12540.451449176235</v>
      </c>
      <c r="FP131">
        <f t="shared" si="76"/>
        <v>13101.068841201864</v>
      </c>
      <c r="FQ131">
        <f t="shared" si="76"/>
        <v>12369.999260511631</v>
      </c>
      <c r="FR131">
        <f t="shared" si="76"/>
        <v>12697.418544269936</v>
      </c>
      <c r="FS131">
        <f t="shared" si="76"/>
        <v>12774.911508110554</v>
      </c>
      <c r="FT131">
        <f t="shared" si="76"/>
        <v>13295.259130209221</v>
      </c>
      <c r="FU131">
        <f t="shared" si="76"/>
        <v>13422.480951996182</v>
      </c>
      <c r="FV131">
        <f t="shared" si="76"/>
        <v>14439.258153870891</v>
      </c>
    </row>
    <row r="132" spans="1:178">
      <c r="A132" t="str">
        <f>VLOOKUP(B132,'[3]country codes'!$A$3:$B$287,2,0)</f>
        <v>TKM</v>
      </c>
      <c r="B132" s="1" t="s">
        <v>144</v>
      </c>
      <c r="C132" s="15">
        <v>7</v>
      </c>
      <c r="E132" s="17" t="str">
        <f>IFERROR(VLOOKUP(E$3&amp;$A132,[3]Calcs!$Q$2:$R$2281,2,0),"")</f>
        <v/>
      </c>
      <c r="F132" s="5" t="str">
        <f>IFERROR(VLOOKUP(F$3&amp;$A132,[3]Calcs!$Q$2:$R$2281,2,0),"")</f>
        <v/>
      </c>
      <c r="G132" s="5" t="str">
        <f>IFERROR(VLOOKUP(G$3&amp;$A132,[3]Calcs!$Q$2:$R$2281,2,0),"")</f>
        <v/>
      </c>
      <c r="H132" s="5">
        <f>IFERROR(VLOOKUP(H$3&amp;$A132,[3]Calcs!$Q$2:$R$2281,2,0),"")</f>
        <v>39.694408031281057</v>
      </c>
      <c r="I132" s="5">
        <f>IFERROR(VLOOKUP(I$3&amp;$A132,[3]Calcs!$Q$2:$R$2281,2,0),"")</f>
        <v>36.234866922053961</v>
      </c>
      <c r="J132" s="5">
        <f>IFERROR(VLOOKUP(J$3&amp;$A132,[3]Calcs!$Q$2:$R$2281,2,0),"")</f>
        <v>34.017775260525056</v>
      </c>
      <c r="K132" s="5">
        <f>IFERROR(VLOOKUP(K$3&amp;$A132,[3]Calcs!$Q$2:$R$2281,2,0),"")</f>
        <v>32.788412279689489</v>
      </c>
      <c r="L132" s="5">
        <f>IFERROR(VLOOKUP(L$3&amp;$A132,[3]Calcs!$Q$2:$R$2281,2,0),"")</f>
        <v>32.507552455209449</v>
      </c>
      <c r="M132" s="5">
        <f>IFERROR(VLOOKUP(M$3&amp;$A132,[3]Calcs!$Q$2:$R$2281,2,0),"")</f>
        <v>34.265103164849727</v>
      </c>
      <c r="N132" s="5">
        <f>IFERROR(VLOOKUP(N$3&amp;$A132,[3]Calcs!$Q$2:$R$2281,2,0),"")</f>
        <v>34.198308633338861</v>
      </c>
      <c r="O132" s="5">
        <f>IFERROR(VLOOKUP(O$3&amp;$A132,[3]Calcs!$Q$2:$R$2281,2,0),"")</f>
        <v>35.048762776162071</v>
      </c>
      <c r="P132" s="5">
        <f>IFERROR(VLOOKUP(P$3&amp;$A132,[3]Calcs!$Q$2:$R$2281,2,0),"")</f>
        <v>32.280191949503454</v>
      </c>
      <c r="Q132" s="5">
        <f>IFERROR(VLOOKUP(Q$3&amp;$A132,[3]Calcs!$Q$2:$R$2281,2,0),"")</f>
        <v>29.251455234550857</v>
      </c>
      <c r="R132" s="5">
        <f>IFERROR(VLOOKUP(R$3&amp;$A132,[3]Calcs!$Q$2:$R$2281,2,0),"")</f>
        <v>32.9573824854074</v>
      </c>
      <c r="S132" s="5" t="str">
        <f>IFERROR(VLOOKUP(S$3&amp;$A132,[3]Calcs!$Q$2:$R$2281,2,0),"")</f>
        <v/>
      </c>
      <c r="T132" s="127">
        <f t="shared" ref="T132:T155" si="80">SLOPE(E132:R132,E$3:R$3)</f>
        <v>-0.55109152037609932</v>
      </c>
      <c r="U132" s="6">
        <f t="shared" ref="U132:U155" si="81">CORREL(E132:R132,$E$3:$R$3)</f>
        <v>-0.69648621138721878</v>
      </c>
      <c r="V132" s="6" t="str">
        <f t="shared" ref="V132:V155" si="82">IF(ISNUMBER(S132),S132-R132,"")</f>
        <v/>
      </c>
      <c r="W132" s="17" t="str">
        <f>_xlfn.XLOOKUP(W$3&amp;$A132,[3]Calcs!$Q$2:$Q$2281,[3]Calcs!$H$2:$H$2281,"")</f>
        <v/>
      </c>
      <c r="X132" s="5" t="str">
        <f>_xlfn.XLOOKUP(X$3&amp;$A132,[3]Calcs!$Q$2:$Q$2281,[3]Calcs!$H$2:$H$2281,"")</f>
        <v/>
      </c>
      <c r="Y132" s="5" t="str">
        <f>_xlfn.XLOOKUP(Y$3&amp;$A132,[3]Calcs!$Q$2:$Q$2281,[3]Calcs!$H$2:$H$2281,"")</f>
        <v/>
      </c>
      <c r="Z132" s="5">
        <f>_xlfn.XLOOKUP(Z$3&amp;$A132,[3]Calcs!$Q$2:$Q$2281,[3]Calcs!$H$2:$H$2281,"")</f>
        <v>6.5677132606506348</v>
      </c>
      <c r="AA132" s="5">
        <f>_xlfn.XLOOKUP(AA$3&amp;$A132,[3]Calcs!$Q$2:$Q$2281,[3]Calcs!$H$2:$H$2281,"")</f>
        <v>6.1797339916229248</v>
      </c>
      <c r="AB132" s="5">
        <f>_xlfn.XLOOKUP(AB$3&amp;$A132,[3]Calcs!$Q$2:$Q$2281,[3]Calcs!$H$2:$H$2281,"")</f>
        <v>5.7917547225952148</v>
      </c>
      <c r="AC132" s="5">
        <f>_xlfn.XLOOKUP(AC$3&amp;$A132,[3]Calcs!$Q$2:$Q$2281,[3]Calcs!$H$2:$H$2281,"")</f>
        <v>5.4638271331787109</v>
      </c>
      <c r="AD132" s="5">
        <f>_xlfn.XLOOKUP(AD$3&amp;$A132,[3]Calcs!$Q$2:$Q$2281,[3]Calcs!$H$2:$H$2281,"")</f>
        <v>5.3917627334594727</v>
      </c>
      <c r="AE132" s="5">
        <f>_xlfn.XLOOKUP(AE$3&amp;$A132,[3]Calcs!$Q$2:$Q$2281,[3]Calcs!$H$2:$H$2281,"")</f>
        <v>5.787379264831543</v>
      </c>
      <c r="AF132" s="5">
        <f>_xlfn.XLOOKUP(AF$3&amp;$A132,[3]Calcs!$Q$2:$Q$2281,[3]Calcs!$H$2:$H$2281,"")</f>
        <v>5.7914600372314453</v>
      </c>
      <c r="AG132" s="5">
        <f>_xlfn.XLOOKUP(AG$3&amp;$A132,[3]Calcs!$Q$2:$Q$2281,[3]Calcs!$H$2:$H$2281,"")</f>
        <v>5.8870515823364258</v>
      </c>
      <c r="AH132" s="5">
        <f>_xlfn.XLOOKUP(AH$3&amp;$A132,[3]Calcs!$Q$2:$Q$2281,[3]Calcs!$H$2:$H$2281,"")</f>
        <v>5.2291488647460938</v>
      </c>
      <c r="AI132" s="5">
        <f>_xlfn.XLOOKUP(AI$3&amp;$A132,[3]Calcs!$Q$2:$Q$2281,[3]Calcs!$H$2:$H$2281,"")</f>
        <v>4.6206016540527344</v>
      </c>
      <c r="AJ132" s="5">
        <f>_xlfn.XLOOKUP(AJ$3&amp;$A132,[3]Calcs!$Q$2:$Q$2281,[3]Calcs!$H$2:$H$2281,"")</f>
        <v>5.4742999076843262</v>
      </c>
      <c r="AK132" s="128" t="str">
        <f>_xlfn.XLOOKUP(AK$3&amp;$A132,[3]Calcs!$Q$2:$Q$2281,[3]Calcs!$H$2:$H$2281,"")</f>
        <v/>
      </c>
      <c r="AL132" s="127">
        <f t="shared" ref="AL132:AL155" si="83">SLOPE(W132:AJ132,W$3:AJ$3)</f>
        <v>-0.11041152260520241</v>
      </c>
      <c r="AM132" s="6" t="str">
        <f t="shared" ref="AM132:AM155" si="84">IF(ISNUMBER(AK132),AK132-AJ132,"")</f>
        <v/>
      </c>
      <c r="AN132" s="17">
        <f>_xlfn.XLOOKUP(AN$3&amp;$A132,[3]Calcs!$Q$2:$Q$2281,[3]Calcs!$G$2:$G$2281,"")</f>
        <v>65.400000000000006</v>
      </c>
      <c r="AO132" s="5">
        <f>_xlfn.XLOOKUP(AO$3&amp;$A132,[3]Calcs!$Q$2:$Q$2281,[3]Calcs!$G$2:$G$2281,"")</f>
        <v>65.7</v>
      </c>
      <c r="AP132" s="5">
        <f>_xlfn.XLOOKUP(AP$3&amp;$A132,[3]Calcs!$Q$2:$Q$2281,[3]Calcs!$G$2:$G$2281,"")</f>
        <v>66</v>
      </c>
      <c r="AQ132" s="5">
        <f>_xlfn.XLOOKUP(AQ$3&amp;$A132,[3]Calcs!$Q$2:$Q$2281,[3]Calcs!$G$2:$G$2281,"")</f>
        <v>66.400000000000006</v>
      </c>
      <c r="AR132" s="5">
        <f>_xlfn.XLOOKUP(AR$3&amp;$A132,[3]Calcs!$Q$2:$Q$2281,[3]Calcs!$G$2:$G$2281,"")</f>
        <v>66.7</v>
      </c>
      <c r="AS132" s="5">
        <f>_xlfn.XLOOKUP(AS$3&amp;$A132,[3]Calcs!$Q$2:$Q$2281,[3]Calcs!$G$2:$G$2281,"")</f>
        <v>66.900000000000006</v>
      </c>
      <c r="AT132" s="5">
        <f>_xlfn.XLOOKUP(AT$3&amp;$A132,[3]Calcs!$Q$2:$Q$2281,[3]Calcs!$G$2:$G$2281,"")</f>
        <v>67.2</v>
      </c>
      <c r="AU132" s="5">
        <f>_xlfn.XLOOKUP(AU$3&amp;$A132,[3]Calcs!$Q$2:$Q$2281,[3]Calcs!$G$2:$G$2281,"")</f>
        <v>67.400000000000006</v>
      </c>
      <c r="AV132" s="5">
        <f>_xlfn.XLOOKUP(AV$3&amp;$A132,[3]Calcs!$Q$2:$Q$2281,[3]Calcs!$G$2:$G$2281,"")</f>
        <v>67.599999999999994</v>
      </c>
      <c r="AW132" s="5">
        <f>_xlfn.XLOOKUP(AW$3&amp;$A132,[3]Calcs!$Q$2:$Q$2281,[3]Calcs!$G$2:$G$2281,"")</f>
        <v>67.7</v>
      </c>
      <c r="AX132" s="5">
        <f>_xlfn.XLOOKUP(AX$3&amp;$A132,[3]Calcs!$Q$2:$Q$2281,[3]Calcs!$G$2:$G$2281,"")</f>
        <v>67.8</v>
      </c>
      <c r="AY132" s="5">
        <f>_xlfn.XLOOKUP(AY$3&amp;$A132,[3]Calcs!$Q$2:$Q$2281,[3]Calcs!$G$2:$G$2281,"")</f>
        <v>68</v>
      </c>
      <c r="AZ132" s="5">
        <f>_xlfn.XLOOKUP(AZ$3&amp;$A132,[3]Calcs!$Q$2:$Q$2281,[3]Calcs!$G$2:$G$2281,"")</f>
        <v>68.099999999999994</v>
      </c>
      <c r="BA132" s="5">
        <f>_xlfn.XLOOKUP(BA$3&amp;$A132,[3]Calcs!$Q$2:$Q$2281,[3]Calcs!$G$2:$G$2281,"")</f>
        <v>68.2</v>
      </c>
      <c r="BB132" s="5" t="str">
        <f>_xlfn.XLOOKUP(BB$3&amp;$A132,[3]Calcs!$Q$2:$Q$2281,[3]Calcs!$G$2:$G$2281,"")</f>
        <v/>
      </c>
      <c r="BC132" s="127">
        <f t="shared" ref="BC132:BC155" si="85">SLOPE(AN132:BA132,AN$3:BA$3)</f>
        <v>0.21516483516483467</v>
      </c>
      <c r="BD132" s="6" t="str">
        <f t="shared" ref="BD132:BD155" si="86">IF(ISNUMBER(BB132),BB132-BA132,"")</f>
        <v/>
      </c>
      <c r="BE132" s="17">
        <f>_xlfn.XLOOKUP(BE$3&amp;$A132,[3]Calcs!$Q$2:$Q$2281,[3]Calcs!$I$2:$I$2281,"")</f>
        <v>5.0345600764692398</v>
      </c>
      <c r="BF132" s="5">
        <f>_xlfn.XLOOKUP(BF$3&amp;$A132,[3]Calcs!$Q$2:$Q$2281,[3]Calcs!$I$2:$I$2281,"")</f>
        <v>5.0097813082708704</v>
      </c>
      <c r="BG132" s="5">
        <f>_xlfn.XLOOKUP(BG$3&amp;$A132,[3]Calcs!$Q$2:$Q$2281,[3]Calcs!$I$2:$I$2281,"")</f>
        <v>5.2206496016274304</v>
      </c>
      <c r="BH132" s="5">
        <f>_xlfn.XLOOKUP(BH$3&amp;$A132,[3]Calcs!$Q$2:$Q$2281,[3]Calcs!$I$2:$I$2281,"")</f>
        <v>4.6673562606953602</v>
      </c>
      <c r="BI132" s="5">
        <f>_xlfn.XLOOKUP(BI$3&amp;$A132,[3]Calcs!$Q$2:$Q$2281,[3]Calcs!$I$2:$I$2281,"")</f>
        <v>5.2075488640150702</v>
      </c>
      <c r="BJ132" s="5">
        <f>_xlfn.XLOOKUP(BJ$3&amp;$A132,[3]Calcs!$Q$2:$Q$2281,[3]Calcs!$I$2:$I$2281,"")</f>
        <v>5.37564436481615</v>
      </c>
      <c r="BK132" s="5">
        <f>_xlfn.XLOOKUP(BK$3&amp;$A132,[3]Calcs!$Q$2:$Q$2281,[3]Calcs!$I$2:$I$2281,"")</f>
        <v>5.3079062439935898</v>
      </c>
      <c r="BL132" s="5">
        <f>_xlfn.XLOOKUP(BL$3&amp;$A132,[3]Calcs!$Q$2:$Q$2281,[3]Calcs!$I$2:$I$2281,"")</f>
        <v>5.3470489033428299</v>
      </c>
      <c r="BM132" s="5">
        <f>_xlfn.XLOOKUP(BM$3&amp;$A132,[3]Calcs!$Q$2:$Q$2281,[3]Calcs!$I$2:$I$2281,"")</f>
        <v>5.3796072941184097</v>
      </c>
      <c r="BN132" s="5">
        <f>_xlfn.XLOOKUP(BN$3&amp;$A132,[3]Calcs!$Q$2:$Q$2281,[3]Calcs!$I$2:$I$2281,"")</f>
        <v>5.3993338947800797</v>
      </c>
      <c r="BO132" s="5">
        <f>_xlfn.XLOOKUP(BO$3&amp;$A132,[3]Calcs!$Q$2:$Q$2281,[3]Calcs!$I$2:$I$2281,"")</f>
        <v>5.2623983265366396</v>
      </c>
      <c r="BP132" s="5">
        <f>_xlfn.XLOOKUP(BP$3&amp;$A132,[3]Calcs!$Q$2:$Q$2281,[3]Calcs!$I$2:$I$2281,"")</f>
        <v>5.2242744462261603</v>
      </c>
      <c r="BQ132" s="5">
        <f>_xlfn.XLOOKUP(BQ$3&amp;$A132,[3]Calcs!$Q$2:$Q$2281,[3]Calcs!$I$2:$I$2281,"")</f>
        <v>5.3003526316499432</v>
      </c>
      <c r="BR132" s="5">
        <f>_xlfn.XLOOKUP(BR$3&amp;$A132,[3]Calcs!$Q$2:$Q$2281,[3]Calcs!$I$2:$I$2281,"")</f>
        <v>5.3603095338894731</v>
      </c>
      <c r="BS132" s="5">
        <f>_xlfn.XLOOKUP(BS$3&amp;$A132,[3]Calcs!$Q$2:$Q$2281,[3]Calcs!$I$2:$I$2281,"")</f>
        <v>5.1641454241715739</v>
      </c>
      <c r="BT132" s="127">
        <f t="shared" ref="BT132:BT155" si="87">SLOPE(BE132:BR132,BE$3:BR$3)</f>
        <v>2.7777806960420714E-2</v>
      </c>
      <c r="BU132" s="6">
        <f t="shared" ref="BU132:BU155" si="88">IF(ISNUMBER(BS132),BS132-BR132,"")</f>
        <v>-0.19616410971789922</v>
      </c>
      <c r="BV132" s="15" t="str">
        <f t="shared" si="74"/>
        <v/>
      </c>
      <c r="BW132" t="str">
        <f t="shared" si="74"/>
        <v/>
      </c>
      <c r="BX132" t="str">
        <f t="shared" si="74"/>
        <v/>
      </c>
      <c r="BY132">
        <f t="shared" si="74"/>
        <v>86</v>
      </c>
      <c r="BZ132">
        <f t="shared" si="74"/>
        <v>103</v>
      </c>
      <c r="CA132">
        <f t="shared" si="74"/>
        <v>121</v>
      </c>
      <c r="CB132">
        <f t="shared" si="74"/>
        <v>130</v>
      </c>
      <c r="CC132">
        <f t="shared" si="74"/>
        <v>127</v>
      </c>
      <c r="CD132">
        <f t="shared" si="74"/>
        <v>120</v>
      </c>
      <c r="CE132">
        <f t="shared" si="74"/>
        <v>124</v>
      </c>
      <c r="CF132">
        <f t="shared" si="74"/>
        <v>120</v>
      </c>
      <c r="CG132">
        <f t="shared" si="74"/>
        <v>137</v>
      </c>
      <c r="CH132">
        <f t="shared" si="74"/>
        <v>144</v>
      </c>
      <c r="CI132">
        <f t="shared" si="74"/>
        <v>141</v>
      </c>
      <c r="CJ132" t="str">
        <f t="shared" si="74"/>
        <v/>
      </c>
      <c r="CK132" s="17" t="s">
        <v>333</v>
      </c>
      <c r="CL132" s="5" t="s">
        <v>333</v>
      </c>
      <c r="CM132" s="5" t="s">
        <v>333</v>
      </c>
      <c r="CN132" s="5">
        <v>5.0079530000000005</v>
      </c>
      <c r="CO132" s="5">
        <v>5.0872109999999999</v>
      </c>
      <c r="CP132" s="5">
        <v>5.1740760000000003</v>
      </c>
      <c r="CQ132" s="5">
        <v>5.267906</v>
      </c>
      <c r="CR132" s="5">
        <v>5.3663759999999998</v>
      </c>
      <c r="CS132" s="5">
        <v>5.4663239999999993</v>
      </c>
      <c r="CT132" s="5">
        <v>5.565283</v>
      </c>
      <c r="CU132" s="5">
        <v>5.6623710000000003</v>
      </c>
      <c r="CV132" s="5">
        <v>5.7576670000000005</v>
      </c>
      <c r="CW132" s="5">
        <v>5.8509019999999996</v>
      </c>
      <c r="CX132" s="5">
        <v>5.942094</v>
      </c>
      <c r="CY132" s="5" t="s">
        <v>333</v>
      </c>
      <c r="CZ132" t="str">
        <f t="shared" si="75"/>
        <v/>
      </c>
      <c r="DA132" t="str">
        <f t="shared" si="75"/>
        <v/>
      </c>
      <c r="DB132" t="str">
        <f t="shared" si="75"/>
        <v/>
      </c>
      <c r="DC132">
        <f t="shared" si="75"/>
        <v>198.78772978347808</v>
      </c>
      <c r="DD132">
        <f t="shared" si="75"/>
        <v>184.33441358940905</v>
      </c>
      <c r="DE132">
        <f t="shared" si="75"/>
        <v>176.01055454887646</v>
      </c>
      <c r="DF132">
        <f t="shared" si="75"/>
        <v>172.72627377864993</v>
      </c>
      <c r="DG132">
        <f t="shared" si="75"/>
        <v>174.44774931437706</v>
      </c>
      <c r="DH132">
        <f t="shared" si="75"/>
        <v>187.30415579249399</v>
      </c>
      <c r="DI132">
        <f t="shared" si="75"/>
        <v>190.323265665874</v>
      </c>
      <c r="DJ132">
        <f t="shared" si="75"/>
        <v>198.45909792961962</v>
      </c>
      <c r="DK132">
        <f t="shared" si="75"/>
        <v>185.85859594132171</v>
      </c>
      <c r="DL132">
        <f t="shared" si="75"/>
        <v>171.14739793474408</v>
      </c>
      <c r="DM132">
        <f t="shared" si="75"/>
        <v>195.83586472224439</v>
      </c>
      <c r="DN132" t="str">
        <f t="shared" si="75"/>
        <v/>
      </c>
      <c r="DO132" s="5">
        <v>4.8101139999999996</v>
      </c>
      <c r="DP132" s="5">
        <v>4.8701419999999995</v>
      </c>
      <c r="DQ132" s="5">
        <v>4.935765</v>
      </c>
      <c r="DR132" s="5">
        <v>5.0079530000000005</v>
      </c>
      <c r="DS132" s="5">
        <v>5.0872109999999999</v>
      </c>
      <c r="DT132" s="5">
        <v>5.1740760000000003</v>
      </c>
      <c r="DU132" s="5">
        <v>5.267906</v>
      </c>
      <c r="DV132" s="5">
        <v>5.3663759999999998</v>
      </c>
      <c r="DW132" s="5">
        <v>5.4663239999999993</v>
      </c>
      <c r="DX132" s="5">
        <v>5.565283</v>
      </c>
      <c r="DY132" s="5">
        <v>5.6623710000000003</v>
      </c>
      <c r="DZ132" s="5">
        <v>5.7576670000000005</v>
      </c>
      <c r="EA132" s="5">
        <v>5.8509019999999996</v>
      </c>
      <c r="EB132" s="5">
        <v>5.942094</v>
      </c>
      <c r="EC132" s="5">
        <v>6.0311870000000001</v>
      </c>
      <c r="ED132" s="130" cm="1">
        <f t="array" ref="ED132">TREND($EG132:$EQ132,$EG$3:$EQ$3,ED$3)</f>
        <v>1.0210048825896649</v>
      </c>
      <c r="EE132" s="129" cm="1">
        <f t="array" ref="EE132">TREND($EG132:$EQ132,$EG$3:$EQ$3,EE$3)</f>
        <v>0.9984685129093549</v>
      </c>
      <c r="EF132" s="129" cm="1">
        <f t="array" ref="EF132">TREND($EG132:$EQ132,$EG$3:$EQ$3,EF$3)</f>
        <v>0.97593214322904487</v>
      </c>
      <c r="EG132" s="6">
        <f t="shared" si="79"/>
        <v>1.0285219733028947</v>
      </c>
      <c r="EH132" s="6">
        <f t="shared" si="79"/>
        <v>0.94301422595579676</v>
      </c>
      <c r="EI132" s="6">
        <f t="shared" si="79"/>
        <v>0.89349517659249378</v>
      </c>
      <c r="EJ132" s="6">
        <f t="shared" si="79"/>
        <v>0.81771902416516695</v>
      </c>
      <c r="EK132" s="6">
        <f t="shared" si="78"/>
        <v>0.81483160995889881</v>
      </c>
      <c r="EL132" s="6">
        <f t="shared" si="78"/>
        <v>0.82871650383472295</v>
      </c>
      <c r="EM132" s="6">
        <f t="shared" si="78"/>
        <v>0.81430296245266687</v>
      </c>
      <c r="EN132" s="6">
        <f t="shared" si="78"/>
        <v>0.84310625570350894</v>
      </c>
      <c r="EO132" s="6">
        <f t="shared" si="78"/>
        <v>0.77609614342617439</v>
      </c>
      <c r="EP132" s="6">
        <f t="shared" si="78"/>
        <v>0.70262911670153194</v>
      </c>
      <c r="EQ132" s="6">
        <f t="shared" si="67"/>
        <v>0.78542018452517925</v>
      </c>
      <c r="ER132" s="129" cm="1">
        <f t="array" ref="ER132">TREND($EM132:$EQ132,$EM$3:$EQ$3,ER$3)</f>
        <v>0.72483812410472837</v>
      </c>
      <c r="ES132" s="17">
        <f t="shared" si="72"/>
        <v>35.96148936095463</v>
      </c>
      <c r="ET132" s="5">
        <f t="shared" si="72"/>
        <v>37.30781091196328</v>
      </c>
      <c r="EU132" s="5">
        <f t="shared" si="72"/>
        <v>36.907320435487875</v>
      </c>
      <c r="EV132" s="5">
        <f t="shared" si="72"/>
        <v>39.694408031281057</v>
      </c>
      <c r="EW132" s="5">
        <f t="shared" si="72"/>
        <v>36.234866922053961</v>
      </c>
      <c r="EX132" s="5">
        <f t="shared" si="72"/>
        <v>34.017775260525056</v>
      </c>
      <c r="EY132" s="5">
        <f t="shared" si="72"/>
        <v>32.788412279689489</v>
      </c>
      <c r="EZ132" s="5">
        <f t="shared" si="72"/>
        <v>32.507552455209449</v>
      </c>
      <c r="FA132" s="5">
        <f t="shared" ref="FA132:FE155" si="89">IFERROR(IF(ISNUMBER(M132),M132,EL132*VLOOKUP($C132,$C$159:$R$166,FA$3-2003,0)),"")</f>
        <v>34.265103164849727</v>
      </c>
      <c r="FB132" s="5">
        <f t="shared" si="89"/>
        <v>34.198308633338861</v>
      </c>
      <c r="FC132" s="5">
        <f t="shared" si="89"/>
        <v>35.048762776162071</v>
      </c>
      <c r="FD132" s="5">
        <f t="shared" si="89"/>
        <v>32.280191949503454</v>
      </c>
      <c r="FE132" s="5">
        <f t="shared" si="89"/>
        <v>29.251455234550857</v>
      </c>
      <c r="FF132" s="5">
        <f t="shared" si="70"/>
        <v>32.9573824854074</v>
      </c>
      <c r="FG132" s="5">
        <f t="shared" ref="FG132:FG155" si="90">IFERROR(IF(ISNUMBER(S132),S132,ER132*VLOOKUP($C132,$C$159:$S$166,FG$3-2003,0)),"")</f>
        <v>29.960531283212781</v>
      </c>
      <c r="FH132" s="15">
        <f t="shared" si="76"/>
        <v>172.97886343597889</v>
      </c>
      <c r="FI132">
        <f t="shared" si="76"/>
        <v>181.69433685041065</v>
      </c>
      <c r="FJ132">
        <f t="shared" si="76"/>
        <v>182.16586044926581</v>
      </c>
      <c r="FK132">
        <f t="shared" si="76"/>
        <v>198.78772978347808</v>
      </c>
      <c r="FL132">
        <f t="shared" si="76"/>
        <v>184.33441358940905</v>
      </c>
      <c r="FM132">
        <f t="shared" si="76"/>
        <v>176.01055454887646</v>
      </c>
      <c r="FN132">
        <f t="shared" si="76"/>
        <v>172.72627377864993</v>
      </c>
      <c r="FO132">
        <f t="shared" si="76"/>
        <v>174.44774931437706</v>
      </c>
      <c r="FP132">
        <f t="shared" si="76"/>
        <v>187.30415579249399</v>
      </c>
      <c r="FQ132">
        <f t="shared" si="76"/>
        <v>190.323265665874</v>
      </c>
      <c r="FR132">
        <f t="shared" si="76"/>
        <v>198.45909792961962</v>
      </c>
      <c r="FS132">
        <f t="shared" si="76"/>
        <v>185.85859594132171</v>
      </c>
      <c r="FT132">
        <f t="shared" si="76"/>
        <v>171.14739793474408</v>
      </c>
      <c r="FU132">
        <f t="shared" si="76"/>
        <v>195.83586472224439</v>
      </c>
      <c r="FV132">
        <f t="shared" si="76"/>
        <v>180.69756678840625</v>
      </c>
    </row>
    <row r="133" spans="1:178">
      <c r="A133" t="str">
        <f>VLOOKUP(B133,'[3]country codes'!$A$3:$B$287,2,0)</f>
        <v>NPL</v>
      </c>
      <c r="B133" s="1" t="s">
        <v>23</v>
      </c>
      <c r="C133" s="15">
        <v>6</v>
      </c>
      <c r="E133" s="17">
        <f>IFERROR(VLOOKUP(E$3&amp;$A133,[3]Calcs!$Q$2:$R$2281,2,0),"")</f>
        <v>46.067971941098101</v>
      </c>
      <c r="F133" s="5">
        <f>IFERROR(VLOOKUP(F$3&amp;$A133,[3]Calcs!$Q$2:$R$2281,2,0),"")</f>
        <v>47.709873233340069</v>
      </c>
      <c r="G133" s="5">
        <f>IFERROR(VLOOKUP(G$3&amp;$A133,[3]Calcs!$Q$2:$R$2281,2,0),"")</f>
        <v>45.75361087268054</v>
      </c>
      <c r="H133" s="5">
        <f>IFERROR(VLOOKUP(H$3&amp;$A133,[3]Calcs!$Q$2:$R$2281,2,0),"")</f>
        <v>49.447711570670684</v>
      </c>
      <c r="I133" s="5">
        <f>IFERROR(VLOOKUP(I$3&amp;$A133,[3]Calcs!$Q$2:$R$2281,2,0),"")</f>
        <v>45.066596480975448</v>
      </c>
      <c r="J133" s="5">
        <f>IFERROR(VLOOKUP(J$3&amp;$A133,[3]Calcs!$Q$2:$R$2281,2,0),"")</f>
        <v>41.225584875431792</v>
      </c>
      <c r="K133" s="5">
        <f>IFERROR(VLOOKUP(K$3&amp;$A133,[3]Calcs!$Q$2:$R$2281,2,0),"")</f>
        <v>44.365006060144388</v>
      </c>
      <c r="L133" s="5">
        <f>IFERROR(VLOOKUP(L$3&amp;$A133,[3]Calcs!$Q$2:$R$2281,2,0),"")</f>
        <v>47.540477440409674</v>
      </c>
      <c r="M133" s="5">
        <f>IFERROR(VLOOKUP(M$3&amp;$A133,[3]Calcs!$Q$2:$R$2281,2,0),"")</f>
        <v>50.165768520410786</v>
      </c>
      <c r="N133" s="5">
        <f>IFERROR(VLOOKUP(N$3&amp;$A133,[3]Calcs!$Q$2:$R$2281,2,0),"")</f>
        <v>49.287769688238733</v>
      </c>
      <c r="O133" s="5">
        <f>IFERROR(VLOOKUP(O$3&amp;$A133,[3]Calcs!$Q$2:$R$2281,2,0),"")</f>
        <v>51.050973065321564</v>
      </c>
      <c r="P133" s="5">
        <f>IFERROR(VLOOKUP(P$3&amp;$A133,[3]Calcs!$Q$2:$R$2281,2,0),"")</f>
        <v>48.383093502943169</v>
      </c>
      <c r="Q133" s="5">
        <f>IFERROR(VLOOKUP(Q$3&amp;$A133,[3]Calcs!$Q$2:$R$2281,2,0),"")</f>
        <v>49.169693764288596</v>
      </c>
      <c r="R133" s="5">
        <f>IFERROR(VLOOKUP(R$3&amp;$A133,[3]Calcs!$Q$2:$R$2281,2,0),"")</f>
        <v>53.055604323274174</v>
      </c>
      <c r="S133" s="5" t="str">
        <f>IFERROR(VLOOKUP(S$3&amp;$A133,[3]Calcs!$Q$2:$R$2281,2,0),"")</f>
        <v/>
      </c>
      <c r="T133" s="127">
        <f t="shared" si="80"/>
        <v>0.42392815229705771</v>
      </c>
      <c r="U133" s="6">
        <f t="shared" si="81"/>
        <v>0.58217958809777293</v>
      </c>
      <c r="V133" s="6" t="str">
        <f t="shared" si="82"/>
        <v/>
      </c>
      <c r="W133" s="17">
        <f>_xlfn.XLOOKUP(W$3&amp;$A133,[3]Calcs!$Q$2:$Q$2281,[3]Calcs!$H$2:$H$2281,"")</f>
        <v>4.5665946006774902</v>
      </c>
      <c r="X133" s="5">
        <f>_xlfn.XLOOKUP(X$3&amp;$A133,[3]Calcs!$Q$2:$Q$2281,[3]Calcs!$H$2:$H$2281,"")</f>
        <v>4.7482843399047852</v>
      </c>
      <c r="Y133" s="5">
        <f>_xlfn.XLOOKUP(Y$3&amp;$A133,[3]Calcs!$Q$2:$Q$2281,[3]Calcs!$H$2:$H$2281,"")</f>
        <v>4.4405264854431152</v>
      </c>
      <c r="Z133" s="5">
        <f>_xlfn.XLOOKUP(Z$3&amp;$A133,[3]Calcs!$Q$2:$Q$2281,[3]Calcs!$H$2:$H$2281,"")</f>
        <v>4.9168682098388672</v>
      </c>
      <c r="AA133" s="5">
        <f>_xlfn.XLOOKUP(AA$3&amp;$A133,[3]Calcs!$Q$2:$Q$2281,[3]Calcs!$H$2:$H$2281,"")</f>
        <v>4.349675178527832</v>
      </c>
      <c r="AB133" s="5">
        <f>_xlfn.XLOOKUP(AB$3&amp;$A133,[3]Calcs!$Q$2:$Q$2281,[3]Calcs!$H$2:$H$2281,"")</f>
        <v>3.8094446659088135</v>
      </c>
      <c r="AC133" s="5">
        <f>_xlfn.XLOOKUP(AC$3&amp;$A133,[3]Calcs!$Q$2:$Q$2281,[3]Calcs!$H$2:$H$2281,"")</f>
        <v>4.2332448959350586</v>
      </c>
      <c r="AD133" s="5">
        <f>_xlfn.XLOOKUP(AD$3&amp;$A133,[3]Calcs!$Q$2:$Q$2281,[3]Calcs!$H$2:$H$2281,"")</f>
        <v>4.604576587677002</v>
      </c>
      <c r="AE133" s="5">
        <f>_xlfn.XLOOKUP(AE$3&amp;$A133,[3]Calcs!$Q$2:$Q$2281,[3]Calcs!$H$2:$H$2281,"")</f>
        <v>4.9750146865844727</v>
      </c>
      <c r="AF133" s="5">
        <f>_xlfn.XLOOKUP(AF$3&amp;$A133,[3]Calcs!$Q$2:$Q$2281,[3]Calcs!$H$2:$H$2281,"")</f>
        <v>4.812436580657959</v>
      </c>
      <c r="AG133" s="5">
        <f>_xlfn.XLOOKUP(AG$3&amp;$A133,[3]Calcs!$Q$2:$Q$2281,[3]Calcs!$H$2:$H$2281,"")</f>
        <v>5.0995397567749023</v>
      </c>
      <c r="AH133" s="5">
        <f>_xlfn.XLOOKUP(AH$3&amp;$A133,[3]Calcs!$Q$2:$Q$2281,[3]Calcs!$H$2:$H$2281,"")</f>
        <v>4.7366924285888672</v>
      </c>
      <c r="AI133" s="5">
        <f>_xlfn.XLOOKUP(AI$3&amp;$A133,[3]Calcs!$Q$2:$Q$2281,[3]Calcs!$H$2:$H$2281,"")</f>
        <v>4.9100866317749023</v>
      </c>
      <c r="AJ133" s="5">
        <f>_xlfn.XLOOKUP(AJ$3&amp;$A133,[3]Calcs!$Q$2:$Q$2281,[3]Calcs!$H$2:$H$2281,"")</f>
        <v>5.4487247467041016</v>
      </c>
      <c r="AK133" s="128" t="str">
        <f>_xlfn.XLOOKUP(AK$3&amp;$A133,[3]Calcs!$Q$2:$Q$2281,[3]Calcs!$H$2:$H$2281,"")</f>
        <v/>
      </c>
      <c r="AL133" s="127">
        <f t="shared" si="83"/>
        <v>5.1370461956485286E-2</v>
      </c>
      <c r="AM133" s="6" t="str">
        <f t="shared" si="84"/>
        <v/>
      </c>
      <c r="AN133" s="17">
        <f>_xlfn.XLOOKUP(AN$3&amp;$A133,[3]Calcs!$Q$2:$Q$2281,[3]Calcs!$G$2:$G$2281,"")</f>
        <v>65.8</v>
      </c>
      <c r="AO133" s="5">
        <f>_xlfn.XLOOKUP(AO$3&amp;$A133,[3]Calcs!$Q$2:$Q$2281,[3]Calcs!$G$2:$G$2281,"")</f>
        <v>66.3</v>
      </c>
      <c r="AP133" s="5">
        <f>_xlfn.XLOOKUP(AP$3&amp;$A133,[3]Calcs!$Q$2:$Q$2281,[3]Calcs!$G$2:$G$2281,"")</f>
        <v>66.7</v>
      </c>
      <c r="AQ133" s="5">
        <f>_xlfn.XLOOKUP(AQ$3&amp;$A133,[3]Calcs!$Q$2:$Q$2281,[3]Calcs!$G$2:$G$2281,"")</f>
        <v>67.2</v>
      </c>
      <c r="AR133" s="5">
        <f>_xlfn.XLOOKUP(AR$3&amp;$A133,[3]Calcs!$Q$2:$Q$2281,[3]Calcs!$G$2:$G$2281,"")</f>
        <v>67.599999999999994</v>
      </c>
      <c r="AS133" s="5">
        <f>_xlfn.XLOOKUP(AS$3&amp;$A133,[3]Calcs!$Q$2:$Q$2281,[3]Calcs!$G$2:$G$2281,"")</f>
        <v>68</v>
      </c>
      <c r="AT133" s="5">
        <f>_xlfn.XLOOKUP(AT$3&amp;$A133,[3]Calcs!$Q$2:$Q$2281,[3]Calcs!$G$2:$G$2281,"")</f>
        <v>68.400000000000006</v>
      </c>
      <c r="AU133" s="5">
        <f>_xlfn.XLOOKUP(AU$3&amp;$A133,[3]Calcs!$Q$2:$Q$2281,[3]Calcs!$G$2:$G$2281,"")</f>
        <v>68.8</v>
      </c>
      <c r="AV133" s="5">
        <f>_xlfn.XLOOKUP(AV$3&amp;$A133,[3]Calcs!$Q$2:$Q$2281,[3]Calcs!$G$2:$G$2281,"")</f>
        <v>69.2</v>
      </c>
      <c r="AW133" s="5">
        <f>_xlfn.XLOOKUP(AW$3&amp;$A133,[3]Calcs!$Q$2:$Q$2281,[3]Calcs!$G$2:$G$2281,"")</f>
        <v>69.5</v>
      </c>
      <c r="AX133" s="5">
        <f>_xlfn.XLOOKUP(AX$3&amp;$A133,[3]Calcs!$Q$2:$Q$2281,[3]Calcs!$G$2:$G$2281,"")</f>
        <v>69.8</v>
      </c>
      <c r="AY133" s="5">
        <f>_xlfn.XLOOKUP(AY$3&amp;$A133,[3]Calcs!$Q$2:$Q$2281,[3]Calcs!$G$2:$G$2281,"")</f>
        <v>70.2</v>
      </c>
      <c r="AZ133" s="5">
        <f>_xlfn.XLOOKUP(AZ$3&amp;$A133,[3]Calcs!$Q$2:$Q$2281,[3]Calcs!$G$2:$G$2281,"")</f>
        <v>70.5</v>
      </c>
      <c r="BA133" s="5">
        <f>_xlfn.XLOOKUP(BA$3&amp;$A133,[3]Calcs!$Q$2:$Q$2281,[3]Calcs!$G$2:$G$2281,"")</f>
        <v>70.8</v>
      </c>
      <c r="BB133" s="5">
        <f>_xlfn.XLOOKUP(BB$3&amp;$A133,[3]Calcs!$Q$2:$Q$2281,[3]Calcs!$G$2:$G$2281,"")</f>
        <v>70.943534883720929</v>
      </c>
      <c r="BC133" s="127">
        <f t="shared" si="85"/>
        <v>0.38329670329670329</v>
      </c>
      <c r="BD133" s="6">
        <f t="shared" si="86"/>
        <v>0.14353488372093182</v>
      </c>
      <c r="BE133" s="17">
        <f>_xlfn.XLOOKUP(BE$3&amp;$A133,[3]Calcs!$Q$2:$Q$2281,[3]Calcs!$I$2:$I$2281,"")</f>
        <v>0.83337273624309405</v>
      </c>
      <c r="BF133" s="5">
        <f>_xlfn.XLOOKUP(BF$3&amp;$A133,[3]Calcs!$Q$2:$Q$2281,[3]Calcs!$I$2:$I$2281,"")</f>
        <v>0.829444852968236</v>
      </c>
      <c r="BG133" s="5">
        <f>_xlfn.XLOOKUP(BG$3&amp;$A133,[3]Calcs!$Q$2:$Q$2281,[3]Calcs!$I$2:$I$2281,"")</f>
        <v>0.83618821005175203</v>
      </c>
      <c r="BH133" s="5">
        <f>_xlfn.XLOOKUP(BH$3&amp;$A133,[3]Calcs!$Q$2:$Q$2281,[3]Calcs!$I$2:$I$2281,"")</f>
        <v>0.84052210076131995</v>
      </c>
      <c r="BI133" s="5">
        <f>_xlfn.XLOOKUP(BI$3&amp;$A133,[3]Calcs!$Q$2:$Q$2281,[3]Calcs!$I$2:$I$2281,"")</f>
        <v>0.91851708412554001</v>
      </c>
      <c r="BJ133" s="5">
        <f>_xlfn.XLOOKUP(BJ$3&amp;$A133,[3]Calcs!$Q$2:$Q$2281,[3]Calcs!$I$2:$I$2281,"")</f>
        <v>0.93523569094292702</v>
      </c>
      <c r="BK133" s="5">
        <f>_xlfn.XLOOKUP(BK$3&amp;$A133,[3]Calcs!$Q$2:$Q$2281,[3]Calcs!$I$2:$I$2281,"")</f>
        <v>0.95015662315592297</v>
      </c>
      <c r="BL133" s="5">
        <f>_xlfn.XLOOKUP(BL$3&amp;$A133,[3]Calcs!$Q$2:$Q$2281,[3]Calcs!$I$2:$I$2281,"")</f>
        <v>0.93652776140084204</v>
      </c>
      <c r="BM133" s="5">
        <f>_xlfn.XLOOKUP(BM$3&amp;$A133,[3]Calcs!$Q$2:$Q$2281,[3]Calcs!$I$2:$I$2281,"")</f>
        <v>0.99115900802299794</v>
      </c>
      <c r="BN133" s="5">
        <f>_xlfn.XLOOKUP(BN$3&amp;$A133,[3]Calcs!$Q$2:$Q$2281,[3]Calcs!$I$2:$I$2281,"")</f>
        <v>0.96250033133704005</v>
      </c>
      <c r="BO133" s="5">
        <f>_xlfn.XLOOKUP(BO$3&amp;$A133,[3]Calcs!$Q$2:$Q$2281,[3]Calcs!$I$2:$I$2281,"")</f>
        <v>1.0410230373606899</v>
      </c>
      <c r="BP133" s="5">
        <f>_xlfn.XLOOKUP(BP$3&amp;$A133,[3]Calcs!$Q$2:$Q$2281,[3]Calcs!$I$2:$I$2281,"")</f>
        <v>1.0920666911513299</v>
      </c>
      <c r="BQ133" s="5">
        <f>_xlfn.XLOOKUP(BQ$3&amp;$A133,[3]Calcs!$Q$2:$Q$2281,[3]Calcs!$I$2:$I$2281,"")</f>
        <v>1.1739953949680955</v>
      </c>
      <c r="BR133" s="5">
        <f>_xlfn.XLOOKUP(BR$3&amp;$A133,[3]Calcs!$Q$2:$Q$2281,[3]Calcs!$I$2:$I$2281,"")</f>
        <v>1.2029426929515383</v>
      </c>
      <c r="BS133" s="5" t="str">
        <f>_xlfn.XLOOKUP(BS$3&amp;$A133,[3]Calcs!$Q$2:$Q$2281,[3]Calcs!$I$2:$I$2281,"")</f>
        <v/>
      </c>
      <c r="BT133" s="127">
        <f t="shared" si="87"/>
        <v>2.7857001342511324E-2</v>
      </c>
      <c r="BU133" s="6" t="str">
        <f t="shared" si="88"/>
        <v/>
      </c>
      <c r="BV133" s="15">
        <f t="shared" si="74"/>
        <v>29</v>
      </c>
      <c r="BW133">
        <f t="shared" si="74"/>
        <v>26</v>
      </c>
      <c r="BX133">
        <f t="shared" si="74"/>
        <v>39</v>
      </c>
      <c r="BY133">
        <f t="shared" si="74"/>
        <v>30</v>
      </c>
      <c r="BZ133">
        <f t="shared" si="74"/>
        <v>51</v>
      </c>
      <c r="CA133">
        <f t="shared" si="74"/>
        <v>82</v>
      </c>
      <c r="CB133">
        <f t="shared" si="74"/>
        <v>60</v>
      </c>
      <c r="CC133">
        <f t="shared" si="74"/>
        <v>48</v>
      </c>
      <c r="CD133">
        <f t="shared" si="74"/>
        <v>34</v>
      </c>
      <c r="CE133">
        <f t="shared" si="74"/>
        <v>35</v>
      </c>
      <c r="CF133">
        <f t="shared" si="74"/>
        <v>29</v>
      </c>
      <c r="CG133">
        <f t="shared" si="74"/>
        <v>43</v>
      </c>
      <c r="CH133">
        <f t="shared" si="74"/>
        <v>43</v>
      </c>
      <c r="CI133">
        <f t="shared" si="74"/>
        <v>27</v>
      </c>
      <c r="CJ133" t="str">
        <f t="shared" si="74"/>
        <v/>
      </c>
      <c r="CK133" s="17">
        <v>26.066687000000002</v>
      </c>
      <c r="CL133" s="5">
        <v>26.382586</v>
      </c>
      <c r="CM133" s="5">
        <v>26.666580999999997</v>
      </c>
      <c r="CN133" s="5">
        <v>26.883530999999998</v>
      </c>
      <c r="CO133" s="5">
        <v>27.013206999999998</v>
      </c>
      <c r="CP133" s="5">
        <v>27.041220000000003</v>
      </c>
      <c r="CQ133" s="5">
        <v>26.989159999999998</v>
      </c>
      <c r="CR133" s="5">
        <v>26.916794999999997</v>
      </c>
      <c r="CS133" s="5">
        <v>26.905982000000002</v>
      </c>
      <c r="CT133" s="5">
        <v>27.015032999999999</v>
      </c>
      <c r="CU133" s="5">
        <v>27.26343</v>
      </c>
      <c r="CV133" s="5">
        <v>27.632681999999999</v>
      </c>
      <c r="CW133" s="5">
        <v>28.095711999999999</v>
      </c>
      <c r="CX133" s="5">
        <v>28.608715</v>
      </c>
      <c r="CY133" s="5" t="s">
        <v>333</v>
      </c>
      <c r="CZ133">
        <f t="shared" si="75"/>
        <v>1200.8394053133868</v>
      </c>
      <c r="DA133">
        <f t="shared" si="75"/>
        <v>1258.7098336276924</v>
      </c>
      <c r="DB133">
        <f t="shared" si="75"/>
        <v>1220.0923703788162</v>
      </c>
      <c r="DC133">
        <f t="shared" si="75"/>
        <v>1329.3290868891838</v>
      </c>
      <c r="DD133">
        <f t="shared" si="75"/>
        <v>1217.3932995260614</v>
      </c>
      <c r="DE133">
        <f t="shared" si="75"/>
        <v>1114.7901102452238</v>
      </c>
      <c r="DF133">
        <f t="shared" si="75"/>
        <v>1197.3742469582064</v>
      </c>
      <c r="DG133">
        <f t="shared" si="75"/>
        <v>1279.6372854656317</v>
      </c>
      <c r="DH133">
        <f t="shared" si="75"/>
        <v>1349.7592648263394</v>
      </c>
      <c r="DI133">
        <f t="shared" si="75"/>
        <v>1331.5107246241689</v>
      </c>
      <c r="DJ133">
        <f t="shared" si="75"/>
        <v>1391.8246305982798</v>
      </c>
      <c r="DK133">
        <f t="shared" si="75"/>
        <v>1336.9546369430946</v>
      </c>
      <c r="DL133">
        <f t="shared" si="75"/>
        <v>1381.4575551296482</v>
      </c>
      <c r="DM133">
        <f t="shared" si="75"/>
        <v>1517.8526632373187</v>
      </c>
      <c r="DN133" t="str">
        <f t="shared" si="75"/>
        <v/>
      </c>
      <c r="DO133" s="5">
        <v>26.066687000000002</v>
      </c>
      <c r="DP133" s="5">
        <v>26.382586</v>
      </c>
      <c r="DQ133" s="5">
        <v>26.666580999999997</v>
      </c>
      <c r="DR133" s="5">
        <v>26.883530999999998</v>
      </c>
      <c r="DS133" s="5">
        <v>27.013206999999998</v>
      </c>
      <c r="DT133" s="5">
        <v>27.041220000000003</v>
      </c>
      <c r="DU133" s="5">
        <v>26.989159999999998</v>
      </c>
      <c r="DV133" s="5">
        <v>26.916794999999997</v>
      </c>
      <c r="DW133" s="5">
        <v>26.905982000000002</v>
      </c>
      <c r="DX133" s="5">
        <v>27.015032999999999</v>
      </c>
      <c r="DY133" s="5">
        <v>27.26343</v>
      </c>
      <c r="DZ133" s="5">
        <v>27.632681999999999</v>
      </c>
      <c r="EA133" s="5">
        <v>28.095711999999999</v>
      </c>
      <c r="EB133" s="5">
        <v>28.608715</v>
      </c>
      <c r="EC133" s="5">
        <v>29.136808000000002</v>
      </c>
      <c r="ED133" s="127">
        <f>IFERROR(E133/VLOOKUP($C133,$C$159:$S$166,E$3-2003,0),"")</f>
        <v>0.92142635066005829</v>
      </c>
      <c r="EE133" s="6">
        <f>IFERROR(F133/VLOOKUP($C133,$C$159:$S$166,F$3-2003,0),"")</f>
        <v>0.98170319862941713</v>
      </c>
      <c r="EF133" s="6">
        <f>IFERROR(G133/VLOOKUP($C133,$C$159:$S$166,G$3-2003,0),"")</f>
        <v>0.93855458760083332</v>
      </c>
      <c r="EG133" s="6">
        <f t="shared" si="79"/>
        <v>1.0725410729928886</v>
      </c>
      <c r="EH133" s="6">
        <f t="shared" si="79"/>
        <v>0.92140201503477603</v>
      </c>
      <c r="EI133" s="6">
        <f t="shared" si="79"/>
        <v>0.88338075550361139</v>
      </c>
      <c r="EJ133" s="6">
        <f t="shared" si="79"/>
        <v>0.94478472550163939</v>
      </c>
      <c r="EK133" s="6">
        <f t="shared" si="78"/>
        <v>1.0399347847115408</v>
      </c>
      <c r="EL133" s="6">
        <f t="shared" si="78"/>
        <v>1.0939004131673034</v>
      </c>
      <c r="EM133" s="6">
        <f t="shared" si="78"/>
        <v>1.091123289797246</v>
      </c>
      <c r="EN133" s="6">
        <f t="shared" si="78"/>
        <v>1.1341839669831599</v>
      </c>
      <c r="EO133" s="6">
        <f t="shared" si="78"/>
        <v>1.0981530189033331</v>
      </c>
      <c r="EP133" s="6">
        <f t="shared" si="78"/>
        <v>1.1540437799535237</v>
      </c>
      <c r="EQ133" s="6">
        <f t="shared" si="67"/>
        <v>1.3518034475930141</v>
      </c>
      <c r="ER133" s="129" cm="1">
        <f t="array" ref="ER133">TREND($EM133:$EQ133,$EM$3:$EQ$3,ER$3)</f>
        <v>1.3282275392146374</v>
      </c>
      <c r="ES133" s="17">
        <f t="shared" ref="ES133:EZ155" si="91">IFERROR(IF(ISNUMBER(E133),E133,ED133*VLOOKUP($C133,$C$159:$R$166,ES$3-2003,0)),"")</f>
        <v>46.067971941098101</v>
      </c>
      <c r="ET133" s="5">
        <f t="shared" si="91"/>
        <v>47.709873233340069</v>
      </c>
      <c r="EU133" s="5">
        <f t="shared" si="91"/>
        <v>45.75361087268054</v>
      </c>
      <c r="EV133" s="5">
        <f t="shared" si="91"/>
        <v>49.447711570670684</v>
      </c>
      <c r="EW133" s="5">
        <f t="shared" si="91"/>
        <v>45.066596480975448</v>
      </c>
      <c r="EX133" s="5">
        <f t="shared" si="91"/>
        <v>41.225584875431792</v>
      </c>
      <c r="EY133" s="5">
        <f t="shared" si="91"/>
        <v>44.365006060144388</v>
      </c>
      <c r="EZ133" s="5">
        <f t="shared" si="91"/>
        <v>47.540477440409674</v>
      </c>
      <c r="FA133" s="5">
        <f t="shared" si="89"/>
        <v>50.165768520410786</v>
      </c>
      <c r="FB133" s="5">
        <f t="shared" si="89"/>
        <v>49.287769688238733</v>
      </c>
      <c r="FC133" s="5">
        <f t="shared" si="89"/>
        <v>51.050973065321564</v>
      </c>
      <c r="FD133" s="5">
        <f t="shared" si="89"/>
        <v>48.383093502943169</v>
      </c>
      <c r="FE133" s="5">
        <f t="shared" si="89"/>
        <v>49.169693764288596</v>
      </c>
      <c r="FF133" s="5">
        <f t="shared" si="70"/>
        <v>53.055604323274174</v>
      </c>
      <c r="FG133" s="5">
        <f t="shared" si="90"/>
        <v>59.855118093201654</v>
      </c>
      <c r="FH133" s="15">
        <f t="shared" si="76"/>
        <v>1200.8394053133868</v>
      </c>
      <c r="FI133">
        <f t="shared" si="76"/>
        <v>1258.7098336276924</v>
      </c>
      <c r="FJ133">
        <f t="shared" si="76"/>
        <v>1220.0923703788162</v>
      </c>
      <c r="FK133">
        <f t="shared" si="76"/>
        <v>1329.3290868891838</v>
      </c>
      <c r="FL133">
        <f t="shared" si="76"/>
        <v>1217.3932995260614</v>
      </c>
      <c r="FM133">
        <f t="shared" si="76"/>
        <v>1114.7901102452238</v>
      </c>
      <c r="FN133">
        <f t="shared" si="76"/>
        <v>1197.3742469582064</v>
      </c>
      <c r="FO133">
        <f t="shared" si="76"/>
        <v>1279.6372854656317</v>
      </c>
      <c r="FP133">
        <f t="shared" si="76"/>
        <v>1349.7592648263394</v>
      </c>
      <c r="FQ133">
        <f t="shared" si="76"/>
        <v>1331.5107246241689</v>
      </c>
      <c r="FR133">
        <f t="shared" si="76"/>
        <v>1391.8246305982798</v>
      </c>
      <c r="FS133">
        <f t="shared" si="76"/>
        <v>1336.9546369430946</v>
      </c>
      <c r="FT133">
        <f t="shared" si="76"/>
        <v>1381.4575551296482</v>
      </c>
      <c r="FU133">
        <f t="shared" si="76"/>
        <v>1517.8526632373187</v>
      </c>
      <c r="FV133">
        <f t="shared" si="76"/>
        <v>1743.9870836989428</v>
      </c>
    </row>
    <row r="134" spans="1:178">
      <c r="A134" t="str">
        <f>VLOOKUP(B134,'[3]country codes'!$A$3:$B$287,2,0)</f>
        <v>MMR</v>
      </c>
      <c r="B134" s="1" t="s">
        <v>102</v>
      </c>
      <c r="C134" s="15">
        <v>8</v>
      </c>
      <c r="E134" s="17" t="str">
        <f>IFERROR(VLOOKUP(E$3&amp;$A134,[3]Calcs!$Q$2:$R$2281,2,0),"")</f>
        <v/>
      </c>
      <c r="F134" s="5" t="str">
        <f>IFERROR(VLOOKUP(F$3&amp;$A134,[3]Calcs!$Q$2:$R$2281,2,0),"")</f>
        <v/>
      </c>
      <c r="G134" s="5" t="str">
        <f>IFERROR(VLOOKUP(G$3&amp;$A134,[3]Calcs!$Q$2:$R$2281,2,0),"")</f>
        <v/>
      </c>
      <c r="H134" s="5" t="str">
        <f>IFERROR(VLOOKUP(H$3&amp;$A134,[3]Calcs!$Q$2:$R$2281,2,0),"")</f>
        <v/>
      </c>
      <c r="I134" s="5" t="str">
        <f>IFERROR(VLOOKUP(I$3&amp;$A134,[3]Calcs!$Q$2:$R$2281,2,0),"")</f>
        <v/>
      </c>
      <c r="J134" s="5" t="str">
        <f>IFERROR(VLOOKUP(J$3&amp;$A134,[3]Calcs!$Q$2:$R$2281,2,0),"")</f>
        <v/>
      </c>
      <c r="K134" s="5">
        <f>IFERROR(VLOOKUP(K$3&amp;$A134,[3]Calcs!$Q$2:$R$2281,2,0),"")</f>
        <v>40.499706552820363</v>
      </c>
      <c r="L134" s="5">
        <f>IFERROR(VLOOKUP(L$3&amp;$A134,[3]Calcs!$Q$2:$R$2281,2,0),"")</f>
        <v>38.845328538983367</v>
      </c>
      <c r="M134" s="5">
        <f>IFERROR(VLOOKUP(M$3&amp;$A134,[3]Calcs!$Q$2:$R$2281,2,0),"")</f>
        <v>42.271251156041153</v>
      </c>
      <c r="N134" s="5">
        <f>IFERROR(VLOOKUP(N$3&amp;$A134,[3]Calcs!$Q$2:$R$2281,2,0),"")</f>
        <v>38.547762049705575</v>
      </c>
      <c r="O134" s="5">
        <f>IFERROR(VLOOKUP(O$3&amp;$A134,[3]Calcs!$Q$2:$R$2281,2,0),"")</f>
        <v>41.14836782839032</v>
      </c>
      <c r="P134" s="5">
        <f>IFERROR(VLOOKUP(P$3&amp;$A134,[3]Calcs!$Q$2:$R$2281,2,0),"")</f>
        <v>38.313234514100103</v>
      </c>
      <c r="Q134" s="5">
        <f>IFERROR(VLOOKUP(Q$3&amp;$A134,[3]Calcs!$Q$2:$R$2281,2,0),"")</f>
        <v>39.831676987594662</v>
      </c>
      <c r="R134" s="5">
        <f>IFERROR(VLOOKUP(R$3&amp;$A134,[3]Calcs!$Q$2:$R$2281,2,0),"")</f>
        <v>40.044790791516199</v>
      </c>
      <c r="S134" s="5">
        <f>IFERROR(VLOOKUP(S$3&amp;$A134,[3]Calcs!$Q$2:$R$2281,2,0),"")</f>
        <v>40.210793751593265</v>
      </c>
      <c r="T134" s="127">
        <f t="shared" si="80"/>
        <v>-8.9596574204893809E-2</v>
      </c>
      <c r="U134" s="6">
        <f t="shared" si="81"/>
        <v>-0.16095834473983794</v>
      </c>
      <c r="V134" s="6">
        <f t="shared" si="82"/>
        <v>0.16600296007706561</v>
      </c>
      <c r="W134" s="17" t="str">
        <f>_xlfn.XLOOKUP(W$3&amp;$A134,[3]Calcs!$Q$2:$Q$2281,[3]Calcs!$H$2:$H$2281,"")</f>
        <v/>
      </c>
      <c r="X134" s="5" t="str">
        <f>_xlfn.XLOOKUP(X$3&amp;$A134,[3]Calcs!$Q$2:$Q$2281,[3]Calcs!$H$2:$H$2281,"")</f>
        <v/>
      </c>
      <c r="Y134" s="5" t="str">
        <f>_xlfn.XLOOKUP(Y$3&amp;$A134,[3]Calcs!$Q$2:$Q$2281,[3]Calcs!$H$2:$H$2281,"")</f>
        <v/>
      </c>
      <c r="Z134" s="5" t="str">
        <f>_xlfn.XLOOKUP(Z$3&amp;$A134,[3]Calcs!$Q$2:$Q$2281,[3]Calcs!$H$2:$H$2281,"")</f>
        <v/>
      </c>
      <c r="AA134" s="5" t="str">
        <f>_xlfn.XLOOKUP(AA$3&amp;$A134,[3]Calcs!$Q$2:$Q$2281,[3]Calcs!$H$2:$H$2281,"")</f>
        <v/>
      </c>
      <c r="AB134" s="5" t="str">
        <f>_xlfn.XLOOKUP(AB$3&amp;$A134,[3]Calcs!$Q$2:$Q$2281,[3]Calcs!$H$2:$H$2281,"")</f>
        <v/>
      </c>
      <c r="AC134" s="5">
        <f>_xlfn.XLOOKUP(AC$3&amp;$A134,[3]Calcs!$Q$2:$Q$2281,[3]Calcs!$H$2:$H$2281,"")</f>
        <v>4.4389395713806152</v>
      </c>
      <c r="AD134" s="5">
        <f>_xlfn.XLOOKUP(AD$3&amp;$A134,[3]Calcs!$Q$2:$Q$2281,[3]Calcs!$H$2:$H$2281,"")</f>
        <v>4.1756706237792969</v>
      </c>
      <c r="AE134" s="5">
        <f>_xlfn.XLOOKUP(AE$3&amp;$A134,[3]Calcs!$Q$2:$Q$2281,[3]Calcs!$H$2:$H$2281,"")</f>
        <v>4.7862472534179688</v>
      </c>
      <c r="AF134" s="5">
        <f>_xlfn.XLOOKUP(AF$3&amp;$A134,[3]Calcs!$Q$2:$Q$2281,[3]Calcs!$H$2:$H$2281,"")</f>
        <v>4.223846435546875</v>
      </c>
      <c r="AG134" s="5">
        <f>_xlfn.XLOOKUP(AG$3&amp;$A134,[3]Calcs!$Q$2:$Q$2281,[3]Calcs!$H$2:$H$2281,"")</f>
        <v>4.6231198310852051</v>
      </c>
      <c r="AH134" s="5">
        <f>_xlfn.XLOOKUP(AH$3&amp;$A134,[3]Calcs!$Q$2:$Q$2281,[3]Calcs!$H$2:$H$2281,"")</f>
        <v>4.1543416976928711</v>
      </c>
      <c r="AI134" s="5">
        <f>_xlfn.XLOOKUP(AI$3&amp;$A134,[3]Calcs!$Q$2:$Q$2281,[3]Calcs!$H$2:$H$2281,"")</f>
        <v>4.4106330871582031</v>
      </c>
      <c r="AJ134" s="5">
        <f>_xlfn.XLOOKUP(AJ$3&amp;$A134,[3]Calcs!$Q$2:$Q$2281,[3]Calcs!$H$2:$H$2281,"")</f>
        <v>4.4342374801635742</v>
      </c>
      <c r="AK134" s="128">
        <f>_xlfn.XLOOKUP(AK$3&amp;$A134,[3]Calcs!$Q$2:$Q$2281,[3]Calcs!$H$2:$H$2281,"")</f>
        <v>4.4313640594482422</v>
      </c>
      <c r="AL134" s="127">
        <f t="shared" si="83"/>
        <v>-4.2207808721633185E-3</v>
      </c>
      <c r="AM134" s="6">
        <f t="shared" si="84"/>
        <v>-2.8734207153320313E-3</v>
      </c>
      <c r="AN134" s="17">
        <f>_xlfn.XLOOKUP(AN$3&amp;$A134,[3]Calcs!$Q$2:$Q$2281,[3]Calcs!$G$2:$G$2281,"")</f>
        <v>61.9</v>
      </c>
      <c r="AO134" s="5">
        <f>_xlfn.XLOOKUP(AO$3&amp;$A134,[3]Calcs!$Q$2:$Q$2281,[3]Calcs!$G$2:$G$2281,"")</f>
        <v>62.3</v>
      </c>
      <c r="AP134" s="5">
        <f>_xlfn.XLOOKUP(AP$3&amp;$A134,[3]Calcs!$Q$2:$Q$2281,[3]Calcs!$G$2:$G$2281,"")</f>
        <v>62.7</v>
      </c>
      <c r="AQ134" s="5">
        <f>_xlfn.XLOOKUP(AQ$3&amp;$A134,[3]Calcs!$Q$2:$Q$2281,[3]Calcs!$G$2:$G$2281,"")</f>
        <v>63.1</v>
      </c>
      <c r="AR134" s="5">
        <f>_xlfn.XLOOKUP(AR$3&amp;$A134,[3]Calcs!$Q$2:$Q$2281,[3]Calcs!$G$2:$G$2281,"")</f>
        <v>63.5</v>
      </c>
      <c r="AS134" s="5">
        <f>_xlfn.XLOOKUP(AS$3&amp;$A134,[3]Calcs!$Q$2:$Q$2281,[3]Calcs!$G$2:$G$2281,"")</f>
        <v>64</v>
      </c>
      <c r="AT134" s="5">
        <f>_xlfn.XLOOKUP(AT$3&amp;$A134,[3]Calcs!$Q$2:$Q$2281,[3]Calcs!$G$2:$G$2281,"")</f>
        <v>64.5</v>
      </c>
      <c r="AU134" s="5">
        <f>_xlfn.XLOOKUP(AU$3&amp;$A134,[3]Calcs!$Q$2:$Q$2281,[3]Calcs!$G$2:$G$2281,"")</f>
        <v>64.900000000000006</v>
      </c>
      <c r="AV134" s="5">
        <f>_xlfn.XLOOKUP(AV$3&amp;$A134,[3]Calcs!$Q$2:$Q$2281,[3]Calcs!$G$2:$G$2281,"")</f>
        <v>65.400000000000006</v>
      </c>
      <c r="AW134" s="5">
        <f>_xlfn.XLOOKUP(AW$3&amp;$A134,[3]Calcs!$Q$2:$Q$2281,[3]Calcs!$G$2:$G$2281,"")</f>
        <v>65.8</v>
      </c>
      <c r="AX134" s="5">
        <f>_xlfn.XLOOKUP(AX$3&amp;$A134,[3]Calcs!$Q$2:$Q$2281,[3]Calcs!$G$2:$G$2281,"")</f>
        <v>66.2</v>
      </c>
      <c r="AY134" s="5">
        <f>_xlfn.XLOOKUP(AY$3&amp;$A134,[3]Calcs!$Q$2:$Q$2281,[3]Calcs!$G$2:$G$2281,"")</f>
        <v>66.599999999999994</v>
      </c>
      <c r="AZ134" s="5">
        <f>_xlfn.XLOOKUP(AZ$3&amp;$A134,[3]Calcs!$Q$2:$Q$2281,[3]Calcs!$G$2:$G$2281,"")</f>
        <v>66.900000000000006</v>
      </c>
      <c r="BA134" s="5">
        <f>_xlfn.XLOOKUP(BA$3&amp;$A134,[3]Calcs!$Q$2:$Q$2281,[3]Calcs!$G$2:$G$2281,"")</f>
        <v>67.099999999999994</v>
      </c>
      <c r="BB134" s="5">
        <f>_xlfn.XLOOKUP(BB$3&amp;$A134,[3]Calcs!$Q$2:$Q$2281,[3]Calcs!$G$2:$G$2281,"")</f>
        <v>67.208728682170531</v>
      </c>
      <c r="BC134" s="127">
        <f t="shared" si="85"/>
        <v>0.42000000000000004</v>
      </c>
      <c r="BD134" s="6">
        <f t="shared" si="86"/>
        <v>0.10872868217053622</v>
      </c>
      <c r="BE134" s="17">
        <f>_xlfn.XLOOKUP(BE$3&amp;$A134,[3]Calcs!$Q$2:$Q$2281,[3]Calcs!$I$2:$I$2281,"")</f>
        <v>1.39399466619303</v>
      </c>
      <c r="BF134" s="5">
        <f>_xlfn.XLOOKUP(BF$3&amp;$A134,[3]Calcs!$Q$2:$Q$2281,[3]Calcs!$I$2:$I$2281,"")</f>
        <v>1.42327069801171</v>
      </c>
      <c r="BG134" s="5">
        <f>_xlfn.XLOOKUP(BG$3&amp;$A134,[3]Calcs!$Q$2:$Q$2281,[3]Calcs!$I$2:$I$2281,"")</f>
        <v>1.4432934230119701</v>
      </c>
      <c r="BH134" s="5">
        <f>_xlfn.XLOOKUP(BH$3&amp;$A134,[3]Calcs!$Q$2:$Q$2281,[3]Calcs!$I$2:$I$2281,"")</f>
        <v>1.4726094411271</v>
      </c>
      <c r="BI134" s="5">
        <f>_xlfn.XLOOKUP(BI$3&amp;$A134,[3]Calcs!$Q$2:$Q$2281,[3]Calcs!$I$2:$I$2281,"")</f>
        <v>1.5353475929991101</v>
      </c>
      <c r="BJ134" s="5">
        <f>_xlfn.XLOOKUP(BJ$3&amp;$A134,[3]Calcs!$Q$2:$Q$2281,[3]Calcs!$I$2:$I$2281,"")</f>
        <v>1.4085635266071499</v>
      </c>
      <c r="BK134" s="5">
        <f>_xlfn.XLOOKUP(BK$3&amp;$A134,[3]Calcs!$Q$2:$Q$2281,[3]Calcs!$I$2:$I$2281,"")</f>
        <v>1.3679524568739501</v>
      </c>
      <c r="BL134" s="5">
        <f>_xlfn.XLOOKUP(BL$3&amp;$A134,[3]Calcs!$Q$2:$Q$2281,[3]Calcs!$I$2:$I$2281,"")</f>
        <v>1.4232138663239</v>
      </c>
      <c r="BM134" s="5">
        <f>_xlfn.XLOOKUP(BM$3&amp;$A134,[3]Calcs!$Q$2:$Q$2281,[3]Calcs!$I$2:$I$2281,"")</f>
        <v>1.5856658773862999</v>
      </c>
      <c r="BN134" s="5">
        <f>_xlfn.XLOOKUP(BN$3&amp;$A134,[3]Calcs!$Q$2:$Q$2281,[3]Calcs!$I$2:$I$2281,"")</f>
        <v>1.6474271190882099</v>
      </c>
      <c r="BO134" s="5">
        <f>_xlfn.XLOOKUP(BO$3&amp;$A134,[3]Calcs!$Q$2:$Q$2281,[3]Calcs!$I$2:$I$2281,"")</f>
        <v>1.68480290613645</v>
      </c>
      <c r="BP134" s="5">
        <f>_xlfn.XLOOKUP(BP$3&amp;$A134,[3]Calcs!$Q$2:$Q$2281,[3]Calcs!$I$2:$I$2281,"")</f>
        <v>1.70855652267714</v>
      </c>
      <c r="BQ134" s="5">
        <f>_xlfn.XLOOKUP(BQ$3&amp;$A134,[3]Calcs!$Q$2:$Q$2281,[3]Calcs!$I$2:$I$2281,"")</f>
        <v>1.7461583620543562</v>
      </c>
      <c r="BR134" s="5">
        <f>_xlfn.XLOOKUP(BR$3&amp;$A134,[3]Calcs!$Q$2:$Q$2281,[3]Calcs!$I$2:$I$2281,"")</f>
        <v>1.7517451808513347</v>
      </c>
      <c r="BS134" s="5">
        <f>_xlfn.XLOOKUP(BS$3&amp;$A134,[3]Calcs!$Q$2:$Q$2281,[3]Calcs!$I$2:$I$2281,"")</f>
        <v>1.7196242542378066</v>
      </c>
      <c r="BT134" s="127">
        <f t="shared" si="87"/>
        <v>2.9059800525960321E-2</v>
      </c>
      <c r="BU134" s="6">
        <f t="shared" si="88"/>
        <v>-3.2120926613528056E-2</v>
      </c>
      <c r="BV134" s="15" t="str">
        <f t="shared" si="74"/>
        <v/>
      </c>
      <c r="BW134" t="str">
        <f t="shared" si="74"/>
        <v/>
      </c>
      <c r="BX134" t="str">
        <f t="shared" si="74"/>
        <v/>
      </c>
      <c r="BY134" t="str">
        <f t="shared" si="74"/>
        <v/>
      </c>
      <c r="BZ134" t="str">
        <f t="shared" si="74"/>
        <v/>
      </c>
      <c r="CA134" t="str">
        <f t="shared" si="74"/>
        <v/>
      </c>
      <c r="CB134">
        <f t="shared" si="74"/>
        <v>91</v>
      </c>
      <c r="CC134">
        <f t="shared" si="74"/>
        <v>97</v>
      </c>
      <c r="CD134">
        <f t="shared" si="74"/>
        <v>81</v>
      </c>
      <c r="CE134">
        <f t="shared" si="74"/>
        <v>98</v>
      </c>
      <c r="CF134">
        <f t="shared" si="74"/>
        <v>89</v>
      </c>
      <c r="CG134">
        <f t="shared" si="74"/>
        <v>114</v>
      </c>
      <c r="CH134">
        <f t="shared" si="74"/>
        <v>106</v>
      </c>
      <c r="CI134">
        <f t="shared" si="74"/>
        <v>107</v>
      </c>
      <c r="CJ134">
        <f t="shared" si="74"/>
        <v>75</v>
      </c>
      <c r="CK134" s="17" t="s">
        <v>333</v>
      </c>
      <c r="CL134" s="5" t="s">
        <v>333</v>
      </c>
      <c r="CM134" s="5" t="s">
        <v>333</v>
      </c>
      <c r="CN134" s="5" t="s">
        <v>333</v>
      </c>
      <c r="CO134" s="5" t="s">
        <v>333</v>
      </c>
      <c r="CP134" s="5" t="s">
        <v>333</v>
      </c>
      <c r="CQ134" s="5">
        <v>51.413702999999998</v>
      </c>
      <c r="CR134" s="5">
        <v>51.852463999999998</v>
      </c>
      <c r="CS134" s="5">
        <v>52.280816000000002</v>
      </c>
      <c r="CT134" s="5">
        <v>52.680724000000005</v>
      </c>
      <c r="CU134" s="5">
        <v>53.045199000000004</v>
      </c>
      <c r="CV134" s="5">
        <v>53.382521000000004</v>
      </c>
      <c r="CW134" s="5">
        <v>53.708317999999998</v>
      </c>
      <c r="CX134" s="5">
        <v>54.045422000000002</v>
      </c>
      <c r="CY134" s="5">
        <v>54.409794000000005</v>
      </c>
      <c r="CZ134" t="str">
        <f t="shared" si="75"/>
        <v/>
      </c>
      <c r="DA134" t="str">
        <f t="shared" si="75"/>
        <v/>
      </c>
      <c r="DB134" t="str">
        <f t="shared" si="75"/>
        <v/>
      </c>
      <c r="DC134" t="str">
        <f t="shared" si="75"/>
        <v/>
      </c>
      <c r="DD134" t="str">
        <f t="shared" si="75"/>
        <v/>
      </c>
      <c r="DE134" t="str">
        <f t="shared" si="75"/>
        <v/>
      </c>
      <c r="DF134">
        <f t="shared" si="75"/>
        <v>2082.2398842938601</v>
      </c>
      <c r="DG134">
        <f t="shared" si="75"/>
        <v>2014.2259996358075</v>
      </c>
      <c r="DH134">
        <f t="shared" si="75"/>
        <v>2209.975503778775</v>
      </c>
      <c r="DI134">
        <f t="shared" si="75"/>
        <v>2030.7240133582138</v>
      </c>
      <c r="DJ134">
        <f t="shared" si="75"/>
        <v>2182.7233599821625</v>
      </c>
      <c r="DK134">
        <f t="shared" si="75"/>
        <v>2045.2570460268737</v>
      </c>
      <c r="DL134">
        <f t="shared" si="75"/>
        <v>2139.2923741230161</v>
      </c>
      <c r="DM134">
        <f t="shared" si="75"/>
        <v>2164.237617229207</v>
      </c>
      <c r="DN134">
        <f t="shared" si="75"/>
        <v>2187.861004600677</v>
      </c>
      <c r="DO134" s="5">
        <v>49.301048999999999</v>
      </c>
      <c r="DP134" s="5">
        <v>49.621479000000001</v>
      </c>
      <c r="DQ134" s="5">
        <v>49.929642000000001</v>
      </c>
      <c r="DR134" s="5">
        <v>50.250366</v>
      </c>
      <c r="DS134" s="5">
        <v>50.600826999999995</v>
      </c>
      <c r="DT134" s="5">
        <v>50.990611999999999</v>
      </c>
      <c r="DU134" s="5">
        <v>51.413702999999998</v>
      </c>
      <c r="DV134" s="5">
        <v>51.852463999999998</v>
      </c>
      <c r="DW134" s="5">
        <v>52.280816000000002</v>
      </c>
      <c r="DX134" s="5">
        <v>52.680724000000005</v>
      </c>
      <c r="DY134" s="5">
        <v>53.045199000000004</v>
      </c>
      <c r="DZ134" s="5">
        <v>53.382521000000004</v>
      </c>
      <c r="EA134" s="5">
        <v>53.708317999999998</v>
      </c>
      <c r="EB134" s="5">
        <v>54.045422000000002</v>
      </c>
      <c r="EC134" s="5">
        <v>54.409794000000005</v>
      </c>
      <c r="ED134" s="130" cm="1">
        <f t="array" ref="ED134">TREND($EJ134:$EQ134,$EJ$3:$EQ$3,ED$3)</f>
        <v>0.91148362280827122</v>
      </c>
      <c r="EE134" s="129" cm="1">
        <f t="array" ref="EE134">TREND($EJ134:$EQ134,$EJ$3:$EQ$3,EE$3)</f>
        <v>0.9100924487684412</v>
      </c>
      <c r="EF134" s="129" cm="1">
        <f t="array" ref="EF134">TREND($EJ134:$EQ134,$EJ$3:$EQ$3,EF$3)</f>
        <v>0.90870127472861117</v>
      </c>
      <c r="EG134" s="129" cm="1">
        <f t="array" ref="EG134">TREND($EJ134:$EQ134,$EJ$3:$EQ$3,EG$3)</f>
        <v>0.90731010068878115</v>
      </c>
      <c r="EH134" s="129" cm="1">
        <f t="array" ref="EH134">TREND($EJ134:$EQ134,$EJ$3:$EQ$3,EH$3)</f>
        <v>0.90591892664895157</v>
      </c>
      <c r="EI134" s="129" cm="1">
        <f t="array" ref="EI134">TREND($EJ134:$EQ134,$EJ$3:$EQ$3,EI$3)</f>
        <v>0.90452775260912155</v>
      </c>
      <c r="EJ134" s="6">
        <f t="shared" si="79"/>
        <v>0.91839209938041688</v>
      </c>
      <c r="EK134" s="6">
        <f t="shared" si="78"/>
        <v>0.87610631744544465</v>
      </c>
      <c r="EL134" s="6">
        <f t="shared" si="78"/>
        <v>0.94063998365242485</v>
      </c>
      <c r="EM134" s="6">
        <f t="shared" si="78"/>
        <v>0.85951299414609827</v>
      </c>
      <c r="EN134" s="6">
        <f t="shared" si="78"/>
        <v>0.91060384364517433</v>
      </c>
      <c r="EO134" s="6">
        <f t="shared" si="78"/>
        <v>0.8740268589927731</v>
      </c>
      <c r="EP134" s="6">
        <f t="shared" si="78"/>
        <v>0.90341870960651816</v>
      </c>
      <c r="EQ134" s="6">
        <f t="shared" si="67"/>
        <v>0.90343894857024531</v>
      </c>
      <c r="ER134" s="6">
        <f>IFERROR(S134/VLOOKUP($C134,$C$159:$S$166,S$3-2003,0),"")</f>
        <v>0.87160891270993768</v>
      </c>
      <c r="ES134" s="17">
        <f t="shared" si="91"/>
        <v>39.416966168660565</v>
      </c>
      <c r="ET134" s="5">
        <f t="shared" si="91"/>
        <v>40.766345529459763</v>
      </c>
      <c r="EU134" s="5">
        <f t="shared" si="91"/>
        <v>39.995779049026758</v>
      </c>
      <c r="EV134" s="5">
        <f t="shared" si="91"/>
        <v>38.52505257962968</v>
      </c>
      <c r="EW134" s="5">
        <f t="shared" si="91"/>
        <v>38.988960530943174</v>
      </c>
      <c r="EX134" s="5">
        <f t="shared" si="91"/>
        <v>40.10778537991748</v>
      </c>
      <c r="EY134" s="5">
        <f t="shared" si="91"/>
        <v>40.499706552820363</v>
      </c>
      <c r="EZ134" s="5">
        <f t="shared" si="91"/>
        <v>38.845328538983367</v>
      </c>
      <c r="FA134" s="5">
        <f t="shared" si="89"/>
        <v>42.271251156041153</v>
      </c>
      <c r="FB134" s="5">
        <f t="shared" si="89"/>
        <v>38.547762049705575</v>
      </c>
      <c r="FC134" s="5">
        <f t="shared" si="89"/>
        <v>41.14836782839032</v>
      </c>
      <c r="FD134" s="5">
        <f t="shared" si="89"/>
        <v>38.313234514100103</v>
      </c>
      <c r="FE134" s="5">
        <f t="shared" si="89"/>
        <v>39.831676987594662</v>
      </c>
      <c r="FF134" s="5">
        <f t="shared" si="70"/>
        <v>40.044790791516199</v>
      </c>
      <c r="FG134" s="5">
        <f t="shared" si="90"/>
        <v>40.210793751593265</v>
      </c>
      <c r="FH134" s="15">
        <f t="shared" si="76"/>
        <v>1943.2977805124767</v>
      </c>
      <c r="FI134">
        <f t="shared" si="76"/>
        <v>2022.8863585968315</v>
      </c>
      <c r="FJ134">
        <f t="shared" si="76"/>
        <v>1996.9749294290066</v>
      </c>
      <c r="FK134">
        <f t="shared" si="76"/>
        <v>1935.8979922956355</v>
      </c>
      <c r="FL134">
        <f t="shared" si="76"/>
        <v>1972.8736467360836</v>
      </c>
      <c r="FM134">
        <f t="shared" si="76"/>
        <v>2045.1205224866449</v>
      </c>
      <c r="FN134">
        <f t="shared" si="76"/>
        <v>2082.2398842938601</v>
      </c>
      <c r="FO134">
        <f t="shared" si="76"/>
        <v>2014.2259996358075</v>
      </c>
      <c r="FP134">
        <f t="shared" si="76"/>
        <v>2209.975503778775</v>
      </c>
      <c r="FQ134">
        <f t="shared" si="76"/>
        <v>2030.7240133582138</v>
      </c>
      <c r="FR134">
        <f t="shared" si="76"/>
        <v>2182.7233599821625</v>
      </c>
      <c r="FS134">
        <f t="shared" si="76"/>
        <v>2045.2570460268737</v>
      </c>
      <c r="FT134">
        <f t="shared" si="76"/>
        <v>2139.2923741230161</v>
      </c>
      <c r="FU134">
        <f t="shared" si="76"/>
        <v>2164.237617229207</v>
      </c>
      <c r="FV134">
        <f t="shared" si="76"/>
        <v>2187.861004600677</v>
      </c>
    </row>
    <row r="135" spans="1:178">
      <c r="A135" t="str">
        <f>VLOOKUP(B135,'[3]country codes'!$A$3:$B$287,2,0)</f>
        <v>GIN</v>
      </c>
      <c r="B135" s="1" t="s">
        <v>118</v>
      </c>
      <c r="C135" s="15">
        <v>5</v>
      </c>
      <c r="E135" s="17" t="str">
        <f>IFERROR(VLOOKUP(E$3&amp;$A135,[3]Calcs!$Q$2:$R$2281,2,0),"")</f>
        <v/>
      </c>
      <c r="F135" s="5" t="str">
        <f>IFERROR(VLOOKUP(F$3&amp;$A135,[3]Calcs!$Q$2:$R$2281,2,0),"")</f>
        <v/>
      </c>
      <c r="G135" s="5" t="str">
        <f>IFERROR(VLOOKUP(G$3&amp;$A135,[3]Calcs!$Q$2:$R$2281,2,0),"")</f>
        <v/>
      </c>
      <c r="H135" s="5" t="str">
        <f>IFERROR(VLOOKUP(H$3&amp;$A135,[3]Calcs!$Q$2:$R$2281,2,0),"")</f>
        <v/>
      </c>
      <c r="I135" s="5" t="str">
        <f>IFERROR(VLOOKUP(I$3&amp;$A135,[3]Calcs!$Q$2:$R$2281,2,0),"")</f>
        <v/>
      </c>
      <c r="J135" s="5">
        <f>IFERROR(VLOOKUP(J$3&amp;$A135,[3]Calcs!$Q$2:$R$2281,2,0),"")</f>
        <v>32.500956813137101</v>
      </c>
      <c r="K135" s="5">
        <f>IFERROR(VLOOKUP(K$3&amp;$A135,[3]Calcs!$Q$2:$R$2281,2,0),"")</f>
        <v>30.372384351531686</v>
      </c>
      <c r="L135" s="5">
        <f>IFERROR(VLOOKUP(L$3&amp;$A135,[3]Calcs!$Q$2:$R$2281,2,0),"")</f>
        <v>32.082238715404898</v>
      </c>
      <c r="M135" s="5">
        <f>IFERROR(VLOOKUP(M$3&amp;$A135,[3]Calcs!$Q$2:$R$2281,2,0),"")</f>
        <v>29.559063349271348</v>
      </c>
      <c r="N135" s="5">
        <f>IFERROR(VLOOKUP(N$3&amp;$A135,[3]Calcs!$Q$2:$R$2281,2,0),"")</f>
        <v>30.413976243444118</v>
      </c>
      <c r="O135" s="5">
        <f>IFERROR(VLOOKUP(O$3&amp;$A135,[3]Calcs!$Q$2:$R$2281,2,0),"")</f>
        <v>31.124734560895913</v>
      </c>
      <c r="P135" s="5">
        <f>IFERROR(VLOOKUP(P$3&amp;$A135,[3]Calcs!$Q$2:$R$2281,2,0),"")</f>
        <v>38.635464078057957</v>
      </c>
      <c r="Q135" s="5">
        <f>IFERROR(VLOOKUP(Q$3&amp;$A135,[3]Calcs!$Q$2:$R$2281,2,0),"")</f>
        <v>40.863551593968154</v>
      </c>
      <c r="R135" s="5">
        <f>IFERROR(VLOOKUP(R$3&amp;$A135,[3]Calcs!$Q$2:$R$2281,2,0),"")</f>
        <v>38.061003667834512</v>
      </c>
      <c r="S135" s="5" t="str">
        <f>IFERROR(VLOOKUP(S$3&amp;$A135,[3]Calcs!$Q$2:$R$2281,2,0),"")</f>
        <v/>
      </c>
      <c r="T135" s="127">
        <f t="shared" si="80"/>
        <v>1.1397635180504957</v>
      </c>
      <c r="U135" s="6">
        <f t="shared" si="81"/>
        <v>0.73472526655091086</v>
      </c>
      <c r="V135" s="6" t="str">
        <f t="shared" si="82"/>
        <v/>
      </c>
      <c r="W135" s="17" t="str">
        <f>_xlfn.XLOOKUP(W$3&amp;$A135,[3]Calcs!$Q$2:$Q$2281,[3]Calcs!$H$2:$H$2281,"")</f>
        <v/>
      </c>
      <c r="X135" s="5" t="str">
        <f>_xlfn.XLOOKUP(X$3&amp;$A135,[3]Calcs!$Q$2:$Q$2281,[3]Calcs!$H$2:$H$2281,"")</f>
        <v/>
      </c>
      <c r="Y135" s="5" t="str">
        <f>_xlfn.XLOOKUP(Y$3&amp;$A135,[3]Calcs!$Q$2:$Q$2281,[3]Calcs!$H$2:$H$2281,"")</f>
        <v/>
      </c>
      <c r="Z135" s="5" t="str">
        <f>_xlfn.XLOOKUP(Z$3&amp;$A135,[3]Calcs!$Q$2:$Q$2281,[3]Calcs!$H$2:$H$2281,"")</f>
        <v/>
      </c>
      <c r="AA135" s="5" t="str">
        <f>_xlfn.XLOOKUP(AA$3&amp;$A135,[3]Calcs!$Q$2:$Q$2281,[3]Calcs!$H$2:$H$2281,"")</f>
        <v/>
      </c>
      <c r="AB135" s="5">
        <f>_xlfn.XLOOKUP(AB$3&amp;$A135,[3]Calcs!$Q$2:$Q$2281,[3]Calcs!$H$2:$H$2281,"")</f>
        <v>4.0445694923400879</v>
      </c>
      <c r="AC135" s="5">
        <f>_xlfn.XLOOKUP(AC$3&amp;$A135,[3]Calcs!$Q$2:$Q$2281,[3]Calcs!$H$2:$H$2281,"")</f>
        <v>3.6515548229217529</v>
      </c>
      <c r="AD135" s="5">
        <f>_xlfn.XLOOKUP(AD$3&amp;$A135,[3]Calcs!$Q$2:$Q$2281,[3]Calcs!$H$2:$H$2281,"")</f>
        <v>3.9017930030822754</v>
      </c>
      <c r="AE135" s="5">
        <f>_xlfn.XLOOKUP(AE$3&amp;$A135,[3]Calcs!$Q$2:$Q$2281,[3]Calcs!$H$2:$H$2281,"")</f>
        <v>3.4124825000762939</v>
      </c>
      <c r="AF135" s="5">
        <f>_xlfn.XLOOKUP(AF$3&amp;$A135,[3]Calcs!$Q$2:$Q$2281,[3]Calcs!$H$2:$H$2281,"")</f>
        <v>3.5046935081481934</v>
      </c>
      <c r="AG135" s="5">
        <f>_xlfn.XLOOKUP(AG$3&amp;$A135,[3]Calcs!$Q$2:$Q$2281,[3]Calcs!$H$2:$H$2281,"")</f>
        <v>3.6028547286987305</v>
      </c>
      <c r="AH135" s="5">
        <f>_xlfn.XLOOKUP(AH$3&amp;$A135,[3]Calcs!$Q$2:$Q$2281,[3]Calcs!$H$2:$H$2281,"")</f>
        <v>4.8737225532531738</v>
      </c>
      <c r="AI135" s="5">
        <f>_xlfn.XLOOKUP(AI$3&amp;$A135,[3]Calcs!$Q$2:$Q$2281,[3]Calcs!$H$2:$H$2281,"")</f>
        <v>5.2522268295288086</v>
      </c>
      <c r="AJ135" s="5">
        <f>_xlfn.XLOOKUP(AJ$3&amp;$A135,[3]Calcs!$Q$2:$Q$2281,[3]Calcs!$H$2:$H$2281,"")</f>
        <v>4.7676844596862793</v>
      </c>
      <c r="AK135" s="128" t="str">
        <f>_xlfn.XLOOKUP(AK$3&amp;$A135,[3]Calcs!$Q$2:$Q$2281,[3]Calcs!$H$2:$H$2281,"")</f>
        <v/>
      </c>
      <c r="AL135" s="127">
        <f t="shared" si="83"/>
        <v>0.16381178696950277</v>
      </c>
      <c r="AM135" s="6" t="str">
        <f t="shared" si="84"/>
        <v/>
      </c>
      <c r="AN135" s="17">
        <f>_xlfn.XLOOKUP(AN$3&amp;$A135,[3]Calcs!$Q$2:$Q$2281,[3]Calcs!$G$2:$G$2281,"")</f>
        <v>54.1</v>
      </c>
      <c r="AO135" s="5">
        <f>_xlfn.XLOOKUP(AO$3&amp;$A135,[3]Calcs!$Q$2:$Q$2281,[3]Calcs!$G$2:$G$2281,"")</f>
        <v>54.9</v>
      </c>
      <c r="AP135" s="5">
        <f>_xlfn.XLOOKUP(AP$3&amp;$A135,[3]Calcs!$Q$2:$Q$2281,[3]Calcs!$G$2:$G$2281,"")</f>
        <v>55.6</v>
      </c>
      <c r="AQ135" s="5">
        <f>_xlfn.XLOOKUP(AQ$3&amp;$A135,[3]Calcs!$Q$2:$Q$2281,[3]Calcs!$G$2:$G$2281,"")</f>
        <v>56.3</v>
      </c>
      <c r="AR135" s="5">
        <f>_xlfn.XLOOKUP(AR$3&amp;$A135,[3]Calcs!$Q$2:$Q$2281,[3]Calcs!$G$2:$G$2281,"")</f>
        <v>56.9</v>
      </c>
      <c r="AS135" s="5">
        <f>_xlfn.XLOOKUP(AS$3&amp;$A135,[3]Calcs!$Q$2:$Q$2281,[3]Calcs!$G$2:$G$2281,"")</f>
        <v>57.4</v>
      </c>
      <c r="AT135" s="5">
        <f>_xlfn.XLOOKUP(AT$3&amp;$A135,[3]Calcs!$Q$2:$Q$2281,[3]Calcs!$G$2:$G$2281,"")</f>
        <v>57.9</v>
      </c>
      <c r="AU135" s="5">
        <f>_xlfn.XLOOKUP(AU$3&amp;$A135,[3]Calcs!$Q$2:$Q$2281,[3]Calcs!$G$2:$G$2281,"")</f>
        <v>58.4</v>
      </c>
      <c r="AV135" s="5">
        <f>_xlfn.XLOOKUP(AV$3&amp;$A135,[3]Calcs!$Q$2:$Q$2281,[3]Calcs!$G$2:$G$2281,"")</f>
        <v>59</v>
      </c>
      <c r="AW135" s="5">
        <f>_xlfn.XLOOKUP(AW$3&amp;$A135,[3]Calcs!$Q$2:$Q$2281,[3]Calcs!$G$2:$G$2281,"")</f>
        <v>59.6</v>
      </c>
      <c r="AX135" s="5">
        <f>_xlfn.XLOOKUP(AX$3&amp;$A135,[3]Calcs!$Q$2:$Q$2281,[3]Calcs!$G$2:$G$2281,"")</f>
        <v>60.2</v>
      </c>
      <c r="AY135" s="5">
        <f>_xlfn.XLOOKUP(AY$3&amp;$A135,[3]Calcs!$Q$2:$Q$2281,[3]Calcs!$G$2:$G$2281,"")</f>
        <v>60.7</v>
      </c>
      <c r="AZ135" s="5">
        <f>_xlfn.XLOOKUP(AZ$3&amp;$A135,[3]Calcs!$Q$2:$Q$2281,[3]Calcs!$G$2:$G$2281,"")</f>
        <v>61.2</v>
      </c>
      <c r="BA135" s="5">
        <f>_xlfn.XLOOKUP(BA$3&amp;$A135,[3]Calcs!$Q$2:$Q$2281,[3]Calcs!$G$2:$G$2281,"")</f>
        <v>61.6</v>
      </c>
      <c r="BB135" s="5">
        <f>_xlfn.XLOOKUP(BB$3&amp;$A135,[3]Calcs!$Q$2:$Q$2281,[3]Calcs!$G$2:$G$2281,"")</f>
        <v>61.973922480620153</v>
      </c>
      <c r="BC135" s="127">
        <f t="shared" si="85"/>
        <v>0.56879120879120904</v>
      </c>
      <c r="BD135" s="6">
        <f t="shared" si="86"/>
        <v>0.37392248062015199</v>
      </c>
      <c r="BE135" s="17">
        <f>_xlfn.XLOOKUP(BE$3&amp;$A135,[3]Calcs!$Q$2:$Q$2281,[3]Calcs!$I$2:$I$2281,"")</f>
        <v>1.3852366312311899</v>
      </c>
      <c r="BF135" s="5">
        <f>_xlfn.XLOOKUP(BF$3&amp;$A135,[3]Calcs!$Q$2:$Q$2281,[3]Calcs!$I$2:$I$2281,"")</f>
        <v>1.37697835624105</v>
      </c>
      <c r="BG135" s="5">
        <f>_xlfn.XLOOKUP(BG$3&amp;$A135,[3]Calcs!$Q$2:$Q$2281,[3]Calcs!$I$2:$I$2281,"")</f>
        <v>1.4170629842554601</v>
      </c>
      <c r="BH135" s="5">
        <f>_xlfn.XLOOKUP(BH$3&amp;$A135,[3]Calcs!$Q$2:$Q$2281,[3]Calcs!$I$2:$I$2281,"")</f>
        <v>1.4201200901875</v>
      </c>
      <c r="BI135" s="5">
        <f>_xlfn.XLOOKUP(BI$3&amp;$A135,[3]Calcs!$Q$2:$Q$2281,[3]Calcs!$I$2:$I$2281,"")</f>
        <v>1.46396034484777</v>
      </c>
      <c r="BJ135" s="5">
        <f>_xlfn.XLOOKUP(BJ$3&amp;$A135,[3]Calcs!$Q$2:$Q$2281,[3]Calcs!$I$2:$I$2281,"")</f>
        <v>1.5042100902692599</v>
      </c>
      <c r="BK135" s="5">
        <f>_xlfn.XLOOKUP(BK$3&amp;$A135,[3]Calcs!$Q$2:$Q$2281,[3]Calcs!$I$2:$I$2281,"")</f>
        <v>1.52947520595572</v>
      </c>
      <c r="BL135" s="5">
        <f>_xlfn.XLOOKUP(BL$3&amp;$A135,[3]Calcs!$Q$2:$Q$2281,[3]Calcs!$I$2:$I$2281,"")</f>
        <v>1.5537673480294301</v>
      </c>
      <c r="BM135" s="5">
        <f>_xlfn.XLOOKUP(BM$3&amp;$A135,[3]Calcs!$Q$2:$Q$2281,[3]Calcs!$I$2:$I$2281,"")</f>
        <v>1.5653188835607501</v>
      </c>
      <c r="BN135" s="5">
        <f>_xlfn.XLOOKUP(BN$3&amp;$A135,[3]Calcs!$Q$2:$Q$2281,[3]Calcs!$I$2:$I$2281,"")</f>
        <v>1.56090157906837</v>
      </c>
      <c r="BO135" s="5">
        <f>_xlfn.XLOOKUP(BO$3&amp;$A135,[3]Calcs!$Q$2:$Q$2281,[3]Calcs!$I$2:$I$2281,"")</f>
        <v>1.61408646235308</v>
      </c>
      <c r="BP135" s="5">
        <f>_xlfn.XLOOKUP(BP$3&amp;$A135,[3]Calcs!$Q$2:$Q$2281,[3]Calcs!$I$2:$I$2281,"")</f>
        <v>1.6800772989797601</v>
      </c>
      <c r="BQ135" s="5">
        <f>_xlfn.XLOOKUP(BQ$3&amp;$A135,[3]Calcs!$Q$2:$Q$2281,[3]Calcs!$I$2:$I$2281,"")</f>
        <v>1.7255788287913627</v>
      </c>
      <c r="BR135" s="5">
        <f>_xlfn.XLOOKUP(BR$3&amp;$A135,[3]Calcs!$Q$2:$Q$2281,[3]Calcs!$I$2:$I$2281,"")</f>
        <v>1.77061107258854</v>
      </c>
      <c r="BS135" s="5" t="str">
        <f>_xlfn.XLOOKUP(BS$3&amp;$A135,[3]Calcs!$Q$2:$Q$2281,[3]Calcs!$I$2:$I$2281,"")</f>
        <v/>
      </c>
      <c r="BT135" s="127">
        <f t="shared" si="87"/>
        <v>2.9146573772369084E-2</v>
      </c>
      <c r="BU135" s="6" t="str">
        <f t="shared" si="88"/>
        <v/>
      </c>
      <c r="BV135" s="15" t="str">
        <f t="shared" si="74"/>
        <v/>
      </c>
      <c r="BW135" t="str">
        <f t="shared" si="74"/>
        <v/>
      </c>
      <c r="BX135" t="str">
        <f t="shared" si="74"/>
        <v/>
      </c>
      <c r="BY135" t="str">
        <f t="shared" si="74"/>
        <v/>
      </c>
      <c r="BZ135" t="str">
        <f t="shared" si="74"/>
        <v/>
      </c>
      <c r="CA135">
        <f t="shared" si="74"/>
        <v>125</v>
      </c>
      <c r="CB135">
        <f t="shared" si="74"/>
        <v>135</v>
      </c>
      <c r="CC135">
        <f t="shared" si="74"/>
        <v>128</v>
      </c>
      <c r="CD135">
        <f t="shared" si="74"/>
        <v>137</v>
      </c>
      <c r="CE135">
        <f t="shared" si="74"/>
        <v>135</v>
      </c>
      <c r="CF135">
        <f t="shared" si="74"/>
        <v>134</v>
      </c>
      <c r="CG135">
        <f t="shared" si="74"/>
        <v>110</v>
      </c>
      <c r="CH135">
        <f t="shared" si="74"/>
        <v>97</v>
      </c>
      <c r="CI135">
        <f t="shared" si="74"/>
        <v>120</v>
      </c>
      <c r="CJ135" t="str">
        <f t="shared" si="74"/>
        <v/>
      </c>
      <c r="CK135" s="17" t="s">
        <v>333</v>
      </c>
      <c r="CL135" s="5" t="s">
        <v>333</v>
      </c>
      <c r="CM135" s="5" t="s">
        <v>333</v>
      </c>
      <c r="CN135" s="5" t="s">
        <v>333</v>
      </c>
      <c r="CO135" s="5" t="s">
        <v>333</v>
      </c>
      <c r="CP135" s="5">
        <v>10.420459000000001</v>
      </c>
      <c r="CQ135" s="5">
        <v>10.652031999999998</v>
      </c>
      <c r="CR135" s="5">
        <v>10.892821</v>
      </c>
      <c r="CS135" s="5">
        <v>11.150969999999999</v>
      </c>
      <c r="CT135" s="5">
        <v>11.432096</v>
      </c>
      <c r="CU135" s="5">
        <v>11.738434</v>
      </c>
      <c r="CV135" s="5">
        <v>12.067515999999999</v>
      </c>
      <c r="CW135" s="5">
        <v>12.414292</v>
      </c>
      <c r="CX135" s="5">
        <v>12.771246</v>
      </c>
      <c r="CY135" s="5" t="s">
        <v>333</v>
      </c>
      <c r="CZ135" t="str">
        <f t="shared" si="75"/>
        <v/>
      </c>
      <c r="DA135" t="str">
        <f t="shared" si="75"/>
        <v/>
      </c>
      <c r="DB135" t="str">
        <f t="shared" si="75"/>
        <v/>
      </c>
      <c r="DC135" t="str">
        <f t="shared" si="75"/>
        <v/>
      </c>
      <c r="DD135" t="str">
        <f t="shared" si="75"/>
        <v/>
      </c>
      <c r="DE135">
        <f t="shared" si="75"/>
        <v>338.67488793206587</v>
      </c>
      <c r="DF135">
        <f t="shared" si="75"/>
        <v>323.52761002881471</v>
      </c>
      <c r="DG135">
        <f t="shared" si="75"/>
        <v>349.46608360617546</v>
      </c>
      <c r="DH135">
        <f t="shared" si="75"/>
        <v>329.61222863582429</v>
      </c>
      <c r="DI135">
        <f t="shared" si="75"/>
        <v>347.69549615677249</v>
      </c>
      <c r="DJ135">
        <f t="shared" si="75"/>
        <v>365.35564241059564</v>
      </c>
      <c r="DK135">
        <f t="shared" si="75"/>
        <v>466.23408092938962</v>
      </c>
      <c r="DL135">
        <f t="shared" si="75"/>
        <v>507.29206164458611</v>
      </c>
      <c r="DM135">
        <f t="shared" si="75"/>
        <v>486.08644084881684</v>
      </c>
      <c r="DN135" t="str">
        <f t="shared" si="75"/>
        <v/>
      </c>
      <c r="DO135" s="5">
        <v>9.3074209999999997</v>
      </c>
      <c r="DP135" s="5">
        <v>9.5181589999999989</v>
      </c>
      <c r="DQ135" s="5">
        <v>9.7387960000000007</v>
      </c>
      <c r="DR135" s="5">
        <v>9.9644699999999986</v>
      </c>
      <c r="DS135" s="5">
        <v>10.192167999999999</v>
      </c>
      <c r="DT135" s="5">
        <v>10.420459000000001</v>
      </c>
      <c r="DU135" s="5">
        <v>10.652031999999998</v>
      </c>
      <c r="DV135" s="5">
        <v>10.892821</v>
      </c>
      <c r="DW135" s="5">
        <v>11.150969999999999</v>
      </c>
      <c r="DX135" s="5">
        <v>11.432096</v>
      </c>
      <c r="DY135" s="5">
        <v>11.738434</v>
      </c>
      <c r="DZ135" s="5">
        <v>12.067515999999999</v>
      </c>
      <c r="EA135" s="5">
        <v>12.414292</v>
      </c>
      <c r="EB135" s="5">
        <v>12.771246</v>
      </c>
      <c r="EC135" s="5">
        <v>13.132792</v>
      </c>
      <c r="ED135" s="130" cm="1">
        <f t="array" ref="ED135">TREND($EI135:$EQ135,$EI$3:$EQ$3,ED$3)</f>
        <v>0.71952779190768013</v>
      </c>
      <c r="EE135" s="129" cm="1">
        <f t="array" ref="EE135">TREND($EI135:$EQ135,$EI$3:$EQ$3,EE$3)</f>
        <v>0.73932679728012118</v>
      </c>
      <c r="EF135" s="129" cm="1">
        <f t="array" ref="EF135">TREND($EI135:$EQ135,$EI$3:$EQ$3,EF$3)</f>
        <v>0.75912580265255514</v>
      </c>
      <c r="EG135" s="129" cm="1">
        <f t="array" ref="EG135">TREND($EI135:$EQ135,$EI$3:$EQ$3,EG$3)</f>
        <v>0.77892480802498909</v>
      </c>
      <c r="EH135" s="129" cm="1">
        <f t="array" ref="EH135">TREND($EI135:$EQ135,$EI$3:$EQ$3,EH$3)</f>
        <v>0.79872381339742304</v>
      </c>
      <c r="EI135" s="6">
        <f t="shared" ref="EI135:EJ147" si="92">IFERROR(J135/VLOOKUP($C135,$C$159:$S$166,J$3-2003,0),"")</f>
        <v>0.89525521043349565</v>
      </c>
      <c r="EJ135" s="6">
        <f t="shared" si="79"/>
        <v>0.81639771462065525</v>
      </c>
      <c r="EK135" s="6">
        <f t="shared" si="78"/>
        <v>0.89932514622012905</v>
      </c>
      <c r="EL135" s="6">
        <f t="shared" si="78"/>
        <v>0.81148518602586261</v>
      </c>
      <c r="EM135" s="6">
        <f t="shared" si="78"/>
        <v>0.82114447418481062</v>
      </c>
      <c r="EN135" s="6">
        <f t="shared" si="78"/>
        <v>0.82869260656287458</v>
      </c>
      <c r="EO135" s="6">
        <f t="shared" si="78"/>
        <v>0.99905278091100103</v>
      </c>
      <c r="EP135" s="6">
        <f t="shared" si="78"/>
        <v>1.0309741554870417</v>
      </c>
      <c r="EQ135" s="6">
        <f t="shared" si="67"/>
        <v>0.97714228789054791</v>
      </c>
      <c r="ER135" s="129" cm="1">
        <f t="array" ref="ER135">TREND($EM135:$EQ135,$EM$3:$EQ$3,ER$3)</f>
        <v>1.0856844139079413</v>
      </c>
      <c r="ES135" s="17">
        <f t="shared" si="91"/>
        <v>22.410337691157629</v>
      </c>
      <c r="ET135" s="5">
        <f t="shared" si="91"/>
        <v>24.549154711507892</v>
      </c>
      <c r="EU135" s="5">
        <f t="shared" si="91"/>
        <v>25.673481794391932</v>
      </c>
      <c r="EV135" s="5">
        <f t="shared" si="91"/>
        <v>26.583687886760579</v>
      </c>
      <c r="EW135" s="5">
        <f t="shared" si="91"/>
        <v>27.140925356940645</v>
      </c>
      <c r="EX135" s="5">
        <f t="shared" si="91"/>
        <v>32.500956813137101</v>
      </c>
      <c r="EY135" s="5">
        <f t="shared" si="91"/>
        <v>30.372384351531686</v>
      </c>
      <c r="EZ135" s="5">
        <f t="shared" si="91"/>
        <v>32.082238715404898</v>
      </c>
      <c r="FA135" s="5">
        <f t="shared" si="89"/>
        <v>29.559063349271348</v>
      </c>
      <c r="FB135" s="5">
        <f t="shared" si="89"/>
        <v>30.413976243444118</v>
      </c>
      <c r="FC135" s="5">
        <f t="shared" si="89"/>
        <v>31.124734560895913</v>
      </c>
      <c r="FD135" s="5">
        <f t="shared" si="89"/>
        <v>38.635464078057957</v>
      </c>
      <c r="FE135" s="5">
        <f t="shared" si="89"/>
        <v>40.863551593968154</v>
      </c>
      <c r="FF135" s="5">
        <f t="shared" si="70"/>
        <v>38.061003667834512</v>
      </c>
      <c r="FG135" s="5">
        <f t="shared" si="90"/>
        <v>44.813229346742098</v>
      </c>
      <c r="FH135" s="15">
        <f t="shared" si="76"/>
        <v>208.58244764377201</v>
      </c>
      <c r="FI135">
        <f t="shared" si="76"/>
        <v>233.66275785973122</v>
      </c>
      <c r="FJ135">
        <f t="shared" si="76"/>
        <v>250.02880180529698</v>
      </c>
      <c r="FK135">
        <f t="shared" si="76"/>
        <v>264.89236043698912</v>
      </c>
      <c r="FL135">
        <f t="shared" si="76"/>
        <v>276.62487091339898</v>
      </c>
      <c r="FM135">
        <f t="shared" si="76"/>
        <v>338.67488793206587</v>
      </c>
      <c r="FN135">
        <f t="shared" si="76"/>
        <v>323.52761002881471</v>
      </c>
      <c r="FO135">
        <f t="shared" si="76"/>
        <v>349.46608360617546</v>
      </c>
      <c r="FP135">
        <f t="shared" si="76"/>
        <v>329.61222863582429</v>
      </c>
      <c r="FQ135">
        <f t="shared" si="76"/>
        <v>347.69549615677249</v>
      </c>
      <c r="FR135">
        <f t="shared" si="76"/>
        <v>365.35564241059564</v>
      </c>
      <c r="FS135">
        <f t="shared" si="76"/>
        <v>466.23408092938962</v>
      </c>
      <c r="FT135">
        <f t="shared" si="76"/>
        <v>507.29206164458611</v>
      </c>
      <c r="FU135">
        <f t="shared" si="76"/>
        <v>486.08644084881684</v>
      </c>
      <c r="FV135">
        <f t="shared" si="76"/>
        <v>588.52281985905984</v>
      </c>
    </row>
    <row r="136" spans="1:178">
      <c r="A136" t="str">
        <f>VLOOKUP(B136,'[3]country codes'!$A$3:$B$287,2,0)</f>
        <v>MNE</v>
      </c>
      <c r="B136" s="1" t="s">
        <v>116</v>
      </c>
      <c r="C136" s="15">
        <v>7</v>
      </c>
      <c r="E136" s="17" t="str">
        <f>IFERROR(VLOOKUP(E$3&amp;$A136,[3]Calcs!$Q$2:$R$2281,2,0),"")</f>
        <v/>
      </c>
      <c r="F136" s="5">
        <f>IFERROR(VLOOKUP(F$3&amp;$A136,[3]Calcs!$Q$2:$R$2281,2,0),"")</f>
        <v>41.071566737791741</v>
      </c>
      <c r="G136" s="5">
        <f>IFERROR(VLOOKUP(G$3&amp;$A136,[3]Calcs!$Q$2:$R$2281,2,0),"")</f>
        <v>36.987059339351383</v>
      </c>
      <c r="H136" s="5">
        <f>IFERROR(VLOOKUP(H$3&amp;$A136,[3]Calcs!$Q$2:$R$2281,2,0),"")</f>
        <v>40.897504468656514</v>
      </c>
      <c r="I136" s="5">
        <f>IFERROR(VLOOKUP(I$3&amp;$A136,[3]Calcs!$Q$2:$R$2281,2,0),"")</f>
        <v>42.788082646453127</v>
      </c>
      <c r="J136" s="5">
        <f>IFERROR(VLOOKUP(J$3&amp;$A136,[3]Calcs!$Q$2:$R$2281,2,0),"")</f>
        <v>42.098871003699379</v>
      </c>
      <c r="K136" s="5">
        <f>IFERROR(VLOOKUP(K$3&amp;$A136,[3]Calcs!$Q$2:$R$2281,2,0),"")</f>
        <v>42.244886117212481</v>
      </c>
      <c r="L136" s="5">
        <f>IFERROR(VLOOKUP(L$3&amp;$A136,[3]Calcs!$Q$2:$R$2281,2,0),"")</f>
        <v>42.868370940856195</v>
      </c>
      <c r="M136" s="5">
        <f>IFERROR(VLOOKUP(M$3&amp;$A136,[3]Calcs!$Q$2:$R$2281,2,0),"")</f>
        <v>43.270372250671201</v>
      </c>
      <c r="N136" s="5">
        <f>IFERROR(VLOOKUP(N$3&amp;$A136,[3]Calcs!$Q$2:$R$2281,2,0),"")</f>
        <v>41.8929626575542</v>
      </c>
      <c r="O136" s="5">
        <f>IFERROR(VLOOKUP(O$3&amp;$A136,[3]Calcs!$Q$2:$R$2281,2,0),"")</f>
        <v>42.980686959455419</v>
      </c>
      <c r="P136" s="5">
        <f>IFERROR(VLOOKUP(P$3&amp;$A136,[3]Calcs!$Q$2:$R$2281,2,0),"")</f>
        <v>43.264951667344263</v>
      </c>
      <c r="Q136" s="5">
        <f>IFERROR(VLOOKUP(Q$3&amp;$A136,[3]Calcs!$Q$2:$R$2281,2,0),"")</f>
        <v>43.286366990864011</v>
      </c>
      <c r="R136" s="5">
        <f>IFERROR(VLOOKUP(R$3&amp;$A136,[3]Calcs!$Q$2:$R$2281,2,0),"")</f>
        <v>41.330380294213107</v>
      </c>
      <c r="S136" s="5">
        <f>IFERROR(VLOOKUP(S$3&amp;$A136,[3]Calcs!$Q$2:$R$2281,2,0),"")</f>
        <v>44.288446399708697</v>
      </c>
      <c r="T136" s="127">
        <f t="shared" si="80"/>
        <v>0.24016863060998664</v>
      </c>
      <c r="U136" s="6">
        <f t="shared" si="81"/>
        <v>0.54874753232836326</v>
      </c>
      <c r="V136" s="6">
        <f t="shared" si="82"/>
        <v>2.9580661054955897</v>
      </c>
      <c r="W136" s="17" t="str">
        <f>_xlfn.XLOOKUP(W$3&amp;$A136,[3]Calcs!$Q$2:$Q$2281,[3]Calcs!$H$2:$H$2281,"")</f>
        <v/>
      </c>
      <c r="X136" s="5">
        <f>_xlfn.XLOOKUP(X$3&amp;$A136,[3]Calcs!$Q$2:$Q$2281,[3]Calcs!$H$2:$H$2281,"")</f>
        <v>5.1963152885437012</v>
      </c>
      <c r="Y136" s="5">
        <f>_xlfn.XLOOKUP(Y$3&amp;$A136,[3]Calcs!$Q$2:$Q$2281,[3]Calcs!$H$2:$H$2281,"")</f>
        <v>4.998687744140625</v>
      </c>
      <c r="Z136" s="5">
        <f>_xlfn.XLOOKUP(Z$3&amp;$A136,[3]Calcs!$Q$2:$Q$2281,[3]Calcs!$H$2:$H$2281,"")</f>
        <v>4.8010601997375488</v>
      </c>
      <c r="AA136" s="5">
        <f>_xlfn.XLOOKUP(AA$3&amp;$A136,[3]Calcs!$Q$2:$Q$2281,[3]Calcs!$H$2:$H$2281,"")</f>
        <v>5.4550304412841797</v>
      </c>
      <c r="AB136" s="5">
        <f>_xlfn.XLOOKUP(AB$3&amp;$A136,[3]Calcs!$Q$2:$Q$2281,[3]Calcs!$H$2:$H$2281,"")</f>
        <v>5.2231168746948242</v>
      </c>
      <c r="AC136" s="5">
        <f>_xlfn.XLOOKUP(AC$3&amp;$A136,[3]Calcs!$Q$2:$Q$2281,[3]Calcs!$H$2:$H$2281,"")</f>
        <v>5.218724250793457</v>
      </c>
      <c r="AD136" s="5">
        <f>_xlfn.XLOOKUP(AD$3&amp;$A136,[3]Calcs!$Q$2:$Q$2281,[3]Calcs!$H$2:$H$2281,"")</f>
        <v>5.0743417739868164</v>
      </c>
      <c r="AE136" s="5">
        <f>_xlfn.XLOOKUP(AE$3&amp;$A136,[3]Calcs!$Q$2:$Q$2281,[3]Calcs!$H$2:$H$2281,"")</f>
        <v>5.2827205657958984</v>
      </c>
      <c r="AF136" s="5">
        <f>_xlfn.XLOOKUP(AF$3&amp;$A136,[3]Calcs!$Q$2:$Q$2281,[3]Calcs!$H$2:$H$2281,"")</f>
        <v>5.1249213218688965</v>
      </c>
      <c r="AG136" s="5">
        <f>_xlfn.XLOOKUP(AG$3&amp;$A136,[3]Calcs!$Q$2:$Q$2281,[3]Calcs!$H$2:$H$2281,"")</f>
        <v>5.3040661811828613</v>
      </c>
      <c r="AH136" s="5">
        <f>_xlfn.XLOOKUP(AH$3&amp;$A136,[3]Calcs!$Q$2:$Q$2281,[3]Calcs!$H$2:$H$2281,"")</f>
        <v>5.6147985458374023</v>
      </c>
      <c r="AI136" s="5">
        <f>_xlfn.XLOOKUP(AI$3&amp;$A136,[3]Calcs!$Q$2:$Q$2281,[3]Calcs!$H$2:$H$2281,"")</f>
        <v>5.6501898765563965</v>
      </c>
      <c r="AJ136" s="5">
        <f>_xlfn.XLOOKUP(AJ$3&amp;$A136,[3]Calcs!$Q$2:$Q$2281,[3]Calcs!$H$2:$H$2281,"")</f>
        <v>5.3860249519348145</v>
      </c>
      <c r="AK136" s="128">
        <f>_xlfn.XLOOKUP(AK$3&amp;$A136,[3]Calcs!$Q$2:$Q$2281,[3]Calcs!$H$2:$H$2281,"")</f>
        <v>5.7221627235412598</v>
      </c>
      <c r="AL136" s="127">
        <f t="shared" si="83"/>
        <v>3.8821068438854849E-2</v>
      </c>
      <c r="AM136" s="6">
        <f t="shared" si="84"/>
        <v>0.33613777160644531</v>
      </c>
      <c r="AN136" s="17">
        <f>_xlfn.XLOOKUP(AN$3&amp;$A136,[3]Calcs!$Q$2:$Q$2281,[3]Calcs!$G$2:$G$2281,"")</f>
        <v>73.8</v>
      </c>
      <c r="AO136" s="5">
        <f>_xlfn.XLOOKUP(AO$3&amp;$A136,[3]Calcs!$Q$2:$Q$2281,[3]Calcs!$G$2:$G$2281,"")</f>
        <v>74.099999999999994</v>
      </c>
      <c r="AP136" s="5">
        <f>_xlfn.XLOOKUP(AP$3&amp;$A136,[3]Calcs!$Q$2:$Q$2281,[3]Calcs!$G$2:$G$2281,"")</f>
        <v>74.400000000000006</v>
      </c>
      <c r="AQ136" s="5">
        <f>_xlfn.XLOOKUP(AQ$3&amp;$A136,[3]Calcs!$Q$2:$Q$2281,[3]Calcs!$G$2:$G$2281,"")</f>
        <v>74.8</v>
      </c>
      <c r="AR136" s="5">
        <f>_xlfn.XLOOKUP(AR$3&amp;$A136,[3]Calcs!$Q$2:$Q$2281,[3]Calcs!$G$2:$G$2281,"")</f>
        <v>75.2</v>
      </c>
      <c r="AS136" s="5">
        <f>_xlfn.XLOOKUP(AS$3&amp;$A136,[3]Calcs!$Q$2:$Q$2281,[3]Calcs!$G$2:$G$2281,"")</f>
        <v>75.5</v>
      </c>
      <c r="AT136" s="5">
        <f>_xlfn.XLOOKUP(AT$3&amp;$A136,[3]Calcs!$Q$2:$Q$2281,[3]Calcs!$G$2:$G$2281,"")</f>
        <v>75.8</v>
      </c>
      <c r="AU136" s="5">
        <f>_xlfn.XLOOKUP(AU$3&amp;$A136,[3]Calcs!$Q$2:$Q$2281,[3]Calcs!$G$2:$G$2281,"")</f>
        <v>76.099999999999994</v>
      </c>
      <c r="AV136" s="5">
        <f>_xlfn.XLOOKUP(AV$3&amp;$A136,[3]Calcs!$Q$2:$Q$2281,[3]Calcs!$G$2:$G$2281,"")</f>
        <v>76.3</v>
      </c>
      <c r="AW136" s="5">
        <f>_xlfn.XLOOKUP(AW$3&amp;$A136,[3]Calcs!$Q$2:$Q$2281,[3]Calcs!$G$2:$G$2281,"")</f>
        <v>76.5</v>
      </c>
      <c r="AX136" s="5">
        <f>_xlfn.XLOOKUP(AX$3&amp;$A136,[3]Calcs!$Q$2:$Q$2281,[3]Calcs!$G$2:$G$2281,"")</f>
        <v>76.599999999999994</v>
      </c>
      <c r="AY136" s="5">
        <f>_xlfn.XLOOKUP(AY$3&amp;$A136,[3]Calcs!$Q$2:$Q$2281,[3]Calcs!$G$2:$G$2281,"")</f>
        <v>76.7</v>
      </c>
      <c r="AZ136" s="5">
        <f>_xlfn.XLOOKUP(AZ$3&amp;$A136,[3]Calcs!$Q$2:$Q$2281,[3]Calcs!$G$2:$G$2281,"")</f>
        <v>76.8</v>
      </c>
      <c r="BA136" s="5">
        <f>_xlfn.XLOOKUP(BA$3&amp;$A136,[3]Calcs!$Q$2:$Q$2281,[3]Calcs!$G$2:$G$2281,"")</f>
        <v>76.900000000000006</v>
      </c>
      <c r="BB136" s="5">
        <f>_xlfn.XLOOKUP(BB$3&amp;$A136,[3]Calcs!$Q$2:$Q$2281,[3]Calcs!$G$2:$G$2281,"")</f>
        <v>75.68308527131785</v>
      </c>
      <c r="BC136" s="127">
        <f t="shared" si="85"/>
        <v>0.2472527472527474</v>
      </c>
      <c r="BD136" s="6">
        <f t="shared" si="86"/>
        <v>-1.2169147286821556</v>
      </c>
      <c r="BE136" s="17">
        <f>_xlfn.XLOOKUP(BE$3&amp;$A136,[3]Calcs!$Q$2:$Q$2281,[3]Calcs!$I$2:$I$2281,"")</f>
        <v>3.17891341971694</v>
      </c>
      <c r="BF136" s="5">
        <f>_xlfn.XLOOKUP(BF$3&amp;$A136,[3]Calcs!$Q$2:$Q$2281,[3]Calcs!$I$2:$I$2281,"")</f>
        <v>3.7862407246333398</v>
      </c>
      <c r="BG136" s="5">
        <f>_xlfn.XLOOKUP(BG$3&amp;$A136,[3]Calcs!$Q$2:$Q$2281,[3]Calcs!$I$2:$I$2281,"")</f>
        <v>4.6472844113288296</v>
      </c>
      <c r="BH136" s="5">
        <f>_xlfn.XLOOKUP(BH$3&amp;$A136,[3]Calcs!$Q$2:$Q$2281,[3]Calcs!$I$2:$I$2281,"")</f>
        <v>3.3316287720543101</v>
      </c>
      <c r="BI136" s="5">
        <f>_xlfn.XLOOKUP(BI$3&amp;$A136,[3]Calcs!$Q$2:$Q$2281,[3]Calcs!$I$2:$I$2281,"")</f>
        <v>3.8519029550838702</v>
      </c>
      <c r="BJ136" s="5">
        <f>_xlfn.XLOOKUP(BJ$3&amp;$A136,[3]Calcs!$Q$2:$Q$2281,[3]Calcs!$I$2:$I$2281,"")</f>
        <v>3.7140982447938602</v>
      </c>
      <c r="BK136" s="5">
        <f>_xlfn.XLOOKUP(BK$3&amp;$A136,[3]Calcs!$Q$2:$Q$2281,[3]Calcs!$I$2:$I$2281,"")</f>
        <v>3.6807083709124502</v>
      </c>
      <c r="BL136" s="5">
        <f>_xlfn.XLOOKUP(BL$3&amp;$A136,[3]Calcs!$Q$2:$Q$2281,[3]Calcs!$I$2:$I$2281,"")</f>
        <v>3.39058025663264</v>
      </c>
      <c r="BM136" s="5">
        <f>_xlfn.XLOOKUP(BM$3&amp;$A136,[3]Calcs!$Q$2:$Q$2281,[3]Calcs!$I$2:$I$2281,"")</f>
        <v>3.6039003165458698</v>
      </c>
      <c r="BN136" s="5">
        <f>_xlfn.XLOOKUP(BN$3&amp;$A136,[3]Calcs!$Q$2:$Q$2281,[3]Calcs!$I$2:$I$2281,"")</f>
        <v>3.71239572425735</v>
      </c>
      <c r="BO136" s="5">
        <f>_xlfn.XLOOKUP(BO$3&amp;$A136,[3]Calcs!$Q$2:$Q$2281,[3]Calcs!$I$2:$I$2281,"")</f>
        <v>3.7078257227216498</v>
      </c>
      <c r="BP136" s="5">
        <f>_xlfn.XLOOKUP(BP$3&amp;$A136,[3]Calcs!$Q$2:$Q$2281,[3]Calcs!$I$2:$I$2281,"")</f>
        <v>4.08546094899779</v>
      </c>
      <c r="BQ136" s="5">
        <f>_xlfn.XLOOKUP(BQ$3&amp;$A136,[3]Calcs!$Q$2:$Q$2281,[3]Calcs!$I$2:$I$2281,"")</f>
        <v>4.1049978775906588</v>
      </c>
      <c r="BR136" s="5">
        <f>_xlfn.XLOOKUP(BR$3&amp;$A136,[3]Calcs!$Q$2:$Q$2281,[3]Calcs!$I$2:$I$2281,"")</f>
        <v>4.2227677818258522</v>
      </c>
      <c r="BS136" s="5">
        <f>_xlfn.XLOOKUP(BS$3&amp;$A136,[3]Calcs!$Q$2:$Q$2281,[3]Calcs!$I$2:$I$2281,"")</f>
        <v>3.7697672091416408</v>
      </c>
      <c r="BT136" s="127">
        <f t="shared" si="87"/>
        <v>2.9308010616443975E-2</v>
      </c>
      <c r="BU136" s="6">
        <f t="shared" si="88"/>
        <v>-0.45300057268421146</v>
      </c>
      <c r="BV136" s="15" t="str">
        <f t="shared" si="74"/>
        <v/>
      </c>
      <c r="BW136">
        <f t="shared" si="74"/>
        <v>70</v>
      </c>
      <c r="BX136">
        <f t="shared" si="74"/>
        <v>89</v>
      </c>
      <c r="BY136">
        <f t="shared" si="74"/>
        <v>80</v>
      </c>
      <c r="BZ136">
        <f t="shared" si="74"/>
        <v>68</v>
      </c>
      <c r="CA136">
        <f t="shared" si="74"/>
        <v>75</v>
      </c>
      <c r="CB136">
        <f t="shared" si="74"/>
        <v>73</v>
      </c>
      <c r="CC136">
        <f t="shared" si="74"/>
        <v>77</v>
      </c>
      <c r="CD136">
        <f t="shared" si="74"/>
        <v>75</v>
      </c>
      <c r="CE136">
        <f t="shared" si="74"/>
        <v>87</v>
      </c>
      <c r="CF136">
        <f t="shared" si="74"/>
        <v>79</v>
      </c>
      <c r="CG136">
        <f t="shared" si="74"/>
        <v>82</v>
      </c>
      <c r="CH136">
        <f t="shared" si="74"/>
        <v>82</v>
      </c>
      <c r="CI136">
        <f t="shared" si="74"/>
        <v>101</v>
      </c>
      <c r="CJ136">
        <f t="shared" si="74"/>
        <v>61</v>
      </c>
      <c r="CK136" s="17" t="s">
        <v>333</v>
      </c>
      <c r="CL136" s="5">
        <v>0.61955399999999994</v>
      </c>
      <c r="CM136" s="5">
        <v>0.62131199999999998</v>
      </c>
      <c r="CN136" s="5">
        <v>0.62293299999999996</v>
      </c>
      <c r="CO136" s="5">
        <v>0.62427900000000003</v>
      </c>
      <c r="CP136" s="5">
        <v>0.62527099999999991</v>
      </c>
      <c r="CQ136" s="5">
        <v>0.62593100000000002</v>
      </c>
      <c r="CR136" s="5">
        <v>0.62634199999999995</v>
      </c>
      <c r="CS136" s="5">
        <v>0.62664999999999993</v>
      </c>
      <c r="CT136" s="5">
        <v>0.62695699999999999</v>
      </c>
      <c r="CU136" s="5">
        <v>0.62727099999999991</v>
      </c>
      <c r="CV136" s="5">
        <v>0.62756299999999998</v>
      </c>
      <c r="CW136" s="5">
        <v>0.627803</v>
      </c>
      <c r="CX136" s="5">
        <v>0.6279880000000001</v>
      </c>
      <c r="CY136" s="5">
        <v>0.62806200000000001</v>
      </c>
      <c r="CZ136" t="str">
        <f t="shared" si="75"/>
        <v/>
      </c>
      <c r="DA136">
        <f t="shared" si="75"/>
        <v>25.446053458665823</v>
      </c>
      <c r="DB136">
        <f t="shared" si="75"/>
        <v>22.980503812251087</v>
      </c>
      <c r="DC136">
        <f t="shared" si="75"/>
        <v>25.476405151173605</v>
      </c>
      <c r="DD136">
        <f t="shared" si="75"/>
        <v>26.711701446445112</v>
      </c>
      <c r="DE136">
        <f t="shared" si="75"/>
        <v>26.323203171354113</v>
      </c>
      <c r="DF136">
        <f t="shared" si="75"/>
        <v>26.442383812232926</v>
      </c>
      <c r="DG136">
        <f t="shared" si="75"/>
        <v>26.850261191837749</v>
      </c>
      <c r="DH136">
        <f t="shared" si="75"/>
        <v>27.115378770883105</v>
      </c>
      <c r="DI136">
        <f t="shared" si="75"/>
        <v>26.265086188892209</v>
      </c>
      <c r="DJ136">
        <f t="shared" si="75"/>
        <v>26.960538489744557</v>
      </c>
      <c r="DK136">
        <f t="shared" si="75"/>
        <v>27.151482863213566</v>
      </c>
      <c r="DL136">
        <f t="shared" si="75"/>
        <v>27.175311055965398</v>
      </c>
      <c r="DM136">
        <f t="shared" si="75"/>
        <v>25.954982860202303</v>
      </c>
      <c r="DN136">
        <f t="shared" si="75"/>
        <v>27.815890222693845</v>
      </c>
      <c r="DO136" s="5">
        <v>0.61786300000000005</v>
      </c>
      <c r="DP136" s="5">
        <v>0.61955399999999994</v>
      </c>
      <c r="DQ136" s="5">
        <v>0.62131199999999998</v>
      </c>
      <c r="DR136" s="5">
        <v>0.62293299999999996</v>
      </c>
      <c r="DS136" s="5">
        <v>0.62427900000000003</v>
      </c>
      <c r="DT136" s="5">
        <v>0.62527099999999991</v>
      </c>
      <c r="DU136" s="5">
        <v>0.62593100000000002</v>
      </c>
      <c r="DV136" s="5">
        <v>0.62634199999999995</v>
      </c>
      <c r="DW136" s="5">
        <v>0.62664999999999993</v>
      </c>
      <c r="DX136" s="5">
        <v>0.62695699999999999</v>
      </c>
      <c r="DY136" s="5">
        <v>0.62727099999999991</v>
      </c>
      <c r="DZ136" s="5">
        <v>0.62756299999999998</v>
      </c>
      <c r="EA136" s="5">
        <v>0.627803</v>
      </c>
      <c r="EB136" s="5">
        <v>0.6279880000000001</v>
      </c>
      <c r="EC136" s="5">
        <v>0.62806200000000001</v>
      </c>
      <c r="ED136" s="130" cm="1">
        <f t="array" ref="ED136">TREND($EE136:$EQ136,$EE$3:$EQ$3,ED$3)</f>
        <v>1.0835268538496798</v>
      </c>
      <c r="EE136" s="6">
        <f t="shared" ref="EE136:EH147" si="93">IFERROR(F136/VLOOKUP($C136,$C$159:$S$166,F$3-2003,0),"")</f>
        <v>1.0991978666427258</v>
      </c>
      <c r="EF136" s="6">
        <f t="shared" si="93"/>
        <v>0.97804066149664093</v>
      </c>
      <c r="EG136" s="6">
        <f t="shared" si="93"/>
        <v>1.0596954101473983</v>
      </c>
      <c r="EH136" s="6">
        <f t="shared" si="93"/>
        <v>1.1135619933081418</v>
      </c>
      <c r="EI136" s="6">
        <f t="shared" si="92"/>
        <v>1.1057495057721896</v>
      </c>
      <c r="EJ136" s="6">
        <f t="shared" si="79"/>
        <v>1.05355656617548</v>
      </c>
      <c r="EK136" s="6">
        <f t="shared" si="78"/>
        <v>1.0745350256123449</v>
      </c>
      <c r="EL136" s="6">
        <f t="shared" si="78"/>
        <v>1.0465128745909764</v>
      </c>
      <c r="EM136" s="6">
        <f t="shared" si="78"/>
        <v>0.99752195243682573</v>
      </c>
      <c r="EN136" s="6">
        <f t="shared" si="78"/>
        <v>1.0339105628743444</v>
      </c>
      <c r="EO136" s="6">
        <f t="shared" si="78"/>
        <v>1.0401971025163692</v>
      </c>
      <c r="EP136" s="6">
        <f t="shared" si="78"/>
        <v>1.039752093020138</v>
      </c>
      <c r="EQ136" s="6">
        <f t="shared" si="67"/>
        <v>0.98496034785377218</v>
      </c>
      <c r="ER136" s="6">
        <f>IFERROR(S136/VLOOKUP($C136,$C$159:$S$166,S$3-2003,0),"")</f>
        <v>1.0714748047830762</v>
      </c>
      <c r="ES136" s="17">
        <f t="shared" si="91"/>
        <v>38.163617130011097</v>
      </c>
      <c r="ET136" s="5">
        <f t="shared" si="91"/>
        <v>41.071566737791741</v>
      </c>
      <c r="EU136" s="5">
        <f t="shared" si="91"/>
        <v>36.987059339351383</v>
      </c>
      <c r="EV136" s="5">
        <f t="shared" si="91"/>
        <v>40.897504468656514</v>
      </c>
      <c r="EW136" s="5">
        <f t="shared" si="91"/>
        <v>42.788082646453127</v>
      </c>
      <c r="EX136" s="5">
        <f t="shared" si="91"/>
        <v>42.098871003699379</v>
      </c>
      <c r="EY136" s="5">
        <f t="shared" si="91"/>
        <v>42.244886117212481</v>
      </c>
      <c r="EZ136" s="5">
        <f t="shared" si="91"/>
        <v>42.868370940856195</v>
      </c>
      <c r="FA136" s="5">
        <f t="shared" si="89"/>
        <v>43.270372250671201</v>
      </c>
      <c r="FB136" s="5">
        <f t="shared" si="89"/>
        <v>41.8929626575542</v>
      </c>
      <c r="FC136" s="5">
        <f t="shared" si="89"/>
        <v>42.980686959455419</v>
      </c>
      <c r="FD136" s="5">
        <f t="shared" si="89"/>
        <v>43.264951667344263</v>
      </c>
      <c r="FE136" s="5">
        <f t="shared" si="89"/>
        <v>43.286366990864011</v>
      </c>
      <c r="FF136" s="5">
        <f t="shared" si="70"/>
        <v>41.330380294213107</v>
      </c>
      <c r="FG136" s="5">
        <f t="shared" si="90"/>
        <v>44.288446399708697</v>
      </c>
      <c r="FH136" s="15">
        <f t="shared" si="76"/>
        <v>23.57988697080005</v>
      </c>
      <c r="FI136">
        <f t="shared" si="76"/>
        <v>25.446053458665823</v>
      </c>
      <c r="FJ136">
        <f t="shared" si="76"/>
        <v>22.980503812251087</v>
      </c>
      <c r="FK136">
        <f t="shared" si="76"/>
        <v>25.476405151173605</v>
      </c>
      <c r="FL136">
        <f t="shared" si="76"/>
        <v>26.711701446445112</v>
      </c>
      <c r="FM136">
        <f t="shared" si="76"/>
        <v>26.323203171354113</v>
      </c>
      <c r="FN136">
        <f t="shared" si="76"/>
        <v>26.442383812232926</v>
      </c>
      <c r="FO136">
        <f t="shared" si="76"/>
        <v>26.850261191837749</v>
      </c>
      <c r="FP136">
        <f t="shared" si="76"/>
        <v>27.115378770883105</v>
      </c>
      <c r="FQ136">
        <f t="shared" si="76"/>
        <v>26.265086188892209</v>
      </c>
      <c r="FR136">
        <f t="shared" si="76"/>
        <v>26.960538489744557</v>
      </c>
      <c r="FS136">
        <f t="shared" si="76"/>
        <v>27.151482863213566</v>
      </c>
      <c r="FT136">
        <f t="shared" si="76"/>
        <v>27.175311055965398</v>
      </c>
      <c r="FU136">
        <f t="shared" si="76"/>
        <v>25.954982860202303</v>
      </c>
      <c r="FV136">
        <f t="shared" si="76"/>
        <v>27.815890222693845</v>
      </c>
    </row>
    <row r="137" spans="1:178">
      <c r="A137" t="str">
        <f>VLOOKUP(B137,'[3]country codes'!$A$3:$B$287,2,0)</f>
        <v>KAZ</v>
      </c>
      <c r="B137" s="1" t="s">
        <v>131</v>
      </c>
      <c r="C137" s="15">
        <v>7</v>
      </c>
      <c r="E137" s="17">
        <f>IFERROR(VLOOKUP(E$3&amp;$A137,[3]Calcs!$Q$2:$R$2281,2,0),"")</f>
        <v>33.048926214805441</v>
      </c>
      <c r="F137" s="5">
        <f>IFERROR(VLOOKUP(F$3&amp;$A137,[3]Calcs!$Q$2:$R$2281,2,0),"")</f>
        <v>32.735260594811486</v>
      </c>
      <c r="G137" s="5">
        <f>IFERROR(VLOOKUP(G$3&amp;$A137,[3]Calcs!$Q$2:$R$2281,2,0),"")</f>
        <v>32.897600384456915</v>
      </c>
      <c r="H137" s="5">
        <f>IFERROR(VLOOKUP(H$3&amp;$A137,[3]Calcs!$Q$2:$R$2281,2,0),"")</f>
        <v>31.548871961381497</v>
      </c>
      <c r="I137" s="5">
        <f>IFERROR(VLOOKUP(I$3&amp;$A137,[3]Calcs!$Q$2:$R$2281,2,0),"")</f>
        <v>32.735061353236077</v>
      </c>
      <c r="J137" s="5">
        <f>IFERROR(VLOOKUP(J$3&amp;$A137,[3]Calcs!$Q$2:$R$2281,2,0),"")</f>
        <v>30.831967685524869</v>
      </c>
      <c r="K137" s="5">
        <f>IFERROR(VLOOKUP(K$3&amp;$A137,[3]Calcs!$Q$2:$R$2281,2,0),"")</f>
        <v>34.683106607265167</v>
      </c>
      <c r="L137" s="5">
        <f>IFERROR(VLOOKUP(L$3&amp;$A137,[3]Calcs!$Q$2:$R$2281,2,0),"")</f>
        <v>32.97416718309367</v>
      </c>
      <c r="M137" s="5">
        <f>IFERROR(VLOOKUP(M$3&amp;$A137,[3]Calcs!$Q$2:$R$2281,2,0),"")</f>
        <v>35.953441151573927</v>
      </c>
      <c r="N137" s="5">
        <f>IFERROR(VLOOKUP(N$3&amp;$A137,[3]Calcs!$Q$2:$R$2281,2,0),"")</f>
        <v>35.563504021608217</v>
      </c>
      <c r="O137" s="5">
        <f>IFERROR(VLOOKUP(O$3&amp;$A137,[3]Calcs!$Q$2:$R$2281,2,0),"")</f>
        <v>34.154799717952798</v>
      </c>
      <c r="P137" s="5">
        <f>IFERROR(VLOOKUP(P$3&amp;$A137,[3]Calcs!$Q$2:$R$2281,2,0),"")</f>
        <v>35.687893182954028</v>
      </c>
      <c r="Q137" s="5">
        <f>IFERROR(VLOOKUP(Q$3&amp;$A137,[3]Calcs!$Q$2:$R$2281,2,0),"")</f>
        <v>36.660472325234785</v>
      </c>
      <c r="R137" s="5">
        <f>IFERROR(VLOOKUP(R$3&amp;$A137,[3]Calcs!$Q$2:$R$2281,2,0),"")</f>
        <v>38.64493232033265</v>
      </c>
      <c r="S137" s="5">
        <f>IFERROR(VLOOKUP(S$3&amp;$A137,[3]Calcs!$Q$2:$R$2281,2,0),"")</f>
        <v>38.81940808464087</v>
      </c>
      <c r="T137" s="127">
        <f t="shared" si="80"/>
        <v>0.41115875209850444</v>
      </c>
      <c r="U137" s="6">
        <f t="shared" si="81"/>
        <v>0.79829968489948067</v>
      </c>
      <c r="V137" s="6">
        <f t="shared" si="82"/>
        <v>0.17447576430821954</v>
      </c>
      <c r="W137" s="17">
        <f>_xlfn.XLOOKUP(W$3&amp;$A137,[3]Calcs!$Q$2:$Q$2281,[3]Calcs!$H$2:$H$2281,"")</f>
        <v>5.4759483337402344</v>
      </c>
      <c r="X137" s="5">
        <f>_xlfn.XLOOKUP(X$3&amp;$A137,[3]Calcs!$Q$2:$Q$2281,[3]Calcs!$H$2:$H$2281,"")</f>
        <v>5.7185535430908203</v>
      </c>
      <c r="Y137" s="5">
        <f>_xlfn.XLOOKUP(Y$3&amp;$A137,[3]Calcs!$Q$2:$Q$2281,[3]Calcs!$H$2:$H$2281,"")</f>
        <v>5.8864197731018066</v>
      </c>
      <c r="Z137" s="5">
        <f>_xlfn.XLOOKUP(Z$3&amp;$A137,[3]Calcs!$Q$2:$Q$2281,[3]Calcs!$H$2:$H$2281,"")</f>
        <v>5.3825631141662598</v>
      </c>
      <c r="AA137" s="5">
        <f>_xlfn.XLOOKUP(AA$3&amp;$A137,[3]Calcs!$Q$2:$Q$2281,[3]Calcs!$H$2:$H$2281,"")</f>
        <v>5.5142865180969238</v>
      </c>
      <c r="AB137" s="5">
        <f>_xlfn.XLOOKUP(AB$3&amp;$A137,[3]Calcs!$Q$2:$Q$2281,[3]Calcs!$H$2:$H$2281,"")</f>
        <v>5.7356629371643066</v>
      </c>
      <c r="AC137" s="5">
        <f>_xlfn.XLOOKUP(AC$3&amp;$A137,[3]Calcs!$Q$2:$Q$2281,[3]Calcs!$H$2:$H$2281,"")</f>
        <v>5.7594695091247559</v>
      </c>
      <c r="AD137" s="5">
        <f>_xlfn.XLOOKUP(AD$3&amp;$A137,[3]Calcs!$Q$2:$Q$2281,[3]Calcs!$H$2:$H$2281,"")</f>
        <v>5.8354830741882324</v>
      </c>
      <c r="AE137" s="5">
        <f>_xlfn.XLOOKUP(AE$3&amp;$A137,[3]Calcs!$Q$2:$Q$2281,[3]Calcs!$H$2:$H$2281,"")</f>
        <v>5.970097541809082</v>
      </c>
      <c r="AF137" s="5">
        <f>_xlfn.XLOOKUP(AF$3&amp;$A137,[3]Calcs!$Q$2:$Q$2281,[3]Calcs!$H$2:$H$2281,"")</f>
        <v>5.9499950408935547</v>
      </c>
      <c r="AG137" s="5">
        <f>_xlfn.XLOOKUP(AG$3&amp;$A137,[3]Calcs!$Q$2:$Q$2281,[3]Calcs!$H$2:$H$2281,"")</f>
        <v>5.5335516929626465</v>
      </c>
      <c r="AH137" s="5">
        <f>_xlfn.XLOOKUP(AH$3&amp;$A137,[3]Calcs!$Q$2:$Q$2281,[3]Calcs!$H$2:$H$2281,"")</f>
        <v>5.8823513984680176</v>
      </c>
      <c r="AI137" s="5">
        <f>_xlfn.XLOOKUP(AI$3&amp;$A137,[3]Calcs!$Q$2:$Q$2281,[3]Calcs!$H$2:$H$2281,"")</f>
        <v>6.0076360702514648</v>
      </c>
      <c r="AJ137" s="5">
        <f>_xlfn.XLOOKUP(AJ$3&amp;$A137,[3]Calcs!$Q$2:$Q$2281,[3]Calcs!$H$2:$H$2281,"")</f>
        <v>6.2722682952880859</v>
      </c>
      <c r="AK137" s="128">
        <f>_xlfn.XLOOKUP(AK$3&amp;$A137,[3]Calcs!$Q$2:$Q$2281,[3]Calcs!$H$2:$H$2281,"")</f>
        <v>6.168269157409668</v>
      </c>
      <c r="AL137" s="127">
        <f t="shared" si="83"/>
        <v>3.8484026311518073E-2</v>
      </c>
      <c r="AM137" s="6">
        <f t="shared" si="84"/>
        <v>-0.10399913787841797</v>
      </c>
      <c r="AN137" s="17">
        <f>_xlfn.XLOOKUP(AN$3&amp;$A137,[3]Calcs!$Q$2:$Q$2281,[3]Calcs!$G$2:$G$2281,"")</f>
        <v>65.5</v>
      </c>
      <c r="AO137" s="5">
        <f>_xlfn.XLOOKUP(AO$3&amp;$A137,[3]Calcs!$Q$2:$Q$2281,[3]Calcs!$G$2:$G$2281,"")</f>
        <v>65.900000000000006</v>
      </c>
      <c r="AP137" s="5">
        <f>_xlfn.XLOOKUP(AP$3&amp;$A137,[3]Calcs!$Q$2:$Q$2281,[3]Calcs!$G$2:$G$2281,"")</f>
        <v>66.3</v>
      </c>
      <c r="AQ137" s="5">
        <f>_xlfn.XLOOKUP(AQ$3&amp;$A137,[3]Calcs!$Q$2:$Q$2281,[3]Calcs!$G$2:$G$2281,"")</f>
        <v>66.8</v>
      </c>
      <c r="AR137" s="5">
        <f>_xlfn.XLOOKUP(AR$3&amp;$A137,[3]Calcs!$Q$2:$Q$2281,[3]Calcs!$G$2:$G$2281,"")</f>
        <v>67.400000000000006</v>
      </c>
      <c r="AS137" s="5">
        <f>_xlfn.XLOOKUP(AS$3&amp;$A137,[3]Calcs!$Q$2:$Q$2281,[3]Calcs!$G$2:$G$2281,"")</f>
        <v>68</v>
      </c>
      <c r="AT137" s="5">
        <f>_xlfn.XLOOKUP(AT$3&amp;$A137,[3]Calcs!$Q$2:$Q$2281,[3]Calcs!$G$2:$G$2281,"")</f>
        <v>68.8</v>
      </c>
      <c r="AU137" s="5">
        <f>_xlfn.XLOOKUP(AU$3&amp;$A137,[3]Calcs!$Q$2:$Q$2281,[3]Calcs!$G$2:$G$2281,"")</f>
        <v>69.599999999999994</v>
      </c>
      <c r="AV137" s="5">
        <f>_xlfn.XLOOKUP(AV$3&amp;$A137,[3]Calcs!$Q$2:$Q$2281,[3]Calcs!$G$2:$G$2281,"")</f>
        <v>70.5</v>
      </c>
      <c r="AW137" s="5">
        <f>_xlfn.XLOOKUP(AW$3&amp;$A137,[3]Calcs!$Q$2:$Q$2281,[3]Calcs!$G$2:$G$2281,"")</f>
        <v>71.3</v>
      </c>
      <c r="AX137" s="5">
        <f>_xlfn.XLOOKUP(AX$3&amp;$A137,[3]Calcs!$Q$2:$Q$2281,[3]Calcs!$G$2:$G$2281,"")</f>
        <v>72.099999999999994</v>
      </c>
      <c r="AY137" s="5">
        <f>_xlfn.XLOOKUP(AY$3&amp;$A137,[3]Calcs!$Q$2:$Q$2281,[3]Calcs!$G$2:$G$2281,"")</f>
        <v>72.7</v>
      </c>
      <c r="AZ137" s="5">
        <f>_xlfn.XLOOKUP(AZ$3&amp;$A137,[3]Calcs!$Q$2:$Q$2281,[3]Calcs!$G$2:$G$2281,"")</f>
        <v>73.2</v>
      </c>
      <c r="BA137" s="5">
        <f>_xlfn.XLOOKUP(BA$3&amp;$A137,[3]Calcs!$Q$2:$Q$2281,[3]Calcs!$G$2:$G$2281,"")</f>
        <v>73.599999999999994</v>
      </c>
      <c r="BB137" s="5">
        <f>_xlfn.XLOOKUP(BB$3&amp;$A137,[3]Calcs!$Q$2:$Q$2281,[3]Calcs!$G$2:$G$2281,"")</f>
        <v>73.700108527131775</v>
      </c>
      <c r="BC137" s="127">
        <f t="shared" si="85"/>
        <v>0.67714285714285682</v>
      </c>
      <c r="BD137" s="6">
        <f t="shared" si="86"/>
        <v>0.10010852713178053</v>
      </c>
      <c r="BE137" s="17">
        <f>_xlfn.XLOOKUP(BE$3&amp;$A137,[3]Calcs!$Q$2:$Q$2281,[3]Calcs!$I$2:$I$2281,"")</f>
        <v>5.05217136990239</v>
      </c>
      <c r="BF137" s="5">
        <f>_xlfn.XLOOKUP(BF$3&amp;$A137,[3]Calcs!$Q$2:$Q$2281,[3]Calcs!$I$2:$I$2281,"")</f>
        <v>5.6006604946554903</v>
      </c>
      <c r="BG137" s="5">
        <f>_xlfn.XLOOKUP(BG$3&amp;$A137,[3]Calcs!$Q$2:$Q$2281,[3]Calcs!$I$2:$I$2281,"")</f>
        <v>5.8920714214263104</v>
      </c>
      <c r="BH137" s="5">
        <f>_xlfn.XLOOKUP(BH$3&amp;$A137,[3]Calcs!$Q$2:$Q$2281,[3]Calcs!$I$2:$I$2281,"")</f>
        <v>5.6390416751471903</v>
      </c>
      <c r="BI137" s="5">
        <f>_xlfn.XLOOKUP(BI$3&amp;$A137,[3]Calcs!$Q$2:$Q$2281,[3]Calcs!$I$2:$I$2281,"")</f>
        <v>5.5220709367849103</v>
      </c>
      <c r="BJ137" s="5">
        <f>_xlfn.XLOOKUP(BJ$3&amp;$A137,[3]Calcs!$Q$2:$Q$2281,[3]Calcs!$I$2:$I$2281,"")</f>
        <v>6.7377855830834097</v>
      </c>
      <c r="BK137" s="5">
        <f>_xlfn.XLOOKUP(BK$3&amp;$A137,[3]Calcs!$Q$2:$Q$2281,[3]Calcs!$I$2:$I$2281,"")</f>
        <v>5.4300580604276201</v>
      </c>
      <c r="BL137" s="5">
        <f>_xlfn.XLOOKUP(BL$3&amp;$A137,[3]Calcs!$Q$2:$Q$2281,[3]Calcs!$I$2:$I$2281,"")</f>
        <v>6.3484215386196299</v>
      </c>
      <c r="BM137" s="5">
        <f>_xlfn.XLOOKUP(BM$3&amp;$A137,[3]Calcs!$Q$2:$Q$2281,[3]Calcs!$I$2:$I$2281,"")</f>
        <v>5.6563919290863804</v>
      </c>
      <c r="BN137" s="5">
        <f>_xlfn.XLOOKUP(BN$3&amp;$A137,[3]Calcs!$Q$2:$Q$2281,[3]Calcs!$I$2:$I$2281,"")</f>
        <v>5.8825876077361299</v>
      </c>
      <c r="BO137" s="5">
        <f>_xlfn.XLOOKUP(BO$3&amp;$A137,[3]Calcs!$Q$2:$Q$2281,[3]Calcs!$I$2:$I$2281,"")</f>
        <v>5.8496004002847597</v>
      </c>
      <c r="BP137" s="5">
        <f>_xlfn.XLOOKUP(BP$3&amp;$A137,[3]Calcs!$Q$2:$Q$2281,[3]Calcs!$I$2:$I$2281,"")</f>
        <v>5.9882214668844203</v>
      </c>
      <c r="BQ137" s="5">
        <f>_xlfn.XLOOKUP(BQ$3&amp;$A137,[3]Calcs!$Q$2:$Q$2281,[3]Calcs!$I$2:$I$2281,"")</f>
        <v>5.9019977633160501</v>
      </c>
      <c r="BR137" s="5">
        <f>_xlfn.XLOOKUP(BR$3&amp;$A137,[3]Calcs!$Q$2:$Q$2281,[3]Calcs!$I$2:$I$2281,"")</f>
        <v>5.7186241708912204</v>
      </c>
      <c r="BS137" s="5">
        <f>_xlfn.XLOOKUP(BS$3&amp;$A137,[3]Calcs!$Q$2:$Q$2281,[3]Calcs!$I$2:$I$2281,"")</f>
        <v>5.514546053095704</v>
      </c>
      <c r="BT137" s="127">
        <f t="shared" si="87"/>
        <v>3.0317854338821861E-2</v>
      </c>
      <c r="BU137" s="6">
        <f t="shared" si="88"/>
        <v>-0.20407811779551643</v>
      </c>
      <c r="BV137" s="15">
        <f t="shared" si="74"/>
        <v>65</v>
      </c>
      <c r="BW137">
        <f t="shared" si="74"/>
        <v>98</v>
      </c>
      <c r="BX137">
        <f t="shared" si="74"/>
        <v>107</v>
      </c>
      <c r="BY137">
        <f t="shared" si="74"/>
        <v>117</v>
      </c>
      <c r="BZ137">
        <f t="shared" si="74"/>
        <v>118</v>
      </c>
      <c r="CA137">
        <f t="shared" si="74"/>
        <v>131</v>
      </c>
      <c r="CB137">
        <f t="shared" si="74"/>
        <v>119</v>
      </c>
      <c r="CC137">
        <f t="shared" si="74"/>
        <v>124</v>
      </c>
      <c r="CD137">
        <f t="shared" si="74"/>
        <v>111</v>
      </c>
      <c r="CE137">
        <f t="shared" si="74"/>
        <v>116</v>
      </c>
      <c r="CF137">
        <f t="shared" si="74"/>
        <v>125</v>
      </c>
      <c r="CG137">
        <f t="shared" si="74"/>
        <v>128</v>
      </c>
      <c r="CH137">
        <f t="shared" si="74"/>
        <v>122</v>
      </c>
      <c r="CI137">
        <f t="shared" si="74"/>
        <v>118</v>
      </c>
      <c r="CJ137">
        <f t="shared" si="74"/>
        <v>79</v>
      </c>
      <c r="CK137" s="17">
        <v>15.551263000000001</v>
      </c>
      <c r="CL137" s="5">
        <v>15.702112</v>
      </c>
      <c r="CM137" s="5">
        <v>15.862126</v>
      </c>
      <c r="CN137" s="5">
        <v>16.043015</v>
      </c>
      <c r="CO137" s="5">
        <v>16.252272999999999</v>
      </c>
      <c r="CP137" s="5">
        <v>16.490669</v>
      </c>
      <c r="CQ137" s="5">
        <v>16.751523000000002</v>
      </c>
      <c r="CR137" s="5">
        <v>17.026118</v>
      </c>
      <c r="CS137" s="5">
        <v>17.302619</v>
      </c>
      <c r="CT137" s="5">
        <v>17.572009999999999</v>
      </c>
      <c r="CU137" s="5">
        <v>17.830901999999998</v>
      </c>
      <c r="CV137" s="5">
        <v>18.080023000000001</v>
      </c>
      <c r="CW137" s="5">
        <v>18.319616000000003</v>
      </c>
      <c r="CX137" s="5">
        <v>18.551428000000001</v>
      </c>
      <c r="CY137" s="5">
        <v>18.776706999999998</v>
      </c>
      <c r="CZ137">
        <f t="shared" si="75"/>
        <v>513.95254343403394</v>
      </c>
      <c r="DA137">
        <f t="shared" si="75"/>
        <v>514.01272820891654</v>
      </c>
      <c r="DB137">
        <f t="shared" si="75"/>
        <v>521.82588239590405</v>
      </c>
      <c r="DC137">
        <f t="shared" si="75"/>
        <v>506.13902610952277</v>
      </c>
      <c r="DD137">
        <f t="shared" si="75"/>
        <v>532.01915378454214</v>
      </c>
      <c r="DE137">
        <f t="shared" si="75"/>
        <v>508.43977372068673</v>
      </c>
      <c r="DF137">
        <f t="shared" si="75"/>
        <v>580.99485804305448</v>
      </c>
      <c r="DG137">
        <f t="shared" si="75"/>
        <v>561.42206141108045</v>
      </c>
      <c r="DH137">
        <f t="shared" si="75"/>
        <v>622.0886939846049</v>
      </c>
      <c r="DI137">
        <f t="shared" si="75"/>
        <v>624.92224830273972</v>
      </c>
      <c r="DJ137">
        <f t="shared" si="75"/>
        <v>609.01088660044388</v>
      </c>
      <c r="DK137">
        <f t="shared" si="75"/>
        <v>645.2379295693521</v>
      </c>
      <c r="DL137">
        <f t="shared" si="75"/>
        <v>671.60577537692848</v>
      </c>
      <c r="DM137">
        <f t="shared" si="75"/>
        <v>716.9186795055241</v>
      </c>
      <c r="DN137">
        <f t="shared" si="75"/>
        <v>728.90065151873273</v>
      </c>
      <c r="DO137" s="5">
        <v>15.551263000000001</v>
      </c>
      <c r="DP137" s="5">
        <v>15.702112</v>
      </c>
      <c r="DQ137" s="5">
        <v>15.862126</v>
      </c>
      <c r="DR137" s="5">
        <v>16.043015</v>
      </c>
      <c r="DS137" s="5">
        <v>16.252272999999999</v>
      </c>
      <c r="DT137" s="5">
        <v>16.490669</v>
      </c>
      <c r="DU137" s="5">
        <v>16.751523000000002</v>
      </c>
      <c r="DV137" s="5">
        <v>17.026118</v>
      </c>
      <c r="DW137" s="5">
        <v>17.302619</v>
      </c>
      <c r="DX137" s="5">
        <v>17.572009999999999</v>
      </c>
      <c r="DY137" s="5">
        <v>17.830901999999998</v>
      </c>
      <c r="DZ137" s="5">
        <v>18.080023000000001</v>
      </c>
      <c r="EA137" s="5">
        <v>18.319616000000003</v>
      </c>
      <c r="EB137" s="5">
        <v>18.551428000000001</v>
      </c>
      <c r="EC137" s="5">
        <v>18.776706999999998</v>
      </c>
      <c r="ED137" s="127">
        <f>IFERROR(E137/VLOOKUP($C137,$C$159:$S$166,E$3-2003,0),"")</f>
        <v>0.93831250121410958</v>
      </c>
      <c r="EE137" s="6">
        <f t="shared" si="93"/>
        <v>0.8760934015380859</v>
      </c>
      <c r="EF137" s="6">
        <f t="shared" si="93"/>
        <v>0.86990399930049223</v>
      </c>
      <c r="EG137" s="6">
        <f t="shared" si="93"/>
        <v>0.81746295396644697</v>
      </c>
      <c r="EH137" s="6">
        <f t="shared" si="93"/>
        <v>0.85193161078919188</v>
      </c>
      <c r="EI137" s="6">
        <f t="shared" si="92"/>
        <v>0.80981822593906172</v>
      </c>
      <c r="EJ137" s="6">
        <f t="shared" si="79"/>
        <v>0.8649713151093118</v>
      </c>
      <c r="EK137" s="6">
        <f t="shared" si="78"/>
        <v>0.82652773597380902</v>
      </c>
      <c r="EL137" s="6">
        <f t="shared" si="78"/>
        <v>0.8695496963372551</v>
      </c>
      <c r="EM137" s="6">
        <f t="shared" si="78"/>
        <v>0.84680991070304645</v>
      </c>
      <c r="EN137" s="6">
        <f t="shared" si="78"/>
        <v>0.82160176347485037</v>
      </c>
      <c r="EO137" s="6">
        <f t="shared" si="78"/>
        <v>0.8580257611114338</v>
      </c>
      <c r="EP137" s="6">
        <f t="shared" si="78"/>
        <v>0.88059602782822666</v>
      </c>
      <c r="EQ137" s="6">
        <f t="shared" si="67"/>
        <v>0.92096239400801838</v>
      </c>
      <c r="ER137" s="6">
        <f>IFERROR(S137/VLOOKUP($C137,$C$159:$S$166,S$3-2003,0),"")</f>
        <v>0.93916181488720563</v>
      </c>
      <c r="ES137" s="17">
        <f t="shared" si="91"/>
        <v>33.048926214805441</v>
      </c>
      <c r="ET137" s="5">
        <f t="shared" si="91"/>
        <v>32.735260594811486</v>
      </c>
      <c r="EU137" s="5">
        <f t="shared" si="91"/>
        <v>32.897600384456915</v>
      </c>
      <c r="EV137" s="5">
        <f t="shared" si="91"/>
        <v>31.548871961381497</v>
      </c>
      <c r="EW137" s="5">
        <f t="shared" si="91"/>
        <v>32.735061353236077</v>
      </c>
      <c r="EX137" s="5">
        <f t="shared" si="91"/>
        <v>30.831967685524869</v>
      </c>
      <c r="EY137" s="5">
        <f t="shared" si="91"/>
        <v>34.683106607265167</v>
      </c>
      <c r="EZ137" s="5">
        <f t="shared" si="91"/>
        <v>32.97416718309367</v>
      </c>
      <c r="FA137" s="5">
        <f t="shared" si="89"/>
        <v>35.953441151573927</v>
      </c>
      <c r="FB137" s="5">
        <f t="shared" si="89"/>
        <v>35.563504021608217</v>
      </c>
      <c r="FC137" s="5">
        <f t="shared" si="89"/>
        <v>34.154799717952798</v>
      </c>
      <c r="FD137" s="5">
        <f t="shared" si="89"/>
        <v>35.687893182954028</v>
      </c>
      <c r="FE137" s="5">
        <f t="shared" si="89"/>
        <v>36.660472325234785</v>
      </c>
      <c r="FF137" s="5">
        <f t="shared" si="70"/>
        <v>38.64493232033265</v>
      </c>
      <c r="FG137" s="5">
        <f t="shared" si="90"/>
        <v>38.81940808464087</v>
      </c>
      <c r="FH137" s="15">
        <f t="shared" si="76"/>
        <v>513.95254343403394</v>
      </c>
      <c r="FI137">
        <f t="shared" si="76"/>
        <v>514.01272820891654</v>
      </c>
      <c r="FJ137">
        <f t="shared" si="76"/>
        <v>521.82588239590405</v>
      </c>
      <c r="FK137">
        <f t="shared" si="76"/>
        <v>506.13902610952277</v>
      </c>
      <c r="FL137">
        <f t="shared" si="76"/>
        <v>532.01915378454214</v>
      </c>
      <c r="FM137">
        <f t="shared" si="76"/>
        <v>508.43977372068673</v>
      </c>
      <c r="FN137">
        <f t="shared" si="76"/>
        <v>580.99485804305448</v>
      </c>
      <c r="FO137">
        <f t="shared" si="76"/>
        <v>561.42206141108045</v>
      </c>
      <c r="FP137">
        <f t="shared" si="76"/>
        <v>622.0886939846049</v>
      </c>
      <c r="FQ137">
        <f t="shared" si="76"/>
        <v>624.92224830273972</v>
      </c>
      <c r="FR137">
        <f t="shared" si="76"/>
        <v>609.01088660044388</v>
      </c>
      <c r="FS137">
        <f t="shared" si="76"/>
        <v>645.2379295693521</v>
      </c>
      <c r="FT137">
        <f t="shared" si="76"/>
        <v>671.60577537692848</v>
      </c>
      <c r="FU137">
        <f t="shared" si="76"/>
        <v>716.9186795055241</v>
      </c>
      <c r="FV137">
        <f t="shared" si="76"/>
        <v>728.90065151873273</v>
      </c>
    </row>
    <row r="138" spans="1:178">
      <c r="A138" t="str">
        <f>VLOOKUP(B138,'[3]country codes'!$A$3:$B$287,2,0)</f>
        <v>BOL</v>
      </c>
      <c r="B138" s="1" t="s">
        <v>78</v>
      </c>
      <c r="C138" s="15">
        <v>1</v>
      </c>
      <c r="E138" s="17">
        <f>IFERROR(VLOOKUP(E$3&amp;$A138,[3]Calcs!$Q$2:$R$2281,2,0),"")</f>
        <v>41.685844197761895</v>
      </c>
      <c r="F138" s="5">
        <f>IFERROR(VLOOKUP(F$3&amp;$A138,[3]Calcs!$Q$2:$R$2281,2,0),"")</f>
        <v>43.146659629491474</v>
      </c>
      <c r="G138" s="5">
        <f>IFERROR(VLOOKUP(G$3&amp;$A138,[3]Calcs!$Q$2:$R$2281,2,0),"")</f>
        <v>41.228574401312926</v>
      </c>
      <c r="H138" s="5">
        <f>IFERROR(VLOOKUP(H$3&amp;$A138,[3]Calcs!$Q$2:$R$2281,2,0),"")</f>
        <v>45.657315467351516</v>
      </c>
      <c r="I138" s="5">
        <f>IFERROR(VLOOKUP(I$3&amp;$A138,[3]Calcs!$Q$2:$R$2281,2,0),"")</f>
        <v>44.098371910747304</v>
      </c>
      <c r="J138" s="5">
        <f>IFERROR(VLOOKUP(J$3&amp;$A138,[3]Calcs!$Q$2:$R$2281,2,0),"")</f>
        <v>43.592673763535039</v>
      </c>
      <c r="K138" s="5">
        <f>IFERROR(VLOOKUP(K$3&amp;$A138,[3]Calcs!$Q$2:$R$2281,2,0),"")</f>
        <v>44.785354410046963</v>
      </c>
      <c r="L138" s="5">
        <f>IFERROR(VLOOKUP(L$3&amp;$A138,[3]Calcs!$Q$2:$R$2281,2,0),"")</f>
        <v>44.027442988706873</v>
      </c>
      <c r="M138" s="5">
        <f>IFERROR(VLOOKUP(M$3&amp;$A138,[3]Calcs!$Q$2:$R$2281,2,0),"")</f>
        <v>44.666584494428264</v>
      </c>
      <c r="N138" s="5">
        <f>IFERROR(VLOOKUP(N$3&amp;$A138,[3]Calcs!$Q$2:$R$2281,2,0),"")</f>
        <v>44.483568286126349</v>
      </c>
      <c r="O138" s="5">
        <f>IFERROR(VLOOKUP(O$3&amp;$A138,[3]Calcs!$Q$2:$R$2281,2,0),"")</f>
        <v>44.256691156341631</v>
      </c>
      <c r="P138" s="5">
        <f>IFERROR(VLOOKUP(P$3&amp;$A138,[3]Calcs!$Q$2:$R$2281,2,0),"")</f>
        <v>43.97615561167602</v>
      </c>
      <c r="Q138" s="5">
        <f>IFERROR(VLOOKUP(Q$3&amp;$A138,[3]Calcs!$Q$2:$R$2281,2,0),"")</f>
        <v>45.861412156724995</v>
      </c>
      <c r="R138" s="5">
        <f>IFERROR(VLOOKUP(R$3&amp;$A138,[3]Calcs!$Q$2:$R$2281,2,0),"")</f>
        <v>44.999137814285262</v>
      </c>
      <c r="S138" s="5">
        <f>IFERROR(VLOOKUP(S$3&amp;$A138,[3]Calcs!$Q$2:$R$2281,2,0),"")</f>
        <v>43.766074301511786</v>
      </c>
      <c r="T138" s="127">
        <f t="shared" si="80"/>
        <v>0.20274452346990327</v>
      </c>
      <c r="U138" s="6">
        <f t="shared" si="81"/>
        <v>0.64473815760144482</v>
      </c>
      <c r="V138" s="6">
        <f t="shared" si="82"/>
        <v>-1.2330635127734766</v>
      </c>
      <c r="W138" s="17">
        <f>_xlfn.XLOOKUP(W$3&amp;$A138,[3]Calcs!$Q$2:$Q$2281,[3]Calcs!$H$2:$H$2281,"")</f>
        <v>5.3739862442016602</v>
      </c>
      <c r="X138" s="5">
        <f>_xlfn.XLOOKUP(X$3&amp;$A138,[3]Calcs!$Q$2:$Q$2281,[3]Calcs!$H$2:$H$2281,"")</f>
        <v>5.6284193992614746</v>
      </c>
      <c r="Y138" s="5">
        <f>_xlfn.XLOOKUP(Y$3&amp;$A138,[3]Calcs!$Q$2:$Q$2281,[3]Calcs!$H$2:$H$2281,"")</f>
        <v>5.2978725433349609</v>
      </c>
      <c r="Z138" s="5">
        <f>_xlfn.XLOOKUP(Z$3&amp;$A138,[3]Calcs!$Q$2:$Q$2281,[3]Calcs!$H$2:$H$2281,"")</f>
        <v>6.0855793952941895</v>
      </c>
      <c r="AA138" s="5">
        <f>_xlfn.XLOOKUP(AA$3&amp;$A138,[3]Calcs!$Q$2:$Q$2281,[3]Calcs!$H$2:$H$2281,"")</f>
        <v>5.7806200981140137</v>
      </c>
      <c r="AB138" s="5">
        <f>_xlfn.XLOOKUP(AB$3&amp;$A138,[3]Calcs!$Q$2:$Q$2281,[3]Calcs!$H$2:$H$2281,"")</f>
        <v>5.778874397277832</v>
      </c>
      <c r="AC138" s="5">
        <f>_xlfn.XLOOKUP(AC$3&amp;$A138,[3]Calcs!$Q$2:$Q$2281,[3]Calcs!$H$2:$H$2281,"")</f>
        <v>6.0188946723937988</v>
      </c>
      <c r="AD138" s="5">
        <f>_xlfn.XLOOKUP(AD$3&amp;$A138,[3]Calcs!$Q$2:$Q$2281,[3]Calcs!$H$2:$H$2281,"")</f>
        <v>5.7674288749694824</v>
      </c>
      <c r="AE138" s="5">
        <f>_xlfn.XLOOKUP(AE$3&amp;$A138,[3]Calcs!$Q$2:$Q$2281,[3]Calcs!$H$2:$H$2281,"")</f>
        <v>5.8647985458374023</v>
      </c>
      <c r="AF138" s="5">
        <f>_xlfn.XLOOKUP(AF$3&amp;$A138,[3]Calcs!$Q$2:$Q$2281,[3]Calcs!$H$2:$H$2281,"")</f>
        <v>5.8343291282653809</v>
      </c>
      <c r="AG138" s="5">
        <f>_xlfn.XLOOKUP(AG$3&amp;$A138,[3]Calcs!$Q$2:$Q$2281,[3]Calcs!$H$2:$H$2281,"")</f>
        <v>5.7697234153747559</v>
      </c>
      <c r="AH138" s="5">
        <f>_xlfn.XLOOKUP(AH$3&amp;$A138,[3]Calcs!$Q$2:$Q$2281,[3]Calcs!$H$2:$H$2281,"")</f>
        <v>5.6505527496337891</v>
      </c>
      <c r="AI138" s="5">
        <f>_xlfn.XLOOKUP(AI$3&amp;$A138,[3]Calcs!$Q$2:$Q$2281,[3]Calcs!$H$2:$H$2281,"")</f>
        <v>5.9157342910766602</v>
      </c>
      <c r="AJ138" s="5">
        <f>_xlfn.XLOOKUP(AJ$3&amp;$A138,[3]Calcs!$Q$2:$Q$2281,[3]Calcs!$H$2:$H$2281,"")</f>
        <v>5.6742706298828125</v>
      </c>
      <c r="AK138" s="128">
        <f>_xlfn.XLOOKUP(AK$3&amp;$A138,[3]Calcs!$Q$2:$Q$2281,[3]Calcs!$H$2:$H$2281,"")</f>
        <v>5.5592589378356934</v>
      </c>
      <c r="AL138" s="127">
        <f t="shared" si="83"/>
        <v>1.8246467296893779E-2</v>
      </c>
      <c r="AM138" s="6">
        <f t="shared" si="84"/>
        <v>-0.11501169204711914</v>
      </c>
      <c r="AN138" s="17">
        <f>_xlfn.XLOOKUP(AN$3&amp;$A138,[3]Calcs!$Q$2:$Q$2281,[3]Calcs!$G$2:$G$2281,"")</f>
        <v>65.900000000000006</v>
      </c>
      <c r="AO138" s="5">
        <f>_xlfn.XLOOKUP(AO$3&amp;$A138,[3]Calcs!$Q$2:$Q$2281,[3]Calcs!$G$2:$G$2281,"")</f>
        <v>66.400000000000006</v>
      </c>
      <c r="AP138" s="5">
        <f>_xlfn.XLOOKUP(AP$3&amp;$A138,[3]Calcs!$Q$2:$Q$2281,[3]Calcs!$G$2:$G$2281,"")</f>
        <v>66.900000000000006</v>
      </c>
      <c r="AQ138" s="5">
        <f>_xlfn.XLOOKUP(AQ$3&amp;$A138,[3]Calcs!$Q$2:$Q$2281,[3]Calcs!$G$2:$G$2281,"")</f>
        <v>67.5</v>
      </c>
      <c r="AR138" s="5">
        <f>_xlfn.XLOOKUP(AR$3&amp;$A138,[3]Calcs!$Q$2:$Q$2281,[3]Calcs!$G$2:$G$2281,"")</f>
        <v>68</v>
      </c>
      <c r="AS138" s="5">
        <f>_xlfn.XLOOKUP(AS$3&amp;$A138,[3]Calcs!$Q$2:$Q$2281,[3]Calcs!$G$2:$G$2281,"")</f>
        <v>68.5</v>
      </c>
      <c r="AT138" s="5">
        <f>_xlfn.XLOOKUP(AT$3&amp;$A138,[3]Calcs!$Q$2:$Q$2281,[3]Calcs!$G$2:$G$2281,"")</f>
        <v>69</v>
      </c>
      <c r="AU138" s="5">
        <f>_xlfn.XLOOKUP(AU$3&amp;$A138,[3]Calcs!$Q$2:$Q$2281,[3]Calcs!$G$2:$G$2281,"")</f>
        <v>69.5</v>
      </c>
      <c r="AV138" s="5">
        <f>_xlfn.XLOOKUP(AV$3&amp;$A138,[3]Calcs!$Q$2:$Q$2281,[3]Calcs!$G$2:$G$2281,"")</f>
        <v>69.900000000000006</v>
      </c>
      <c r="AW138" s="5">
        <f>_xlfn.XLOOKUP(AW$3&amp;$A138,[3]Calcs!$Q$2:$Q$2281,[3]Calcs!$G$2:$G$2281,"")</f>
        <v>70.3</v>
      </c>
      <c r="AX138" s="5">
        <f>_xlfn.XLOOKUP(AX$3&amp;$A138,[3]Calcs!$Q$2:$Q$2281,[3]Calcs!$G$2:$G$2281,"")</f>
        <v>70.599999999999994</v>
      </c>
      <c r="AY138" s="5">
        <f>_xlfn.XLOOKUP(AY$3&amp;$A138,[3]Calcs!$Q$2:$Q$2281,[3]Calcs!$G$2:$G$2281,"")</f>
        <v>70.900000000000006</v>
      </c>
      <c r="AZ138" s="5">
        <f>_xlfn.XLOOKUP(AZ$3&amp;$A138,[3]Calcs!$Q$2:$Q$2281,[3]Calcs!$G$2:$G$2281,"")</f>
        <v>71.2</v>
      </c>
      <c r="BA138" s="5">
        <f>_xlfn.XLOOKUP(BA$3&amp;$A138,[3]Calcs!$Q$2:$Q$2281,[3]Calcs!$G$2:$G$2281,"")</f>
        <v>71.5</v>
      </c>
      <c r="BB138" s="5">
        <f>_xlfn.XLOOKUP(BB$3&amp;$A138,[3]Calcs!$Q$2:$Q$2281,[3]Calcs!$G$2:$G$2281,"")</f>
        <v>69.635565891472865</v>
      </c>
      <c r="BC138" s="127">
        <f t="shared" si="85"/>
        <v>0.43846153846153824</v>
      </c>
      <c r="BD138" s="6">
        <f t="shared" si="86"/>
        <v>-1.864434108527135</v>
      </c>
      <c r="BE138" s="17">
        <f>_xlfn.XLOOKUP(BE$3&amp;$A138,[3]Calcs!$Q$2:$Q$2281,[3]Calcs!$I$2:$I$2281,"")</f>
        <v>2.61833556459715</v>
      </c>
      <c r="BF138" s="5">
        <f>_xlfn.XLOOKUP(BF$3&amp;$A138,[3]Calcs!$Q$2:$Q$2281,[3]Calcs!$I$2:$I$2281,"")</f>
        <v>2.6776736258089602</v>
      </c>
      <c r="BG138" s="5">
        <f>_xlfn.XLOOKUP(BG$3&amp;$A138,[3]Calcs!$Q$2:$Q$2281,[3]Calcs!$I$2:$I$2281,"")</f>
        <v>2.7571847691240401</v>
      </c>
      <c r="BH138" s="5">
        <f>_xlfn.XLOOKUP(BH$3&amp;$A138,[3]Calcs!$Q$2:$Q$2281,[3]Calcs!$I$2:$I$2281,"")</f>
        <v>2.8422574645271199</v>
      </c>
      <c r="BI138" s="5">
        <f>_xlfn.XLOOKUP(BI$3&amp;$A138,[3]Calcs!$Q$2:$Q$2281,[3]Calcs!$I$2:$I$2281,"")</f>
        <v>2.86698058545345</v>
      </c>
      <c r="BJ138" s="5">
        <f>_xlfn.XLOOKUP(BJ$3&amp;$A138,[3]Calcs!$Q$2:$Q$2281,[3]Calcs!$I$2:$I$2281,"")</f>
        <v>3.0272759815030699</v>
      </c>
      <c r="BK138" s="5">
        <f>_xlfn.XLOOKUP(BK$3&amp;$A138,[3]Calcs!$Q$2:$Q$2281,[3]Calcs!$I$2:$I$2281,"")</f>
        <v>3.1075243869908702</v>
      </c>
      <c r="BL138" s="5">
        <f>_xlfn.XLOOKUP(BL$3&amp;$A138,[3]Calcs!$Q$2:$Q$2281,[3]Calcs!$I$2:$I$2281,"")</f>
        <v>3.0516750795463699</v>
      </c>
      <c r="BM138" s="5">
        <f>_xlfn.XLOOKUP(BM$3&amp;$A138,[3]Calcs!$Q$2:$Q$2281,[3]Calcs!$I$2:$I$2281,"")</f>
        <v>3.08501786682982</v>
      </c>
      <c r="BN138" s="5">
        <f>_xlfn.XLOOKUP(BN$3&amp;$A138,[3]Calcs!$Q$2:$Q$2281,[3]Calcs!$I$2:$I$2281,"")</f>
        <v>3.1243043431989901</v>
      </c>
      <c r="BO138" s="5">
        <f>_xlfn.XLOOKUP(BO$3&amp;$A138,[3]Calcs!$Q$2:$Q$2281,[3]Calcs!$I$2:$I$2281,"")</f>
        <v>3.1270375448385699</v>
      </c>
      <c r="BP138" s="5">
        <f>_xlfn.XLOOKUP(BP$3&amp;$A138,[3]Calcs!$Q$2:$Q$2281,[3]Calcs!$I$2:$I$2281,"")</f>
        <v>3.0842203344075299</v>
      </c>
      <c r="BQ138" s="5">
        <f>_xlfn.XLOOKUP(BQ$3&amp;$A138,[3]Calcs!$Q$2:$Q$2281,[3]Calcs!$I$2:$I$2281,"")</f>
        <v>3.0238324106310395</v>
      </c>
      <c r="BR138" s="5">
        <f>_xlfn.XLOOKUP(BR$3&amp;$A138,[3]Calcs!$Q$2:$Q$2281,[3]Calcs!$I$2:$I$2281,"")</f>
        <v>2.9403497459987857</v>
      </c>
      <c r="BS138" s="5">
        <f>_xlfn.XLOOKUP(BS$3&amp;$A138,[3]Calcs!$Q$2:$Q$2281,[3]Calcs!$I$2:$I$2281,"")</f>
        <v>2.7659876504779493</v>
      </c>
      <c r="BT138" s="127">
        <f t="shared" si="87"/>
        <v>3.1504850062108014E-2</v>
      </c>
      <c r="BU138" s="6">
        <f t="shared" si="88"/>
        <v>-0.17436209552083648</v>
      </c>
      <c r="BV138" s="15">
        <f t="shared" si="74"/>
        <v>43</v>
      </c>
      <c r="BW138">
        <f t="shared" si="74"/>
        <v>56</v>
      </c>
      <c r="BX138">
        <f t="shared" si="74"/>
        <v>71</v>
      </c>
      <c r="BY138">
        <f t="shared" si="74"/>
        <v>51</v>
      </c>
      <c r="BZ138">
        <f t="shared" si="74"/>
        <v>55</v>
      </c>
      <c r="CA138">
        <f t="shared" si="74"/>
        <v>61</v>
      </c>
      <c r="CB138">
        <f t="shared" si="74"/>
        <v>57</v>
      </c>
      <c r="CC138">
        <f t="shared" si="74"/>
        <v>64</v>
      </c>
      <c r="CD138">
        <f t="shared" si="74"/>
        <v>67</v>
      </c>
      <c r="CE138">
        <f t="shared" si="74"/>
        <v>66</v>
      </c>
      <c r="CF138">
        <f t="shared" si="74"/>
        <v>70</v>
      </c>
      <c r="CG138">
        <f t="shared" si="74"/>
        <v>76</v>
      </c>
      <c r="CH138">
        <f t="shared" si="74"/>
        <v>69</v>
      </c>
      <c r="CI138">
        <f t="shared" si="74"/>
        <v>75</v>
      </c>
      <c r="CJ138">
        <f t="shared" si="74"/>
        <v>62</v>
      </c>
      <c r="CK138" s="17">
        <v>9.395449000000001</v>
      </c>
      <c r="CL138" s="5">
        <v>9.5584380000000007</v>
      </c>
      <c r="CM138" s="5">
        <v>9.7214570000000009</v>
      </c>
      <c r="CN138" s="5">
        <v>9.8847900000000006</v>
      </c>
      <c r="CO138" s="5">
        <v>10.048596999999999</v>
      </c>
      <c r="CP138" s="5">
        <v>10.212950999999999</v>
      </c>
      <c r="CQ138" s="5">
        <v>10.377677</v>
      </c>
      <c r="CR138" s="5">
        <v>10.542375</v>
      </c>
      <c r="CS138" s="5">
        <v>10.706517</v>
      </c>
      <c r="CT138" s="5">
        <v>10.869732000000001</v>
      </c>
      <c r="CU138" s="5">
        <v>11.031822</v>
      </c>
      <c r="CV138" s="5">
        <v>11.192852999999999</v>
      </c>
      <c r="CW138" s="5">
        <v>11.35314</v>
      </c>
      <c r="CX138" s="5">
        <v>11.513102</v>
      </c>
      <c r="CY138" s="5">
        <v>11.673029</v>
      </c>
      <c r="CZ138">
        <f t="shared" si="75"/>
        <v>391.65722318201784</v>
      </c>
      <c r="DA138">
        <f t="shared" si="75"/>
        <v>412.41467097559723</v>
      </c>
      <c r="DB138">
        <f t="shared" si="75"/>
        <v>400.80181321366439</v>
      </c>
      <c r="DC138">
        <f t="shared" si="75"/>
        <v>451.31297535852161</v>
      </c>
      <c r="DD138">
        <f t="shared" si="75"/>
        <v>443.12676768721957</v>
      </c>
      <c r="DE138">
        <f t="shared" si="75"/>
        <v>445.20984110596891</v>
      </c>
      <c r="DF138">
        <f t="shared" si="75"/>
        <v>464.76794239799295</v>
      </c>
      <c r="DG138">
        <f t="shared" si="75"/>
        <v>464.15381427806864</v>
      </c>
      <c r="DH138">
        <f t="shared" si="75"/>
        <v>478.22354622153262</v>
      </c>
      <c r="DI138">
        <f t="shared" si="75"/>
        <v>483.52446567389279</v>
      </c>
      <c r="DJ138">
        <f t="shared" si="75"/>
        <v>488.23193914573505</v>
      </c>
      <c r="DK138">
        <f t="shared" si="75"/>
        <v>492.21864526661477</v>
      </c>
      <c r="DL138">
        <f t="shared" si="75"/>
        <v>520.67103281300081</v>
      </c>
      <c r="DM138">
        <f t="shared" si="75"/>
        <v>518.07966356792326</v>
      </c>
      <c r="DN138">
        <f t="shared" si="75"/>
        <v>510.8826545377018</v>
      </c>
      <c r="DO138" s="5">
        <v>9.395449000000001</v>
      </c>
      <c r="DP138" s="5">
        <v>9.5584380000000007</v>
      </c>
      <c r="DQ138" s="5">
        <v>9.7214570000000009</v>
      </c>
      <c r="DR138" s="5">
        <v>9.8847900000000006</v>
      </c>
      <c r="DS138" s="5">
        <v>10.048596999999999</v>
      </c>
      <c r="DT138" s="5">
        <v>10.212950999999999</v>
      </c>
      <c r="DU138" s="5">
        <v>10.377677</v>
      </c>
      <c r="DV138" s="5">
        <v>10.542375</v>
      </c>
      <c r="DW138" s="5">
        <v>10.706517</v>
      </c>
      <c r="DX138" s="5">
        <v>10.869732000000001</v>
      </c>
      <c r="DY138" s="5">
        <v>11.031822</v>
      </c>
      <c r="DZ138" s="5">
        <v>11.192852999999999</v>
      </c>
      <c r="EA138" s="5">
        <v>11.35314</v>
      </c>
      <c r="EB138" s="5">
        <v>11.513102</v>
      </c>
      <c r="EC138" s="5">
        <v>11.673029</v>
      </c>
      <c r="ED138" s="127" t="str">
        <f>IFERROR(E138/VLOOKUP($C138,$C$159:$S$166,E$3-2003,0),"")</f>
        <v/>
      </c>
      <c r="EE138" s="6">
        <f t="shared" si="93"/>
        <v>0.83402112310104626</v>
      </c>
      <c r="EF138" s="6">
        <f t="shared" si="93"/>
        <v>0.78605502276995831</v>
      </c>
      <c r="EG138" s="6">
        <f t="shared" si="93"/>
        <v>0.81985569283462789</v>
      </c>
      <c r="EH138" s="6">
        <f t="shared" si="93"/>
        <v>0.81672896122407146</v>
      </c>
      <c r="EI138" s="6">
        <f t="shared" si="92"/>
        <v>0.79826488634491755</v>
      </c>
      <c r="EJ138" s="6">
        <f t="shared" si="79"/>
        <v>0.82620462214814328</v>
      </c>
      <c r="EK138" s="6">
        <f t="shared" si="78"/>
        <v>0.78660495203833392</v>
      </c>
      <c r="EL138" s="6">
        <f t="shared" si="78"/>
        <v>0.81557676124916934</v>
      </c>
      <c r="EM138" s="6">
        <f t="shared" si="78"/>
        <v>0.83630033235487589</v>
      </c>
      <c r="EN138" s="6">
        <f t="shared" si="78"/>
        <v>0.82624203656332096</v>
      </c>
      <c r="EO138" s="6">
        <f t="shared" si="78"/>
        <v>0.82959885692043012</v>
      </c>
      <c r="EP138" s="6">
        <f t="shared" si="78"/>
        <v>0.8659695616391333</v>
      </c>
      <c r="EQ138" s="6">
        <f t="shared" si="78"/>
        <v>0.83342908083016332</v>
      </c>
      <c r="ER138" s="6">
        <f>IFERROR(S138/VLOOKUP($C138,$C$159:$S$166,S$3-2003,0),"")</f>
        <v>0.85432729456302836</v>
      </c>
      <c r="ES138" s="17">
        <f t="shared" si="91"/>
        <v>41.685844197761895</v>
      </c>
      <c r="ET138" s="5">
        <f t="shared" si="91"/>
        <v>43.146659629491474</v>
      </c>
      <c r="EU138" s="5">
        <f t="shared" si="91"/>
        <v>41.228574401312926</v>
      </c>
      <c r="EV138" s="5">
        <f t="shared" si="91"/>
        <v>45.657315467351516</v>
      </c>
      <c r="EW138" s="5">
        <f t="shared" si="91"/>
        <v>44.098371910747304</v>
      </c>
      <c r="EX138" s="5">
        <f t="shared" si="91"/>
        <v>43.592673763535039</v>
      </c>
      <c r="EY138" s="5">
        <f t="shared" si="91"/>
        <v>44.785354410046963</v>
      </c>
      <c r="EZ138" s="5">
        <f t="shared" si="91"/>
        <v>44.027442988706873</v>
      </c>
      <c r="FA138" s="5">
        <f t="shared" si="89"/>
        <v>44.666584494428264</v>
      </c>
      <c r="FB138" s="5">
        <f t="shared" si="89"/>
        <v>44.483568286126349</v>
      </c>
      <c r="FC138" s="5">
        <f t="shared" si="89"/>
        <v>44.256691156341631</v>
      </c>
      <c r="FD138" s="5">
        <f t="shared" si="89"/>
        <v>43.97615561167602</v>
      </c>
      <c r="FE138" s="5">
        <f t="shared" si="89"/>
        <v>45.861412156724995</v>
      </c>
      <c r="FF138" s="5">
        <f t="shared" si="70"/>
        <v>44.999137814285262</v>
      </c>
      <c r="FG138" s="5">
        <f t="shared" si="90"/>
        <v>43.766074301511786</v>
      </c>
      <c r="FH138" s="15">
        <f t="shared" si="76"/>
        <v>391.65722318201784</v>
      </c>
      <c r="FI138">
        <f t="shared" si="76"/>
        <v>412.41467097559723</v>
      </c>
      <c r="FJ138">
        <f t="shared" si="76"/>
        <v>400.80181321366439</v>
      </c>
      <c r="FK138">
        <f t="shared" si="76"/>
        <v>451.31297535852161</v>
      </c>
      <c r="FL138">
        <f t="shared" si="76"/>
        <v>443.12676768721957</v>
      </c>
      <c r="FM138">
        <f t="shared" si="76"/>
        <v>445.20984110596891</v>
      </c>
      <c r="FN138">
        <f t="shared" si="76"/>
        <v>464.76794239799295</v>
      </c>
      <c r="FO138">
        <f t="shared" si="76"/>
        <v>464.15381427806864</v>
      </c>
      <c r="FP138">
        <f t="shared" si="76"/>
        <v>478.22354622153262</v>
      </c>
      <c r="FQ138">
        <f t="shared" si="76"/>
        <v>483.52446567389279</v>
      </c>
      <c r="FR138">
        <f t="shared" si="76"/>
        <v>488.23193914573505</v>
      </c>
      <c r="FS138">
        <f t="shared" si="76"/>
        <v>492.21864526661477</v>
      </c>
      <c r="FT138">
        <f t="shared" si="76"/>
        <v>520.67103281300081</v>
      </c>
      <c r="FU138">
        <f t="shared" si="76"/>
        <v>518.07966356792326</v>
      </c>
      <c r="FV138">
        <f t="shared" si="76"/>
        <v>510.8826545377018</v>
      </c>
    </row>
    <row r="139" spans="1:178">
      <c r="A139" t="str">
        <f>VLOOKUP(B139,'[3]country codes'!$A$3:$B$287,2,0)</f>
        <v>DZA</v>
      </c>
      <c r="B139" s="1" t="s">
        <v>63</v>
      </c>
      <c r="C139" s="15">
        <v>4</v>
      </c>
      <c r="E139" s="17" t="str">
        <f>IFERROR(VLOOKUP(E$3&amp;$A139,[3]Calcs!$Q$2:$R$2281,2,0),"")</f>
        <v/>
      </c>
      <c r="F139" s="5" t="str">
        <f>IFERROR(VLOOKUP(F$3&amp;$A139,[3]Calcs!$Q$2:$R$2281,2,0),"")</f>
        <v/>
      </c>
      <c r="G139" s="5" t="str">
        <f>IFERROR(VLOOKUP(G$3&amp;$A139,[3]Calcs!$Q$2:$R$2281,2,0),"")</f>
        <v/>
      </c>
      <c r="H139" s="5" t="str">
        <f>IFERROR(VLOOKUP(H$3&amp;$A139,[3]Calcs!$Q$2:$R$2281,2,0),"")</f>
        <v/>
      </c>
      <c r="I139" s="5">
        <f>IFERROR(VLOOKUP(I$3&amp;$A139,[3]Calcs!$Q$2:$R$2281,2,0),"")</f>
        <v>51.536980149997511</v>
      </c>
      <c r="J139" s="5">
        <f>IFERROR(VLOOKUP(J$3&amp;$A139,[3]Calcs!$Q$2:$R$2281,2,0),"")</f>
        <v>49.669929469593121</v>
      </c>
      <c r="K139" s="5">
        <f>IFERROR(VLOOKUP(K$3&amp;$A139,[3]Calcs!$Q$2:$R$2281,2,0),"")</f>
        <v>51.074444163424083</v>
      </c>
      <c r="L139" s="5">
        <f>IFERROR(VLOOKUP(L$3&amp;$A139,[3]Calcs!$Q$2:$R$2281,2,0),"")</f>
        <v>53.552757350357254</v>
      </c>
      <c r="M139" s="5">
        <f>IFERROR(VLOOKUP(M$3&amp;$A139,[3]Calcs!$Q$2:$R$2281,2,0),"")</f>
        <v>55.857482420506237</v>
      </c>
      <c r="N139" s="5">
        <f>IFERROR(VLOOKUP(N$3&amp;$A139,[3]Calcs!$Q$2:$R$2281,2,0),"")</f>
        <v>52.059481990345645</v>
      </c>
      <c r="O139" s="5">
        <f>IFERROR(VLOOKUP(O$3&amp;$A139,[3]Calcs!$Q$2:$R$2281,2,0),"")</f>
        <v>49.647017310445328</v>
      </c>
      <c r="P139" s="5">
        <f>IFERROR(VLOOKUP(P$3&amp;$A139,[3]Calcs!$Q$2:$R$2281,2,0),"")</f>
        <v>49.485007280620501</v>
      </c>
      <c r="Q139" s="5">
        <f>IFERROR(VLOOKUP(Q$3&amp;$A139,[3]Calcs!$Q$2:$R$2281,2,0),"")</f>
        <v>48.18461881180194</v>
      </c>
      <c r="R139" s="5">
        <f>IFERROR(VLOOKUP(R$3&amp;$A139,[3]Calcs!$Q$2:$R$2281,2,0),"")</f>
        <v>46.488949506322719</v>
      </c>
      <c r="S139" s="5" t="str">
        <f>IFERROR(VLOOKUP(S$3&amp;$A139,[3]Calcs!$Q$2:$R$2281,2,0),"")</f>
        <v/>
      </c>
      <c r="T139" s="127">
        <f t="shared" si="80"/>
        <v>-0.48055669916076166</v>
      </c>
      <c r="U139" s="6">
        <f t="shared" si="81"/>
        <v>-0.54097194386216307</v>
      </c>
      <c r="V139" s="6" t="str">
        <f t="shared" si="82"/>
        <v/>
      </c>
      <c r="W139" s="17" t="str">
        <f>_xlfn.XLOOKUP(W$3&amp;$A139,[3]Calcs!$Q$2:$Q$2281,[3]Calcs!$H$2:$H$2281,"")</f>
        <v/>
      </c>
      <c r="X139" s="5" t="str">
        <f>_xlfn.XLOOKUP(X$3&amp;$A139,[3]Calcs!$Q$2:$Q$2281,[3]Calcs!$H$2:$H$2281,"")</f>
        <v/>
      </c>
      <c r="Y139" s="5" t="str">
        <f>_xlfn.XLOOKUP(Y$3&amp;$A139,[3]Calcs!$Q$2:$Q$2281,[3]Calcs!$H$2:$H$2281,"")</f>
        <v/>
      </c>
      <c r="Z139" s="5" t="str">
        <f>_xlfn.XLOOKUP(Z$3&amp;$A139,[3]Calcs!$Q$2:$Q$2281,[3]Calcs!$H$2:$H$2281,"")</f>
        <v/>
      </c>
      <c r="AA139" s="5">
        <f>_xlfn.XLOOKUP(AA$3&amp;$A139,[3]Calcs!$Q$2:$Q$2281,[3]Calcs!$H$2:$H$2281,"")</f>
        <v>5.463566780090332</v>
      </c>
      <c r="AB139" s="5">
        <f>_xlfn.XLOOKUP(AB$3&amp;$A139,[3]Calcs!$Q$2:$Q$2281,[3]Calcs!$H$2:$H$2281,"")</f>
        <v>5.3171944618225098</v>
      </c>
      <c r="AC139" s="5">
        <f>_xlfn.XLOOKUP(AC$3&amp;$A139,[3]Calcs!$Q$2:$Q$2281,[3]Calcs!$H$2:$H$2281,"")</f>
        <v>5.6045956611633301</v>
      </c>
      <c r="AD139" s="5">
        <f>_xlfn.XLOOKUP(AD$3&amp;$A139,[3]Calcs!$Q$2:$Q$2281,[3]Calcs!$H$2:$H$2281,"")</f>
        <v>5.9797470569610596</v>
      </c>
      <c r="AE139" s="5">
        <f>_xlfn.XLOOKUP(AE$3&amp;$A139,[3]Calcs!$Q$2:$Q$2281,[3]Calcs!$H$2:$H$2281,"")</f>
        <v>6.3548984527587891</v>
      </c>
      <c r="AF139" s="5">
        <f>_xlfn.XLOOKUP(AF$3&amp;$A139,[3]Calcs!$Q$2:$Q$2281,[3]Calcs!$H$2:$H$2281,"")</f>
        <v>5.8478760719299316</v>
      </c>
      <c r="AG139" s="5">
        <f>_xlfn.XLOOKUP(AG$3&amp;$A139,[3]Calcs!$Q$2:$Q$2281,[3]Calcs!$H$2:$H$2281,"")</f>
        <v>5.3408536911010742</v>
      </c>
      <c r="AH139" s="5">
        <f>_xlfn.XLOOKUP(AH$3&amp;$A139,[3]Calcs!$Q$2:$Q$2281,[3]Calcs!$H$2:$H$2281,"")</f>
        <v>5.2489123344421387</v>
      </c>
      <c r="AI139" s="5">
        <f>_xlfn.XLOOKUP(AI$3&amp;$A139,[3]Calcs!$Q$2:$Q$2281,[3]Calcs!$H$2:$H$2281,"")</f>
        <v>5.043086051940918</v>
      </c>
      <c r="AJ139" s="5">
        <f>_xlfn.XLOOKUP(AJ$3&amp;$A139,[3]Calcs!$Q$2:$Q$2281,[3]Calcs!$H$2:$H$2281,"")</f>
        <v>4.7446274757385254</v>
      </c>
      <c r="AK139" s="128" t="str">
        <f>_xlfn.XLOOKUP(AK$3&amp;$A139,[3]Calcs!$Q$2:$Q$2281,[3]Calcs!$H$2:$H$2281,"")</f>
        <v/>
      </c>
      <c r="AL139" s="127">
        <f t="shared" si="83"/>
        <v>-7.6311101335467715E-2</v>
      </c>
      <c r="AM139" s="6" t="str">
        <f t="shared" si="84"/>
        <v/>
      </c>
      <c r="AN139" s="17">
        <f>_xlfn.XLOOKUP(AN$3&amp;$A139,[3]Calcs!$Q$2:$Q$2281,[3]Calcs!$G$2:$G$2281,"")</f>
        <v>73.5</v>
      </c>
      <c r="AO139" s="5">
        <f>_xlfn.XLOOKUP(AO$3&amp;$A139,[3]Calcs!$Q$2:$Q$2281,[3]Calcs!$G$2:$G$2281,"")</f>
        <v>73.900000000000006</v>
      </c>
      <c r="AP139" s="5">
        <f>_xlfn.XLOOKUP(AP$3&amp;$A139,[3]Calcs!$Q$2:$Q$2281,[3]Calcs!$G$2:$G$2281,"")</f>
        <v>74.3</v>
      </c>
      <c r="AQ139" s="5">
        <f>_xlfn.XLOOKUP(AQ$3&amp;$A139,[3]Calcs!$Q$2:$Q$2281,[3]Calcs!$G$2:$G$2281,"")</f>
        <v>74.599999999999994</v>
      </c>
      <c r="AR139" s="5">
        <f>_xlfn.XLOOKUP(AR$3&amp;$A139,[3]Calcs!$Q$2:$Q$2281,[3]Calcs!$G$2:$G$2281,"")</f>
        <v>74.900000000000006</v>
      </c>
      <c r="AS139" s="5">
        <f>_xlfn.XLOOKUP(AS$3&amp;$A139,[3]Calcs!$Q$2:$Q$2281,[3]Calcs!$G$2:$G$2281,"")</f>
        <v>75.2</v>
      </c>
      <c r="AT139" s="5">
        <f>_xlfn.XLOOKUP(AT$3&amp;$A139,[3]Calcs!$Q$2:$Q$2281,[3]Calcs!$G$2:$G$2281,"")</f>
        <v>75.400000000000006</v>
      </c>
      <c r="AU139" s="5">
        <f>_xlfn.XLOOKUP(AU$3&amp;$A139,[3]Calcs!$Q$2:$Q$2281,[3]Calcs!$G$2:$G$2281,"")</f>
        <v>75.7</v>
      </c>
      <c r="AV139" s="5">
        <f>_xlfn.XLOOKUP(AV$3&amp;$A139,[3]Calcs!$Q$2:$Q$2281,[3]Calcs!$G$2:$G$2281,"")</f>
        <v>75.900000000000006</v>
      </c>
      <c r="AW139" s="5">
        <f>_xlfn.XLOOKUP(AW$3&amp;$A139,[3]Calcs!$Q$2:$Q$2281,[3]Calcs!$G$2:$G$2281,"")</f>
        <v>76.099999999999994</v>
      </c>
      <c r="AX139" s="5">
        <f>_xlfn.XLOOKUP(AX$3&amp;$A139,[3]Calcs!$Q$2:$Q$2281,[3]Calcs!$G$2:$G$2281,"")</f>
        <v>76.3</v>
      </c>
      <c r="AY139" s="5">
        <f>_xlfn.XLOOKUP(AY$3&amp;$A139,[3]Calcs!$Q$2:$Q$2281,[3]Calcs!$G$2:$G$2281,"")</f>
        <v>76.5</v>
      </c>
      <c r="AZ139" s="5">
        <f>_xlfn.XLOOKUP(AZ$3&amp;$A139,[3]Calcs!$Q$2:$Q$2281,[3]Calcs!$G$2:$G$2281,"")</f>
        <v>76.7</v>
      </c>
      <c r="BA139" s="5">
        <f>_xlfn.XLOOKUP(BA$3&amp;$A139,[3]Calcs!$Q$2:$Q$2281,[3]Calcs!$G$2:$G$2281,"")</f>
        <v>76.900000000000006</v>
      </c>
      <c r="BB139" s="5">
        <f>_xlfn.XLOOKUP(BB$3&amp;$A139,[3]Calcs!$Q$2:$Q$2281,[3]Calcs!$G$2:$G$2281,"")</f>
        <v>76.89137984496125</v>
      </c>
      <c r="BC139" s="127">
        <f t="shared" si="85"/>
        <v>0.25296703296703305</v>
      </c>
      <c r="BD139" s="6">
        <f t="shared" si="86"/>
        <v>-8.6201550387556836E-3</v>
      </c>
      <c r="BE139" s="17">
        <f>_xlfn.XLOOKUP(BE$3&amp;$A139,[3]Calcs!$Q$2:$Q$2281,[3]Calcs!$I$2:$I$2281,"")</f>
        <v>1.86078600626492</v>
      </c>
      <c r="BF139" s="5">
        <f>_xlfn.XLOOKUP(BF$3&amp;$A139,[3]Calcs!$Q$2:$Q$2281,[3]Calcs!$I$2:$I$2281,"")</f>
        <v>1.86764896295405</v>
      </c>
      <c r="BG139" s="5">
        <f>_xlfn.XLOOKUP(BG$3&amp;$A139,[3]Calcs!$Q$2:$Q$2281,[3]Calcs!$I$2:$I$2281,"")</f>
        <v>1.96465702940817</v>
      </c>
      <c r="BH139" s="5">
        <f>_xlfn.XLOOKUP(BH$3&amp;$A139,[3]Calcs!$Q$2:$Q$2281,[3]Calcs!$I$2:$I$2281,"")</f>
        <v>2.16004281395622</v>
      </c>
      <c r="BI139" s="5">
        <f>_xlfn.XLOOKUP(BI$3&amp;$A139,[3]Calcs!$Q$2:$Q$2281,[3]Calcs!$I$2:$I$2281,"")</f>
        <v>2.0853025239132501</v>
      </c>
      <c r="BJ139" s="5">
        <f>_xlfn.XLOOKUP(BJ$3&amp;$A139,[3]Calcs!$Q$2:$Q$2281,[3]Calcs!$I$2:$I$2281,"")</f>
        <v>2.2477412560433998</v>
      </c>
      <c r="BK139" s="5">
        <f>_xlfn.XLOOKUP(BK$3&amp;$A139,[3]Calcs!$Q$2:$Q$2281,[3]Calcs!$I$2:$I$2281,"")</f>
        <v>2.3360056842483798</v>
      </c>
      <c r="BL139" s="5">
        <f>_xlfn.XLOOKUP(BL$3&amp;$A139,[3]Calcs!$Q$2:$Q$2281,[3]Calcs!$I$2:$I$2281,"")</f>
        <v>2.3953188581782601</v>
      </c>
      <c r="BM139" s="5">
        <f>_xlfn.XLOOKUP(BM$3&amp;$A139,[3]Calcs!$Q$2:$Q$2281,[3]Calcs!$I$2:$I$2281,"")</f>
        <v>2.4460326682006999</v>
      </c>
      <c r="BN139" s="5">
        <f>_xlfn.XLOOKUP(BN$3&amp;$A139,[3]Calcs!$Q$2:$Q$2281,[3]Calcs!$I$2:$I$2281,"")</f>
        <v>2.51640998614862</v>
      </c>
      <c r="BO139" s="5">
        <f>_xlfn.XLOOKUP(BO$3&amp;$A139,[3]Calcs!$Q$2:$Q$2281,[3]Calcs!$I$2:$I$2281,"")</f>
        <v>2.3577978595517801</v>
      </c>
      <c r="BP139" s="5">
        <f>_xlfn.XLOOKUP(BP$3&amp;$A139,[3]Calcs!$Q$2:$Q$2281,[3]Calcs!$I$2:$I$2281,"")</f>
        <v>2.3017017224179601</v>
      </c>
      <c r="BQ139" s="5">
        <f>_xlfn.XLOOKUP(BQ$3&amp;$A139,[3]Calcs!$Q$2:$Q$2281,[3]Calcs!$I$2:$I$2281,"")</f>
        <v>2.2746783612555626</v>
      </c>
      <c r="BR139" s="5">
        <f>_xlfn.XLOOKUP(BR$3&amp;$A139,[3]Calcs!$Q$2:$Q$2281,[3]Calcs!$I$2:$I$2281,"")</f>
        <v>2.2231603803752966</v>
      </c>
      <c r="BS139" s="5">
        <f>_xlfn.XLOOKUP(BS$3&amp;$A139,[3]Calcs!$Q$2:$Q$2281,[3]Calcs!$I$2:$I$2281,"")</f>
        <v>2.0360656695455885</v>
      </c>
      <c r="BT139" s="127">
        <f t="shared" si="87"/>
        <v>3.6078247302389427E-2</v>
      </c>
      <c r="BU139" s="6">
        <f t="shared" si="88"/>
        <v>-0.18709471082970808</v>
      </c>
      <c r="BV139" s="15" t="str">
        <f t="shared" si="74"/>
        <v/>
      </c>
      <c r="BW139" t="str">
        <f t="shared" si="74"/>
        <v/>
      </c>
      <c r="BX139" t="str">
        <f t="shared" si="74"/>
        <v/>
      </c>
      <c r="BY139" t="str">
        <f t="shared" si="74"/>
        <v/>
      </c>
      <c r="BZ139">
        <f t="shared" si="74"/>
        <v>21</v>
      </c>
      <c r="CA139">
        <f t="shared" si="74"/>
        <v>28</v>
      </c>
      <c r="CB139">
        <f t="shared" si="74"/>
        <v>22</v>
      </c>
      <c r="CC139">
        <f t="shared" si="74"/>
        <v>14</v>
      </c>
      <c r="CD139">
        <f t="shared" si="74"/>
        <v>8</v>
      </c>
      <c r="CE139">
        <f t="shared" si="74"/>
        <v>19</v>
      </c>
      <c r="CF139">
        <f t="shared" si="74"/>
        <v>37</v>
      </c>
      <c r="CG139">
        <f t="shared" si="74"/>
        <v>36</v>
      </c>
      <c r="CH139">
        <f t="shared" si="74"/>
        <v>50</v>
      </c>
      <c r="CI139">
        <f t="shared" si="74"/>
        <v>62</v>
      </c>
      <c r="CJ139" t="str">
        <f t="shared" si="74"/>
        <v/>
      </c>
      <c r="CK139" s="17" t="s">
        <v>333</v>
      </c>
      <c r="CL139" s="5" t="s">
        <v>333</v>
      </c>
      <c r="CM139" s="5" t="s">
        <v>333</v>
      </c>
      <c r="CN139" s="5" t="s">
        <v>333</v>
      </c>
      <c r="CO139" s="5">
        <v>35.977451000000002</v>
      </c>
      <c r="CP139" s="5">
        <v>36.661438000000004</v>
      </c>
      <c r="CQ139" s="5">
        <v>37.383899</v>
      </c>
      <c r="CR139" s="5">
        <v>38.140135000000001</v>
      </c>
      <c r="CS139" s="5">
        <v>38.923687999999999</v>
      </c>
      <c r="CT139" s="5">
        <v>39.728019999999994</v>
      </c>
      <c r="CU139" s="5">
        <v>40.551397999999999</v>
      </c>
      <c r="CV139" s="5">
        <v>41.389173999999997</v>
      </c>
      <c r="CW139" s="5">
        <v>42.228414999999998</v>
      </c>
      <c r="CX139" s="5">
        <v>43.053053999999996</v>
      </c>
      <c r="CY139" s="5" t="s">
        <v>333</v>
      </c>
      <c r="CZ139" t="str">
        <f t="shared" si="75"/>
        <v/>
      </c>
      <c r="DA139" t="str">
        <f t="shared" si="75"/>
        <v/>
      </c>
      <c r="DB139" t="str">
        <f t="shared" si="75"/>
        <v/>
      </c>
      <c r="DC139" t="str">
        <f t="shared" si="75"/>
        <v/>
      </c>
      <c r="DD139">
        <f t="shared" si="75"/>
        <v>1854.1691780345081</v>
      </c>
      <c r="DE139">
        <f t="shared" si="75"/>
        <v>1820.9710397138613</v>
      </c>
      <c r="DF139">
        <f t="shared" si="75"/>
        <v>1909.3618620865855</v>
      </c>
      <c r="DG139">
        <f t="shared" si="75"/>
        <v>2042.5093949648681</v>
      </c>
      <c r="DH139">
        <f t="shared" si="75"/>
        <v>2174.1792182012696</v>
      </c>
      <c r="DI139">
        <f t="shared" si="75"/>
        <v>2068.2201417020915</v>
      </c>
      <c r="DJ139">
        <f t="shared" si="75"/>
        <v>2013.2559584687581</v>
      </c>
      <c r="DK139">
        <f t="shared" si="75"/>
        <v>2048.1435767288685</v>
      </c>
      <c r="DL139">
        <f t="shared" si="75"/>
        <v>2034.7600798015792</v>
      </c>
      <c r="DM139">
        <f t="shared" si="75"/>
        <v>2001.4912534989851</v>
      </c>
      <c r="DN139" t="str">
        <f t="shared" si="75"/>
        <v/>
      </c>
      <c r="DO139" s="5">
        <v>33.641006999999995</v>
      </c>
      <c r="DP139" s="5">
        <v>34.166976000000005</v>
      </c>
      <c r="DQ139" s="5">
        <v>34.730604</v>
      </c>
      <c r="DR139" s="5">
        <v>35.333881999999996</v>
      </c>
      <c r="DS139" s="5">
        <v>35.977451000000002</v>
      </c>
      <c r="DT139" s="5">
        <v>36.661438000000004</v>
      </c>
      <c r="DU139" s="5">
        <v>37.383899</v>
      </c>
      <c r="DV139" s="5">
        <v>38.140135000000001</v>
      </c>
      <c r="DW139" s="5">
        <v>38.923687999999999</v>
      </c>
      <c r="DX139" s="5">
        <v>39.728019999999994</v>
      </c>
      <c r="DY139" s="5">
        <v>40.551397999999999</v>
      </c>
      <c r="DZ139" s="5">
        <v>41.389173999999997</v>
      </c>
      <c r="EA139" s="5">
        <v>42.228414999999998</v>
      </c>
      <c r="EB139" s="5">
        <v>43.053053999999996</v>
      </c>
      <c r="EC139" s="5">
        <v>43.851042999999997</v>
      </c>
      <c r="ED139" s="127" t="str">
        <f>IFERROR(E139/VLOOKUP($C139,$C$159:$S$166,E$3-2003,0),"")</f>
        <v/>
      </c>
      <c r="EE139" s="129" cm="1">
        <f t="array" ref="EE139">TREND($EH139:$EQ139,$EH$3:$EQ$3,EE$3)</f>
        <v>1.2377736674671489</v>
      </c>
      <c r="EF139" s="129" cm="1">
        <f t="array" ref="EF139">TREND($EH139:$EQ139,$EH$3:$EQ$3,EF$3)</f>
        <v>1.2276722377108946</v>
      </c>
      <c r="EG139" s="129" cm="1">
        <f t="array" ref="EG139">TREND($EH139:$EQ139,$EH$3:$EQ$3,EG$3)</f>
        <v>1.2175708079546403</v>
      </c>
      <c r="EH139" s="6">
        <f t="shared" si="93"/>
        <v>1.1652143382512212</v>
      </c>
      <c r="EI139" s="6">
        <f t="shared" si="92"/>
        <v>1.1462636578712377</v>
      </c>
      <c r="EJ139" s="6">
        <f t="shared" si="79"/>
        <v>1.1897320421196673</v>
      </c>
      <c r="EK139" s="6">
        <f t="shared" si="78"/>
        <v>1.2420033841839926</v>
      </c>
      <c r="EL139" s="6">
        <f t="shared" si="78"/>
        <v>1.244626750841396</v>
      </c>
      <c r="EM139" s="6">
        <f t="shared" si="78"/>
        <v>1.1753373770619204</v>
      </c>
      <c r="EN139" s="6">
        <f t="shared" si="78"/>
        <v>1.1143835962205821</v>
      </c>
      <c r="EO139" s="6">
        <f t="shared" si="78"/>
        <v>1.1418393827889544</v>
      </c>
      <c r="EP139" s="6">
        <f t="shared" si="78"/>
        <v>1.1354547243101591</v>
      </c>
      <c r="EQ139" s="6">
        <f t="shared" si="78"/>
        <v>1.0652741893033253</v>
      </c>
      <c r="ER139" s="129" cm="1">
        <f t="array" ref="ER139">TREND($EM139:$EQ139,$EM$3:$EQ$3,ER$3)</f>
        <v>1.0667412797087081</v>
      </c>
      <c r="ES139" s="17" t="str">
        <f t="shared" si="91"/>
        <v/>
      </c>
      <c r="ET139" s="5">
        <f t="shared" si="91"/>
        <v>56.912174326809101</v>
      </c>
      <c r="EU139" s="5">
        <f t="shared" si="91"/>
        <v>53.883427002981442</v>
      </c>
      <c r="EV139" s="5">
        <f t="shared" si="91"/>
        <v>53.908232460104351</v>
      </c>
      <c r="EW139" s="5">
        <f t="shared" si="91"/>
        <v>51.536980149997511</v>
      </c>
      <c r="EX139" s="5">
        <f t="shared" si="91"/>
        <v>49.669929469593121</v>
      </c>
      <c r="EY139" s="5">
        <f t="shared" si="91"/>
        <v>51.074444163424083</v>
      </c>
      <c r="EZ139" s="5">
        <f t="shared" si="91"/>
        <v>53.552757350357254</v>
      </c>
      <c r="FA139" s="5">
        <f t="shared" si="89"/>
        <v>55.857482420506237</v>
      </c>
      <c r="FB139" s="5">
        <f t="shared" si="89"/>
        <v>52.059481990345645</v>
      </c>
      <c r="FC139" s="5">
        <f t="shared" si="89"/>
        <v>49.647017310445328</v>
      </c>
      <c r="FD139" s="5">
        <f t="shared" si="89"/>
        <v>49.485007280620501</v>
      </c>
      <c r="FE139" s="5">
        <f t="shared" si="89"/>
        <v>48.18461881180194</v>
      </c>
      <c r="FF139" s="5">
        <f t="shared" si="70"/>
        <v>46.488949506322719</v>
      </c>
      <c r="FG139" s="5">
        <f t="shared" si="90"/>
        <v>46.500457294189601</v>
      </c>
      <c r="FH139" s="15" t="str">
        <f t="shared" si="76"/>
        <v/>
      </c>
      <c r="FI139">
        <f t="shared" si="76"/>
        <v>1944.5168943319029</v>
      </c>
      <c r="FJ139">
        <f t="shared" si="76"/>
        <v>1871.4039654034552</v>
      </c>
      <c r="FK139">
        <f t="shared" si="76"/>
        <v>1904.7871245738966</v>
      </c>
      <c r="FL139">
        <f t="shared" si="76"/>
        <v>1854.1691780345081</v>
      </c>
      <c r="FM139">
        <f t="shared" si="76"/>
        <v>1820.9710397138613</v>
      </c>
      <c r="FN139">
        <f t="shared" si="76"/>
        <v>1909.3618620865855</v>
      </c>
      <c r="FO139">
        <f t="shared" si="76"/>
        <v>2042.5093949648681</v>
      </c>
      <c r="FP139">
        <f t="shared" si="76"/>
        <v>2174.1792182012696</v>
      </c>
      <c r="FQ139">
        <f t="shared" si="76"/>
        <v>2068.2201417020915</v>
      </c>
      <c r="FR139">
        <f t="shared" si="76"/>
        <v>2013.2559584687581</v>
      </c>
      <c r="FS139">
        <f t="shared" si="76"/>
        <v>2048.1435767288685</v>
      </c>
      <c r="FT139">
        <f t="shared" si="76"/>
        <v>2034.7600798015792</v>
      </c>
      <c r="FU139">
        <f t="shared" si="76"/>
        <v>2001.4912534989851</v>
      </c>
      <c r="FV139">
        <f t="shared" si="76"/>
        <v>2039.0935523271717</v>
      </c>
    </row>
    <row r="140" spans="1:178">
      <c r="A140" t="str">
        <f>VLOOKUP(B140,'[3]country codes'!$A$3:$B$287,2,0)</f>
        <v>ROU</v>
      </c>
      <c r="B140" s="1" t="s">
        <v>77</v>
      </c>
      <c r="C140" s="15">
        <v>7</v>
      </c>
      <c r="D140" s="15">
        <v>1</v>
      </c>
      <c r="E140" s="17" t="str">
        <f>IFERROR(VLOOKUP(E$3&amp;$A140,[3]Calcs!$Q$2:$R$2281,2,0),"")</f>
        <v/>
      </c>
      <c r="F140" s="5">
        <f>IFERROR(VLOOKUP(F$3&amp;$A140,[3]Calcs!$Q$2:$R$2281,2,0),"")</f>
        <v>44.687048459805865</v>
      </c>
      <c r="G140" s="5">
        <f>IFERROR(VLOOKUP(G$3&amp;$A140,[3]Calcs!$Q$2:$R$2281,2,0),"")</f>
        <v>43.330981552185079</v>
      </c>
      <c r="H140" s="5">
        <f>IFERROR(VLOOKUP(H$3&amp;$A140,[3]Calcs!$Q$2:$R$2281,2,0),"")</f>
        <v>45.906433136694467</v>
      </c>
      <c r="I140" s="5">
        <f>IFERROR(VLOOKUP(I$3&amp;$A140,[3]Calcs!$Q$2:$R$2281,2,0),"")</f>
        <v>43.240133030958681</v>
      </c>
      <c r="J140" s="5">
        <f>IFERROR(VLOOKUP(J$3&amp;$A140,[3]Calcs!$Q$2:$R$2281,2,0),"")</f>
        <v>42.966698800744041</v>
      </c>
      <c r="K140" s="5">
        <f>IFERROR(VLOOKUP(K$3&amp;$A140,[3]Calcs!$Q$2:$R$2281,2,0),"")</f>
        <v>45.304633548787933</v>
      </c>
      <c r="L140" s="5">
        <f>IFERROR(VLOOKUP(L$3&amp;$A140,[3]Calcs!$Q$2:$R$2281,2,0),"")</f>
        <v>45.440097520050273</v>
      </c>
      <c r="M140" s="5">
        <f>IFERROR(VLOOKUP(M$3&amp;$A140,[3]Calcs!$Q$2:$R$2281,2,0),"")</f>
        <v>49.609466314511629</v>
      </c>
      <c r="N140" s="5">
        <f>IFERROR(VLOOKUP(N$3&amp;$A140,[3]Calcs!$Q$2:$R$2281,2,0),"")</f>
        <v>48.855492620225476</v>
      </c>
      <c r="O140" s="5">
        <f>IFERROR(VLOOKUP(O$3&amp;$A140,[3]Calcs!$Q$2:$R$2281,2,0),"")</f>
        <v>49.559063184688682</v>
      </c>
      <c r="P140" s="5">
        <f>IFERROR(VLOOKUP(P$3&amp;$A140,[3]Calcs!$Q$2:$R$2281,2,0),"")</f>
        <v>48.538687147487217</v>
      </c>
      <c r="Q140" s="5">
        <f>IFERROR(VLOOKUP(Q$3&amp;$A140,[3]Calcs!$Q$2:$R$2281,2,0),"")</f>
        <v>47.633873379515713</v>
      </c>
      <c r="R140" s="5">
        <f>IFERROR(VLOOKUP(R$3&amp;$A140,[3]Calcs!$Q$2:$R$2281,2,0),"")</f>
        <v>46.212274711575319</v>
      </c>
      <c r="S140" s="5" t="str">
        <f>IFERROR(VLOOKUP(S$3&amp;$A140,[3]Calcs!$Q$2:$R$2281,2,0),"")</f>
        <v/>
      </c>
      <c r="T140" s="127">
        <f t="shared" si="80"/>
        <v>0.41886837118855746</v>
      </c>
      <c r="U140" s="6">
        <f t="shared" si="81"/>
        <v>0.68201562267702742</v>
      </c>
      <c r="V140" s="6" t="str">
        <f t="shared" si="82"/>
        <v/>
      </c>
      <c r="W140" s="17" t="str">
        <f>_xlfn.XLOOKUP(W$3&amp;$A140,[3]Calcs!$Q$2:$Q$2281,[3]Calcs!$H$2:$H$2281,"")</f>
        <v/>
      </c>
      <c r="X140" s="5">
        <f>_xlfn.XLOOKUP(X$3&amp;$A140,[3]Calcs!$Q$2:$Q$2281,[3]Calcs!$H$2:$H$2281,"")</f>
        <v>5.3937239646911621</v>
      </c>
      <c r="Y140" s="5">
        <f>_xlfn.XLOOKUP(Y$3&amp;$A140,[3]Calcs!$Q$2:$Q$2281,[3]Calcs!$H$2:$H$2281,"")</f>
        <v>5.3806445598602295</v>
      </c>
      <c r="Z140" s="5">
        <f>_xlfn.XLOOKUP(Z$3&amp;$A140,[3]Calcs!$Q$2:$Q$2281,[3]Calcs!$H$2:$H$2281,"")</f>
        <v>5.3675651550292969</v>
      </c>
      <c r="AA140" s="5">
        <f>_xlfn.XLOOKUP(AA$3&amp;$A140,[3]Calcs!$Q$2:$Q$2281,[3]Calcs!$H$2:$H$2281,"")</f>
        <v>4.9091658592224121</v>
      </c>
      <c r="AB140" s="5">
        <f>_xlfn.XLOOKUP(AB$3&amp;$A140,[3]Calcs!$Q$2:$Q$2281,[3]Calcs!$H$2:$H$2281,"")</f>
        <v>5.0227575302124023</v>
      </c>
      <c r="AC140" s="5">
        <f>_xlfn.XLOOKUP(AC$3&amp;$A140,[3]Calcs!$Q$2:$Q$2281,[3]Calcs!$H$2:$H$2281,"")</f>
        <v>5.166874885559082</v>
      </c>
      <c r="AD140" s="5">
        <f>_xlfn.XLOOKUP(AD$3&amp;$A140,[3]Calcs!$Q$2:$Q$2281,[3]Calcs!$H$2:$H$2281,"")</f>
        <v>5.0815844535827637</v>
      </c>
      <c r="AE140" s="5">
        <f>_xlfn.XLOOKUP(AE$3&amp;$A140,[3]Calcs!$Q$2:$Q$2281,[3]Calcs!$H$2:$H$2281,"")</f>
        <v>5.726893424987793</v>
      </c>
      <c r="AF140" s="5">
        <f>_xlfn.XLOOKUP(AF$3&amp;$A140,[3]Calcs!$Q$2:$Q$2281,[3]Calcs!$H$2:$H$2281,"")</f>
        <v>5.7774910926818848</v>
      </c>
      <c r="AG140" s="5">
        <f>_xlfn.XLOOKUP(AG$3&amp;$A140,[3]Calcs!$Q$2:$Q$2281,[3]Calcs!$H$2:$H$2281,"")</f>
        <v>5.9688706398010254</v>
      </c>
      <c r="AH140" s="5">
        <f>_xlfn.XLOOKUP(AH$3&amp;$A140,[3]Calcs!$Q$2:$Q$2281,[3]Calcs!$H$2:$H$2281,"")</f>
        <v>6.08990478515625</v>
      </c>
      <c r="AI140" s="5">
        <f>_xlfn.XLOOKUP(AI$3&amp;$A140,[3]Calcs!$Q$2:$Q$2281,[3]Calcs!$H$2:$H$2281,"")</f>
        <v>6.15087890625</v>
      </c>
      <c r="AJ140" s="5">
        <f>_xlfn.XLOOKUP(AJ$3&amp;$A140,[3]Calcs!$Q$2:$Q$2281,[3]Calcs!$H$2:$H$2281,"")</f>
        <v>6.1299424171447754</v>
      </c>
      <c r="AK140" s="128" t="str">
        <f>_xlfn.XLOOKUP(AK$3&amp;$A140,[3]Calcs!$Q$2:$Q$2281,[3]Calcs!$H$2:$H$2281,"")</f>
        <v/>
      </c>
      <c r="AL140" s="127">
        <f t="shared" si="83"/>
        <v>9.0145280072977257E-2</v>
      </c>
      <c r="AM140" s="6" t="str">
        <f t="shared" si="84"/>
        <v/>
      </c>
      <c r="AN140" s="17">
        <f>_xlfn.XLOOKUP(AN$3&amp;$A140,[3]Calcs!$Q$2:$Q$2281,[3]Calcs!$G$2:$G$2281,"")</f>
        <v>72.599999999999994</v>
      </c>
      <c r="AO140" s="5">
        <f>_xlfn.XLOOKUP(AO$3&amp;$A140,[3]Calcs!$Q$2:$Q$2281,[3]Calcs!$G$2:$G$2281,"")</f>
        <v>73</v>
      </c>
      <c r="AP140" s="5">
        <f>_xlfn.XLOOKUP(AP$3&amp;$A140,[3]Calcs!$Q$2:$Q$2281,[3]Calcs!$G$2:$G$2281,"")</f>
        <v>73.3</v>
      </c>
      <c r="AQ140" s="5">
        <f>_xlfn.XLOOKUP(AQ$3&amp;$A140,[3]Calcs!$Q$2:$Q$2281,[3]Calcs!$G$2:$G$2281,"")</f>
        <v>73.7</v>
      </c>
      <c r="AR140" s="5">
        <f>_xlfn.XLOOKUP(AR$3&amp;$A140,[3]Calcs!$Q$2:$Q$2281,[3]Calcs!$G$2:$G$2281,"")</f>
        <v>74.099999999999994</v>
      </c>
      <c r="AS140" s="5">
        <f>_xlfn.XLOOKUP(AS$3&amp;$A140,[3]Calcs!$Q$2:$Q$2281,[3]Calcs!$G$2:$G$2281,"")</f>
        <v>74.400000000000006</v>
      </c>
      <c r="AT140" s="5">
        <f>_xlfn.XLOOKUP(AT$3&amp;$A140,[3]Calcs!$Q$2:$Q$2281,[3]Calcs!$G$2:$G$2281,"")</f>
        <v>74.7</v>
      </c>
      <c r="AU140" s="5">
        <f>_xlfn.XLOOKUP(AU$3&amp;$A140,[3]Calcs!$Q$2:$Q$2281,[3]Calcs!$G$2:$G$2281,"")</f>
        <v>75</v>
      </c>
      <c r="AV140" s="5">
        <f>_xlfn.XLOOKUP(AV$3&amp;$A140,[3]Calcs!$Q$2:$Q$2281,[3]Calcs!$G$2:$G$2281,"")</f>
        <v>75.3</v>
      </c>
      <c r="AW140" s="5">
        <f>_xlfn.XLOOKUP(AW$3&amp;$A140,[3]Calcs!$Q$2:$Q$2281,[3]Calcs!$G$2:$G$2281,"")</f>
        <v>75.5</v>
      </c>
      <c r="AX140" s="5">
        <f>_xlfn.XLOOKUP(AX$3&amp;$A140,[3]Calcs!$Q$2:$Q$2281,[3]Calcs!$G$2:$G$2281,"")</f>
        <v>75.599999999999994</v>
      </c>
      <c r="AY140" s="5">
        <f>_xlfn.XLOOKUP(AY$3&amp;$A140,[3]Calcs!$Q$2:$Q$2281,[3]Calcs!$G$2:$G$2281,"")</f>
        <v>75.8</v>
      </c>
      <c r="AZ140" s="5">
        <f>_xlfn.XLOOKUP(AZ$3&amp;$A140,[3]Calcs!$Q$2:$Q$2281,[3]Calcs!$G$2:$G$2281,"")</f>
        <v>75.900000000000006</v>
      </c>
      <c r="BA140" s="5">
        <f>_xlfn.XLOOKUP(BA$3&amp;$A140,[3]Calcs!$Q$2:$Q$2281,[3]Calcs!$G$2:$G$2281,"")</f>
        <v>76</v>
      </c>
      <c r="BB140" s="5">
        <f>_xlfn.XLOOKUP(BB$3&amp;$A140,[3]Calcs!$Q$2:$Q$2281,[3]Calcs!$G$2:$G$2281,"")</f>
        <v>74.600000000000009</v>
      </c>
      <c r="BC140" s="127">
        <f t="shared" si="85"/>
        <v>0.26791208791208809</v>
      </c>
      <c r="BD140" s="6">
        <f t="shared" si="86"/>
        <v>-1.3999999999999915</v>
      </c>
      <c r="BE140" s="17">
        <f>_xlfn.XLOOKUP(BE$3&amp;$A140,[3]Calcs!$Q$2:$Q$2281,[3]Calcs!$I$2:$I$2281,"")</f>
        <v>3.1953518888408201</v>
      </c>
      <c r="BF140" s="5">
        <f>_xlfn.XLOOKUP(BF$3&amp;$A140,[3]Calcs!$Q$2:$Q$2281,[3]Calcs!$I$2:$I$2281,"")</f>
        <v>3.0602737542274601</v>
      </c>
      <c r="BG140" s="5">
        <f>_xlfn.XLOOKUP(BG$3&amp;$A140,[3]Calcs!$Q$2:$Q$2281,[3]Calcs!$I$2:$I$2281,"")</f>
        <v>3.3839170914865599</v>
      </c>
      <c r="BH140" s="5">
        <f>_xlfn.XLOOKUP(BH$3&amp;$A140,[3]Calcs!$Q$2:$Q$2281,[3]Calcs!$I$2:$I$2281,"")</f>
        <v>2.8420939723239198</v>
      </c>
      <c r="BI140" s="5">
        <f>_xlfn.XLOOKUP(BI$3&amp;$A140,[3]Calcs!$Q$2:$Q$2281,[3]Calcs!$I$2:$I$2281,"")</f>
        <v>2.8412031019763102</v>
      </c>
      <c r="BJ140" s="5">
        <f>_xlfn.XLOOKUP(BJ$3&amp;$A140,[3]Calcs!$Q$2:$Q$2281,[3]Calcs!$I$2:$I$2281,"")</f>
        <v>3.0741822681359698</v>
      </c>
      <c r="BK140" s="5">
        <f>_xlfn.XLOOKUP(BK$3&amp;$A140,[3]Calcs!$Q$2:$Q$2281,[3]Calcs!$I$2:$I$2281,"")</f>
        <v>2.7794700553098299</v>
      </c>
      <c r="BL140" s="5">
        <f>_xlfn.XLOOKUP(BL$3&amp;$A140,[3]Calcs!$Q$2:$Q$2281,[3]Calcs!$I$2:$I$2281,"")</f>
        <v>2.6951219542402298</v>
      </c>
      <c r="BM140" s="5">
        <f>_xlfn.XLOOKUP(BM$3&amp;$A140,[3]Calcs!$Q$2:$Q$2281,[3]Calcs!$I$2:$I$2281,"")</f>
        <v>2.7252958354677399</v>
      </c>
      <c r="BN140" s="5">
        <f>_xlfn.XLOOKUP(BN$3&amp;$A140,[3]Calcs!$Q$2:$Q$2281,[3]Calcs!$I$2:$I$2281,"")</f>
        <v>2.9314252866947199</v>
      </c>
      <c r="BO140" s="5">
        <f>_xlfn.XLOOKUP(BO$3&amp;$A140,[3]Calcs!$Q$2:$Q$2281,[3]Calcs!$I$2:$I$2281,"")</f>
        <v>3.028765190958</v>
      </c>
      <c r="BP140" s="5">
        <f>_xlfn.XLOOKUP(BP$3&amp;$A140,[3]Calcs!$Q$2:$Q$2281,[3]Calcs!$I$2:$I$2281,"")</f>
        <v>3.4024627009856898</v>
      </c>
      <c r="BQ140" s="5">
        <f>_xlfn.XLOOKUP(BQ$3&amp;$A140,[3]Calcs!$Q$2:$Q$2281,[3]Calcs!$I$2:$I$2281,"")</f>
        <v>3.6410127634144978</v>
      </c>
      <c r="BR140" s="5">
        <f>_xlfn.XLOOKUP(BR$3&amp;$A140,[3]Calcs!$Q$2:$Q$2281,[3]Calcs!$I$2:$I$2281,"")</f>
        <v>3.9250044769353019</v>
      </c>
      <c r="BS140" s="5">
        <f>_xlfn.XLOOKUP(BS$3&amp;$A140,[3]Calcs!$Q$2:$Q$2281,[3]Calcs!$I$2:$I$2281,"")</f>
        <v>3.7168785527889798</v>
      </c>
      <c r="BT140" s="127">
        <f t="shared" si="87"/>
        <v>3.6631484146668503E-2</v>
      </c>
      <c r="BU140" s="6">
        <f t="shared" si="88"/>
        <v>-0.20812592414632203</v>
      </c>
      <c r="BV140" s="15" t="str">
        <f t="shared" ref="BV140:CJ155" si="94">IFERROR(RANK(E140,E$4:E$155),"")</f>
        <v/>
      </c>
      <c r="BW140">
        <f t="shared" si="94"/>
        <v>49</v>
      </c>
      <c r="BX140">
        <f t="shared" si="94"/>
        <v>58</v>
      </c>
      <c r="BY140">
        <f t="shared" si="94"/>
        <v>48</v>
      </c>
      <c r="BZ140">
        <f t="shared" si="94"/>
        <v>64</v>
      </c>
      <c r="CA140">
        <f t="shared" si="94"/>
        <v>66</v>
      </c>
      <c r="CB140">
        <f t="shared" si="94"/>
        <v>54</v>
      </c>
      <c r="CC140">
        <f t="shared" si="94"/>
        <v>56</v>
      </c>
      <c r="CD140">
        <f t="shared" si="94"/>
        <v>37</v>
      </c>
      <c r="CE140">
        <f t="shared" si="94"/>
        <v>37</v>
      </c>
      <c r="CF140">
        <f t="shared" si="94"/>
        <v>38</v>
      </c>
      <c r="CG140">
        <f t="shared" si="94"/>
        <v>42</v>
      </c>
      <c r="CH140">
        <f t="shared" si="94"/>
        <v>55</v>
      </c>
      <c r="CI140">
        <f t="shared" si="94"/>
        <v>64</v>
      </c>
      <c r="CJ140" t="str">
        <f t="shared" si="94"/>
        <v/>
      </c>
      <c r="CK140" s="17" t="s">
        <v>333</v>
      </c>
      <c r="CL140" s="5">
        <v>21.034196000000001</v>
      </c>
      <c r="CM140" s="5">
        <v>20.829521</v>
      </c>
      <c r="CN140" s="5">
        <v>20.637995</v>
      </c>
      <c r="CO140" s="5">
        <v>20.47186</v>
      </c>
      <c r="CP140" s="5">
        <v>20.336718000000001</v>
      </c>
      <c r="CQ140" s="5">
        <v>20.227467000000001</v>
      </c>
      <c r="CR140" s="5">
        <v>20.13278</v>
      </c>
      <c r="CS140" s="5">
        <v>20.035927999999998</v>
      </c>
      <c r="CT140" s="5">
        <v>19.925182</v>
      </c>
      <c r="CU140" s="5">
        <v>19.796279999999999</v>
      </c>
      <c r="CV140" s="5">
        <v>19.653966</v>
      </c>
      <c r="CW140" s="5">
        <v>19.50611</v>
      </c>
      <c r="CX140" s="5">
        <v>19.364558000000002</v>
      </c>
      <c r="CY140" s="5" t="s">
        <v>333</v>
      </c>
      <c r="CZ140" t="str">
        <f t="shared" ref="CZ140:DN155" si="95">IFERROR(CK140*E140,"")</f>
        <v/>
      </c>
      <c r="DA140">
        <f t="shared" si="95"/>
        <v>939.95613596505473</v>
      </c>
      <c r="DB140">
        <f t="shared" si="95"/>
        <v>902.56359019185174</v>
      </c>
      <c r="DC140">
        <f t="shared" si="95"/>
        <v>947.4167375429347</v>
      </c>
      <c r="DD140">
        <f t="shared" si="95"/>
        <v>885.20594979116174</v>
      </c>
      <c r="DE140">
        <f t="shared" si="95"/>
        <v>873.80163690166978</v>
      </c>
      <c r="DF140">
        <f t="shared" si="95"/>
        <v>916.39798005520083</v>
      </c>
      <c r="DG140">
        <f t="shared" si="95"/>
        <v>914.83548654971776</v>
      </c>
      <c r="DH140">
        <f t="shared" si="95"/>
        <v>993.97169519598026</v>
      </c>
      <c r="DI140">
        <f t="shared" si="95"/>
        <v>973.4545821576495</v>
      </c>
      <c r="DJ140">
        <f t="shared" si="95"/>
        <v>981.08509134178883</v>
      </c>
      <c r="DK140">
        <f t="shared" si="95"/>
        <v>953.97770688135074</v>
      </c>
      <c r="DL140">
        <f t="shared" si="95"/>
        <v>929.15157386690521</v>
      </c>
      <c r="DM140">
        <f t="shared" si="95"/>
        <v>894.88027396423365</v>
      </c>
      <c r="DN140" t="str">
        <f t="shared" si="95"/>
        <v/>
      </c>
      <c r="DO140" s="5">
        <v>21.234312000000003</v>
      </c>
      <c r="DP140" s="5">
        <v>21.034196000000001</v>
      </c>
      <c r="DQ140" s="5">
        <v>20.829521</v>
      </c>
      <c r="DR140" s="5">
        <v>20.637995</v>
      </c>
      <c r="DS140" s="5">
        <v>20.47186</v>
      </c>
      <c r="DT140" s="5">
        <v>20.336718000000001</v>
      </c>
      <c r="DU140" s="5">
        <v>20.227467000000001</v>
      </c>
      <c r="DV140" s="5">
        <v>20.13278</v>
      </c>
      <c r="DW140" s="5">
        <v>20.035927999999998</v>
      </c>
      <c r="DX140" s="5">
        <v>19.925182</v>
      </c>
      <c r="DY140" s="5">
        <v>19.796279999999999</v>
      </c>
      <c r="DZ140" s="5">
        <v>19.653966</v>
      </c>
      <c r="EA140" s="5">
        <v>19.50611</v>
      </c>
      <c r="EB140" s="5">
        <v>19.364558000000002</v>
      </c>
      <c r="EC140" s="5">
        <v>19.237682</v>
      </c>
      <c r="ED140" s="130" cm="1">
        <f t="array" ref="ED140">TREND($EE140:$EQ140,$EE$3:$EQ$3,ED$3)</f>
        <v>1.1680552684638803</v>
      </c>
      <c r="EE140" s="6">
        <f t="shared" ref="EE140:EG142" si="96">IFERROR(F140/VLOOKUP($C140,$C$159:$S$166,F$3-2003,0),"")</f>
        <v>1.1959589622467783</v>
      </c>
      <c r="EF140" s="6">
        <f t="shared" si="96"/>
        <v>1.1457915989419942</v>
      </c>
      <c r="EG140" s="6">
        <f t="shared" si="96"/>
        <v>1.1894817819135166</v>
      </c>
      <c r="EH140" s="6">
        <f t="shared" si="93"/>
        <v>1.1253266271994302</v>
      </c>
      <c r="EI140" s="6">
        <f t="shared" si="92"/>
        <v>1.128543469952207</v>
      </c>
      <c r="EJ140" s="6">
        <f t="shared" si="79"/>
        <v>1.1298644295327309</v>
      </c>
      <c r="EK140" s="6">
        <f t="shared" si="78"/>
        <v>1.1389977104541558</v>
      </c>
      <c r="EL140" s="6">
        <f t="shared" si="78"/>
        <v>1.1998266365484862</v>
      </c>
      <c r="EM140" s="6">
        <f t="shared" si="78"/>
        <v>1.1633081857723993</v>
      </c>
      <c r="EN140" s="6">
        <f t="shared" si="78"/>
        <v>1.1921549546460739</v>
      </c>
      <c r="EO140" s="6">
        <f t="shared" si="78"/>
        <v>1.1669908271011353</v>
      </c>
      <c r="EP140" s="6">
        <f t="shared" si="78"/>
        <v>1.1441805581757629</v>
      </c>
      <c r="EQ140" s="6">
        <f t="shared" si="78"/>
        <v>1.1013026701184365</v>
      </c>
      <c r="ER140" s="129" cm="1">
        <f t="array" ref="ER140">TREND($EM140:$EQ140,$EM$3:$EQ$3,ER$3)</f>
        <v>1.101991810829297</v>
      </c>
      <c r="ES140" s="17">
        <f t="shared" si="91"/>
        <v>41.140848419186618</v>
      </c>
      <c r="ET140" s="5">
        <f t="shared" si="91"/>
        <v>44.687048459805865</v>
      </c>
      <c r="EU140" s="5">
        <f t="shared" si="91"/>
        <v>43.330981552185079</v>
      </c>
      <c r="EV140" s="5">
        <f t="shared" si="91"/>
        <v>45.906433136694467</v>
      </c>
      <c r="EW140" s="5">
        <f t="shared" si="91"/>
        <v>43.240133030958681</v>
      </c>
      <c r="EX140" s="5">
        <f t="shared" si="91"/>
        <v>42.966698800744041</v>
      </c>
      <c r="EY140" s="5">
        <f t="shared" si="91"/>
        <v>45.304633548787933</v>
      </c>
      <c r="EZ140" s="5">
        <f t="shared" si="91"/>
        <v>45.440097520050273</v>
      </c>
      <c r="FA140" s="5">
        <f t="shared" si="89"/>
        <v>49.609466314511629</v>
      </c>
      <c r="FB140" s="5">
        <f t="shared" si="89"/>
        <v>48.855492620225476</v>
      </c>
      <c r="FC140" s="5">
        <f t="shared" si="89"/>
        <v>49.559063184688682</v>
      </c>
      <c r="FD140" s="5">
        <f t="shared" si="89"/>
        <v>48.538687147487217</v>
      </c>
      <c r="FE140" s="5">
        <f t="shared" si="89"/>
        <v>47.633873379515713</v>
      </c>
      <c r="FF140" s="5">
        <f t="shared" si="70"/>
        <v>46.212274711575319</v>
      </c>
      <c r="FG140" s="5">
        <f t="shared" si="90"/>
        <v>45.549839369962683</v>
      </c>
      <c r="FH140" s="15">
        <f t="shared" ref="FH140:FV155" si="97">IFERROR(ES140*DO140,"")</f>
        <v>873.5976112777156</v>
      </c>
      <c r="FI140">
        <f t="shared" si="97"/>
        <v>939.95613596505473</v>
      </c>
      <c r="FJ140">
        <f t="shared" si="97"/>
        <v>902.56359019185174</v>
      </c>
      <c r="FK140">
        <f t="shared" si="97"/>
        <v>947.4167375429347</v>
      </c>
      <c r="FL140">
        <f t="shared" si="97"/>
        <v>885.20594979116174</v>
      </c>
      <c r="FM140">
        <f t="shared" si="97"/>
        <v>873.80163690166978</v>
      </c>
      <c r="FN140">
        <f t="shared" si="97"/>
        <v>916.39798005520083</v>
      </c>
      <c r="FO140">
        <f t="shared" si="97"/>
        <v>914.83548654971776</v>
      </c>
      <c r="FP140">
        <f t="shared" si="97"/>
        <v>993.97169519598026</v>
      </c>
      <c r="FQ140">
        <f t="shared" si="97"/>
        <v>973.4545821576495</v>
      </c>
      <c r="FR140">
        <f t="shared" si="97"/>
        <v>981.08509134178883</v>
      </c>
      <c r="FS140">
        <f t="shared" si="97"/>
        <v>953.97770688135074</v>
      </c>
      <c r="FT140">
        <f t="shared" si="97"/>
        <v>929.15157386690521</v>
      </c>
      <c r="FU140">
        <f t="shared" si="97"/>
        <v>894.88027396423365</v>
      </c>
      <c r="FV140">
        <f t="shared" si="97"/>
        <v>876.27332495042242</v>
      </c>
    </row>
    <row r="141" spans="1:178">
      <c r="A141" t="str">
        <f>VLOOKUP(B141,'[3]country codes'!$A$3:$B$287,2,0)</f>
        <v>TUR</v>
      </c>
      <c r="B141" s="1" t="s">
        <v>111</v>
      </c>
      <c r="C141" s="15">
        <v>4</v>
      </c>
      <c r="E141" s="17" t="str">
        <f>IFERROR(VLOOKUP(E$3&amp;$A141,[3]Calcs!$Q$2:$R$2281,2,0),"")</f>
        <v/>
      </c>
      <c r="F141" s="5">
        <f>IFERROR(VLOOKUP(F$3&amp;$A141,[3]Calcs!$Q$2:$R$2281,2,0),"")</f>
        <v>45.406016321133308</v>
      </c>
      <c r="G141" s="5">
        <f>IFERROR(VLOOKUP(G$3&amp;$A141,[3]Calcs!$Q$2:$R$2281,2,0),"")</f>
        <v>43.33712945327396</v>
      </c>
      <c r="H141" s="5">
        <f>IFERROR(VLOOKUP(H$3&amp;$A141,[3]Calcs!$Q$2:$R$2281,2,0),"")</f>
        <v>44.564553409678211</v>
      </c>
      <c r="I141" s="5">
        <f>IFERROR(VLOOKUP(I$3&amp;$A141,[3]Calcs!$Q$2:$R$2281,2,0),"")</f>
        <v>45.532766847643124</v>
      </c>
      <c r="J141" s="5">
        <f>IFERROR(VLOOKUP(J$3&amp;$A141,[3]Calcs!$Q$2:$R$2281,2,0),"")</f>
        <v>43.592378456378455</v>
      </c>
      <c r="K141" s="5">
        <f>IFERROR(VLOOKUP(K$3&amp;$A141,[3]Calcs!$Q$2:$R$2281,2,0),"")</f>
        <v>44.134135654922467</v>
      </c>
      <c r="L141" s="5">
        <f>IFERROR(VLOOKUP(L$3&amp;$A141,[3]Calcs!$Q$2:$R$2281,2,0),"")</f>
        <v>42.303406329602062</v>
      </c>
      <c r="M141" s="5">
        <f>IFERROR(VLOOKUP(M$3&amp;$A141,[3]Calcs!$Q$2:$R$2281,2,0),"")</f>
        <v>46.870201450791242</v>
      </c>
      <c r="N141" s="5">
        <f>IFERROR(VLOOKUP(N$3&amp;$A141,[3]Calcs!$Q$2:$R$2281,2,0),"")</f>
        <v>46.166148951675666</v>
      </c>
      <c r="O141" s="5">
        <f>IFERROR(VLOOKUP(O$3&amp;$A141,[3]Calcs!$Q$2:$R$2281,2,0),"")</f>
        <v>45.119208397987911</v>
      </c>
      <c r="P141" s="5">
        <f>IFERROR(VLOOKUP(P$3&amp;$A141,[3]Calcs!$Q$2:$R$2281,2,0),"")</f>
        <v>46.074889395694704</v>
      </c>
      <c r="Q141" s="5">
        <f>IFERROR(VLOOKUP(Q$3&amp;$A141,[3]Calcs!$Q$2:$R$2281,2,0),"")</f>
        <v>43.248020243272215</v>
      </c>
      <c r="R141" s="5">
        <f>IFERROR(VLOOKUP(R$3&amp;$A141,[3]Calcs!$Q$2:$R$2281,2,0),"")</f>
        <v>41.282347982593301</v>
      </c>
      <c r="S141" s="5">
        <f>IFERROR(VLOOKUP(S$3&amp;$A141,[3]Calcs!$Q$2:$R$2281,2,0),"")</f>
        <v>41.743909775029081</v>
      </c>
      <c r="T141" s="127">
        <f t="shared" si="80"/>
        <v>-6.8699344503765025E-2</v>
      </c>
      <c r="U141" s="6">
        <f t="shared" si="81"/>
        <v>-0.16346286891281614</v>
      </c>
      <c r="V141" s="6">
        <f t="shared" si="82"/>
        <v>0.46156179243578066</v>
      </c>
      <c r="W141" s="17" t="str">
        <f>_xlfn.XLOOKUP(W$3&amp;$A141,[3]Calcs!$Q$2:$Q$2281,[3]Calcs!$H$2:$H$2281,"")</f>
        <v/>
      </c>
      <c r="X141" s="5">
        <f>_xlfn.XLOOKUP(X$3&amp;$A141,[3]Calcs!$Q$2:$Q$2281,[3]Calcs!$H$2:$H$2281,"")</f>
        <v>5.623471736907959</v>
      </c>
      <c r="Y141" s="5">
        <f>_xlfn.XLOOKUP(Y$3&amp;$A141,[3]Calcs!$Q$2:$Q$2281,[3]Calcs!$H$2:$H$2281,"")</f>
        <v>5.1182317733764648</v>
      </c>
      <c r="Z141" s="5">
        <f>_xlfn.XLOOKUP(Z$3&amp;$A141,[3]Calcs!$Q$2:$Q$2281,[3]Calcs!$H$2:$H$2281,"")</f>
        <v>5.2128415107727051</v>
      </c>
      <c r="AA141" s="5">
        <f>_xlfn.XLOOKUP(AA$3&amp;$A141,[3]Calcs!$Q$2:$Q$2281,[3]Calcs!$H$2:$H$2281,"")</f>
        <v>5.4903473854064941</v>
      </c>
      <c r="AB141" s="5">
        <f>_xlfn.XLOOKUP(AB$3&amp;$A141,[3]Calcs!$Q$2:$Q$2281,[3]Calcs!$H$2:$H$2281,"")</f>
        <v>5.2719440460205078</v>
      </c>
      <c r="AC141" s="5">
        <f>_xlfn.XLOOKUP(AC$3&amp;$A141,[3]Calcs!$Q$2:$Q$2281,[3]Calcs!$H$2:$H$2281,"")</f>
        <v>5.3090763092041016</v>
      </c>
      <c r="AD141" s="5">
        <f>_xlfn.XLOOKUP(AD$3&amp;$A141,[3]Calcs!$Q$2:$Q$2281,[3]Calcs!$H$2:$H$2281,"")</f>
        <v>4.8881773948669434</v>
      </c>
      <c r="AE141" s="5">
        <f>_xlfn.XLOOKUP(AE$3&amp;$A141,[3]Calcs!$Q$2:$Q$2281,[3]Calcs!$H$2:$H$2281,"")</f>
        <v>5.5797944068908691</v>
      </c>
      <c r="AF141" s="5">
        <f>_xlfn.XLOOKUP(AF$3&amp;$A141,[3]Calcs!$Q$2:$Q$2281,[3]Calcs!$H$2:$H$2281,"")</f>
        <v>5.51446533203125</v>
      </c>
      <c r="AG141" s="5">
        <f>_xlfn.XLOOKUP(AG$3&amp;$A141,[3]Calcs!$Q$2:$Q$2281,[3]Calcs!$H$2:$H$2281,"")</f>
        <v>5.3262219429016113</v>
      </c>
      <c r="AH141" s="5">
        <f>_xlfn.XLOOKUP(AH$3&amp;$A141,[3]Calcs!$Q$2:$Q$2281,[3]Calcs!$H$2:$H$2281,"")</f>
        <v>5.607262134552002</v>
      </c>
      <c r="AI141" s="5">
        <f>_xlfn.XLOOKUP(AI$3&amp;$A141,[3]Calcs!$Q$2:$Q$2281,[3]Calcs!$H$2:$H$2281,"")</f>
        <v>5.1856894493103027</v>
      </c>
      <c r="AJ141" s="5">
        <f>_xlfn.XLOOKUP(AJ$3&amp;$A141,[3]Calcs!$Q$2:$Q$2281,[3]Calcs!$H$2:$H$2281,"")</f>
        <v>4.8720736503601074</v>
      </c>
      <c r="AK141" s="128">
        <f>_xlfn.XLOOKUP(AK$3&amp;$A141,[3]Calcs!$Q$2:$Q$2281,[3]Calcs!$H$2:$H$2281,"")</f>
        <v>4.8615541458129883</v>
      </c>
      <c r="AL141" s="127">
        <f t="shared" si="83"/>
        <v>-1.2802380781907301E-2</v>
      </c>
      <c r="AM141" s="6">
        <f t="shared" si="84"/>
        <v>-1.0519504547119141E-2</v>
      </c>
      <c r="AN141" s="17">
        <f>_xlfn.XLOOKUP(AN$3&amp;$A141,[3]Calcs!$Q$2:$Q$2281,[3]Calcs!$G$2:$G$2281,"")</f>
        <v>72.8</v>
      </c>
      <c r="AO141" s="5">
        <f>_xlfn.XLOOKUP(AO$3&amp;$A141,[3]Calcs!$Q$2:$Q$2281,[3]Calcs!$G$2:$G$2281,"")</f>
        <v>73.2</v>
      </c>
      <c r="AP141" s="5">
        <f>_xlfn.XLOOKUP(AP$3&amp;$A141,[3]Calcs!$Q$2:$Q$2281,[3]Calcs!$G$2:$G$2281,"")</f>
        <v>73.599999999999994</v>
      </c>
      <c r="AQ141" s="5">
        <f>_xlfn.XLOOKUP(AQ$3&amp;$A141,[3]Calcs!$Q$2:$Q$2281,[3]Calcs!$G$2:$G$2281,"")</f>
        <v>74.099999999999994</v>
      </c>
      <c r="AR141" s="5">
        <f>_xlfn.XLOOKUP(AR$3&amp;$A141,[3]Calcs!$Q$2:$Q$2281,[3]Calcs!$G$2:$G$2281,"")</f>
        <v>74.5</v>
      </c>
      <c r="AS141" s="5">
        <f>_xlfn.XLOOKUP(AS$3&amp;$A141,[3]Calcs!$Q$2:$Q$2281,[3]Calcs!$G$2:$G$2281,"")</f>
        <v>74.900000000000006</v>
      </c>
      <c r="AT141" s="5">
        <f>_xlfn.XLOOKUP(AT$3&amp;$A141,[3]Calcs!$Q$2:$Q$2281,[3]Calcs!$G$2:$G$2281,"")</f>
        <v>75.400000000000006</v>
      </c>
      <c r="AU141" s="5">
        <f>_xlfn.XLOOKUP(AU$3&amp;$A141,[3]Calcs!$Q$2:$Q$2281,[3]Calcs!$G$2:$G$2281,"")</f>
        <v>75.8</v>
      </c>
      <c r="AV141" s="5">
        <f>_xlfn.XLOOKUP(AV$3&amp;$A141,[3]Calcs!$Q$2:$Q$2281,[3]Calcs!$G$2:$G$2281,"")</f>
        <v>76.2</v>
      </c>
      <c r="AW141" s="5">
        <f>_xlfn.XLOOKUP(AW$3&amp;$A141,[3]Calcs!$Q$2:$Q$2281,[3]Calcs!$G$2:$G$2281,"")</f>
        <v>76.5</v>
      </c>
      <c r="AX141" s="5">
        <f>_xlfn.XLOOKUP(AX$3&amp;$A141,[3]Calcs!$Q$2:$Q$2281,[3]Calcs!$G$2:$G$2281,"")</f>
        <v>76.900000000000006</v>
      </c>
      <c r="AY141" s="5">
        <f>_xlfn.XLOOKUP(AY$3&amp;$A141,[3]Calcs!$Q$2:$Q$2281,[3]Calcs!$G$2:$G$2281,"")</f>
        <v>77.2</v>
      </c>
      <c r="AZ141" s="5">
        <f>_xlfn.XLOOKUP(AZ$3&amp;$A141,[3]Calcs!$Q$2:$Q$2281,[3]Calcs!$G$2:$G$2281,"")</f>
        <v>77.400000000000006</v>
      </c>
      <c r="BA141" s="5">
        <f>_xlfn.XLOOKUP(BA$3&amp;$A141,[3]Calcs!$Q$2:$Q$2281,[3]Calcs!$G$2:$G$2281,"")</f>
        <v>77.7</v>
      </c>
      <c r="BB141" s="5">
        <f>_xlfn.XLOOKUP(BB$3&amp;$A141,[3]Calcs!$Q$2:$Q$2281,[3]Calcs!$G$2:$G$2281,"")</f>
        <v>77.400217054263564</v>
      </c>
      <c r="BC141" s="127">
        <f t="shared" si="85"/>
        <v>0.38725274725274783</v>
      </c>
      <c r="BD141" s="6">
        <f t="shared" si="86"/>
        <v>-0.29978294573643893</v>
      </c>
      <c r="BE141" s="17">
        <f>_xlfn.XLOOKUP(BE$3&amp;$A141,[3]Calcs!$Q$2:$Q$2281,[3]Calcs!$I$2:$I$2281,"")</f>
        <v>3.07876240463359</v>
      </c>
      <c r="BF141" s="5">
        <f>_xlfn.XLOOKUP(BF$3&amp;$A141,[3]Calcs!$Q$2:$Q$2281,[3]Calcs!$I$2:$I$2281,"")</f>
        <v>3.2325292088355502</v>
      </c>
      <c r="BG141" s="5">
        <f>_xlfn.XLOOKUP(BG$3&amp;$A141,[3]Calcs!$Q$2:$Q$2281,[3]Calcs!$I$2:$I$2281,"")</f>
        <v>3.07555526457526</v>
      </c>
      <c r="BH141" s="5">
        <f>_xlfn.XLOOKUP(BH$3&amp;$A141,[3]Calcs!$Q$2:$Q$2281,[3]Calcs!$I$2:$I$2281,"")</f>
        <v>2.9758773020278602</v>
      </c>
      <c r="BI141" s="5">
        <f>_xlfn.XLOOKUP(BI$3&amp;$A141,[3]Calcs!$Q$2:$Q$2281,[3]Calcs!$I$2:$I$2281,"")</f>
        <v>3.1789344296674602</v>
      </c>
      <c r="BJ141" s="5">
        <f>_xlfn.XLOOKUP(BJ$3&amp;$A141,[3]Calcs!$Q$2:$Q$2281,[3]Calcs!$I$2:$I$2281,"")</f>
        <v>3.3459471719252898</v>
      </c>
      <c r="BK141" s="5">
        <f>_xlfn.XLOOKUP(BK$3&amp;$A141,[3]Calcs!$Q$2:$Q$2281,[3]Calcs!$I$2:$I$2281,"")</f>
        <v>3.31281018402542</v>
      </c>
      <c r="BL141" s="5">
        <f>_xlfn.XLOOKUP(BL$3&amp;$A141,[3]Calcs!$Q$2:$Q$2281,[3]Calcs!$I$2:$I$2281,"")</f>
        <v>3.21559887535531</v>
      </c>
      <c r="BM141" s="5">
        <f>_xlfn.XLOOKUP(BM$3&amp;$A141,[3]Calcs!$Q$2:$Q$2281,[3]Calcs!$I$2:$I$2281,"")</f>
        <v>3.2006106443650002</v>
      </c>
      <c r="BN141" s="5">
        <f>_xlfn.XLOOKUP(BN$3&amp;$A141,[3]Calcs!$Q$2:$Q$2281,[3]Calcs!$I$2:$I$2281,"")</f>
        <v>3.28116557327444</v>
      </c>
      <c r="BO141" s="5">
        <f>_xlfn.XLOOKUP(BO$3&amp;$A141,[3]Calcs!$Q$2:$Q$2281,[3]Calcs!$I$2:$I$2281,"")</f>
        <v>3.3014111872234801</v>
      </c>
      <c r="BP141" s="5">
        <f>_xlfn.XLOOKUP(BP$3&amp;$A141,[3]Calcs!$Q$2:$Q$2281,[3]Calcs!$I$2:$I$2281,"")</f>
        <v>3.5091413630350301</v>
      </c>
      <c r="BQ141" s="5">
        <f>_xlfn.XLOOKUP(BQ$3&amp;$A141,[3]Calcs!$Q$2:$Q$2281,[3]Calcs!$I$2:$I$2281,"")</f>
        <v>3.561371914903714</v>
      </c>
      <c r="BR141" s="5">
        <f>_xlfn.XLOOKUP(BR$3&amp;$A141,[3]Calcs!$Q$2:$Q$2281,[3]Calcs!$I$2:$I$2281,"")</f>
        <v>3.6100314357592334</v>
      </c>
      <c r="BS141" s="5">
        <f>_xlfn.XLOOKUP(BS$3&amp;$A141,[3]Calcs!$Q$2:$Q$2281,[3]Calcs!$I$2:$I$2281,"")</f>
        <v>3.4286489689302151</v>
      </c>
      <c r="BT141" s="127">
        <f t="shared" si="87"/>
        <v>3.6665305671591993E-2</v>
      </c>
      <c r="BU141" s="6">
        <f t="shared" si="88"/>
        <v>-0.18138246682901826</v>
      </c>
      <c r="BV141" s="15" t="str">
        <f t="shared" si="94"/>
        <v/>
      </c>
      <c r="BW141">
        <f t="shared" si="94"/>
        <v>42</v>
      </c>
      <c r="BX141">
        <f t="shared" si="94"/>
        <v>57</v>
      </c>
      <c r="BY141">
        <f t="shared" si="94"/>
        <v>56</v>
      </c>
      <c r="BZ141">
        <f t="shared" si="94"/>
        <v>50</v>
      </c>
      <c r="CA141">
        <f t="shared" si="94"/>
        <v>62</v>
      </c>
      <c r="CB141">
        <f t="shared" si="94"/>
        <v>62</v>
      </c>
      <c r="CC141">
        <f t="shared" si="94"/>
        <v>80</v>
      </c>
      <c r="CD141">
        <f t="shared" si="94"/>
        <v>52</v>
      </c>
      <c r="CE141">
        <f t="shared" si="94"/>
        <v>58</v>
      </c>
      <c r="CF141">
        <f t="shared" si="94"/>
        <v>62</v>
      </c>
      <c r="CG141">
        <f t="shared" si="94"/>
        <v>59</v>
      </c>
      <c r="CH141">
        <f t="shared" si="94"/>
        <v>85</v>
      </c>
      <c r="CI141">
        <f t="shared" si="94"/>
        <v>102</v>
      </c>
      <c r="CJ141">
        <f t="shared" si="94"/>
        <v>71</v>
      </c>
      <c r="CK141" s="17" t="s">
        <v>333</v>
      </c>
      <c r="CL141" s="5">
        <v>69.581854000000007</v>
      </c>
      <c r="CM141" s="5">
        <v>70.418611999999996</v>
      </c>
      <c r="CN141" s="5">
        <v>71.321405999999996</v>
      </c>
      <c r="CO141" s="5">
        <v>72.326992000000004</v>
      </c>
      <c r="CP141" s="5">
        <v>73.443253999999996</v>
      </c>
      <c r="CQ141" s="5">
        <v>74.651046000000008</v>
      </c>
      <c r="CR141" s="5">
        <v>75.925454000000002</v>
      </c>
      <c r="CS141" s="5">
        <v>77.229262000000006</v>
      </c>
      <c r="CT141" s="5">
        <v>78.529413000000005</v>
      </c>
      <c r="CU141" s="5">
        <v>79.827867999999995</v>
      </c>
      <c r="CV141" s="5">
        <v>81.116450999999998</v>
      </c>
      <c r="CW141" s="5">
        <v>82.340090000000004</v>
      </c>
      <c r="CX141" s="5">
        <v>83.429607000000004</v>
      </c>
      <c r="CY141" s="5">
        <v>84.339067</v>
      </c>
      <c r="CZ141" t="str">
        <f t="shared" si="95"/>
        <v/>
      </c>
      <c r="DA141">
        <f t="shared" si="95"/>
        <v>3159.4347983787152</v>
      </c>
      <c r="DB141">
        <f t="shared" si="95"/>
        <v>3051.7405041638708</v>
      </c>
      <c r="DC141">
        <f t="shared" si="95"/>
        <v>3178.4066069403439</v>
      </c>
      <c r="DD141">
        <f t="shared" si="95"/>
        <v>3293.2480635273496</v>
      </c>
      <c r="DE141">
        <f t="shared" si="95"/>
        <v>3201.5661234359304</v>
      </c>
      <c r="DF141">
        <f t="shared" si="95"/>
        <v>3294.6593909458575</v>
      </c>
      <c r="DG141">
        <f t="shared" si="95"/>
        <v>3211.9053313215104</v>
      </c>
      <c r="DH141">
        <f t="shared" si="95"/>
        <v>3619.7510678359372</v>
      </c>
      <c r="DI141">
        <f t="shared" si="95"/>
        <v>3625.4005776456556</v>
      </c>
      <c r="DJ141">
        <f t="shared" si="95"/>
        <v>3601.7702122590704</v>
      </c>
      <c r="DK141">
        <f t="shared" si="95"/>
        <v>3737.4315079962889</v>
      </c>
      <c r="DL141">
        <f t="shared" si="95"/>
        <v>3561.0458791528563</v>
      </c>
      <c r="DM141">
        <f t="shared" si="95"/>
        <v>3444.1700682250021</v>
      </c>
      <c r="DN141">
        <f t="shared" si="95"/>
        <v>3520.6424033581325</v>
      </c>
      <c r="DO141" s="5">
        <v>68.75680899999999</v>
      </c>
      <c r="DP141" s="5">
        <v>69.581854000000007</v>
      </c>
      <c r="DQ141" s="5">
        <v>70.418611999999996</v>
      </c>
      <c r="DR141" s="5">
        <v>71.321405999999996</v>
      </c>
      <c r="DS141" s="5">
        <v>72.326992000000004</v>
      </c>
      <c r="DT141" s="5">
        <v>73.443253999999996</v>
      </c>
      <c r="DU141" s="5">
        <v>74.651046000000008</v>
      </c>
      <c r="DV141" s="5">
        <v>75.925454000000002</v>
      </c>
      <c r="DW141" s="5">
        <v>77.229262000000006</v>
      </c>
      <c r="DX141" s="5">
        <v>78.529413000000005</v>
      </c>
      <c r="DY141" s="5">
        <v>79.827867999999995</v>
      </c>
      <c r="DZ141" s="5">
        <v>81.116450999999998</v>
      </c>
      <c r="EA141" s="5">
        <v>82.340090000000004</v>
      </c>
      <c r="EB141" s="5">
        <v>83.429607000000004</v>
      </c>
      <c r="EC141" s="5">
        <v>84.339067</v>
      </c>
      <c r="ED141" s="127" t="str">
        <f>IFERROR(E141/VLOOKUP($C141,$C$159:$S$166,E$3-2003,0),"")</f>
        <v/>
      </c>
      <c r="EE141" s="6">
        <f t="shared" si="96"/>
        <v>0.98752809942121034</v>
      </c>
      <c r="EF141" s="6">
        <f t="shared" si="96"/>
        <v>0.98738691377079124</v>
      </c>
      <c r="EG141" s="6">
        <f t="shared" si="96"/>
        <v>1.0065345648517778</v>
      </c>
      <c r="EH141" s="6">
        <f t="shared" si="93"/>
        <v>1.0294633608082329</v>
      </c>
      <c r="EI141" s="6">
        <f t="shared" si="92"/>
        <v>1.0060082572757685</v>
      </c>
      <c r="EJ141" s="6">
        <f t="shared" si="79"/>
        <v>1.0280639603616031</v>
      </c>
      <c r="EK141" s="6">
        <f t="shared" si="78"/>
        <v>0.98110678933184359</v>
      </c>
      <c r="EL141" s="6">
        <f t="shared" si="78"/>
        <v>1.044370494606536</v>
      </c>
      <c r="EM141" s="6">
        <f t="shared" si="78"/>
        <v>1.0422846778993111</v>
      </c>
      <c r="EN141" s="6">
        <f t="shared" si="78"/>
        <v>1.0127517912863042</v>
      </c>
      <c r="EO141" s="6">
        <f t="shared" si="78"/>
        <v>1.0631527842626538</v>
      </c>
      <c r="EP141" s="6">
        <f t="shared" si="78"/>
        <v>1.0191253996235241</v>
      </c>
      <c r="EQ141" s="6">
        <f t="shared" si="78"/>
        <v>0.94596716524458691</v>
      </c>
      <c r="ER141" s="6">
        <f t="shared" si="78"/>
        <v>0.95762395306644765</v>
      </c>
      <c r="ES141" s="17" t="str">
        <f t="shared" si="91"/>
        <v/>
      </c>
      <c r="ET141" s="5">
        <f t="shared" si="91"/>
        <v>45.406016321133308</v>
      </c>
      <c r="EU141" s="5">
        <f t="shared" si="91"/>
        <v>43.33712945327396</v>
      </c>
      <c r="EV141" s="5">
        <f t="shared" si="91"/>
        <v>44.564553409678211</v>
      </c>
      <c r="EW141" s="5">
        <f t="shared" si="91"/>
        <v>45.532766847643124</v>
      </c>
      <c r="EX141" s="5">
        <f t="shared" si="91"/>
        <v>43.592378456378455</v>
      </c>
      <c r="EY141" s="5">
        <f t="shared" si="91"/>
        <v>44.134135654922467</v>
      </c>
      <c r="EZ141" s="5">
        <f t="shared" si="91"/>
        <v>42.303406329602062</v>
      </c>
      <c r="FA141" s="5">
        <f t="shared" si="89"/>
        <v>46.870201450791242</v>
      </c>
      <c r="FB141" s="5">
        <f t="shared" si="89"/>
        <v>46.166148951675666</v>
      </c>
      <c r="FC141" s="5">
        <f t="shared" si="89"/>
        <v>45.119208397987911</v>
      </c>
      <c r="FD141" s="5">
        <f t="shared" si="89"/>
        <v>46.074889395694704</v>
      </c>
      <c r="FE141" s="5">
        <f t="shared" si="89"/>
        <v>43.248020243272215</v>
      </c>
      <c r="FF141" s="5">
        <f t="shared" si="70"/>
        <v>41.282347982593301</v>
      </c>
      <c r="FG141" s="5">
        <f t="shared" si="90"/>
        <v>41.743909775029081</v>
      </c>
      <c r="FH141" s="15" t="str">
        <f t="shared" si="97"/>
        <v/>
      </c>
      <c r="FI141">
        <f t="shared" si="97"/>
        <v>3159.4347983787152</v>
      </c>
      <c r="FJ141">
        <f t="shared" si="97"/>
        <v>3051.7405041638708</v>
      </c>
      <c r="FK141">
        <f t="shared" si="97"/>
        <v>3178.4066069403439</v>
      </c>
      <c r="FL141">
        <f t="shared" si="97"/>
        <v>3293.2480635273496</v>
      </c>
      <c r="FM141">
        <f t="shared" si="97"/>
        <v>3201.5661234359304</v>
      </c>
      <c r="FN141">
        <f t="shared" si="97"/>
        <v>3294.6593909458575</v>
      </c>
      <c r="FO141">
        <f t="shared" si="97"/>
        <v>3211.9053313215104</v>
      </c>
      <c r="FP141">
        <f t="shared" si="97"/>
        <v>3619.7510678359372</v>
      </c>
      <c r="FQ141">
        <f t="shared" si="97"/>
        <v>3625.4005776456556</v>
      </c>
      <c r="FR141">
        <f t="shared" si="97"/>
        <v>3601.7702122590704</v>
      </c>
      <c r="FS141">
        <f t="shared" si="97"/>
        <v>3737.4315079962889</v>
      </c>
      <c r="FT141">
        <f t="shared" si="97"/>
        <v>3561.0458791528563</v>
      </c>
      <c r="FU141">
        <f t="shared" si="97"/>
        <v>3444.1700682250021</v>
      </c>
      <c r="FV141">
        <f t="shared" si="97"/>
        <v>3520.6424033581325</v>
      </c>
    </row>
    <row r="142" spans="1:178">
      <c r="A142" t="str">
        <f>VLOOKUP(B142,'[3]country codes'!$A$3:$B$287,2,0)</f>
        <v>BIH</v>
      </c>
      <c r="B142" s="1" t="s">
        <v>66</v>
      </c>
      <c r="C142" s="15">
        <v>7</v>
      </c>
      <c r="E142" s="17" t="str">
        <f>IFERROR(VLOOKUP(E$3&amp;$A142,[3]Calcs!$Q$2:$R$2281,2,0),"")</f>
        <v/>
      </c>
      <c r="F142" s="5">
        <f>IFERROR(VLOOKUP(F$3&amp;$A142,[3]Calcs!$Q$2:$R$2281,2,0),"")</f>
        <v>43.117873367483661</v>
      </c>
      <c r="G142" s="5">
        <f>IFERROR(VLOOKUP(G$3&amp;$A142,[3]Calcs!$Q$2:$R$2281,2,0),"")</f>
        <v>42.069844767296253</v>
      </c>
      <c r="H142" s="5">
        <f>IFERROR(VLOOKUP(H$3&amp;$A142,[3]Calcs!$Q$2:$R$2281,2,0),"")</f>
        <v>42.998418865457211</v>
      </c>
      <c r="I142" s="5">
        <f>IFERROR(VLOOKUP(I$3&amp;$A142,[3]Calcs!$Q$2:$R$2281,2,0),"")</f>
        <v>41.63556204512939</v>
      </c>
      <c r="J142" s="5">
        <f>IFERROR(VLOOKUP(J$3&amp;$A142,[3]Calcs!$Q$2:$R$2281,2,0),"")</f>
        <v>42.439020651565279</v>
      </c>
      <c r="K142" s="5">
        <f>IFERROR(VLOOKUP(K$3&amp;$A142,[3]Calcs!$Q$2:$R$2281,2,0),"")</f>
        <v>41.522892991420676</v>
      </c>
      <c r="L142" s="5">
        <f>IFERROR(VLOOKUP(L$3&amp;$A142,[3]Calcs!$Q$2:$R$2281,2,0),"")</f>
        <v>43.784767633870388</v>
      </c>
      <c r="M142" s="5">
        <f>IFERROR(VLOOKUP(M$3&amp;$A142,[3]Calcs!$Q$2:$R$2281,2,0),"")</f>
        <v>44.85395406912361</v>
      </c>
      <c r="N142" s="5">
        <f>IFERROR(VLOOKUP(N$3&amp;$A142,[3]Calcs!$Q$2:$R$2281,2,0),"")</f>
        <v>43.607004915115006</v>
      </c>
      <c r="O142" s="5">
        <f>IFERROR(VLOOKUP(O$3&amp;$A142,[3]Calcs!$Q$2:$R$2281,2,0),"")</f>
        <v>42.88989600687615</v>
      </c>
      <c r="P142" s="5">
        <f>IFERROR(VLOOKUP(P$3&amp;$A142,[3]Calcs!$Q$2:$R$2281,2,0),"")</f>
        <v>42.940818706484336</v>
      </c>
      <c r="Q142" s="5">
        <f>IFERROR(VLOOKUP(Q$3&amp;$A142,[3]Calcs!$Q$2:$R$2281,2,0),"")</f>
        <v>47.668684613451298</v>
      </c>
      <c r="R142" s="5">
        <f>IFERROR(VLOOKUP(R$3&amp;$A142,[3]Calcs!$Q$2:$R$2281,2,0),"")</f>
        <v>47.781039444186241</v>
      </c>
      <c r="S142" s="5">
        <f>IFERROR(VLOOKUP(S$3&amp;$A142,[3]Calcs!$Q$2:$R$2281,2,0),"")</f>
        <v>45.547613094607044</v>
      </c>
      <c r="T142" s="127">
        <f t="shared" si="80"/>
        <v>0.35809245354473557</v>
      </c>
      <c r="U142" s="6">
        <f t="shared" si="81"/>
        <v>0.69000888482401923</v>
      </c>
      <c r="V142" s="6">
        <f t="shared" si="82"/>
        <v>-2.2334263495791973</v>
      </c>
      <c r="W142" s="17" t="str">
        <f>_xlfn.XLOOKUP(W$3&amp;$A142,[3]Calcs!$Q$2:$Q$2281,[3]Calcs!$H$2:$H$2281,"")</f>
        <v/>
      </c>
      <c r="X142" s="5">
        <f>_xlfn.XLOOKUP(X$3&amp;$A142,[3]Calcs!$Q$2:$Q$2281,[3]Calcs!$H$2:$H$2281,"")</f>
        <v>4.8998069763183594</v>
      </c>
      <c r="Y142" s="5">
        <f>_xlfn.XLOOKUP(Y$3&amp;$A142,[3]Calcs!$Q$2:$Q$2281,[3]Calcs!$H$2:$H$2281,"")</f>
        <v>4.9316420555114746</v>
      </c>
      <c r="Z142" s="5">
        <f>_xlfn.XLOOKUP(Z$3&amp;$A142,[3]Calcs!$Q$2:$Q$2281,[3]Calcs!$H$2:$H$2281,"")</f>
        <v>4.9634771347045898</v>
      </c>
      <c r="AA142" s="5">
        <f>_xlfn.XLOOKUP(AA$3&amp;$A142,[3]Calcs!$Q$2:$Q$2281,[3]Calcs!$H$2:$H$2281,"")</f>
        <v>4.6685175895690918</v>
      </c>
      <c r="AB142" s="5">
        <f>_xlfn.XLOOKUP(AB$3&amp;$A142,[3]Calcs!$Q$2:$Q$2281,[3]Calcs!$H$2:$H$2281,"")</f>
        <v>4.9946708679199219</v>
      </c>
      <c r="AC142" s="5">
        <f>_xlfn.XLOOKUP(AC$3&amp;$A142,[3]Calcs!$Q$2:$Q$2281,[3]Calcs!$H$2:$H$2281,"")</f>
        <v>4.7731447219848633</v>
      </c>
      <c r="AD142" s="5">
        <f>_xlfn.XLOOKUP(AD$3&amp;$A142,[3]Calcs!$Q$2:$Q$2281,[3]Calcs!$H$2:$H$2281,"")</f>
        <v>5.123664379119873</v>
      </c>
      <c r="AE142" s="5">
        <f>_xlfn.XLOOKUP(AE$3&amp;$A142,[3]Calcs!$Q$2:$Q$2281,[3]Calcs!$H$2:$H$2281,"")</f>
        <v>5.2489542961120605</v>
      </c>
      <c r="AF142" s="5">
        <f>_xlfn.XLOOKUP(AF$3&amp;$A142,[3]Calcs!$Q$2:$Q$2281,[3]Calcs!$H$2:$H$2281,"")</f>
        <v>5.1171779632568359</v>
      </c>
      <c r="AG142" s="5">
        <f>_xlfn.XLOOKUP(AG$3&amp;$A142,[3]Calcs!$Q$2:$Q$2281,[3]Calcs!$H$2:$H$2281,"")</f>
        <v>5.1808652877807617</v>
      </c>
      <c r="AH142" s="5">
        <f>_xlfn.XLOOKUP(AH$3&amp;$A142,[3]Calcs!$Q$2:$Q$2281,[3]Calcs!$H$2:$H$2281,"")</f>
        <v>5.089902400970459</v>
      </c>
      <c r="AI142" s="5">
        <f>_xlfn.XLOOKUP(AI$3&amp;$A142,[3]Calcs!$Q$2:$Q$2281,[3]Calcs!$H$2:$H$2281,"")</f>
        <v>5.8874011039733887</v>
      </c>
      <c r="AJ142" s="5">
        <f>_xlfn.XLOOKUP(AJ$3&amp;$A142,[3]Calcs!$Q$2:$Q$2281,[3]Calcs!$H$2:$H$2281,"")</f>
        <v>6.0155224800109863</v>
      </c>
      <c r="AK142" s="128">
        <f>_xlfn.XLOOKUP(AK$3&amp;$A142,[3]Calcs!$Q$2:$Q$2281,[3]Calcs!$H$2:$H$2281,"")</f>
        <v>5.5158162117004395</v>
      </c>
      <c r="AL142" s="127">
        <f t="shared" si="83"/>
        <v>7.8223385653652985E-2</v>
      </c>
      <c r="AM142" s="6">
        <f t="shared" si="84"/>
        <v>-0.49970626831054688</v>
      </c>
      <c r="AN142" s="17">
        <f>_xlfn.XLOOKUP(AN$3&amp;$A142,[3]Calcs!$Q$2:$Q$2281,[3]Calcs!$G$2:$G$2281,"")</f>
        <v>75.3</v>
      </c>
      <c r="AO142" s="5">
        <f>_xlfn.XLOOKUP(AO$3&amp;$A142,[3]Calcs!$Q$2:$Q$2281,[3]Calcs!$G$2:$G$2281,"")</f>
        <v>75.5</v>
      </c>
      <c r="AP142" s="5">
        <f>_xlfn.XLOOKUP(AP$3&amp;$A142,[3]Calcs!$Q$2:$Q$2281,[3]Calcs!$G$2:$G$2281,"")</f>
        <v>75.7</v>
      </c>
      <c r="AQ142" s="5">
        <f>_xlfn.XLOOKUP(AQ$3&amp;$A142,[3]Calcs!$Q$2:$Q$2281,[3]Calcs!$G$2:$G$2281,"")</f>
        <v>75.8</v>
      </c>
      <c r="AR142" s="5">
        <f>_xlfn.XLOOKUP(AR$3&amp;$A142,[3]Calcs!$Q$2:$Q$2281,[3]Calcs!$G$2:$G$2281,"")</f>
        <v>76</v>
      </c>
      <c r="AS142" s="5">
        <f>_xlfn.XLOOKUP(AS$3&amp;$A142,[3]Calcs!$Q$2:$Q$2281,[3]Calcs!$G$2:$G$2281,"")</f>
        <v>76.2</v>
      </c>
      <c r="AT142" s="5">
        <f>_xlfn.XLOOKUP(AT$3&amp;$A142,[3]Calcs!$Q$2:$Q$2281,[3]Calcs!$G$2:$G$2281,"")</f>
        <v>76.400000000000006</v>
      </c>
      <c r="AU142" s="5">
        <f>_xlfn.XLOOKUP(AU$3&amp;$A142,[3]Calcs!$Q$2:$Q$2281,[3]Calcs!$G$2:$G$2281,"")</f>
        <v>76.599999999999994</v>
      </c>
      <c r="AV142" s="5">
        <f>_xlfn.XLOOKUP(AV$3&amp;$A142,[3]Calcs!$Q$2:$Q$2281,[3]Calcs!$G$2:$G$2281,"")</f>
        <v>76.7</v>
      </c>
      <c r="AW142" s="5">
        <f>_xlfn.XLOOKUP(AW$3&amp;$A142,[3]Calcs!$Q$2:$Q$2281,[3]Calcs!$G$2:$G$2281,"")</f>
        <v>76.900000000000006</v>
      </c>
      <c r="AX142" s="5">
        <f>_xlfn.XLOOKUP(AX$3&amp;$A142,[3]Calcs!$Q$2:$Q$2281,[3]Calcs!$G$2:$G$2281,"")</f>
        <v>77</v>
      </c>
      <c r="AY142" s="5">
        <f>_xlfn.XLOOKUP(AY$3&amp;$A142,[3]Calcs!$Q$2:$Q$2281,[3]Calcs!$G$2:$G$2281,"")</f>
        <v>77.099999999999994</v>
      </c>
      <c r="AZ142" s="5">
        <f>_xlfn.XLOOKUP(AZ$3&amp;$A142,[3]Calcs!$Q$2:$Q$2281,[3]Calcs!$G$2:$G$2281,"")</f>
        <v>77.3</v>
      </c>
      <c r="BA142" s="5">
        <f>_xlfn.XLOOKUP(BA$3&amp;$A142,[3]Calcs!$Q$2:$Q$2281,[3]Calcs!$G$2:$G$2281,"")</f>
        <v>77.400000000000006</v>
      </c>
      <c r="BB142" s="5">
        <f>_xlfn.XLOOKUP(BB$3&amp;$A142,[3]Calcs!$Q$2:$Q$2281,[3]Calcs!$G$2:$G$2281,"")</f>
        <v>76.026620155038771</v>
      </c>
      <c r="BC142" s="127">
        <f t="shared" si="85"/>
        <v>0.16329670329670337</v>
      </c>
      <c r="BD142" s="6">
        <f t="shared" si="86"/>
        <v>-1.3733798449612351</v>
      </c>
      <c r="BE142" s="17">
        <f>_xlfn.XLOOKUP(BE$3&amp;$A142,[3]Calcs!$Q$2:$Q$2281,[3]Calcs!$I$2:$I$2281,"")</f>
        <v>3.0273023922801499</v>
      </c>
      <c r="BF142" s="5">
        <f>_xlfn.XLOOKUP(BF$3&amp;$A142,[3]Calcs!$Q$2:$Q$2281,[3]Calcs!$I$2:$I$2281,"")</f>
        <v>3.10127621705705</v>
      </c>
      <c r="BG142" s="5">
        <f>_xlfn.XLOOKUP(BG$3&amp;$A142,[3]Calcs!$Q$2:$Q$2281,[3]Calcs!$I$2:$I$2281,"")</f>
        <v>3.4123121751270999</v>
      </c>
      <c r="BH142" s="5">
        <f>_xlfn.XLOOKUP(BH$3&amp;$A142,[3]Calcs!$Q$2:$Q$2281,[3]Calcs!$I$2:$I$2281,"")</f>
        <v>3.22382585827985</v>
      </c>
      <c r="BI142" s="5">
        <f>_xlfn.XLOOKUP(BI$3&amp;$A142,[3]Calcs!$Q$2:$Q$2281,[3]Calcs!$I$2:$I$2281,"")</f>
        <v>3.1322460843000202</v>
      </c>
      <c r="BJ142" s="5">
        <f>_xlfn.XLOOKUP(BJ$3&amp;$A142,[3]Calcs!$Q$2:$Q$2281,[3]Calcs!$I$2:$I$2281,"")</f>
        <v>3.4166015148709401</v>
      </c>
      <c r="BK142" s="5">
        <f>_xlfn.XLOOKUP(BK$3&amp;$A142,[3]Calcs!$Q$2:$Q$2281,[3]Calcs!$I$2:$I$2281,"")</f>
        <v>3.3066013777227798</v>
      </c>
      <c r="BL142" s="5">
        <f>_xlfn.XLOOKUP(BL$3&amp;$A142,[3]Calcs!$Q$2:$Q$2281,[3]Calcs!$I$2:$I$2281,"")</f>
        <v>3.32498097777568</v>
      </c>
      <c r="BM142" s="5">
        <f>_xlfn.XLOOKUP(BM$3&amp;$A142,[3]Calcs!$Q$2:$Q$2281,[3]Calcs!$I$2:$I$2281,"")</f>
        <v>3.2632397115642999</v>
      </c>
      <c r="BN142" s="5">
        <f>_xlfn.XLOOKUP(BN$3&amp;$A142,[3]Calcs!$Q$2:$Q$2281,[3]Calcs!$I$2:$I$2281,"")</f>
        <v>3.3623568348930699</v>
      </c>
      <c r="BO142" s="5">
        <f>_xlfn.XLOOKUP(BO$3&amp;$A142,[3]Calcs!$Q$2:$Q$2281,[3]Calcs!$I$2:$I$2281,"")</f>
        <v>3.6166246327433398</v>
      </c>
      <c r="BP142" s="5">
        <f>_xlfn.XLOOKUP(BP$3&amp;$A142,[3]Calcs!$Q$2:$Q$2281,[3]Calcs!$I$2:$I$2281,"")</f>
        <v>3.4922204882941701</v>
      </c>
      <c r="BQ142" s="5">
        <f>_xlfn.XLOOKUP(BQ$3&amp;$A142,[3]Calcs!$Q$2:$Q$2281,[3]Calcs!$I$2:$I$2281,"")</f>
        <v>3.5088190122750325</v>
      </c>
      <c r="BR142" s="5">
        <f>_xlfn.XLOOKUP(BR$3&amp;$A142,[3]Calcs!$Q$2:$Q$2281,[3]Calcs!$I$2:$I$2281,"")</f>
        <v>3.6483050944700017</v>
      </c>
      <c r="BS142" s="5">
        <f>_xlfn.XLOOKUP(BS$3&amp;$A142,[3]Calcs!$Q$2:$Q$2281,[3]Calcs!$I$2:$I$2281,"")</f>
        <v>3.2728155371538419</v>
      </c>
      <c r="BT142" s="127">
        <f t="shared" si="87"/>
        <v>3.6777186942224552E-2</v>
      </c>
      <c r="BU142" s="6">
        <f t="shared" si="88"/>
        <v>-0.37548955731615985</v>
      </c>
      <c r="BV142" s="15" t="str">
        <f t="shared" si="94"/>
        <v/>
      </c>
      <c r="BW142">
        <f t="shared" si="94"/>
        <v>57</v>
      </c>
      <c r="BX142">
        <f t="shared" si="94"/>
        <v>66</v>
      </c>
      <c r="BY142">
        <f t="shared" si="94"/>
        <v>62</v>
      </c>
      <c r="BZ142">
        <f t="shared" si="94"/>
        <v>74</v>
      </c>
      <c r="CA142">
        <f t="shared" si="94"/>
        <v>70</v>
      </c>
      <c r="CB142">
        <f t="shared" si="94"/>
        <v>82</v>
      </c>
      <c r="CC142">
        <f t="shared" si="94"/>
        <v>70</v>
      </c>
      <c r="CD142">
        <f t="shared" si="94"/>
        <v>66</v>
      </c>
      <c r="CE142">
        <f t="shared" si="94"/>
        <v>74</v>
      </c>
      <c r="CF142">
        <f t="shared" si="94"/>
        <v>80</v>
      </c>
      <c r="CG142">
        <f t="shared" si="94"/>
        <v>83</v>
      </c>
      <c r="CH142">
        <f t="shared" si="94"/>
        <v>54</v>
      </c>
      <c r="CI142">
        <f t="shared" si="94"/>
        <v>54</v>
      </c>
      <c r="CJ142">
        <f t="shared" si="94"/>
        <v>50</v>
      </c>
      <c r="CK142" s="17" t="s">
        <v>333</v>
      </c>
      <c r="CL142" s="5">
        <v>3.762791</v>
      </c>
      <c r="CM142" s="5">
        <v>3.7542610000000001</v>
      </c>
      <c r="CN142" s="5">
        <v>3.7359450000000001</v>
      </c>
      <c r="CO142" s="5">
        <v>3.7054780000000003</v>
      </c>
      <c r="CP142" s="5">
        <v>3.6611729999999998</v>
      </c>
      <c r="CQ142" s="5">
        <v>3.6049720000000001</v>
      </c>
      <c r="CR142" s="5">
        <v>3.5425979999999999</v>
      </c>
      <c r="CS142" s="5">
        <v>3.4821060000000004</v>
      </c>
      <c r="CT142" s="5">
        <v>3.4293620000000002</v>
      </c>
      <c r="CU142" s="5">
        <v>3.386263</v>
      </c>
      <c r="CV142" s="5">
        <v>3.351534</v>
      </c>
      <c r="CW142" s="5">
        <v>3.3239290000000001</v>
      </c>
      <c r="CX142" s="5">
        <v>3.3009979999999999</v>
      </c>
      <c r="CY142" s="5">
        <v>3.280815</v>
      </c>
      <c r="CZ142" t="str">
        <f t="shared" si="95"/>
        <v/>
      </c>
      <c r="DA142">
        <f t="shared" si="95"/>
        <v>162.2435458463072</v>
      </c>
      <c r="DB142">
        <f t="shared" si="95"/>
        <v>157.94117748591441</v>
      </c>
      <c r="DC142">
        <f t="shared" si="95"/>
        <v>160.63972796831055</v>
      </c>
      <c r="DD142">
        <f t="shared" si="95"/>
        <v>154.27965917586198</v>
      </c>
      <c r="DE142">
        <f t="shared" si="95"/>
        <v>155.3765965559532</v>
      </c>
      <c r="DF142">
        <f t="shared" si="95"/>
        <v>149.68886659306779</v>
      </c>
      <c r="DG142">
        <f t="shared" si="95"/>
        <v>155.11183025021396</v>
      </c>
      <c r="DH142">
        <f t="shared" si="95"/>
        <v>156.18622258781974</v>
      </c>
      <c r="DI142">
        <f t="shared" si="95"/>
        <v>149.54420558970864</v>
      </c>
      <c r="DJ142">
        <f t="shared" si="95"/>
        <v>145.23646792193244</v>
      </c>
      <c r="DK142">
        <f t="shared" si="95"/>
        <v>143.91761388261827</v>
      </c>
      <c r="DL142">
        <f t="shared" si="95"/>
        <v>158.44732317850458</v>
      </c>
      <c r="DM142">
        <f t="shared" si="95"/>
        <v>157.72511564317989</v>
      </c>
      <c r="DN142">
        <f t="shared" si="95"/>
        <v>149.4332922549832</v>
      </c>
      <c r="DO142" s="5">
        <v>3.765422</v>
      </c>
      <c r="DP142" s="5">
        <v>3.762791</v>
      </c>
      <c r="DQ142" s="5">
        <v>3.7542610000000001</v>
      </c>
      <c r="DR142" s="5">
        <v>3.7359450000000001</v>
      </c>
      <c r="DS142" s="5">
        <v>3.7054780000000003</v>
      </c>
      <c r="DT142" s="5">
        <v>3.6611729999999998</v>
      </c>
      <c r="DU142" s="5">
        <v>3.6049720000000001</v>
      </c>
      <c r="DV142" s="5">
        <v>3.5425979999999999</v>
      </c>
      <c r="DW142" s="5">
        <v>3.4821060000000004</v>
      </c>
      <c r="DX142" s="5">
        <v>3.4293620000000002</v>
      </c>
      <c r="DY142" s="5">
        <v>3.386263</v>
      </c>
      <c r="DZ142" s="5">
        <v>3.351534</v>
      </c>
      <c r="EA142" s="5">
        <v>3.3239290000000001</v>
      </c>
      <c r="EB142" s="5">
        <v>3.3009979999999999</v>
      </c>
      <c r="EC142" s="5">
        <v>3.280815</v>
      </c>
      <c r="ED142" s="130" cm="1">
        <f t="array" ref="ED142">TREND($EE142:$EQ142,$EE$3:$EQ$3,ED$3)</f>
        <v>1.1107812527620622</v>
      </c>
      <c r="EE142" s="6">
        <f t="shared" si="96"/>
        <v>1.1539631473590455</v>
      </c>
      <c r="EF142" s="6">
        <f t="shared" si="96"/>
        <v>1.1124436367800461</v>
      </c>
      <c r="EG142" s="6">
        <f t="shared" si="96"/>
        <v>1.1141322119113917</v>
      </c>
      <c r="EH142" s="6">
        <f t="shared" si="93"/>
        <v>1.0835675869510448</v>
      </c>
      <c r="EI142" s="6">
        <f t="shared" si="92"/>
        <v>1.1146837193520085</v>
      </c>
      <c r="EJ142" s="6">
        <f t="shared" si="79"/>
        <v>1.0355505856101404</v>
      </c>
      <c r="EK142" s="6">
        <f t="shared" si="78"/>
        <v>1.0975053490089961</v>
      </c>
      <c r="EL142" s="6">
        <f t="shared" si="78"/>
        <v>1.0848124933550125</v>
      </c>
      <c r="EM142" s="6">
        <f t="shared" si="78"/>
        <v>1.0383353652598257</v>
      </c>
      <c r="EN142" s="6">
        <f t="shared" si="78"/>
        <v>1.0317265650947445</v>
      </c>
      <c r="EO142" s="6">
        <f t="shared" si="78"/>
        <v>1.0324041395354111</v>
      </c>
      <c r="EP142" s="6">
        <f t="shared" si="78"/>
        <v>1.1450167349182643</v>
      </c>
      <c r="EQ142" s="6">
        <f t="shared" si="78"/>
        <v>1.1386885118584298</v>
      </c>
      <c r="ER142" s="6">
        <f t="shared" si="78"/>
        <v>1.1019379503273832</v>
      </c>
      <c r="ES142" s="17">
        <f t="shared" si="91"/>
        <v>39.12356236949018</v>
      </c>
      <c r="ET142" s="5">
        <f t="shared" si="91"/>
        <v>43.117873367483661</v>
      </c>
      <c r="EU142" s="5">
        <f t="shared" si="91"/>
        <v>42.069844767296253</v>
      </c>
      <c r="EV142" s="5">
        <f t="shared" si="91"/>
        <v>42.998418865457211</v>
      </c>
      <c r="EW142" s="5">
        <f t="shared" si="91"/>
        <v>41.63556204512939</v>
      </c>
      <c r="EX142" s="5">
        <f t="shared" si="91"/>
        <v>42.439020651565279</v>
      </c>
      <c r="EY142" s="5">
        <f t="shared" si="91"/>
        <v>41.522892991420676</v>
      </c>
      <c r="EZ142" s="5">
        <f t="shared" si="91"/>
        <v>43.784767633870388</v>
      </c>
      <c r="FA142" s="5">
        <f t="shared" si="89"/>
        <v>44.85395406912361</v>
      </c>
      <c r="FB142" s="5">
        <f t="shared" si="89"/>
        <v>43.607004915115006</v>
      </c>
      <c r="FC142" s="5">
        <f t="shared" si="89"/>
        <v>42.88989600687615</v>
      </c>
      <c r="FD142" s="5">
        <f t="shared" si="89"/>
        <v>42.940818706484336</v>
      </c>
      <c r="FE142" s="5">
        <f t="shared" si="89"/>
        <v>47.668684613451298</v>
      </c>
      <c r="FF142" s="5">
        <f t="shared" si="70"/>
        <v>47.781039444186241</v>
      </c>
      <c r="FG142" s="5">
        <f t="shared" si="90"/>
        <v>45.547613094607044</v>
      </c>
      <c r="FH142" s="15">
        <f t="shared" si="97"/>
        <v>147.31672246445046</v>
      </c>
      <c r="FI142">
        <f t="shared" si="97"/>
        <v>162.2435458463072</v>
      </c>
      <c r="FJ142">
        <f t="shared" si="97"/>
        <v>157.94117748591441</v>
      </c>
      <c r="FK142">
        <f t="shared" si="97"/>
        <v>160.63972796831055</v>
      </c>
      <c r="FL142">
        <f t="shared" si="97"/>
        <v>154.27965917586198</v>
      </c>
      <c r="FM142">
        <f t="shared" si="97"/>
        <v>155.3765965559532</v>
      </c>
      <c r="FN142">
        <f t="shared" si="97"/>
        <v>149.68886659306779</v>
      </c>
      <c r="FO142">
        <f t="shared" si="97"/>
        <v>155.11183025021396</v>
      </c>
      <c r="FP142">
        <f t="shared" si="97"/>
        <v>156.18622258781974</v>
      </c>
      <c r="FQ142">
        <f t="shared" si="97"/>
        <v>149.54420558970864</v>
      </c>
      <c r="FR142">
        <f t="shared" si="97"/>
        <v>145.23646792193244</v>
      </c>
      <c r="FS142">
        <f t="shared" si="97"/>
        <v>143.91761388261827</v>
      </c>
      <c r="FT142">
        <f t="shared" si="97"/>
        <v>158.44732317850458</v>
      </c>
      <c r="FU142">
        <f t="shared" si="97"/>
        <v>157.72511564317989</v>
      </c>
      <c r="FV142">
        <f t="shared" si="97"/>
        <v>149.4332922549832</v>
      </c>
    </row>
    <row r="143" spans="1:178">
      <c r="A143" t="str">
        <f>VLOOKUP(B143,'[3]country codes'!$A$3:$B$287,2,0)</f>
        <v>CIV</v>
      </c>
      <c r="B143" s="1" t="s">
        <v>104</v>
      </c>
      <c r="C143" s="15">
        <v>5</v>
      </c>
      <c r="E143" s="17" t="str">
        <f>IFERROR(VLOOKUP(E$3&amp;$A143,[3]Calcs!$Q$2:$R$2281,2,0),"")</f>
        <v/>
      </c>
      <c r="F143" s="5" t="str">
        <f>IFERROR(VLOOKUP(F$3&amp;$A143,[3]Calcs!$Q$2:$R$2281,2,0),"")</f>
        <v/>
      </c>
      <c r="G143" s="5" t="str">
        <f>IFERROR(VLOOKUP(G$3&amp;$A143,[3]Calcs!$Q$2:$R$2281,2,0),"")</f>
        <v/>
      </c>
      <c r="H143" s="5">
        <f>IFERROR(VLOOKUP(H$3&amp;$A143,[3]Calcs!$Q$2:$R$2281,2,0),"")</f>
        <v>31.694625972305353</v>
      </c>
      <c r="I143" s="5">
        <f>IFERROR(VLOOKUP(I$3&amp;$A143,[3]Calcs!$Q$2:$R$2281,2,0),"")</f>
        <v>31.299143304716861</v>
      </c>
      <c r="J143" s="5">
        <f>IFERROR(VLOOKUP(J$3&amp;$A143,[3]Calcs!$Q$2:$R$2281,2,0),"")</f>
        <v>31.045809351734107</v>
      </c>
      <c r="K143" s="5">
        <f>IFERROR(VLOOKUP(K$3&amp;$A143,[3]Calcs!$Q$2:$R$2281,2,0),"")</f>
        <v>30.493699176035612</v>
      </c>
      <c r="L143" s="5">
        <f>IFERROR(VLOOKUP(L$3&amp;$A143,[3]Calcs!$Q$2:$R$2281,2,0),"")</f>
        <v>30.09755241248714</v>
      </c>
      <c r="M143" s="5">
        <f>IFERROR(VLOOKUP(M$3&amp;$A143,[3]Calcs!$Q$2:$R$2281,2,0),"")</f>
        <v>29.79757024907542</v>
      </c>
      <c r="N143" s="5">
        <f>IFERROR(VLOOKUP(N$3&amp;$A143,[3]Calcs!$Q$2:$R$2281,2,0),"")</f>
        <v>34.814900258651953</v>
      </c>
      <c r="O143" s="5">
        <f>IFERROR(VLOOKUP(O$3&amp;$A143,[3]Calcs!$Q$2:$R$2281,2,0),"")</f>
        <v>35.607246893528838</v>
      </c>
      <c r="P143" s="5">
        <f>IFERROR(VLOOKUP(P$3&amp;$A143,[3]Calcs!$Q$2:$R$2281,2,0),"")</f>
        <v>37.972788711448672</v>
      </c>
      <c r="Q143" s="5">
        <f>IFERROR(VLOOKUP(Q$3&amp;$A143,[3]Calcs!$Q$2:$R$2281,2,0),"")</f>
        <v>39.080158448996279</v>
      </c>
      <c r="R143" s="5">
        <f>IFERROR(VLOOKUP(R$3&amp;$A143,[3]Calcs!$Q$2:$R$2281,2,0),"")</f>
        <v>39.645871731894253</v>
      </c>
      <c r="S143" s="5">
        <f>IFERROR(VLOOKUP(S$3&amp;$A143,[3]Calcs!$Q$2:$R$2281,2,0),"")</f>
        <v>39.395543779761056</v>
      </c>
      <c r="T143" s="127">
        <f t="shared" si="80"/>
        <v>0.96914246123051939</v>
      </c>
      <c r="U143" s="6">
        <f t="shared" si="81"/>
        <v>0.85092132673312826</v>
      </c>
      <c r="V143" s="6">
        <f t="shared" si="82"/>
        <v>-0.25032795213319758</v>
      </c>
      <c r="W143" s="17" t="str">
        <f>_xlfn.XLOOKUP(W$3&amp;$A143,[3]Calcs!$Q$2:$Q$2281,[3]Calcs!$H$2:$H$2281,"")</f>
        <v/>
      </c>
      <c r="X143" s="5" t="str">
        <f>_xlfn.XLOOKUP(X$3&amp;$A143,[3]Calcs!$Q$2:$Q$2281,[3]Calcs!$H$2:$H$2281,"")</f>
        <v/>
      </c>
      <c r="Y143" s="5" t="str">
        <f>_xlfn.XLOOKUP(Y$3&amp;$A143,[3]Calcs!$Q$2:$Q$2281,[3]Calcs!$H$2:$H$2281,"")</f>
        <v/>
      </c>
      <c r="Z143" s="5">
        <f>_xlfn.XLOOKUP(Z$3&amp;$A143,[3]Calcs!$Q$2:$Q$2281,[3]Calcs!$H$2:$H$2281,"")</f>
        <v>4.1971817016601563</v>
      </c>
      <c r="AA143" s="5">
        <f>_xlfn.XLOOKUP(AA$3&amp;$A143,[3]Calcs!$Q$2:$Q$2281,[3]Calcs!$H$2:$H$2281,"")</f>
        <v>4.0827276706695557</v>
      </c>
      <c r="AB143" s="5">
        <f>_xlfn.XLOOKUP(AB$3&amp;$A143,[3]Calcs!$Q$2:$Q$2281,[3]Calcs!$H$2:$H$2281,"")</f>
        <v>3.9682736396789551</v>
      </c>
      <c r="AC143" s="5">
        <f>_xlfn.XLOOKUP(AC$3&amp;$A143,[3]Calcs!$Q$2:$Q$2281,[3]Calcs!$H$2:$H$2281,"")</f>
        <v>3.8538196086883545</v>
      </c>
      <c r="AD143" s="5">
        <f>_xlfn.XLOOKUP(AD$3&amp;$A143,[3]Calcs!$Q$2:$Q$2281,[3]Calcs!$H$2:$H$2281,"")</f>
        <v>3.7393655776977539</v>
      </c>
      <c r="AE143" s="5">
        <f>_xlfn.XLOOKUP(AE$3&amp;$A143,[3]Calcs!$Q$2:$Q$2281,[3]Calcs!$H$2:$H$2281,"")</f>
        <v>3.5703685283660889</v>
      </c>
      <c r="AF143" s="5">
        <f>_xlfn.XLOOKUP(AF$3&amp;$A143,[3]Calcs!$Q$2:$Q$2281,[3]Calcs!$H$2:$H$2281,"")</f>
        <v>4.4450387954711914</v>
      </c>
      <c r="AG143" s="5">
        <f>_xlfn.XLOOKUP(AG$3&amp;$A143,[3]Calcs!$Q$2:$Q$2281,[3]Calcs!$H$2:$H$2281,"")</f>
        <v>4.5425457954406738</v>
      </c>
      <c r="AH143" s="5">
        <f>_xlfn.XLOOKUP(AH$3&amp;$A143,[3]Calcs!$Q$2:$Q$2281,[3]Calcs!$H$2:$H$2281,"")</f>
        <v>5.0377349853515625</v>
      </c>
      <c r="AI143" s="5">
        <f>_xlfn.XLOOKUP(AI$3&amp;$A143,[3]Calcs!$Q$2:$Q$2281,[3]Calcs!$H$2:$H$2281,"")</f>
        <v>5.2683749198913574</v>
      </c>
      <c r="AJ143" s="5">
        <f>_xlfn.XLOOKUP(AJ$3&amp;$A143,[3]Calcs!$Q$2:$Q$2281,[3]Calcs!$H$2:$H$2281,"")</f>
        <v>5.3920121192932129</v>
      </c>
      <c r="AK143" s="128">
        <f>_xlfn.XLOOKUP(AK$3&amp;$A143,[3]Calcs!$Q$2:$Q$2281,[3]Calcs!$H$2:$H$2281,"")</f>
        <v>5.2565035820007324</v>
      </c>
      <c r="AL143" s="127">
        <f t="shared" si="83"/>
        <v>0.14552955193953079</v>
      </c>
      <c r="AM143" s="6">
        <f t="shared" si="84"/>
        <v>-0.13550853729248047</v>
      </c>
      <c r="AN143" s="17">
        <f>_xlfn.XLOOKUP(AN$3&amp;$A143,[3]Calcs!$Q$2:$Q$2281,[3]Calcs!$G$2:$G$2281,"")</f>
        <v>50.6</v>
      </c>
      <c r="AO143" s="5">
        <f>_xlfn.XLOOKUP(AO$3&amp;$A143,[3]Calcs!$Q$2:$Q$2281,[3]Calcs!$G$2:$G$2281,"")</f>
        <v>51.1</v>
      </c>
      <c r="AP143" s="5">
        <f>_xlfn.XLOOKUP(AP$3&amp;$A143,[3]Calcs!$Q$2:$Q$2281,[3]Calcs!$G$2:$G$2281,"")</f>
        <v>51.7</v>
      </c>
      <c r="AQ143" s="5">
        <f>_xlfn.XLOOKUP(AQ$3&amp;$A143,[3]Calcs!$Q$2:$Q$2281,[3]Calcs!$G$2:$G$2281,"")</f>
        <v>52.3</v>
      </c>
      <c r="AR143" s="5">
        <f>_xlfn.XLOOKUP(AR$3&amp;$A143,[3]Calcs!$Q$2:$Q$2281,[3]Calcs!$G$2:$G$2281,"")</f>
        <v>53</v>
      </c>
      <c r="AS143" s="5">
        <f>_xlfn.XLOOKUP(AS$3&amp;$A143,[3]Calcs!$Q$2:$Q$2281,[3]Calcs!$G$2:$G$2281,"")</f>
        <v>53.6</v>
      </c>
      <c r="AT143" s="5">
        <f>_xlfn.XLOOKUP(AT$3&amp;$A143,[3]Calcs!$Q$2:$Q$2281,[3]Calcs!$G$2:$G$2281,"")</f>
        <v>54.3</v>
      </c>
      <c r="AU143" s="5">
        <f>_xlfn.XLOOKUP(AU$3&amp;$A143,[3]Calcs!$Q$2:$Q$2281,[3]Calcs!$G$2:$G$2281,"")</f>
        <v>54.9</v>
      </c>
      <c r="AV143" s="5">
        <f>_xlfn.XLOOKUP(AV$3&amp;$A143,[3]Calcs!$Q$2:$Q$2281,[3]Calcs!$G$2:$G$2281,"")</f>
        <v>55.5</v>
      </c>
      <c r="AW143" s="5">
        <f>_xlfn.XLOOKUP(AW$3&amp;$A143,[3]Calcs!$Q$2:$Q$2281,[3]Calcs!$G$2:$G$2281,"")</f>
        <v>56.1</v>
      </c>
      <c r="AX143" s="5">
        <f>_xlfn.XLOOKUP(AX$3&amp;$A143,[3]Calcs!$Q$2:$Q$2281,[3]Calcs!$G$2:$G$2281,"")</f>
        <v>56.6</v>
      </c>
      <c r="AY143" s="5">
        <f>_xlfn.XLOOKUP(AY$3&amp;$A143,[3]Calcs!$Q$2:$Q$2281,[3]Calcs!$G$2:$G$2281,"")</f>
        <v>57</v>
      </c>
      <c r="AZ143" s="5">
        <f>_xlfn.XLOOKUP(AZ$3&amp;$A143,[3]Calcs!$Q$2:$Q$2281,[3]Calcs!$G$2:$G$2281,"")</f>
        <v>57.4</v>
      </c>
      <c r="BA143" s="5">
        <f>_xlfn.XLOOKUP(BA$3&amp;$A143,[3]Calcs!$Q$2:$Q$2281,[3]Calcs!$G$2:$G$2281,"")</f>
        <v>57.8</v>
      </c>
      <c r="BB143" s="5">
        <f>_xlfn.XLOOKUP(BB$3&amp;$A143,[3]Calcs!$Q$2:$Q$2281,[3]Calcs!$G$2:$G$2281,"")</f>
        <v>58.186961240310076</v>
      </c>
      <c r="BC143" s="127">
        <f t="shared" si="85"/>
        <v>0.57692307692307676</v>
      </c>
      <c r="BD143" s="6">
        <f t="shared" si="86"/>
        <v>0.38696124031007884</v>
      </c>
      <c r="BE143" s="17">
        <f>_xlfn.XLOOKUP(BE$3&amp;$A143,[3]Calcs!$Q$2:$Q$2281,[3]Calcs!$I$2:$I$2281,"")</f>
        <v>1.06606154019328</v>
      </c>
      <c r="BF143" s="5">
        <f>_xlfn.XLOOKUP(BF$3&amp;$A143,[3]Calcs!$Q$2:$Q$2281,[3]Calcs!$I$2:$I$2281,"")</f>
        <v>1.0324476117958401</v>
      </c>
      <c r="BG143" s="5">
        <f>_xlfn.XLOOKUP(BG$3&amp;$A143,[3]Calcs!$Q$2:$Q$2281,[3]Calcs!$I$2:$I$2281,"")</f>
        <v>1.1234952603377799</v>
      </c>
      <c r="BH143" s="5">
        <f>_xlfn.XLOOKUP(BH$3&amp;$A143,[3]Calcs!$Q$2:$Q$2281,[3]Calcs!$I$2:$I$2281,"")</f>
        <v>1.0507866683270899</v>
      </c>
      <c r="BI143" s="5">
        <f>_xlfn.XLOOKUP(BI$3&amp;$A143,[3]Calcs!$Q$2:$Q$2281,[3]Calcs!$I$2:$I$2281,"")</f>
        <v>1.10815573075763</v>
      </c>
      <c r="BJ143" s="5">
        <f>_xlfn.XLOOKUP(BJ$3&amp;$A143,[3]Calcs!$Q$2:$Q$2281,[3]Calcs!$I$2:$I$2281,"")</f>
        <v>1.10168254878987</v>
      </c>
      <c r="BK143" s="5">
        <f>_xlfn.XLOOKUP(BK$3&amp;$A143,[3]Calcs!$Q$2:$Q$2281,[3]Calcs!$I$2:$I$2281,"")</f>
        <v>1.17308377924467</v>
      </c>
      <c r="BL143" s="5">
        <f>_xlfn.XLOOKUP(BL$3&amp;$A143,[3]Calcs!$Q$2:$Q$2281,[3]Calcs!$I$2:$I$2281,"")</f>
        <v>1.2243817398298</v>
      </c>
      <c r="BM143" s="5">
        <f>_xlfn.XLOOKUP(BM$3&amp;$A143,[3]Calcs!$Q$2:$Q$2281,[3]Calcs!$I$2:$I$2281,"")</f>
        <v>1.1501166748082601</v>
      </c>
      <c r="BN143" s="5">
        <f>_xlfn.XLOOKUP(BN$3&amp;$A143,[3]Calcs!$Q$2:$Q$2281,[3]Calcs!$I$2:$I$2281,"")</f>
        <v>1.2345521889976301</v>
      </c>
      <c r="BO143" s="5">
        <f>_xlfn.XLOOKUP(BO$3&amp;$A143,[3]Calcs!$Q$2:$Q$2281,[3]Calcs!$I$2:$I$2281,"")</f>
        <v>1.2569566645171599</v>
      </c>
      <c r="BP143" s="5">
        <f>_xlfn.XLOOKUP(BP$3&amp;$A143,[3]Calcs!$Q$2:$Q$2281,[3]Calcs!$I$2:$I$2281,"")</f>
        <v>1.42113069124629</v>
      </c>
      <c r="BQ143" s="5">
        <f>_xlfn.XLOOKUP(BQ$3&amp;$A143,[3]Calcs!$Q$2:$Q$2281,[3]Calcs!$I$2:$I$2281,"")</f>
        <v>1.497529256076999</v>
      </c>
      <c r="BR143" s="5">
        <f>_xlfn.XLOOKUP(BR$3&amp;$A143,[3]Calcs!$Q$2:$Q$2281,[3]Calcs!$I$2:$I$2281,"")</f>
        <v>1.5790173105464291</v>
      </c>
      <c r="BS143" s="5">
        <f>_xlfn.XLOOKUP(BS$3&amp;$A143,[3]Calcs!$Q$2:$Q$2281,[3]Calcs!$I$2:$I$2281,"")</f>
        <v>1.5277922442616205</v>
      </c>
      <c r="BT143" s="127">
        <f t="shared" si="87"/>
        <v>3.6779812270397949E-2</v>
      </c>
      <c r="BU143" s="6">
        <f t="shared" si="88"/>
        <v>-5.1225066284808607E-2</v>
      </c>
      <c r="BV143" s="15" t="str">
        <f t="shared" si="94"/>
        <v/>
      </c>
      <c r="BW143" t="str">
        <f t="shared" si="94"/>
        <v/>
      </c>
      <c r="BX143" t="str">
        <f t="shared" si="94"/>
        <v/>
      </c>
      <c r="BY143">
        <f t="shared" si="94"/>
        <v>116</v>
      </c>
      <c r="BZ143">
        <f t="shared" si="94"/>
        <v>121</v>
      </c>
      <c r="CA143">
        <f t="shared" si="94"/>
        <v>130</v>
      </c>
      <c r="CB143">
        <f t="shared" si="94"/>
        <v>134</v>
      </c>
      <c r="CC143">
        <f t="shared" si="94"/>
        <v>135</v>
      </c>
      <c r="CD143">
        <f t="shared" si="94"/>
        <v>135</v>
      </c>
      <c r="CE143">
        <f t="shared" si="94"/>
        <v>120</v>
      </c>
      <c r="CF143">
        <f t="shared" si="94"/>
        <v>114</v>
      </c>
      <c r="CG143">
        <f t="shared" si="94"/>
        <v>118</v>
      </c>
      <c r="CH143">
        <f t="shared" si="94"/>
        <v>112</v>
      </c>
      <c r="CI143">
        <f t="shared" si="94"/>
        <v>111</v>
      </c>
      <c r="CJ143">
        <f t="shared" si="94"/>
        <v>77</v>
      </c>
      <c r="CK143" s="17" t="s">
        <v>333</v>
      </c>
      <c r="CL143" s="5" t="s">
        <v>333</v>
      </c>
      <c r="CM143" s="5" t="s">
        <v>333</v>
      </c>
      <c r="CN143" s="5">
        <v>20.059146999999999</v>
      </c>
      <c r="CO143" s="5">
        <v>20.532944000000001</v>
      </c>
      <c r="CP143" s="5">
        <v>21.028651999999997</v>
      </c>
      <c r="CQ143" s="5">
        <v>21.547187999999998</v>
      </c>
      <c r="CR143" s="5">
        <v>22.087506000000001</v>
      </c>
      <c r="CS143" s="5">
        <v>22.647672</v>
      </c>
      <c r="CT143" s="5">
        <v>23.226148000000002</v>
      </c>
      <c r="CU143" s="5">
        <v>23.822725999999999</v>
      </c>
      <c r="CV143" s="5">
        <v>24.437474999999999</v>
      </c>
      <c r="CW143" s="5">
        <v>25.069226</v>
      </c>
      <c r="CX143" s="5">
        <v>25.716553999999999</v>
      </c>
      <c r="CY143" s="5">
        <v>26.378275000000002</v>
      </c>
      <c r="CZ143" t="str">
        <f t="shared" si="95"/>
        <v/>
      </c>
      <c r="DA143" t="str">
        <f t="shared" si="95"/>
        <v/>
      </c>
      <c r="DB143" t="str">
        <f t="shared" si="95"/>
        <v/>
      </c>
      <c r="DC143">
        <f t="shared" si="95"/>
        <v>635.76716148849096</v>
      </c>
      <c r="DD143">
        <f t="shared" si="95"/>
        <v>642.66355672372629</v>
      </c>
      <c r="DE143">
        <f t="shared" si="95"/>
        <v>652.85152091596206</v>
      </c>
      <c r="DF143">
        <f t="shared" si="95"/>
        <v>657.05346896148433</v>
      </c>
      <c r="DG143">
        <f t="shared" si="95"/>
        <v>664.77986949612421</v>
      </c>
      <c r="DH143">
        <f t="shared" si="95"/>
        <v>674.84559739801841</v>
      </c>
      <c r="DI143">
        <f t="shared" si="95"/>
        <v>808.61602601268862</v>
      </c>
      <c r="DJ143">
        <f t="shared" si="95"/>
        <v>848.26168635888871</v>
      </c>
      <c r="DK143">
        <f t="shared" si="95"/>
        <v>927.95907481630911</v>
      </c>
      <c r="DL143">
        <f t="shared" si="95"/>
        <v>979.70932427369723</v>
      </c>
      <c r="DM143">
        <f t="shared" si="95"/>
        <v>1019.5552012703321</v>
      </c>
      <c r="DN143">
        <f t="shared" si="95"/>
        <v>1039.1864875970766</v>
      </c>
      <c r="DO143" s="5">
        <v>18.754913999999999</v>
      </c>
      <c r="DP143" s="5">
        <v>19.171250000000001</v>
      </c>
      <c r="DQ143" s="5">
        <v>19.605567999999998</v>
      </c>
      <c r="DR143" s="5">
        <v>20.059146999999999</v>
      </c>
      <c r="DS143" s="5">
        <v>20.532944000000001</v>
      </c>
      <c r="DT143" s="5">
        <v>21.028651999999997</v>
      </c>
      <c r="DU143" s="5">
        <v>21.547187999999998</v>
      </c>
      <c r="DV143" s="5">
        <v>22.087506000000001</v>
      </c>
      <c r="DW143" s="5">
        <v>22.647672</v>
      </c>
      <c r="DX143" s="5">
        <v>23.226148000000002</v>
      </c>
      <c r="DY143" s="5">
        <v>23.822725999999999</v>
      </c>
      <c r="DZ143" s="5">
        <v>24.437474999999999</v>
      </c>
      <c r="EA143" s="5">
        <v>25.069226</v>
      </c>
      <c r="EB143" s="5">
        <v>25.716553999999999</v>
      </c>
      <c r="EC143" s="5">
        <v>26.378275000000002</v>
      </c>
      <c r="ED143" s="130" cm="1">
        <f t="array" ref="ED143">TREND($EG143:$EQ143,$EG$3:$EQ$3,ED$3)</f>
        <v>0.8099282223098605</v>
      </c>
      <c r="EE143" s="129" cm="1">
        <f t="array" ref="EE143">TREND($EG143:$EQ143,$EG$3:$EQ$3,EE$3)</f>
        <v>0.82300606322474934</v>
      </c>
      <c r="EF143" s="129" cm="1">
        <f t="array" ref="EF143">TREND($EG143:$EQ143,$EG$3:$EQ$3,EF$3)</f>
        <v>0.83608390413964173</v>
      </c>
      <c r="EG143" s="6">
        <f>IFERROR(H143/VLOOKUP($C143,$C$159:$S$166,H$3-2003,0),"")</f>
        <v>0.92867966837652205</v>
      </c>
      <c r="EH143" s="6">
        <f t="shared" si="93"/>
        <v>0.92109501675567884</v>
      </c>
      <c r="EI143" s="6">
        <f t="shared" si="92"/>
        <v>0.85517244135503168</v>
      </c>
      <c r="EJ143" s="6">
        <f t="shared" si="79"/>
        <v>0.81965860926522127</v>
      </c>
      <c r="EK143" s="6">
        <f t="shared" si="78"/>
        <v>0.84369067770919071</v>
      </c>
      <c r="EL143" s="6">
        <f t="shared" si="78"/>
        <v>0.81803291772050479</v>
      </c>
      <c r="EM143" s="6">
        <f t="shared" si="78"/>
        <v>0.93996466420104097</v>
      </c>
      <c r="EN143" s="6">
        <f t="shared" si="78"/>
        <v>0.94803900039675948</v>
      </c>
      <c r="EO143" s="6">
        <f t="shared" si="78"/>
        <v>0.98191703054147939</v>
      </c>
      <c r="EP143" s="6">
        <f t="shared" si="78"/>
        <v>0.98597972475796747</v>
      </c>
      <c r="EQ143" s="6">
        <f t="shared" si="78"/>
        <v>1.0178306948394367</v>
      </c>
      <c r="ER143" s="6">
        <f t="shared" si="78"/>
        <v>0.9544308339881773</v>
      </c>
      <c r="ES143" s="17">
        <f t="shared" si="91"/>
        <v>25.225940084176507</v>
      </c>
      <c r="ET143" s="5">
        <f t="shared" si="91"/>
        <v>27.327703052211088</v>
      </c>
      <c r="EU143" s="5">
        <f t="shared" si="91"/>
        <v>28.276189291035916</v>
      </c>
      <c r="EV143" s="5">
        <f t="shared" si="91"/>
        <v>31.694625972305353</v>
      </c>
      <c r="EW143" s="5">
        <f t="shared" si="91"/>
        <v>31.299143304716861</v>
      </c>
      <c r="EX143" s="5">
        <f t="shared" si="91"/>
        <v>31.045809351734107</v>
      </c>
      <c r="EY143" s="5">
        <f t="shared" si="91"/>
        <v>30.493699176035612</v>
      </c>
      <c r="EZ143" s="5">
        <f t="shared" si="91"/>
        <v>30.09755241248714</v>
      </c>
      <c r="FA143" s="5">
        <f t="shared" si="89"/>
        <v>29.79757024907542</v>
      </c>
      <c r="FB143" s="5">
        <f t="shared" si="89"/>
        <v>34.814900258651953</v>
      </c>
      <c r="FC143" s="5">
        <f t="shared" si="89"/>
        <v>35.607246893528838</v>
      </c>
      <c r="FD143" s="5">
        <f t="shared" si="89"/>
        <v>37.972788711448672</v>
      </c>
      <c r="FE143" s="5">
        <f t="shared" si="89"/>
        <v>39.080158448996279</v>
      </c>
      <c r="FF143" s="5">
        <f t="shared" si="70"/>
        <v>39.645871731894253</v>
      </c>
      <c r="FG143" s="5">
        <f t="shared" si="90"/>
        <v>39.395543779761056</v>
      </c>
      <c r="FH143" s="15">
        <f t="shared" si="97"/>
        <v>473.11033684788316</v>
      </c>
      <c r="FI143">
        <f t="shared" si="97"/>
        <v>523.90622713970185</v>
      </c>
      <c r="FJ143">
        <f t="shared" si="97"/>
        <v>554.3707519262764</v>
      </c>
      <c r="FK143">
        <f t="shared" si="97"/>
        <v>635.76716148849096</v>
      </c>
      <c r="FL143">
        <f t="shared" si="97"/>
        <v>642.66355672372629</v>
      </c>
      <c r="FM143">
        <f t="shared" si="97"/>
        <v>652.85152091596206</v>
      </c>
      <c r="FN143">
        <f t="shared" si="97"/>
        <v>657.05346896148433</v>
      </c>
      <c r="FO143">
        <f t="shared" si="97"/>
        <v>664.77986949612421</v>
      </c>
      <c r="FP143">
        <f t="shared" si="97"/>
        <v>674.84559739801841</v>
      </c>
      <c r="FQ143">
        <f t="shared" si="97"/>
        <v>808.61602601268862</v>
      </c>
      <c r="FR143">
        <f t="shared" si="97"/>
        <v>848.26168635888871</v>
      </c>
      <c r="FS143">
        <f t="shared" si="97"/>
        <v>927.95907481630911</v>
      </c>
      <c r="FT143">
        <f t="shared" si="97"/>
        <v>979.70932427369723</v>
      </c>
      <c r="FU143">
        <f t="shared" si="97"/>
        <v>1019.5552012703321</v>
      </c>
      <c r="FV143">
        <f t="shared" si="97"/>
        <v>1039.1864875970766</v>
      </c>
    </row>
    <row r="144" spans="1:178">
      <c r="A144" t="str">
        <f>VLOOKUP(B144,'[3]country codes'!$A$3:$B$287,2,0)</f>
        <v>IRQ</v>
      </c>
      <c r="B144" s="1" t="s">
        <v>65</v>
      </c>
      <c r="C144" s="15">
        <v>4</v>
      </c>
      <c r="E144" s="17" t="str">
        <f>IFERROR(VLOOKUP(E$3&amp;$A144,[3]Calcs!$Q$2:$R$2281,2,0),"")</f>
        <v/>
      </c>
      <c r="F144" s="5" t="str">
        <f>IFERROR(VLOOKUP(F$3&amp;$A144,[3]Calcs!$Q$2:$R$2281,2,0),"")</f>
        <v/>
      </c>
      <c r="G144" s="5">
        <f>IFERROR(VLOOKUP(G$3&amp;$A144,[3]Calcs!$Q$2:$R$2281,2,0),"")</f>
        <v>45.185077203464516</v>
      </c>
      <c r="H144" s="5">
        <f>IFERROR(VLOOKUP(H$3&amp;$A144,[3]Calcs!$Q$2:$R$2281,2,0),"")</f>
        <v>44.913368391915988</v>
      </c>
      <c r="I144" s="5">
        <f>IFERROR(VLOOKUP(I$3&amp;$A144,[3]Calcs!$Q$2:$R$2281,2,0),"")</f>
        <v>46.160991629304824</v>
      </c>
      <c r="J144" s="5">
        <f>IFERROR(VLOOKUP(J$3&amp;$A144,[3]Calcs!$Q$2:$R$2281,2,0),"")</f>
        <v>44.235291615471411</v>
      </c>
      <c r="K144" s="5">
        <f>IFERROR(VLOOKUP(K$3&amp;$A144,[3]Calcs!$Q$2:$R$2281,2,0),"")</f>
        <v>42.772023089520097</v>
      </c>
      <c r="L144" s="5">
        <f>IFERROR(VLOOKUP(L$3&amp;$A144,[3]Calcs!$Q$2:$R$2281,2,0),"")</f>
        <v>42.847463333930044</v>
      </c>
      <c r="M144" s="5">
        <f>IFERROR(VLOOKUP(M$3&amp;$A144,[3]Calcs!$Q$2:$R$2281,2,0),"")</f>
        <v>41.68415597952999</v>
      </c>
      <c r="N144" s="5">
        <f>IFERROR(VLOOKUP(N$3&amp;$A144,[3]Calcs!$Q$2:$R$2281,2,0),"")</f>
        <v>42.5627230672116</v>
      </c>
      <c r="O144" s="5">
        <f>IFERROR(VLOOKUP(O$3&amp;$A144,[3]Calcs!$Q$2:$R$2281,2,0),"")</f>
        <v>42.299791235177466</v>
      </c>
      <c r="P144" s="5">
        <f>IFERROR(VLOOKUP(P$3&amp;$A144,[3]Calcs!$Q$2:$R$2281,2,0),"")</f>
        <v>42.419068045061465</v>
      </c>
      <c r="Q144" s="5">
        <f>IFERROR(VLOOKUP(Q$3&amp;$A144,[3]Calcs!$Q$2:$R$2281,2,0),"")</f>
        <v>45.422605711098129</v>
      </c>
      <c r="R144" s="5">
        <f>IFERROR(VLOOKUP(R$3&amp;$A144,[3]Calcs!$Q$2:$R$2281,2,0),"")</f>
        <v>45.278856669252789</v>
      </c>
      <c r="S144" s="5">
        <f>IFERROR(VLOOKUP(S$3&amp;$A144,[3]Calcs!$Q$2:$R$2281,2,0),"")</f>
        <v>45.113527047845906</v>
      </c>
      <c r="T144" s="127">
        <f t="shared" si="80"/>
        <v>-0.11205407138527451</v>
      </c>
      <c r="U144" s="6">
        <f t="shared" si="81"/>
        <v>-0.26345858309716957</v>
      </c>
      <c r="V144" s="6">
        <f t="shared" si="82"/>
        <v>-0.16532962140688312</v>
      </c>
      <c r="W144" s="17" t="str">
        <f>_xlfn.XLOOKUP(W$3&amp;$A144,[3]Calcs!$Q$2:$Q$2281,[3]Calcs!$H$2:$H$2281,"")</f>
        <v/>
      </c>
      <c r="X144" s="5" t="str">
        <f>_xlfn.XLOOKUP(X$3&amp;$A144,[3]Calcs!$Q$2:$Q$2281,[3]Calcs!$H$2:$H$2281,"")</f>
        <v/>
      </c>
      <c r="Y144" s="5">
        <f>_xlfn.XLOOKUP(Y$3&amp;$A144,[3]Calcs!$Q$2:$Q$2281,[3]Calcs!$H$2:$H$2281,"")</f>
        <v>4.5898447036743164</v>
      </c>
      <c r="Z144" s="5">
        <f>_xlfn.XLOOKUP(Z$3&amp;$A144,[3]Calcs!$Q$2:$Q$2281,[3]Calcs!$H$2:$H$2281,"")</f>
        <v>4.7753167152404785</v>
      </c>
      <c r="AA144" s="5">
        <f>_xlfn.XLOOKUP(AA$3&amp;$A144,[3]Calcs!$Q$2:$Q$2281,[3]Calcs!$H$2:$H$2281,"")</f>
        <v>5.0654621124267578</v>
      </c>
      <c r="AB144" s="5">
        <f>_xlfn.XLOOKUP(AB$3&amp;$A144,[3]Calcs!$Q$2:$Q$2281,[3]Calcs!$H$2:$H$2281,"")</f>
        <v>4.7253661155700684</v>
      </c>
      <c r="AC144" s="5">
        <f>_xlfn.XLOOKUP(AC$3&amp;$A144,[3]Calcs!$Q$2:$Q$2281,[3]Calcs!$H$2:$H$2281,"")</f>
        <v>4.6595087051391602</v>
      </c>
      <c r="AD144" s="5">
        <f>_xlfn.XLOOKUP(AD$3&amp;$A144,[3]Calcs!$Q$2:$Q$2281,[3]Calcs!$H$2:$H$2281,"")</f>
        <v>4.7250170707702637</v>
      </c>
      <c r="AE144" s="5">
        <f>_xlfn.XLOOKUP(AE$3&amp;$A144,[3]Calcs!$Q$2:$Q$2281,[3]Calcs!$H$2:$H$2281,"")</f>
        <v>4.5415024757385254</v>
      </c>
      <c r="AF144" s="5">
        <f>_xlfn.XLOOKUP(AF$3&amp;$A144,[3]Calcs!$Q$2:$Q$2281,[3]Calcs!$H$2:$H$2281,"")</f>
        <v>4.4933772087097168</v>
      </c>
      <c r="AG144" s="5">
        <f>_xlfn.XLOOKUP(AG$3&amp;$A144,[3]Calcs!$Q$2:$Q$2281,[3]Calcs!$H$2:$H$2281,"")</f>
        <v>4.4125370979309082</v>
      </c>
      <c r="AH144" s="5">
        <f>_xlfn.XLOOKUP(AH$3&amp;$A144,[3]Calcs!$Q$2:$Q$2281,[3]Calcs!$H$2:$H$2281,"")</f>
        <v>4.4623990058898926</v>
      </c>
      <c r="AI144" s="5">
        <f>_xlfn.XLOOKUP(AI$3&amp;$A144,[3]Calcs!$Q$2:$Q$2281,[3]Calcs!$H$2:$H$2281,"")</f>
        <v>4.8864006996154785</v>
      </c>
      <c r="AJ144" s="5">
        <f>_xlfn.XLOOKUP(AJ$3&amp;$A144,[3]Calcs!$Q$2:$Q$2281,[3]Calcs!$H$2:$H$2281,"")</f>
        <v>4.8357830047607422</v>
      </c>
      <c r="AK144" s="128">
        <f>_xlfn.XLOOKUP(AK$3&amp;$A144,[3]Calcs!$Q$2:$Q$2281,[3]Calcs!$H$2:$H$2281,"")</f>
        <v>4.7851653099060059</v>
      </c>
      <c r="AL144" s="127">
        <f t="shared" si="83"/>
        <v>-9.6588068075113363E-3</v>
      </c>
      <c r="AM144" s="6">
        <f t="shared" si="84"/>
        <v>-5.0617694854736328E-2</v>
      </c>
      <c r="AN144" s="17">
        <f>_xlfn.XLOOKUP(AN$3&amp;$A144,[3]Calcs!$Q$2:$Q$2281,[3]Calcs!$G$2:$G$2281,"")</f>
        <v>68.2</v>
      </c>
      <c r="AO144" s="5">
        <f>_xlfn.XLOOKUP(AO$3&amp;$A144,[3]Calcs!$Q$2:$Q$2281,[3]Calcs!$G$2:$G$2281,"")</f>
        <v>68.099999999999994</v>
      </c>
      <c r="AP144" s="5">
        <f>_xlfn.XLOOKUP(AP$3&amp;$A144,[3]Calcs!$Q$2:$Q$2281,[3]Calcs!$G$2:$G$2281,"")</f>
        <v>68.2</v>
      </c>
      <c r="AQ144" s="5">
        <f>_xlfn.XLOOKUP(AQ$3&amp;$A144,[3]Calcs!$Q$2:$Q$2281,[3]Calcs!$G$2:$G$2281,"")</f>
        <v>68.3</v>
      </c>
      <c r="AR144" s="5">
        <f>_xlfn.XLOOKUP(AR$3&amp;$A144,[3]Calcs!$Q$2:$Q$2281,[3]Calcs!$G$2:$G$2281,"")</f>
        <v>68.599999999999994</v>
      </c>
      <c r="AS144" s="5">
        <f>_xlfn.XLOOKUP(AS$3&amp;$A144,[3]Calcs!$Q$2:$Q$2281,[3]Calcs!$G$2:$G$2281,"")</f>
        <v>68.8</v>
      </c>
      <c r="AT144" s="5">
        <f>_xlfn.XLOOKUP(AT$3&amp;$A144,[3]Calcs!$Q$2:$Q$2281,[3]Calcs!$G$2:$G$2281,"")</f>
        <v>69.099999999999994</v>
      </c>
      <c r="AU144" s="5">
        <f>_xlfn.XLOOKUP(AU$3&amp;$A144,[3]Calcs!$Q$2:$Q$2281,[3]Calcs!$G$2:$G$2281,"")</f>
        <v>69.400000000000006</v>
      </c>
      <c r="AV144" s="5">
        <f>_xlfn.XLOOKUP(AV$3&amp;$A144,[3]Calcs!$Q$2:$Q$2281,[3]Calcs!$G$2:$G$2281,"")</f>
        <v>69.7</v>
      </c>
      <c r="AW144" s="5">
        <f>_xlfn.XLOOKUP(AW$3&amp;$A144,[3]Calcs!$Q$2:$Q$2281,[3]Calcs!$G$2:$G$2281,"")</f>
        <v>69.900000000000006</v>
      </c>
      <c r="AX144" s="5">
        <f>_xlfn.XLOOKUP(AX$3&amp;$A144,[3]Calcs!$Q$2:$Q$2281,[3]Calcs!$G$2:$G$2281,"")</f>
        <v>70.099999999999994</v>
      </c>
      <c r="AY144" s="5">
        <f>_xlfn.XLOOKUP(AY$3&amp;$A144,[3]Calcs!$Q$2:$Q$2281,[3]Calcs!$G$2:$G$2281,"")</f>
        <v>70.3</v>
      </c>
      <c r="AZ144" s="5">
        <f>_xlfn.XLOOKUP(AZ$3&amp;$A144,[3]Calcs!$Q$2:$Q$2281,[3]Calcs!$G$2:$G$2281,"")</f>
        <v>70.5</v>
      </c>
      <c r="BA144" s="5">
        <f>_xlfn.XLOOKUP(BA$3&amp;$A144,[3]Calcs!$Q$2:$Q$2281,[3]Calcs!$G$2:$G$2281,"")</f>
        <v>70.599999999999994</v>
      </c>
      <c r="BB144" s="5">
        <f>_xlfn.XLOOKUP(BB$3&amp;$A144,[3]Calcs!$Q$2:$Q$2281,[3]Calcs!$G$2:$G$2281,"")</f>
        <v>69.578666666666663</v>
      </c>
      <c r="BC144" s="127">
        <f t="shared" si="85"/>
        <v>0.21670329670329663</v>
      </c>
      <c r="BD144" s="6">
        <f t="shared" si="86"/>
        <v>-1.021333333333331</v>
      </c>
      <c r="BE144" s="17">
        <f>_xlfn.XLOOKUP(BE$3&amp;$A144,[3]Calcs!$Q$2:$Q$2281,[3]Calcs!$I$2:$I$2281,"")</f>
        <v>1.36252910758398</v>
      </c>
      <c r="BF144" s="5">
        <f>_xlfn.XLOOKUP(BF$3&amp;$A144,[3]Calcs!$Q$2:$Q$2281,[3]Calcs!$I$2:$I$2281,"")</f>
        <v>1.21967134849656</v>
      </c>
      <c r="BG144" s="5">
        <f>_xlfn.XLOOKUP(BG$3&amp;$A144,[3]Calcs!$Q$2:$Q$2281,[3]Calcs!$I$2:$I$2281,"")</f>
        <v>1.29845807676167</v>
      </c>
      <c r="BH144" s="5">
        <f>_xlfn.XLOOKUP(BH$3&amp;$A144,[3]Calcs!$Q$2:$Q$2281,[3]Calcs!$I$2:$I$2281,"")</f>
        <v>1.55171062625365</v>
      </c>
      <c r="BI144" s="5">
        <f>_xlfn.XLOOKUP(BI$3&amp;$A144,[3]Calcs!$Q$2:$Q$2281,[3]Calcs!$I$2:$I$2281,"")</f>
        <v>1.7062294495202399</v>
      </c>
      <c r="BJ144" s="5">
        <f>_xlfn.XLOOKUP(BJ$3&amp;$A144,[3]Calcs!$Q$2:$Q$2281,[3]Calcs!$I$2:$I$2281,"")</f>
        <v>1.6507324656394999</v>
      </c>
      <c r="BK144" s="5">
        <f>_xlfn.XLOOKUP(BK$3&amp;$A144,[3]Calcs!$Q$2:$Q$2281,[3]Calcs!$I$2:$I$2281,"")</f>
        <v>1.8534176004339</v>
      </c>
      <c r="BL144" s="5">
        <f>_xlfn.XLOOKUP(BL$3&amp;$A144,[3]Calcs!$Q$2:$Q$2281,[3]Calcs!$I$2:$I$2281,"")</f>
        <v>1.9737873990627499</v>
      </c>
      <c r="BM144" s="5">
        <f>_xlfn.XLOOKUP(BM$3&amp;$A144,[3]Calcs!$Q$2:$Q$2281,[3]Calcs!$I$2:$I$2281,"")</f>
        <v>1.9994527667558999</v>
      </c>
      <c r="BN144" s="5">
        <f>_xlfn.XLOOKUP(BN$3&amp;$A144,[3]Calcs!$Q$2:$Q$2281,[3]Calcs!$I$2:$I$2281,"")</f>
        <v>1.7715640336245699</v>
      </c>
      <c r="BO144" s="5">
        <f>_xlfn.XLOOKUP(BO$3&amp;$A144,[3]Calcs!$Q$2:$Q$2281,[3]Calcs!$I$2:$I$2281,"")</f>
        <v>1.7349394516455101</v>
      </c>
      <c r="BP144" s="5">
        <f>_xlfn.XLOOKUP(BP$3&amp;$A144,[3]Calcs!$Q$2:$Q$2281,[3]Calcs!$I$2:$I$2281,"")</f>
        <v>1.80340851393915</v>
      </c>
      <c r="BQ144" s="5">
        <f>_xlfn.XLOOKUP(BQ$3&amp;$A144,[3]Calcs!$Q$2:$Q$2281,[3]Calcs!$I$2:$I$2281,"")</f>
        <v>1.769129175399152</v>
      </c>
      <c r="BR144" s="5">
        <f>_xlfn.XLOOKUP(BR$3&amp;$A144,[3]Calcs!$Q$2:$Q$2281,[3]Calcs!$I$2:$I$2281,"")</f>
        <v>1.7369212207422728</v>
      </c>
      <c r="BS144" s="5">
        <f>_xlfn.XLOOKUP(BS$3&amp;$A144,[3]Calcs!$Q$2:$Q$2281,[3]Calcs!$I$2:$I$2281,"")</f>
        <v>1.5600840303920369</v>
      </c>
      <c r="BT144" s="127">
        <f t="shared" si="87"/>
        <v>4.0069215168849134E-2</v>
      </c>
      <c r="BU144" s="6">
        <f t="shared" si="88"/>
        <v>-0.17683719035023593</v>
      </c>
      <c r="BV144" s="15" t="str">
        <f t="shared" si="94"/>
        <v/>
      </c>
      <c r="BW144" t="str">
        <f t="shared" si="94"/>
        <v/>
      </c>
      <c r="BX144">
        <f t="shared" si="94"/>
        <v>43</v>
      </c>
      <c r="BY144">
        <f t="shared" si="94"/>
        <v>53</v>
      </c>
      <c r="BZ144">
        <f t="shared" si="94"/>
        <v>44</v>
      </c>
      <c r="CA144">
        <f t="shared" si="94"/>
        <v>56</v>
      </c>
      <c r="CB144">
        <f t="shared" si="94"/>
        <v>69</v>
      </c>
      <c r="CC144">
        <f t="shared" si="94"/>
        <v>78</v>
      </c>
      <c r="CD144">
        <f t="shared" si="94"/>
        <v>85</v>
      </c>
      <c r="CE144">
        <f t="shared" si="94"/>
        <v>82</v>
      </c>
      <c r="CF144">
        <f t="shared" si="94"/>
        <v>82</v>
      </c>
      <c r="CG144">
        <f t="shared" si="94"/>
        <v>87</v>
      </c>
      <c r="CH144">
        <f t="shared" si="94"/>
        <v>74</v>
      </c>
      <c r="CI144">
        <f t="shared" si="94"/>
        <v>71</v>
      </c>
      <c r="CJ144">
        <f t="shared" si="94"/>
        <v>54</v>
      </c>
      <c r="CK144" s="17" t="s">
        <v>333</v>
      </c>
      <c r="CL144" s="5" t="s">
        <v>333</v>
      </c>
      <c r="CM144" s="5">
        <v>28.385739000000001</v>
      </c>
      <c r="CN144" s="5">
        <v>28.973157</v>
      </c>
      <c r="CO144" s="5">
        <v>29.741976999999999</v>
      </c>
      <c r="CP144" s="5">
        <v>30.725304999999999</v>
      </c>
      <c r="CQ144" s="5">
        <v>31.890011999999999</v>
      </c>
      <c r="CR144" s="5">
        <v>33.157060999999999</v>
      </c>
      <c r="CS144" s="5">
        <v>34.411949</v>
      </c>
      <c r="CT144" s="5">
        <v>35.572268999999999</v>
      </c>
      <c r="CU144" s="5">
        <v>36.610631999999995</v>
      </c>
      <c r="CV144" s="5">
        <v>37.552788999999997</v>
      </c>
      <c r="CW144" s="5">
        <v>38.433604000000003</v>
      </c>
      <c r="CX144" s="5">
        <v>39.309788999999995</v>
      </c>
      <c r="CY144" s="5">
        <v>40.222502999999996</v>
      </c>
      <c r="CZ144" t="str">
        <f t="shared" si="95"/>
        <v/>
      </c>
      <c r="DA144" t="str">
        <f t="shared" si="95"/>
        <v/>
      </c>
      <c r="DB144">
        <f t="shared" si="95"/>
        <v>1282.6118081923937</v>
      </c>
      <c r="DC144">
        <f t="shared" si="95"/>
        <v>1301.2820738178195</v>
      </c>
      <c r="DD144">
        <f t="shared" si="95"/>
        <v>1372.9191513359765</v>
      </c>
      <c r="DE144">
        <f t="shared" si="95"/>
        <v>1359.1428266493017</v>
      </c>
      <c r="DF144">
        <f t="shared" si="95"/>
        <v>1364.0003295890729</v>
      </c>
      <c r="DG144">
        <f t="shared" si="95"/>
        <v>1420.6959554583818</v>
      </c>
      <c r="DH144">
        <f t="shared" si="95"/>
        <v>1434.4330496756311</v>
      </c>
      <c r="DI144">
        <f t="shared" si="95"/>
        <v>1514.052634319356</v>
      </c>
      <c r="DJ144">
        <f t="shared" si="95"/>
        <v>1548.6220905879075</v>
      </c>
      <c r="DK144">
        <f t="shared" si="95"/>
        <v>1592.9543118728357</v>
      </c>
      <c r="DL144">
        <f t="shared" si="95"/>
        <v>1745.7544405484839</v>
      </c>
      <c r="DM144">
        <f t="shared" si="95"/>
        <v>1779.9023018295698</v>
      </c>
      <c r="DN144">
        <f t="shared" si="95"/>
        <v>1814.5789770225629</v>
      </c>
      <c r="DO144" s="5">
        <v>27.448124</v>
      </c>
      <c r="DP144" s="5">
        <v>27.911241999999998</v>
      </c>
      <c r="DQ144" s="5">
        <v>28.385739000000001</v>
      </c>
      <c r="DR144" s="5">
        <v>28.973157</v>
      </c>
      <c r="DS144" s="5">
        <v>29.741976999999999</v>
      </c>
      <c r="DT144" s="5">
        <v>30.725304999999999</v>
      </c>
      <c r="DU144" s="5">
        <v>31.890011999999999</v>
      </c>
      <c r="DV144" s="5">
        <v>33.157060999999999</v>
      </c>
      <c r="DW144" s="5">
        <v>34.411949</v>
      </c>
      <c r="DX144" s="5">
        <v>35.572268999999999</v>
      </c>
      <c r="DY144" s="5">
        <v>36.610631999999995</v>
      </c>
      <c r="DZ144" s="5">
        <v>37.552788999999997</v>
      </c>
      <c r="EA144" s="5">
        <v>38.433604000000003</v>
      </c>
      <c r="EB144" s="5">
        <v>39.309788999999995</v>
      </c>
      <c r="EC144" s="5">
        <v>40.222502999999996</v>
      </c>
      <c r="ED144" s="127" t="str">
        <f>IFERROR(E144/VLOOKUP($C144,$C$159:$S$166,E$3-2003,0),"")</f>
        <v/>
      </c>
      <c r="EE144" s="129" cm="1">
        <f t="array" ref="EE144">TREND($EF144:$EQ144,$EF$3:$EQ$3,EE$3)</f>
        <v>1.0108944250186114</v>
      </c>
      <c r="EF144" s="6">
        <f>IFERROR(G144/VLOOKUP($C144,$C$159:$S$166,G$3-2003,0),"")</f>
        <v>1.0294902890725093</v>
      </c>
      <c r="EG144" s="6">
        <f>IFERROR(H144/VLOOKUP($C144,$C$159:$S$166,H$3-2003,0),"")</f>
        <v>1.0144128966086992</v>
      </c>
      <c r="EH144" s="6">
        <f t="shared" si="93"/>
        <v>1.0436670747454182</v>
      </c>
      <c r="EI144" s="6">
        <f t="shared" si="92"/>
        <v>1.0208451615618233</v>
      </c>
      <c r="EJ144" s="6">
        <f t="shared" si="92"/>
        <v>0.99633480519257733</v>
      </c>
      <c r="EK144" s="6">
        <f t="shared" si="78"/>
        <v>0.99372463898136965</v>
      </c>
      <c r="EL144" s="6">
        <f t="shared" si="78"/>
        <v>0.92881407056258369</v>
      </c>
      <c r="EM144" s="6">
        <f t="shared" si="78"/>
        <v>0.9609307925827334</v>
      </c>
      <c r="EN144" s="6">
        <f t="shared" si="78"/>
        <v>0.94946677624718911</v>
      </c>
      <c r="EO144" s="6">
        <f t="shared" si="78"/>
        <v>0.978796713121314</v>
      </c>
      <c r="EP144" s="6">
        <f t="shared" si="78"/>
        <v>1.0703687923024838</v>
      </c>
      <c r="EQ144" s="6">
        <f t="shared" si="78"/>
        <v>1.0375454348427386</v>
      </c>
      <c r="ER144" s="6">
        <f t="shared" si="78"/>
        <v>1.0349244797901351</v>
      </c>
      <c r="ES144" s="17" t="str">
        <f t="shared" si="91"/>
        <v/>
      </c>
      <c r="ET144" s="5">
        <f t="shared" si="91"/>
        <v>46.480387533519405</v>
      </c>
      <c r="EU144" s="5">
        <f t="shared" si="91"/>
        <v>45.185077203464516</v>
      </c>
      <c r="EV144" s="5">
        <f t="shared" si="91"/>
        <v>44.913368391915988</v>
      </c>
      <c r="EW144" s="5">
        <f t="shared" si="91"/>
        <v>46.160991629304824</v>
      </c>
      <c r="EX144" s="5">
        <f t="shared" si="91"/>
        <v>44.235291615471411</v>
      </c>
      <c r="EY144" s="5">
        <f t="shared" si="91"/>
        <v>42.772023089520097</v>
      </c>
      <c r="EZ144" s="5">
        <f t="shared" si="91"/>
        <v>42.847463333930044</v>
      </c>
      <c r="FA144" s="5">
        <f t="shared" si="89"/>
        <v>41.68415597952999</v>
      </c>
      <c r="FB144" s="5">
        <f t="shared" si="89"/>
        <v>42.5627230672116</v>
      </c>
      <c r="FC144" s="5">
        <f t="shared" si="89"/>
        <v>42.299791235177466</v>
      </c>
      <c r="FD144" s="5">
        <f t="shared" si="89"/>
        <v>42.419068045061465</v>
      </c>
      <c r="FE144" s="5">
        <f t="shared" si="89"/>
        <v>45.422605711098129</v>
      </c>
      <c r="FF144" s="5">
        <f t="shared" si="70"/>
        <v>45.278856669252789</v>
      </c>
      <c r="FG144" s="5">
        <f t="shared" si="90"/>
        <v>45.113527047845906</v>
      </c>
      <c r="FH144" s="15" t="str">
        <f t="shared" si="97"/>
        <v/>
      </c>
      <c r="FI144">
        <f t="shared" si="97"/>
        <v>1297.3253447018431</v>
      </c>
      <c r="FJ144">
        <f t="shared" si="97"/>
        <v>1282.6118081923937</v>
      </c>
      <c r="FK144">
        <f t="shared" si="97"/>
        <v>1301.2820738178195</v>
      </c>
      <c r="FL144">
        <f t="shared" si="97"/>
        <v>1372.9191513359765</v>
      </c>
      <c r="FM144">
        <f t="shared" si="97"/>
        <v>1359.1428266493017</v>
      </c>
      <c r="FN144">
        <f t="shared" si="97"/>
        <v>1364.0003295890729</v>
      </c>
      <c r="FO144">
        <f t="shared" si="97"/>
        <v>1420.6959554583818</v>
      </c>
      <c r="FP144">
        <f t="shared" si="97"/>
        <v>1434.4330496756311</v>
      </c>
      <c r="FQ144">
        <f t="shared" si="97"/>
        <v>1514.052634319356</v>
      </c>
      <c r="FR144">
        <f t="shared" si="97"/>
        <v>1548.6220905879075</v>
      </c>
      <c r="FS144">
        <f t="shared" si="97"/>
        <v>1592.9543118728357</v>
      </c>
      <c r="FT144">
        <f t="shared" si="97"/>
        <v>1745.7544405484839</v>
      </c>
      <c r="FU144">
        <f t="shared" si="97"/>
        <v>1779.9023018295698</v>
      </c>
      <c r="FV144">
        <f t="shared" si="97"/>
        <v>1814.5789770225629</v>
      </c>
    </row>
    <row r="145" spans="1:178">
      <c r="A145" t="str">
        <f>VLOOKUP(B145,'[3]country codes'!$A$3:$B$287,2,0)</f>
        <v>KOR</v>
      </c>
      <c r="B145" s="13" t="s">
        <v>127</v>
      </c>
      <c r="C145" s="15">
        <v>8</v>
      </c>
      <c r="E145" s="17">
        <f>IFERROR(VLOOKUP(E$3&amp;$A145,[3]Calcs!$Q$2:$R$2281,2,0),"")</f>
        <v>38.127097245284652</v>
      </c>
      <c r="F145" s="5">
        <f>IFERROR(VLOOKUP(F$3&amp;$A145,[3]Calcs!$Q$2:$R$2281,2,0),"")</f>
        <v>40.123716582258886</v>
      </c>
      <c r="G145" s="5">
        <f>IFERROR(VLOOKUP(G$3&amp;$A145,[3]Calcs!$Q$2:$R$2281,2,0),"")</f>
        <v>38.478426079441661</v>
      </c>
      <c r="H145" s="5">
        <f>IFERROR(VLOOKUP(H$3&amp;$A145,[3]Calcs!$Q$2:$R$2281,2,0),"")</f>
        <v>40.894801177928969</v>
      </c>
      <c r="I145" s="5">
        <f>IFERROR(VLOOKUP(I$3&amp;$A145,[3]Calcs!$Q$2:$R$2281,2,0),"")</f>
        <v>42.022076949851083</v>
      </c>
      <c r="J145" s="5">
        <f>IFERROR(VLOOKUP(J$3&amp;$A145,[3]Calcs!$Q$2:$R$2281,2,0),"")</f>
        <v>46.295253152852531</v>
      </c>
      <c r="K145" s="5">
        <f>IFERROR(VLOOKUP(K$3&amp;$A145,[3]Calcs!$Q$2:$R$2281,2,0),"")</f>
        <v>41.81140803900918</v>
      </c>
      <c r="L145" s="5">
        <f>IFERROR(VLOOKUP(L$3&amp;$A145,[3]Calcs!$Q$2:$R$2281,2,0),"")</f>
        <v>41.960729711195192</v>
      </c>
      <c r="M145" s="5">
        <f>IFERROR(VLOOKUP(M$3&amp;$A145,[3]Calcs!$Q$2:$R$2281,2,0),"")</f>
        <v>41.484031462276377</v>
      </c>
      <c r="N145" s="5">
        <f>IFERROR(VLOOKUP(N$3&amp;$A145,[3]Calcs!$Q$2:$R$2281,2,0),"")</f>
        <v>41.052980803549161</v>
      </c>
      <c r="O145" s="5">
        <f>IFERROR(VLOOKUP(O$3&amp;$A145,[3]Calcs!$Q$2:$R$2281,2,0),"")</f>
        <v>41.723447124529827</v>
      </c>
      <c r="P145" s="5">
        <f>IFERROR(VLOOKUP(P$3&amp;$A145,[3]Calcs!$Q$2:$R$2281,2,0),"")</f>
        <v>40.515577264527323</v>
      </c>
      <c r="Q145" s="5">
        <f>IFERROR(VLOOKUP(Q$3&amp;$A145,[3]Calcs!$Q$2:$R$2281,2,0),"")</f>
        <v>39.792367568777415</v>
      </c>
      <c r="R145" s="5">
        <f>IFERROR(VLOOKUP(R$3&amp;$A145,[3]Calcs!$Q$2:$R$2281,2,0),"")</f>
        <v>39.819071490455286</v>
      </c>
      <c r="S145" s="5">
        <f>IFERROR(VLOOKUP(S$3&amp;$A145,[3]Calcs!$Q$2:$R$2281,2,0),"")</f>
        <v>40.929150460271451</v>
      </c>
      <c r="T145" s="127">
        <f t="shared" si="80"/>
        <v>5.1331613626037262E-2</v>
      </c>
      <c r="U145" s="6">
        <f t="shared" si="81"/>
        <v>0.10959939382888574</v>
      </c>
      <c r="V145" s="6">
        <f t="shared" si="82"/>
        <v>1.1100789698161648</v>
      </c>
      <c r="W145" s="17">
        <f>_xlfn.XLOOKUP(W$3&amp;$A145,[3]Calcs!$Q$2:$Q$2281,[3]Calcs!$H$2:$H$2281,"")</f>
        <v>5.3321776390075684</v>
      </c>
      <c r="X145" s="5">
        <f>_xlfn.XLOOKUP(X$3&amp;$A145,[3]Calcs!$Q$2:$Q$2281,[3]Calcs!$H$2:$H$2281,"")</f>
        <v>5.7672758102416992</v>
      </c>
      <c r="Y145" s="5">
        <f>_xlfn.XLOOKUP(Y$3&amp;$A145,[3]Calcs!$Q$2:$Q$2281,[3]Calcs!$H$2:$H$2281,"")</f>
        <v>5.3896245956420898</v>
      </c>
      <c r="Z145" s="5">
        <f>_xlfn.XLOOKUP(Z$3&amp;$A145,[3]Calcs!$Q$2:$Q$2281,[3]Calcs!$H$2:$H$2281,"")</f>
        <v>5.6476898193359375</v>
      </c>
      <c r="AA145" s="5">
        <f>_xlfn.XLOOKUP(AA$3&amp;$A145,[3]Calcs!$Q$2:$Q$2281,[3]Calcs!$H$2:$H$2281,"")</f>
        <v>6.1160244941711426</v>
      </c>
      <c r="AB145" s="5">
        <f>_xlfn.XLOOKUP(AB$3&amp;$A145,[3]Calcs!$Q$2:$Q$2281,[3]Calcs!$H$2:$H$2281,"")</f>
        <v>6.946599006652832</v>
      </c>
      <c r="AC145" s="5">
        <f>_xlfn.XLOOKUP(AC$3&amp;$A145,[3]Calcs!$Q$2:$Q$2281,[3]Calcs!$H$2:$H$2281,"")</f>
        <v>6.0032868385314941</v>
      </c>
      <c r="AD145" s="5">
        <f>_xlfn.XLOOKUP(AD$3&amp;$A145,[3]Calcs!$Q$2:$Q$2281,[3]Calcs!$H$2:$H$2281,"")</f>
        <v>5.9588098526000977</v>
      </c>
      <c r="AE145" s="5">
        <f>_xlfn.XLOOKUP(AE$3&amp;$A145,[3]Calcs!$Q$2:$Q$2281,[3]Calcs!$H$2:$H$2281,"")</f>
        <v>5.8013253211975098</v>
      </c>
      <c r="AF145" s="5">
        <f>_xlfn.XLOOKUP(AF$3&amp;$A145,[3]Calcs!$Q$2:$Q$2281,[3]Calcs!$H$2:$H$2281,"")</f>
        <v>5.7802114486694336</v>
      </c>
      <c r="AG145" s="5">
        <f>_xlfn.XLOOKUP(AG$3&amp;$A145,[3]Calcs!$Q$2:$Q$2281,[3]Calcs!$H$2:$H$2281,"")</f>
        <v>5.9705643653869629</v>
      </c>
      <c r="AH145" s="5">
        <f>_xlfn.XLOOKUP(AH$3&amp;$A145,[3]Calcs!$Q$2:$Q$2281,[3]Calcs!$H$2:$H$2281,"")</f>
        <v>5.8738870620727539</v>
      </c>
      <c r="AI145" s="5">
        <f>_xlfn.XLOOKUP(AI$3&amp;$A145,[3]Calcs!$Q$2:$Q$2281,[3]Calcs!$H$2:$H$2281,"")</f>
        <v>5.8402314186096191</v>
      </c>
      <c r="AJ145" s="5">
        <f>_xlfn.XLOOKUP(AJ$3&amp;$A145,[3]Calcs!$Q$2:$Q$2281,[3]Calcs!$H$2:$H$2281,"")</f>
        <v>5.9028167724609375</v>
      </c>
      <c r="AK145" s="128">
        <f>_xlfn.XLOOKUP(AK$3&amp;$A145,[3]Calcs!$Q$2:$Q$2281,[3]Calcs!$H$2:$H$2281,"")</f>
        <v>5.7926955223083496</v>
      </c>
      <c r="AL145" s="127">
        <f t="shared" si="83"/>
        <v>2.1274595994215745E-2</v>
      </c>
      <c r="AM145" s="6">
        <f t="shared" si="84"/>
        <v>-0.11012125015258789</v>
      </c>
      <c r="AN145" s="17">
        <f>_xlfn.XLOOKUP(AN$3&amp;$A145,[3]Calcs!$Q$2:$Q$2281,[3]Calcs!$G$2:$G$2281,"")</f>
        <v>78.8</v>
      </c>
      <c r="AO145" s="5">
        <f>_xlfn.XLOOKUP(AO$3&amp;$A145,[3]Calcs!$Q$2:$Q$2281,[3]Calcs!$G$2:$G$2281,"")</f>
        <v>79.2</v>
      </c>
      <c r="AP145" s="5">
        <f>_xlfn.XLOOKUP(AP$3&amp;$A145,[3]Calcs!$Q$2:$Q$2281,[3]Calcs!$G$2:$G$2281,"")</f>
        <v>79.7</v>
      </c>
      <c r="AQ145" s="5">
        <f>_xlfn.XLOOKUP(AQ$3&amp;$A145,[3]Calcs!$Q$2:$Q$2281,[3]Calcs!$G$2:$G$2281,"")</f>
        <v>80.099999999999994</v>
      </c>
      <c r="AR145" s="5">
        <f>_xlfn.XLOOKUP(AR$3&amp;$A145,[3]Calcs!$Q$2:$Q$2281,[3]Calcs!$G$2:$G$2281,"")</f>
        <v>80.400000000000006</v>
      </c>
      <c r="AS145" s="5">
        <f>_xlfn.XLOOKUP(AS$3&amp;$A145,[3]Calcs!$Q$2:$Q$2281,[3]Calcs!$G$2:$G$2281,"")</f>
        <v>80.8</v>
      </c>
      <c r="AT145" s="5">
        <f>_xlfn.XLOOKUP(AT$3&amp;$A145,[3]Calcs!$Q$2:$Q$2281,[3]Calcs!$G$2:$G$2281,"")</f>
        <v>81.099999999999994</v>
      </c>
      <c r="AU145" s="5">
        <f>_xlfn.XLOOKUP(AU$3&amp;$A145,[3]Calcs!$Q$2:$Q$2281,[3]Calcs!$G$2:$G$2281,"")</f>
        <v>81.5</v>
      </c>
      <c r="AV145" s="5">
        <f>_xlfn.XLOOKUP(AV$3&amp;$A145,[3]Calcs!$Q$2:$Q$2281,[3]Calcs!$G$2:$G$2281,"")</f>
        <v>81.8</v>
      </c>
      <c r="AW145" s="5">
        <f>_xlfn.XLOOKUP(AW$3&amp;$A145,[3]Calcs!$Q$2:$Q$2281,[3]Calcs!$G$2:$G$2281,"")</f>
        <v>82.1</v>
      </c>
      <c r="AX145" s="5">
        <f>_xlfn.XLOOKUP(AX$3&amp;$A145,[3]Calcs!$Q$2:$Q$2281,[3]Calcs!$G$2:$G$2281,"")</f>
        <v>82.4</v>
      </c>
      <c r="AY145" s="5">
        <f>_xlfn.XLOOKUP(AY$3&amp;$A145,[3]Calcs!$Q$2:$Q$2281,[3]Calcs!$G$2:$G$2281,"")</f>
        <v>82.6</v>
      </c>
      <c r="AZ145" s="5">
        <f>_xlfn.XLOOKUP(AZ$3&amp;$A145,[3]Calcs!$Q$2:$Q$2281,[3]Calcs!$G$2:$G$2281,"")</f>
        <v>82.8</v>
      </c>
      <c r="BA145" s="5">
        <f>_xlfn.XLOOKUP(BA$3&amp;$A145,[3]Calcs!$Q$2:$Q$2281,[3]Calcs!$G$2:$G$2281,"")</f>
        <v>83</v>
      </c>
      <c r="BB145" s="5">
        <f>_xlfn.XLOOKUP(BB$3&amp;$A145,[3]Calcs!$Q$2:$Q$2281,[3]Calcs!$G$2:$G$2281,"")</f>
        <v>83.160883720930229</v>
      </c>
      <c r="BC145" s="127">
        <f t="shared" si="85"/>
        <v>0.32593406593406576</v>
      </c>
      <c r="BD145" s="6">
        <f t="shared" si="86"/>
        <v>0.1608837209302294</v>
      </c>
      <c r="BE145" s="17">
        <f>_xlfn.XLOOKUP(BE$3&amp;$A145,[3]Calcs!$Q$2:$Q$2281,[3]Calcs!$I$2:$I$2281,"")</f>
        <v>5.6144346333808999</v>
      </c>
      <c r="BF145" s="5">
        <f>_xlfn.XLOOKUP(BF$3&amp;$A145,[3]Calcs!$Q$2:$Q$2281,[3]Calcs!$I$2:$I$2281,"")</f>
        <v>5.7333711193620598</v>
      </c>
      <c r="BG145" s="5">
        <f>_xlfn.XLOOKUP(BG$3&amp;$A145,[3]Calcs!$Q$2:$Q$2281,[3]Calcs!$I$2:$I$2281,"")</f>
        <v>5.7222908792147402</v>
      </c>
      <c r="BH145" s="5">
        <f>_xlfn.XLOOKUP(BH$3&amp;$A145,[3]Calcs!$Q$2:$Q$2281,[3]Calcs!$I$2:$I$2281,"")</f>
        <v>5.4269114677425101</v>
      </c>
      <c r="BI145" s="5">
        <f>_xlfn.XLOOKUP(BI$3&amp;$A145,[3]Calcs!$Q$2:$Q$2281,[3]Calcs!$I$2:$I$2281,"")</f>
        <v>5.8489638909584896</v>
      </c>
      <c r="BJ145" s="5">
        <f>_xlfn.XLOOKUP(BJ$3&amp;$A145,[3]Calcs!$Q$2:$Q$2281,[3]Calcs!$I$2:$I$2281,"")</f>
        <v>5.8911672608784702</v>
      </c>
      <c r="BK145" s="5">
        <f>_xlfn.XLOOKUP(BK$3&amp;$A145,[3]Calcs!$Q$2:$Q$2281,[3]Calcs!$I$2:$I$2281,"")</f>
        <v>5.7816693313234797</v>
      </c>
      <c r="BL145" s="5">
        <f>_xlfn.XLOOKUP(BL$3&amp;$A145,[3]Calcs!$Q$2:$Q$2281,[3]Calcs!$I$2:$I$2281,"")</f>
        <v>5.7524472157032802</v>
      </c>
      <c r="BM145" s="5">
        <f>_xlfn.XLOOKUP(BM$3&amp;$A145,[3]Calcs!$Q$2:$Q$2281,[3]Calcs!$I$2:$I$2281,"")</f>
        <v>5.6840080184084396</v>
      </c>
      <c r="BN145" s="5">
        <f>_xlfn.XLOOKUP(BN$3&amp;$A145,[3]Calcs!$Q$2:$Q$2281,[3]Calcs!$I$2:$I$2281,"")</f>
        <v>5.7970809011425697</v>
      </c>
      <c r="BO145" s="5">
        <f>_xlfn.XLOOKUP(BO$3&amp;$A145,[3]Calcs!$Q$2:$Q$2281,[3]Calcs!$I$2:$I$2281,"")</f>
        <v>5.9279066788527501</v>
      </c>
      <c r="BP145" s="5">
        <f>_xlfn.XLOOKUP(BP$3&amp;$A145,[3]Calcs!$Q$2:$Q$2281,[3]Calcs!$I$2:$I$2281,"")</f>
        <v>6.1756556585748399</v>
      </c>
      <c r="BQ145" s="5">
        <f>_xlfn.XLOOKUP(BQ$3&amp;$A145,[3]Calcs!$Q$2:$Q$2281,[3]Calcs!$I$2:$I$2281,"")</f>
        <v>6.3358613205086645</v>
      </c>
      <c r="BR145" s="5">
        <f>_xlfn.XLOOKUP(BR$3&amp;$A145,[3]Calcs!$Q$2:$Q$2281,[3]Calcs!$I$2:$I$2281,"")</f>
        <v>6.4465725387576835</v>
      </c>
      <c r="BS145" s="5">
        <f>_xlfn.XLOOKUP(BS$3&amp;$A145,[3]Calcs!$Q$2:$Q$2281,[3]Calcs!$I$2:$I$2281,"")</f>
        <v>5.9364387294218295</v>
      </c>
      <c r="BT145" s="127">
        <f t="shared" si="87"/>
        <v>5.3016087214095661E-2</v>
      </c>
      <c r="BU145" s="6">
        <f t="shared" si="88"/>
        <v>-0.51013380933585406</v>
      </c>
      <c r="BV145" s="15">
        <f t="shared" si="94"/>
        <v>53</v>
      </c>
      <c r="BW145">
        <f t="shared" si="94"/>
        <v>76</v>
      </c>
      <c r="BX145">
        <f t="shared" si="94"/>
        <v>81</v>
      </c>
      <c r="BY145">
        <f t="shared" si="94"/>
        <v>81</v>
      </c>
      <c r="BZ145">
        <f t="shared" si="94"/>
        <v>70</v>
      </c>
      <c r="CA145">
        <f t="shared" si="94"/>
        <v>46</v>
      </c>
      <c r="CB145">
        <f t="shared" si="94"/>
        <v>78</v>
      </c>
      <c r="CC145">
        <f t="shared" si="94"/>
        <v>85</v>
      </c>
      <c r="CD145">
        <f t="shared" si="94"/>
        <v>86</v>
      </c>
      <c r="CE145">
        <f t="shared" si="94"/>
        <v>92</v>
      </c>
      <c r="CF145">
        <f t="shared" si="94"/>
        <v>85</v>
      </c>
      <c r="CG145">
        <f t="shared" si="94"/>
        <v>98</v>
      </c>
      <c r="CH145">
        <f t="shared" si="94"/>
        <v>107</v>
      </c>
      <c r="CI145">
        <f t="shared" si="94"/>
        <v>110</v>
      </c>
      <c r="CJ145">
        <f t="shared" si="94"/>
        <v>73</v>
      </c>
      <c r="CK145" s="17">
        <v>48.880448999999999</v>
      </c>
      <c r="CL145" s="5">
        <v>49.034813</v>
      </c>
      <c r="CM145" s="5">
        <v>49.182457999999997</v>
      </c>
      <c r="CN145" s="5">
        <v>49.347449999999995</v>
      </c>
      <c r="CO145" s="5">
        <v>49.545637999999997</v>
      </c>
      <c r="CP145" s="5">
        <v>49.786152999999999</v>
      </c>
      <c r="CQ145" s="5">
        <v>50.060639000000002</v>
      </c>
      <c r="CR145" s="5">
        <v>50.34572</v>
      </c>
      <c r="CS145" s="5">
        <v>50.607904000000005</v>
      </c>
      <c r="CT145" s="5">
        <v>50.823087000000001</v>
      </c>
      <c r="CU145" s="5">
        <v>50.983446000000001</v>
      </c>
      <c r="CV145" s="5">
        <v>51.096408000000004</v>
      </c>
      <c r="CW145" s="5">
        <v>51.171699999999994</v>
      </c>
      <c r="CX145" s="5">
        <v>51.225321000000001</v>
      </c>
      <c r="CY145" s="5">
        <v>51.269182999999998</v>
      </c>
      <c r="CZ145">
        <f t="shared" si="95"/>
        <v>1863.6696324161769</v>
      </c>
      <c r="DA145">
        <f t="shared" si="95"/>
        <v>1967.4589394760635</v>
      </c>
      <c r="DB145">
        <f t="shared" si="95"/>
        <v>1892.4635745582441</v>
      </c>
      <c r="DC145">
        <f t="shared" si="95"/>
        <v>2018.0541563877907</v>
      </c>
      <c r="DD145">
        <f t="shared" si="95"/>
        <v>2082.0106125654656</v>
      </c>
      <c r="DE145">
        <f t="shared" si="95"/>
        <v>2304.8625566416486</v>
      </c>
      <c r="DF145">
        <f t="shared" si="95"/>
        <v>2093.1058039225368</v>
      </c>
      <c r="DG145">
        <f t="shared" si="95"/>
        <v>2112.543149035514</v>
      </c>
      <c r="DH145">
        <f t="shared" si="95"/>
        <v>2099.4198817758629</v>
      </c>
      <c r="DI145">
        <f t="shared" si="95"/>
        <v>2086.4392149881091</v>
      </c>
      <c r="DJ145">
        <f t="shared" si="95"/>
        <v>2127.2051134073217</v>
      </c>
      <c r="DK145">
        <f t="shared" si="95"/>
        <v>2070.2004662638124</v>
      </c>
      <c r="DL145">
        <f t="shared" si="95"/>
        <v>2036.2430955192069</v>
      </c>
      <c r="DM145">
        <f t="shared" si="95"/>
        <v>2039.7447190205205</v>
      </c>
      <c r="DN145">
        <f t="shared" si="95"/>
        <v>2098.4041049821913</v>
      </c>
      <c r="DO145" s="5">
        <v>48.880448999999999</v>
      </c>
      <c r="DP145" s="5">
        <v>49.034813</v>
      </c>
      <c r="DQ145" s="5">
        <v>49.182457999999997</v>
      </c>
      <c r="DR145" s="5">
        <v>49.347449999999995</v>
      </c>
      <c r="DS145" s="5">
        <v>49.545637999999997</v>
      </c>
      <c r="DT145" s="5">
        <v>49.786152999999999</v>
      </c>
      <c r="DU145" s="5">
        <v>50.060639000000002</v>
      </c>
      <c r="DV145" s="5">
        <v>50.34572</v>
      </c>
      <c r="DW145" s="5">
        <v>50.607904000000005</v>
      </c>
      <c r="DX145" s="5">
        <v>50.823087000000001</v>
      </c>
      <c r="DY145" s="5">
        <v>50.983446000000001</v>
      </c>
      <c r="DZ145" s="5">
        <v>51.096408000000004</v>
      </c>
      <c r="EA145" s="5">
        <v>51.171699999999994</v>
      </c>
      <c r="EB145" s="5">
        <v>51.225321000000001</v>
      </c>
      <c r="EC145" s="5">
        <v>51.269182999999998</v>
      </c>
      <c r="ED145" s="127">
        <f>IFERROR(E145/VLOOKUP($C145,$C$159:$S$166,E$3-2003,0),"")</f>
        <v>0.88165650739315216</v>
      </c>
      <c r="EE145" s="6">
        <f>IFERROR(F145/VLOOKUP($C145,$C$159:$S$166,F$3-2003,0),"")</f>
        <v>0.89574601313356461</v>
      </c>
      <c r="EF145" s="6">
        <f>IFERROR(G145/VLOOKUP($C145,$C$159:$S$166,G$3-2003,0),"")</f>
        <v>0.87422712244406475</v>
      </c>
      <c r="EG145" s="6">
        <f>IFERROR(H145/VLOOKUP($C145,$C$159:$S$166,H$3-2003,0),"")</f>
        <v>0.96312045512985212</v>
      </c>
      <c r="EH145" s="6">
        <f t="shared" si="93"/>
        <v>0.97639419793600302</v>
      </c>
      <c r="EI145" s="6">
        <f t="shared" si="92"/>
        <v>1.0440701448399494</v>
      </c>
      <c r="EJ145" s="6">
        <f t="shared" si="92"/>
        <v>0.94813691444692183</v>
      </c>
      <c r="EK145" s="6">
        <f t="shared" si="78"/>
        <v>0.94637017544352031</v>
      </c>
      <c r="EL145" s="6">
        <f t="shared" si="78"/>
        <v>0.92312239664890083</v>
      </c>
      <c r="EM145" s="6">
        <f t="shared" si="78"/>
        <v>0.91537273690705323</v>
      </c>
      <c r="EN145" s="6">
        <f t="shared" si="78"/>
        <v>0.92333021519044101</v>
      </c>
      <c r="EO145" s="6">
        <f t="shared" si="78"/>
        <v>0.92426815918560856</v>
      </c>
      <c r="EP145" s="6">
        <f t="shared" si="78"/>
        <v>0.90252713618784641</v>
      </c>
      <c r="EQ145" s="6">
        <f t="shared" si="78"/>
        <v>0.89834656067180019</v>
      </c>
      <c r="ER145" s="6">
        <f t="shared" si="78"/>
        <v>0.88718000821371823</v>
      </c>
      <c r="ES145" s="17">
        <f t="shared" si="91"/>
        <v>38.127097245284652</v>
      </c>
      <c r="ET145" s="5">
        <f t="shared" si="91"/>
        <v>40.123716582258886</v>
      </c>
      <c r="EU145" s="5">
        <f t="shared" si="91"/>
        <v>38.478426079441661</v>
      </c>
      <c r="EV145" s="5">
        <f t="shared" si="91"/>
        <v>40.894801177928969</v>
      </c>
      <c r="EW145" s="5">
        <f t="shared" si="91"/>
        <v>42.022076949851083</v>
      </c>
      <c r="EX145" s="5">
        <f t="shared" si="91"/>
        <v>46.295253152852531</v>
      </c>
      <c r="EY145" s="5">
        <f t="shared" si="91"/>
        <v>41.81140803900918</v>
      </c>
      <c r="EZ145" s="5">
        <f t="shared" si="91"/>
        <v>41.960729711195192</v>
      </c>
      <c r="FA145" s="5">
        <f t="shared" si="89"/>
        <v>41.484031462276377</v>
      </c>
      <c r="FB145" s="5">
        <f t="shared" si="89"/>
        <v>41.052980803549161</v>
      </c>
      <c r="FC145" s="5">
        <f t="shared" si="89"/>
        <v>41.723447124529827</v>
      </c>
      <c r="FD145" s="5">
        <f t="shared" si="89"/>
        <v>40.515577264527323</v>
      </c>
      <c r="FE145" s="5">
        <f t="shared" si="89"/>
        <v>39.792367568777415</v>
      </c>
      <c r="FF145" s="5">
        <f t="shared" si="70"/>
        <v>39.819071490455286</v>
      </c>
      <c r="FG145" s="5">
        <f t="shared" si="90"/>
        <v>40.929150460271451</v>
      </c>
      <c r="FH145" s="15">
        <f t="shared" si="97"/>
        <v>1863.6696324161769</v>
      </c>
      <c r="FI145">
        <f t="shared" si="97"/>
        <v>1967.4589394760635</v>
      </c>
      <c r="FJ145">
        <f t="shared" si="97"/>
        <v>1892.4635745582441</v>
      </c>
      <c r="FK145">
        <f t="shared" si="97"/>
        <v>2018.0541563877907</v>
      </c>
      <c r="FL145">
        <f t="shared" si="97"/>
        <v>2082.0106125654656</v>
      </c>
      <c r="FM145">
        <f t="shared" si="97"/>
        <v>2304.8625566416486</v>
      </c>
      <c r="FN145">
        <f t="shared" si="97"/>
        <v>2093.1058039225368</v>
      </c>
      <c r="FO145">
        <f t="shared" si="97"/>
        <v>2112.543149035514</v>
      </c>
      <c r="FP145">
        <f t="shared" si="97"/>
        <v>2099.4198817758629</v>
      </c>
      <c r="FQ145">
        <f t="shared" si="97"/>
        <v>2086.4392149881091</v>
      </c>
      <c r="FR145">
        <f t="shared" si="97"/>
        <v>2127.2051134073217</v>
      </c>
      <c r="FS145">
        <f t="shared" si="97"/>
        <v>2070.2004662638124</v>
      </c>
      <c r="FT145">
        <f t="shared" si="97"/>
        <v>2036.2430955192069</v>
      </c>
      <c r="FU145">
        <f t="shared" si="97"/>
        <v>2039.7447190205205</v>
      </c>
      <c r="FV145">
        <f t="shared" si="97"/>
        <v>2098.4041049821913</v>
      </c>
    </row>
    <row r="146" spans="1:178">
      <c r="A146" t="str">
        <f>VLOOKUP(B146,'[3]country codes'!$A$3:$B$287,2,0)</f>
        <v>CHL</v>
      </c>
      <c r="B146" s="1" t="s">
        <v>86</v>
      </c>
      <c r="C146" s="15">
        <v>1</v>
      </c>
      <c r="E146" s="17">
        <f>IFERROR(VLOOKUP(E$3&amp;$A146,[3]Calcs!$Q$2:$R$2281,2,0),"")</f>
        <v>49.149077968841176</v>
      </c>
      <c r="F146" s="5">
        <f>IFERROR(VLOOKUP(F$3&amp;$A146,[3]Calcs!$Q$2:$R$2281,2,0),"")</f>
        <v>46.664623946061042</v>
      </c>
      <c r="G146" s="5">
        <f>IFERROR(VLOOKUP(G$3&amp;$A146,[3]Calcs!$Q$2:$R$2281,2,0),"")</f>
        <v>47.170526202338898</v>
      </c>
      <c r="H146" s="5">
        <f>IFERROR(VLOOKUP(H$3&amp;$A146,[3]Calcs!$Q$2:$R$2281,2,0),"")</f>
        <v>54.269971644323775</v>
      </c>
      <c r="I146" s="5">
        <f>IFERROR(VLOOKUP(I$3&amp;$A146,[3]Calcs!$Q$2:$R$2281,2,0),"")</f>
        <v>51.589627995533114</v>
      </c>
      <c r="J146" s="5">
        <f>IFERROR(VLOOKUP(J$3&amp;$A146,[3]Calcs!$Q$2:$R$2281,2,0),"")</f>
        <v>50.004052431015971</v>
      </c>
      <c r="K146" s="5">
        <f>IFERROR(VLOOKUP(K$3&amp;$A146,[3]Calcs!$Q$2:$R$2281,2,0),"")</f>
        <v>50.532595671823088</v>
      </c>
      <c r="L146" s="5">
        <f>IFERROR(VLOOKUP(L$3&amp;$A146,[3]Calcs!$Q$2:$R$2281,2,0),"")</f>
        <v>51.253803501224205</v>
      </c>
      <c r="M146" s="5">
        <f>IFERROR(VLOOKUP(M$3&amp;$A146,[3]Calcs!$Q$2:$R$2281,2,0),"")</f>
        <v>53.390648618181096</v>
      </c>
      <c r="N146" s="5">
        <f>IFERROR(VLOOKUP(N$3&amp;$A146,[3]Calcs!$Q$2:$R$2281,2,0),"")</f>
        <v>50.490396525137811</v>
      </c>
      <c r="O146" s="5">
        <f>IFERROR(VLOOKUP(O$3&amp;$A146,[3]Calcs!$Q$2:$R$2281,2,0),"")</f>
        <v>50.829817083985169</v>
      </c>
      <c r="P146" s="5">
        <f>IFERROR(VLOOKUP(P$3&amp;$A146,[3]Calcs!$Q$2:$R$2281,2,0),"")</f>
        <v>48.583519253794364</v>
      </c>
      <c r="Q146" s="5">
        <f>IFERROR(VLOOKUP(Q$3&amp;$A146,[3]Calcs!$Q$2:$R$2281,2,0),"")</f>
        <v>48.71915892390183</v>
      </c>
      <c r="R146" s="5">
        <f>IFERROR(VLOOKUP(R$3&amp;$A146,[3]Calcs!$Q$2:$R$2281,2,0),"")</f>
        <v>45.641239870318344</v>
      </c>
      <c r="S146" s="5">
        <f>IFERROR(VLOOKUP(S$3&amp;$A146,[3]Calcs!$Q$2:$R$2281,2,0),"")</f>
        <v>46.939955044117397</v>
      </c>
      <c r="T146" s="127">
        <f t="shared" si="80"/>
        <v>-6.3695199878899392E-2</v>
      </c>
      <c r="U146" s="6">
        <f t="shared" si="81"/>
        <v>-0.10924890441454049</v>
      </c>
      <c r="V146" s="6">
        <f t="shared" si="82"/>
        <v>1.298715173799053</v>
      </c>
      <c r="W146" s="17">
        <f>_xlfn.XLOOKUP(W$3&amp;$A146,[3]Calcs!$Q$2:$Q$2281,[3]Calcs!$H$2:$H$2281,"")</f>
        <v>6.0628519058227539</v>
      </c>
      <c r="X146" s="5">
        <f>_xlfn.XLOOKUP(X$3&amp;$A146,[3]Calcs!$Q$2:$Q$2281,[3]Calcs!$H$2:$H$2281,"")</f>
        <v>5.697929859161377</v>
      </c>
      <c r="Y146" s="5">
        <f>_xlfn.XLOOKUP(Y$3&amp;$A146,[3]Calcs!$Q$2:$Q$2281,[3]Calcs!$H$2:$H$2281,"")</f>
        <v>5.7894387245178223</v>
      </c>
      <c r="Z146" s="5">
        <f>_xlfn.XLOOKUP(Z$3&amp;$A146,[3]Calcs!$Q$2:$Q$2281,[3]Calcs!$H$2:$H$2281,"")</f>
        <v>6.4936861991882324</v>
      </c>
      <c r="AA146" s="5">
        <f>_xlfn.XLOOKUP(AA$3&amp;$A146,[3]Calcs!$Q$2:$Q$2281,[3]Calcs!$H$2:$H$2281,"")</f>
        <v>6.6356558799743652</v>
      </c>
      <c r="AB146" s="5">
        <f>_xlfn.XLOOKUP(AB$3&amp;$A146,[3]Calcs!$Q$2:$Q$2281,[3]Calcs!$H$2:$H$2281,"")</f>
        <v>6.5263347625732422</v>
      </c>
      <c r="AC146" s="5">
        <f>_xlfn.XLOOKUP(AC$3&amp;$A146,[3]Calcs!$Q$2:$Q$2281,[3]Calcs!$H$2:$H$2281,"")</f>
        <v>6.5991287231445313</v>
      </c>
      <c r="AD146" s="5">
        <f>_xlfn.XLOOKUP(AD$3&amp;$A146,[3]Calcs!$Q$2:$Q$2281,[3]Calcs!$H$2:$H$2281,"")</f>
        <v>6.7401537895202637</v>
      </c>
      <c r="AE146" s="5">
        <f>_xlfn.XLOOKUP(AE$3&amp;$A146,[3]Calcs!$Q$2:$Q$2281,[3]Calcs!$H$2:$H$2281,"")</f>
        <v>6.84423828125</v>
      </c>
      <c r="AF146" s="5">
        <f>_xlfn.XLOOKUP(AF$3&amp;$A146,[3]Calcs!$Q$2:$Q$2281,[3]Calcs!$H$2:$H$2281,"")</f>
        <v>6.5327496528625488</v>
      </c>
      <c r="AG146" s="5">
        <f>_xlfn.XLOOKUP(AG$3&amp;$A146,[3]Calcs!$Q$2:$Q$2281,[3]Calcs!$H$2:$H$2281,"")</f>
        <v>6.5790562629699707</v>
      </c>
      <c r="AH146" s="5">
        <f>_xlfn.XLOOKUP(AH$3&amp;$A146,[3]Calcs!$Q$2:$Q$2281,[3]Calcs!$H$2:$H$2281,"")</f>
        <v>6.3201193809509277</v>
      </c>
      <c r="AI146" s="5">
        <f>_xlfn.XLOOKUP(AI$3&amp;$A146,[3]Calcs!$Q$2:$Q$2281,[3]Calcs!$H$2:$H$2281,"")</f>
        <v>6.436220645904541</v>
      </c>
      <c r="AJ146" s="5">
        <f>_xlfn.XLOOKUP(AJ$3&amp;$A146,[3]Calcs!$Q$2:$Q$2281,[3]Calcs!$H$2:$H$2281,"")</f>
        <v>5.9422502517700195</v>
      </c>
      <c r="AK146" s="128">
        <f>_xlfn.XLOOKUP(AK$3&amp;$A146,[3]Calcs!$Q$2:$Q$2281,[3]Calcs!$H$2:$H$2281,"")</f>
        <v>6.1506428718566895</v>
      </c>
      <c r="AL146" s="127">
        <f t="shared" si="83"/>
        <v>2.7488567016936919E-2</v>
      </c>
      <c r="AM146" s="6">
        <f t="shared" si="84"/>
        <v>0.20839262008666992</v>
      </c>
      <c r="AN146" s="17">
        <f>_xlfn.XLOOKUP(AN$3&amp;$A146,[3]Calcs!$Q$2:$Q$2281,[3]Calcs!$G$2:$G$2281,"")</f>
        <v>77.900000000000006</v>
      </c>
      <c r="AO146" s="5">
        <f>_xlfn.XLOOKUP(AO$3&amp;$A146,[3]Calcs!$Q$2:$Q$2281,[3]Calcs!$G$2:$G$2281,"")</f>
        <v>78.099999999999994</v>
      </c>
      <c r="AP146" s="5">
        <f>_xlfn.XLOOKUP(AP$3&amp;$A146,[3]Calcs!$Q$2:$Q$2281,[3]Calcs!$G$2:$G$2281,"")</f>
        <v>78.3</v>
      </c>
      <c r="AQ146" s="5">
        <f>_xlfn.XLOOKUP(AQ$3&amp;$A146,[3]Calcs!$Q$2:$Q$2281,[3]Calcs!$G$2:$G$2281,"")</f>
        <v>78.599999999999994</v>
      </c>
      <c r="AR146" s="5">
        <f>_xlfn.XLOOKUP(AR$3&amp;$A146,[3]Calcs!$Q$2:$Q$2281,[3]Calcs!$G$2:$G$2281,"")</f>
        <v>78.8</v>
      </c>
      <c r="AS146" s="5">
        <f>_xlfn.XLOOKUP(AS$3&amp;$A146,[3]Calcs!$Q$2:$Q$2281,[3]Calcs!$G$2:$G$2281,"")</f>
        <v>79</v>
      </c>
      <c r="AT146" s="5">
        <f>_xlfn.XLOOKUP(AT$3&amp;$A146,[3]Calcs!$Q$2:$Q$2281,[3]Calcs!$G$2:$G$2281,"")</f>
        <v>79.2</v>
      </c>
      <c r="AU146" s="5">
        <f>_xlfn.XLOOKUP(AU$3&amp;$A146,[3]Calcs!$Q$2:$Q$2281,[3]Calcs!$G$2:$G$2281,"")</f>
        <v>79.3</v>
      </c>
      <c r="AV146" s="5">
        <f>_xlfn.XLOOKUP(AV$3&amp;$A146,[3]Calcs!$Q$2:$Q$2281,[3]Calcs!$G$2:$G$2281,"")</f>
        <v>79.5</v>
      </c>
      <c r="AW146" s="5">
        <f>_xlfn.XLOOKUP(AW$3&amp;$A146,[3]Calcs!$Q$2:$Q$2281,[3]Calcs!$G$2:$G$2281,"")</f>
        <v>79.599999999999994</v>
      </c>
      <c r="AX146" s="5">
        <f>_xlfn.XLOOKUP(AX$3&amp;$A146,[3]Calcs!$Q$2:$Q$2281,[3]Calcs!$G$2:$G$2281,"")</f>
        <v>79.8</v>
      </c>
      <c r="AY146" s="5">
        <f>_xlfn.XLOOKUP(AY$3&amp;$A146,[3]Calcs!$Q$2:$Q$2281,[3]Calcs!$G$2:$G$2281,"")</f>
        <v>79.900000000000006</v>
      </c>
      <c r="AZ146" s="5">
        <f>_xlfn.XLOOKUP(AZ$3&amp;$A146,[3]Calcs!$Q$2:$Q$2281,[3]Calcs!$G$2:$G$2281,"")</f>
        <v>80</v>
      </c>
      <c r="BA146" s="5">
        <f>_xlfn.XLOOKUP(BA$3&amp;$A146,[3]Calcs!$Q$2:$Q$2281,[3]Calcs!$G$2:$G$2281,"")</f>
        <v>80.2</v>
      </c>
      <c r="BB146" s="5">
        <f>_xlfn.XLOOKUP(BB$3&amp;$A146,[3]Calcs!$Q$2:$Q$2281,[3]Calcs!$G$2:$G$2281,"")</f>
        <v>78.509379844961245</v>
      </c>
      <c r="BC146" s="127">
        <f t="shared" si="85"/>
        <v>0.17406593406593429</v>
      </c>
      <c r="BD146" s="6">
        <f t="shared" si="86"/>
        <v>-1.6906201550387578</v>
      </c>
      <c r="BE146" s="17">
        <f>_xlfn.XLOOKUP(BE$3&amp;$A146,[3]Calcs!$Q$2:$Q$2281,[3]Calcs!$I$2:$I$2281,"")</f>
        <v>3.7214926280232898</v>
      </c>
      <c r="BF146" s="5">
        <f>_xlfn.XLOOKUP(BF$3&amp;$A146,[3]Calcs!$Q$2:$Q$2281,[3]Calcs!$I$2:$I$2281,"")</f>
        <v>3.7809160046553298</v>
      </c>
      <c r="BG146" s="5">
        <f>_xlfn.XLOOKUP(BG$3&amp;$A146,[3]Calcs!$Q$2:$Q$2281,[3]Calcs!$I$2:$I$2281,"")</f>
        <v>3.8208779752489899</v>
      </c>
      <c r="BH146" s="5">
        <f>_xlfn.XLOOKUP(BH$3&amp;$A146,[3]Calcs!$Q$2:$Q$2281,[3]Calcs!$I$2:$I$2281,"")</f>
        <v>3.29427372143335</v>
      </c>
      <c r="BI146" s="5">
        <f>_xlfn.XLOOKUP(BI$3&amp;$A146,[3]Calcs!$Q$2:$Q$2281,[3]Calcs!$I$2:$I$2281,"")</f>
        <v>3.9839519423044898</v>
      </c>
      <c r="BJ146" s="5">
        <f>_xlfn.XLOOKUP(BJ$3&amp;$A146,[3]Calcs!$Q$2:$Q$2281,[3]Calcs!$I$2:$I$2281,"")</f>
        <v>4.1806806415862603</v>
      </c>
      <c r="BK146" s="5">
        <f>_xlfn.XLOOKUP(BK$3&amp;$A146,[3]Calcs!$Q$2:$Q$2281,[3]Calcs!$I$2:$I$2281,"")</f>
        <v>4.1496181816310198</v>
      </c>
      <c r="BL146" s="5">
        <f>_xlfn.XLOOKUP(BL$3&amp;$A146,[3]Calcs!$Q$2:$Q$2281,[3]Calcs!$I$2:$I$2281,"")</f>
        <v>4.1996985127523301</v>
      </c>
      <c r="BM146" s="5">
        <f>_xlfn.XLOOKUP(BM$3&amp;$A146,[3]Calcs!$Q$2:$Q$2281,[3]Calcs!$I$2:$I$2281,"")</f>
        <v>3.9128480679760802</v>
      </c>
      <c r="BN146" s="5">
        <f>_xlfn.XLOOKUP(BN$3&amp;$A146,[3]Calcs!$Q$2:$Q$2281,[3]Calcs!$I$2:$I$2281,"")</f>
        <v>4.10930268007602</v>
      </c>
      <c r="BO146" s="5">
        <f>_xlfn.XLOOKUP(BO$3&amp;$A146,[3]Calcs!$Q$2:$Q$2281,[3]Calcs!$I$2:$I$2281,"")</f>
        <v>4.1117876116798699</v>
      </c>
      <c r="BP146" s="5">
        <f>_xlfn.XLOOKUP(BP$3&amp;$A146,[3]Calcs!$Q$2:$Q$2281,[3]Calcs!$I$2:$I$2281,"")</f>
        <v>4.2806449034821901</v>
      </c>
      <c r="BQ146" s="5">
        <f>_xlfn.XLOOKUP(BQ$3&amp;$A146,[3]Calcs!$Q$2:$Q$2281,[3]Calcs!$I$2:$I$2281,"")</f>
        <v>4.373670792499146</v>
      </c>
      <c r="BR146" s="5">
        <f>_xlfn.XLOOKUP(BR$3&amp;$A146,[3]Calcs!$Q$2:$Q$2281,[3]Calcs!$I$2:$I$2281,"")</f>
        <v>4.4438007769509822</v>
      </c>
      <c r="BS146" s="5">
        <f>_xlfn.XLOOKUP(BS$3&amp;$A146,[3]Calcs!$Q$2:$Q$2281,[3]Calcs!$I$2:$I$2281,"")</f>
        <v>4.1536759308653224</v>
      </c>
      <c r="BT146" s="127">
        <f t="shared" si="87"/>
        <v>5.6360757114977678E-2</v>
      </c>
      <c r="BU146" s="6">
        <f t="shared" si="88"/>
        <v>-0.2901248460856598</v>
      </c>
      <c r="BV146" s="15">
        <f t="shared" si="94"/>
        <v>17</v>
      </c>
      <c r="BW146">
        <f t="shared" si="94"/>
        <v>35</v>
      </c>
      <c r="BX146">
        <f t="shared" si="94"/>
        <v>28</v>
      </c>
      <c r="BY146">
        <f t="shared" si="94"/>
        <v>11</v>
      </c>
      <c r="BZ146">
        <f t="shared" si="94"/>
        <v>20</v>
      </c>
      <c r="CA146">
        <f t="shared" si="94"/>
        <v>27</v>
      </c>
      <c r="CB146">
        <f t="shared" si="94"/>
        <v>25</v>
      </c>
      <c r="CC146">
        <f t="shared" si="94"/>
        <v>20</v>
      </c>
      <c r="CD146">
        <f t="shared" si="94"/>
        <v>16</v>
      </c>
      <c r="CE146">
        <f t="shared" si="94"/>
        <v>27</v>
      </c>
      <c r="CF146">
        <f t="shared" si="94"/>
        <v>31</v>
      </c>
      <c r="CG146">
        <f t="shared" si="94"/>
        <v>41</v>
      </c>
      <c r="CH146">
        <f t="shared" si="94"/>
        <v>45</v>
      </c>
      <c r="CI146">
        <f t="shared" si="94"/>
        <v>67</v>
      </c>
      <c r="CJ146">
        <f t="shared" si="94"/>
        <v>46</v>
      </c>
      <c r="CK146" s="17">
        <v>16.354506999999998</v>
      </c>
      <c r="CL146" s="5">
        <v>16.530201000000002</v>
      </c>
      <c r="CM146" s="5">
        <v>16.708255000000001</v>
      </c>
      <c r="CN146" s="5">
        <v>16.886184</v>
      </c>
      <c r="CO146" s="5">
        <v>17.062531</v>
      </c>
      <c r="CP146" s="5">
        <v>17.233584</v>
      </c>
      <c r="CQ146" s="5">
        <v>17.400359000000002</v>
      </c>
      <c r="CR146" s="5">
        <v>17.571510999999997</v>
      </c>
      <c r="CS146" s="5">
        <v>17.758969</v>
      </c>
      <c r="CT146" s="5">
        <v>17.969356000000001</v>
      </c>
      <c r="CU146" s="5">
        <v>18.209071999999999</v>
      </c>
      <c r="CV146" s="5">
        <v>18.470435000000002</v>
      </c>
      <c r="CW146" s="5">
        <v>18.729165999999999</v>
      </c>
      <c r="CX146" s="5">
        <v>18.952034999999999</v>
      </c>
      <c r="CY146" s="5">
        <v>19.116208999999998</v>
      </c>
      <c r="CZ146">
        <f t="shared" si="95"/>
        <v>803.80893968495866</v>
      </c>
      <c r="DA146">
        <f t="shared" si="95"/>
        <v>771.37561341780224</v>
      </c>
      <c r="DB146">
        <f t="shared" si="95"/>
        <v>788.13718027285995</v>
      </c>
      <c r="DC146">
        <f t="shared" si="95"/>
        <v>916.4127268608338</v>
      </c>
      <c r="DD146">
        <f t="shared" si="95"/>
        <v>880.24962695225156</v>
      </c>
      <c r="DE146">
        <f t="shared" si="95"/>
        <v>861.74903791031795</v>
      </c>
      <c r="DF146">
        <f t="shared" si="95"/>
        <v>879.28530589156799</v>
      </c>
      <c r="DG146">
        <f t="shared" si="95"/>
        <v>900.60677201359954</v>
      </c>
      <c r="DH146">
        <f t="shared" si="95"/>
        <v>948.16287370017096</v>
      </c>
      <c r="DI146">
        <f t="shared" si="95"/>
        <v>907.27990974136435</v>
      </c>
      <c r="DJ146">
        <f t="shared" si="95"/>
        <v>925.5637990291159</v>
      </c>
      <c r="DK146">
        <f t="shared" si="95"/>
        <v>897.35873444845743</v>
      </c>
      <c r="DL146">
        <f t="shared" si="95"/>
        <v>912.46921486613871</v>
      </c>
      <c r="DM146">
        <f t="shared" si="95"/>
        <v>864.99437546566867</v>
      </c>
      <c r="DN146">
        <f t="shared" si="95"/>
        <v>897.31399107395225</v>
      </c>
      <c r="DO146" s="5">
        <v>16.354506999999998</v>
      </c>
      <c r="DP146" s="5">
        <v>16.530201000000002</v>
      </c>
      <c r="DQ146" s="5">
        <v>16.708255000000001</v>
      </c>
      <c r="DR146" s="5">
        <v>16.886184</v>
      </c>
      <c r="DS146" s="5">
        <v>17.062531</v>
      </c>
      <c r="DT146" s="5">
        <v>17.233584</v>
      </c>
      <c r="DU146" s="5">
        <v>17.400359000000002</v>
      </c>
      <c r="DV146" s="5">
        <v>17.571510999999997</v>
      </c>
      <c r="DW146" s="5">
        <v>17.758969</v>
      </c>
      <c r="DX146" s="5">
        <v>17.969356000000001</v>
      </c>
      <c r="DY146" s="5">
        <v>18.209071999999999</v>
      </c>
      <c r="DZ146" s="5">
        <v>18.470435000000002</v>
      </c>
      <c r="EA146" s="5">
        <v>18.729165999999999</v>
      </c>
      <c r="EB146" s="5">
        <v>18.952034999999999</v>
      </c>
      <c r="EC146" s="5">
        <v>19.116208999999998</v>
      </c>
      <c r="ED146" s="127" t="str">
        <f>IFERROR(E146/VLOOKUP($C146,$C$159:$R$166,E$3-2004,0),"")</f>
        <v/>
      </c>
      <c r="EE146" s="6">
        <f>IFERROR(F146/VLOOKUP($C146,$C$159:$S$166,F$3-2003,0),"")</f>
        <v>0.90202306289267919</v>
      </c>
      <c r="EF146" s="6">
        <f>IFERROR(G146/VLOOKUP($C146,$C$159:$S$166,G$3-2003,0),"")</f>
        <v>0.89934298205735796</v>
      </c>
      <c r="EG146" s="6">
        <f>IFERROR(H146/VLOOKUP($C146,$C$159:$S$166,H$3-2003,0),"")</f>
        <v>0.97451076015165583</v>
      </c>
      <c r="EH146" s="6">
        <f t="shared" si="93"/>
        <v>0.95547162983718437</v>
      </c>
      <c r="EI146" s="6">
        <f t="shared" si="92"/>
        <v>0.91566944131837391</v>
      </c>
      <c r="EJ146" s="6">
        <f t="shared" si="92"/>
        <v>0.93223029410340918</v>
      </c>
      <c r="EK146" s="6">
        <f t="shared" si="78"/>
        <v>0.91571285789192702</v>
      </c>
      <c r="EL146" s="6">
        <f t="shared" si="78"/>
        <v>0.97487132212762551</v>
      </c>
      <c r="EM146" s="6">
        <f t="shared" si="78"/>
        <v>0.9492299521275479</v>
      </c>
      <c r="EN146" s="6">
        <f t="shared" si="78"/>
        <v>0.94895778442295609</v>
      </c>
      <c r="EO146" s="6">
        <f t="shared" si="78"/>
        <v>0.91651558617411888</v>
      </c>
      <c r="EP146" s="6">
        <f t="shared" si="78"/>
        <v>0.91993043198457225</v>
      </c>
      <c r="EQ146" s="6">
        <f t="shared" si="78"/>
        <v>0.84532145371444833</v>
      </c>
      <c r="ER146" s="6">
        <f t="shared" si="78"/>
        <v>0.91628242742268917</v>
      </c>
      <c r="ES146" s="17">
        <f t="shared" si="91"/>
        <v>49.149077968841176</v>
      </c>
      <c r="ET146" s="5">
        <f t="shared" si="91"/>
        <v>46.664623946061042</v>
      </c>
      <c r="EU146" s="5">
        <f t="shared" si="91"/>
        <v>47.170526202338898</v>
      </c>
      <c r="EV146" s="5">
        <f t="shared" si="91"/>
        <v>54.269971644323775</v>
      </c>
      <c r="EW146" s="5">
        <f t="shared" si="91"/>
        <v>51.589627995533114</v>
      </c>
      <c r="EX146" s="5">
        <f t="shared" si="91"/>
        <v>50.004052431015971</v>
      </c>
      <c r="EY146" s="5">
        <f t="shared" si="91"/>
        <v>50.532595671823088</v>
      </c>
      <c r="EZ146" s="5">
        <f t="shared" si="91"/>
        <v>51.253803501224205</v>
      </c>
      <c r="FA146" s="5">
        <f t="shared" si="89"/>
        <v>53.390648618181096</v>
      </c>
      <c r="FB146" s="5">
        <f t="shared" si="89"/>
        <v>50.490396525137811</v>
      </c>
      <c r="FC146" s="5">
        <f t="shared" si="89"/>
        <v>50.829817083985169</v>
      </c>
      <c r="FD146" s="5">
        <f t="shared" si="89"/>
        <v>48.583519253794364</v>
      </c>
      <c r="FE146" s="5">
        <f t="shared" si="89"/>
        <v>48.71915892390183</v>
      </c>
      <c r="FF146" s="5">
        <f t="shared" si="70"/>
        <v>45.641239870318344</v>
      </c>
      <c r="FG146" s="5">
        <f t="shared" si="90"/>
        <v>46.939955044117397</v>
      </c>
      <c r="FH146" s="15">
        <f t="shared" si="97"/>
        <v>803.80893968495866</v>
      </c>
      <c r="FI146">
        <f t="shared" si="97"/>
        <v>771.37561341780224</v>
      </c>
      <c r="FJ146">
        <f t="shared" si="97"/>
        <v>788.13718027285995</v>
      </c>
      <c r="FK146">
        <f t="shared" si="97"/>
        <v>916.4127268608338</v>
      </c>
      <c r="FL146">
        <f t="shared" si="97"/>
        <v>880.24962695225156</v>
      </c>
      <c r="FM146">
        <f t="shared" si="97"/>
        <v>861.74903791031795</v>
      </c>
      <c r="FN146">
        <f t="shared" si="97"/>
        <v>879.28530589156799</v>
      </c>
      <c r="FO146">
        <f t="shared" si="97"/>
        <v>900.60677201359954</v>
      </c>
      <c r="FP146">
        <f t="shared" si="97"/>
        <v>948.16287370017096</v>
      </c>
      <c r="FQ146">
        <f t="shared" si="97"/>
        <v>907.27990974136435</v>
      </c>
      <c r="FR146">
        <f t="shared" si="97"/>
        <v>925.5637990291159</v>
      </c>
      <c r="FS146">
        <f t="shared" si="97"/>
        <v>897.35873444845743</v>
      </c>
      <c r="FT146">
        <f t="shared" si="97"/>
        <v>912.46921486613871</v>
      </c>
      <c r="FU146">
        <f t="shared" si="97"/>
        <v>864.99437546566867</v>
      </c>
      <c r="FV146">
        <f t="shared" si="97"/>
        <v>897.31399107395225</v>
      </c>
    </row>
    <row r="147" spans="1:178">
      <c r="A147" t="str">
        <f>VLOOKUP(B147,'[3]country codes'!$A$3:$B$287,2,0)</f>
        <v>SAU</v>
      </c>
      <c r="B147" s="1" t="s">
        <v>121</v>
      </c>
      <c r="C147" s="15">
        <v>4</v>
      </c>
      <c r="E147" s="17" t="str">
        <f>IFERROR(VLOOKUP(E$3&amp;$A147,[3]Calcs!$Q$2:$R$2281,2,0),"")</f>
        <v/>
      </c>
      <c r="F147" s="5">
        <f>IFERROR(VLOOKUP(F$3&amp;$A147,[3]Calcs!$Q$2:$R$2281,2,0),"")</f>
        <v>46.861180526488035</v>
      </c>
      <c r="G147" s="5">
        <f>IFERROR(VLOOKUP(G$3&amp;$A147,[3]Calcs!$Q$2:$R$2281,2,0),"")</f>
        <v>43.567902043086676</v>
      </c>
      <c r="H147" s="5">
        <f>IFERROR(VLOOKUP(H$3&amp;$A147,[3]Calcs!$Q$2:$R$2281,2,0),"")</f>
        <v>40.405063375162648</v>
      </c>
      <c r="I147" s="5">
        <f>IFERROR(VLOOKUP(I$3&amp;$A147,[3]Calcs!$Q$2:$R$2281,2,0),"")</f>
        <v>39.800210478148962</v>
      </c>
      <c r="J147" s="5">
        <f>IFERROR(VLOOKUP(J$3&amp;$A147,[3]Calcs!$Q$2:$R$2281,2,0),"")</f>
        <v>42.307963992113365</v>
      </c>
      <c r="K147" s="5">
        <f>IFERROR(VLOOKUP(K$3&amp;$A147,[3]Calcs!$Q$2:$R$2281,2,0),"")</f>
        <v>39.301354335897727</v>
      </c>
      <c r="L147" s="5">
        <f>IFERROR(VLOOKUP(L$3&amp;$A147,[3]Calcs!$Q$2:$R$2281,2,0),"")</f>
        <v>40.429391009777923</v>
      </c>
      <c r="M147" s="5">
        <f>IFERROR(VLOOKUP(M$3&amp;$A147,[3]Calcs!$Q$2:$R$2281,2,0),"")</f>
        <v>38.712679151958014</v>
      </c>
      <c r="N147" s="5">
        <f>IFERROR(VLOOKUP(N$3&amp;$A147,[3]Calcs!$Q$2:$R$2281,2,0),"")</f>
        <v>39.016278509243733</v>
      </c>
      <c r="O147" s="5">
        <f>IFERROR(VLOOKUP(O$3&amp;$A147,[3]Calcs!$Q$2:$R$2281,2,0),"")</f>
        <v>41.574455436520076</v>
      </c>
      <c r="P147" s="5">
        <f>IFERROR(VLOOKUP(P$3&amp;$A147,[3]Calcs!$Q$2:$R$2281,2,0),"")</f>
        <v>39.551648326285317</v>
      </c>
      <c r="Q147" s="5">
        <f>IFERROR(VLOOKUP(Q$3&amp;$A147,[3]Calcs!$Q$2:$R$2281,2,0),"")</f>
        <v>40.147943859892983</v>
      </c>
      <c r="R147" s="5">
        <f>IFERROR(VLOOKUP(R$3&amp;$A147,[3]Calcs!$Q$2:$R$2281,2,0),"")</f>
        <v>41.612117063748101</v>
      </c>
      <c r="S147" s="5">
        <f>IFERROR(VLOOKUP(S$3&amp;$A147,[3]Calcs!$Q$2:$R$2281,2,0),"")</f>
        <v>41.973478097533103</v>
      </c>
      <c r="T147" s="127">
        <f t="shared" si="80"/>
        <v>-0.29591836902463198</v>
      </c>
      <c r="U147" s="6">
        <f t="shared" si="81"/>
        <v>-0.51388105493838432</v>
      </c>
      <c r="V147" s="6">
        <f t="shared" si="82"/>
        <v>0.36136103378500195</v>
      </c>
      <c r="W147" s="17" t="str">
        <f>_xlfn.XLOOKUP(W$3&amp;$A147,[3]Calcs!$Q$2:$Q$2281,[3]Calcs!$H$2:$H$2281,"")</f>
        <v/>
      </c>
      <c r="X147" s="5">
        <f>_xlfn.XLOOKUP(X$3&amp;$A147,[3]Calcs!$Q$2:$Q$2281,[3]Calcs!$H$2:$H$2281,"")</f>
        <v>7.2666940689086914</v>
      </c>
      <c r="Y147" s="5">
        <f>_xlfn.XLOOKUP(Y$3&amp;$A147,[3]Calcs!$Q$2:$Q$2281,[3]Calcs!$H$2:$H$2281,"")</f>
        <v>6.8113703727722168</v>
      </c>
      <c r="Z147" s="5">
        <f>_xlfn.XLOOKUP(Z$3&amp;$A147,[3]Calcs!$Q$2:$Q$2281,[3]Calcs!$H$2:$H$2281,"")</f>
        <v>6.147590160369873</v>
      </c>
      <c r="AA147" s="5">
        <f>_xlfn.XLOOKUP(AA$3&amp;$A147,[3]Calcs!$Q$2:$Q$2281,[3]Calcs!$H$2:$H$2281,"")</f>
        <v>6.307098388671875</v>
      </c>
      <c r="AB147" s="5">
        <f>_xlfn.XLOOKUP(AB$3&amp;$A147,[3]Calcs!$Q$2:$Q$2281,[3]Calcs!$H$2:$H$2281,"")</f>
        <v>6.6997895240783691</v>
      </c>
      <c r="AC147" s="5">
        <f>_xlfn.XLOOKUP(AC$3&amp;$A147,[3]Calcs!$Q$2:$Q$2281,[3]Calcs!$H$2:$H$2281,"")</f>
        <v>6.3963594436645508</v>
      </c>
      <c r="AD147" s="5">
        <f>_xlfn.XLOOKUP(AD$3&amp;$A147,[3]Calcs!$Q$2:$Q$2281,[3]Calcs!$H$2:$H$2281,"")</f>
        <v>6.4951329231262207</v>
      </c>
      <c r="AE147" s="5">
        <f>_xlfn.XLOOKUP(AE$3&amp;$A147,[3]Calcs!$Q$2:$Q$2281,[3]Calcs!$H$2:$H$2281,"")</f>
        <v>6.2783780097961426</v>
      </c>
      <c r="AF147" s="5">
        <f>_xlfn.XLOOKUP(AF$3&amp;$A147,[3]Calcs!$Q$2:$Q$2281,[3]Calcs!$H$2:$H$2281,"")</f>
        <v>6.345491886138916</v>
      </c>
      <c r="AG147" s="5">
        <f>_xlfn.XLOOKUP(AG$3&amp;$A147,[3]Calcs!$Q$2:$Q$2281,[3]Calcs!$H$2:$H$2281,"")</f>
        <v>6.4739212989807129</v>
      </c>
      <c r="AH147" s="5">
        <f>_xlfn.XLOOKUP(AH$3&amp;$A147,[3]Calcs!$Q$2:$Q$2281,[3]Calcs!$H$2:$H$2281,"")</f>
        <v>6.2942824363708496</v>
      </c>
      <c r="AI147" s="5">
        <f>_xlfn.XLOOKUP(AI$3&amp;$A147,[3]Calcs!$Q$2:$Q$2281,[3]Calcs!$H$2:$H$2281,"")</f>
        <v>6.3563933372497559</v>
      </c>
      <c r="AJ147" s="5">
        <f>_xlfn.XLOOKUP(AJ$3&amp;$A147,[3]Calcs!$Q$2:$Q$2281,[3]Calcs!$H$2:$H$2281,"")</f>
        <v>6.5612473487854004</v>
      </c>
      <c r="AK147" s="128">
        <f>_xlfn.XLOOKUP(AK$3&amp;$A147,[3]Calcs!$Q$2:$Q$2281,[3]Calcs!$H$2:$H$2281,"")</f>
        <v>6.5595884323120117</v>
      </c>
      <c r="AL147" s="127">
        <f t="shared" si="83"/>
        <v>-3.4323650402027173E-2</v>
      </c>
      <c r="AM147" s="6">
        <f t="shared" si="84"/>
        <v>-1.6589164733886719E-3</v>
      </c>
      <c r="AN147" s="17">
        <f>_xlfn.XLOOKUP(AN$3&amp;$A147,[3]Calcs!$Q$2:$Q$2281,[3]Calcs!$G$2:$G$2281,"")</f>
        <v>73.400000000000006</v>
      </c>
      <c r="AO147" s="5">
        <f>_xlfn.XLOOKUP(AO$3&amp;$A147,[3]Calcs!$Q$2:$Q$2281,[3]Calcs!$G$2:$G$2281,"")</f>
        <v>73.5</v>
      </c>
      <c r="AP147" s="5">
        <f>_xlfn.XLOOKUP(AP$3&amp;$A147,[3]Calcs!$Q$2:$Q$2281,[3]Calcs!$G$2:$G$2281,"")</f>
        <v>73.599999999999994</v>
      </c>
      <c r="AQ147" s="5">
        <f>_xlfn.XLOOKUP(AQ$3&amp;$A147,[3]Calcs!$Q$2:$Q$2281,[3]Calcs!$G$2:$G$2281,"")</f>
        <v>73.8</v>
      </c>
      <c r="AR147" s="5">
        <f>_xlfn.XLOOKUP(AR$3&amp;$A147,[3]Calcs!$Q$2:$Q$2281,[3]Calcs!$G$2:$G$2281,"")</f>
        <v>73.900000000000006</v>
      </c>
      <c r="AS147" s="5">
        <f>_xlfn.XLOOKUP(AS$3&amp;$A147,[3]Calcs!$Q$2:$Q$2281,[3]Calcs!$G$2:$G$2281,"")</f>
        <v>74.099999999999994</v>
      </c>
      <c r="AT147" s="5">
        <f>_xlfn.XLOOKUP(AT$3&amp;$A147,[3]Calcs!$Q$2:$Q$2281,[3]Calcs!$G$2:$G$2281,"")</f>
        <v>74.3</v>
      </c>
      <c r="AU147" s="5">
        <f>_xlfn.XLOOKUP(AU$3&amp;$A147,[3]Calcs!$Q$2:$Q$2281,[3]Calcs!$G$2:$G$2281,"")</f>
        <v>74.400000000000006</v>
      </c>
      <c r="AV147" s="5">
        <f>_xlfn.XLOOKUP(AV$3&amp;$A147,[3]Calcs!$Q$2:$Q$2281,[3]Calcs!$G$2:$G$2281,"")</f>
        <v>74.5</v>
      </c>
      <c r="AW147" s="5">
        <f>_xlfn.XLOOKUP(AW$3&amp;$A147,[3]Calcs!$Q$2:$Q$2281,[3]Calcs!$G$2:$G$2281,"")</f>
        <v>74.7</v>
      </c>
      <c r="AX147" s="5">
        <f>_xlfn.XLOOKUP(AX$3&amp;$A147,[3]Calcs!$Q$2:$Q$2281,[3]Calcs!$G$2:$G$2281,"")</f>
        <v>74.8</v>
      </c>
      <c r="AY147" s="5">
        <f>_xlfn.XLOOKUP(AY$3&amp;$A147,[3]Calcs!$Q$2:$Q$2281,[3]Calcs!$G$2:$G$2281,"")</f>
        <v>74.900000000000006</v>
      </c>
      <c r="AZ147" s="5">
        <f>_xlfn.XLOOKUP(AZ$3&amp;$A147,[3]Calcs!$Q$2:$Q$2281,[3]Calcs!$G$2:$G$2281,"")</f>
        <v>75</v>
      </c>
      <c r="BA147" s="5">
        <f>_xlfn.XLOOKUP(BA$3&amp;$A147,[3]Calcs!$Q$2:$Q$2281,[3]Calcs!$G$2:$G$2281,"")</f>
        <v>75.099999999999994</v>
      </c>
      <c r="BB147" s="5">
        <f>_xlfn.XLOOKUP(BB$3&amp;$A147,[3]Calcs!$Q$2:$Q$2281,[3]Calcs!$G$2:$G$2281,"")</f>
        <v>74.600217054263553</v>
      </c>
      <c r="BC147" s="127">
        <f t="shared" si="85"/>
        <v>0.13758241758241752</v>
      </c>
      <c r="BD147" s="6">
        <f t="shared" si="86"/>
        <v>-0.49978294573644177</v>
      </c>
      <c r="BE147" s="17">
        <f>_xlfn.XLOOKUP(BE$3&amp;$A147,[3]Calcs!$Q$2:$Q$2281,[3]Calcs!$I$2:$I$2281,"")</f>
        <v>4.6339590750473603</v>
      </c>
      <c r="BF147" s="5">
        <f>_xlfn.XLOOKUP(BF$3&amp;$A147,[3]Calcs!$Q$2:$Q$2281,[3]Calcs!$I$2:$I$2281,"")</f>
        <v>5.01511778199598</v>
      </c>
      <c r="BG147" s="5">
        <f>_xlfn.XLOOKUP(BG$3&amp;$A147,[3]Calcs!$Q$2:$Q$2281,[3]Calcs!$I$2:$I$2281,"")</f>
        <v>5.2871853945474703</v>
      </c>
      <c r="BH147" s="5">
        <f>_xlfn.XLOOKUP(BH$3&amp;$A147,[3]Calcs!$Q$2:$Q$2281,[3]Calcs!$I$2:$I$2281,"")</f>
        <v>5.2371565455363704</v>
      </c>
      <c r="BI147" s="5">
        <f>_xlfn.XLOOKUP(BI$3&amp;$A147,[3]Calcs!$Q$2:$Q$2281,[3]Calcs!$I$2:$I$2281,"")</f>
        <v>5.6501537407652496</v>
      </c>
      <c r="BJ147" s="5">
        <f>_xlfn.XLOOKUP(BJ$3&amp;$A147,[3]Calcs!$Q$2:$Q$2281,[3]Calcs!$I$2:$I$2281,"")</f>
        <v>5.4827075985268996</v>
      </c>
      <c r="BK147" s="5">
        <f>_xlfn.XLOOKUP(BK$3&amp;$A147,[3]Calcs!$Q$2:$Q$2281,[3]Calcs!$I$2:$I$2281,"")</f>
        <v>5.9327578753946497</v>
      </c>
      <c r="BL147" s="5">
        <f>_xlfn.XLOOKUP(BL$3&amp;$A147,[3]Calcs!$Q$2:$Q$2281,[3]Calcs!$I$2:$I$2281,"")</f>
        <v>5.7643356405669897</v>
      </c>
      <c r="BM147" s="5">
        <f>_xlfn.XLOOKUP(BM$3&amp;$A147,[3]Calcs!$Q$2:$Q$2281,[3]Calcs!$I$2:$I$2281,"")</f>
        <v>5.9801690217797203</v>
      </c>
      <c r="BN147" s="5">
        <f>_xlfn.XLOOKUP(BN$3&amp;$A147,[3]Calcs!$Q$2:$Q$2281,[3]Calcs!$I$2:$I$2281,"")</f>
        <v>5.9903317971505396</v>
      </c>
      <c r="BO147" s="5">
        <f>_xlfn.XLOOKUP(BO$3&amp;$A147,[3]Calcs!$Q$2:$Q$2281,[3]Calcs!$I$2:$I$2281,"")</f>
        <v>5.4116233762008399</v>
      </c>
      <c r="BP147" s="5">
        <f>_xlfn.XLOOKUP(BP$3&amp;$A147,[3]Calcs!$Q$2:$Q$2281,[3]Calcs!$I$2:$I$2281,"")</f>
        <v>5.7684813028632096</v>
      </c>
      <c r="BQ147" s="5">
        <f>_xlfn.XLOOKUP(BQ$3&amp;$A147,[3]Calcs!$Q$2:$Q$2281,[3]Calcs!$I$2:$I$2281,"")</f>
        <v>5.6508366164827128</v>
      </c>
      <c r="BR147" s="5">
        <f>_xlfn.XLOOKUP(BR$3&amp;$A147,[3]Calcs!$Q$2:$Q$2281,[3]Calcs!$I$2:$I$2281,"")</f>
        <v>5.5165618917353942</v>
      </c>
      <c r="BS147" s="5">
        <f>_xlfn.XLOOKUP(BS$3&amp;$A147,[3]Calcs!$Q$2:$Q$2281,[3]Calcs!$I$2:$I$2281,"")</f>
        <v>5.3095685790185003</v>
      </c>
      <c r="BT147" s="127">
        <f t="shared" si="87"/>
        <v>5.9438521104722412E-2</v>
      </c>
      <c r="BU147" s="6">
        <f t="shared" si="88"/>
        <v>-0.20699331271689392</v>
      </c>
      <c r="BV147" s="15" t="str">
        <f t="shared" si="94"/>
        <v/>
      </c>
      <c r="BW147">
        <f t="shared" si="94"/>
        <v>34</v>
      </c>
      <c r="BX147">
        <f t="shared" si="94"/>
        <v>55</v>
      </c>
      <c r="BY147">
        <f t="shared" si="94"/>
        <v>83</v>
      </c>
      <c r="BZ147">
        <f t="shared" si="94"/>
        <v>87</v>
      </c>
      <c r="CA147">
        <f t="shared" si="94"/>
        <v>73</v>
      </c>
      <c r="CB147">
        <f t="shared" si="94"/>
        <v>97</v>
      </c>
      <c r="CC147">
        <f t="shared" si="94"/>
        <v>89</v>
      </c>
      <c r="CD147">
        <f t="shared" si="94"/>
        <v>99</v>
      </c>
      <c r="CE147">
        <f t="shared" si="94"/>
        <v>97</v>
      </c>
      <c r="CF147">
        <f t="shared" si="94"/>
        <v>86</v>
      </c>
      <c r="CG147">
        <f t="shared" si="94"/>
        <v>104</v>
      </c>
      <c r="CH147">
        <f t="shared" si="94"/>
        <v>105</v>
      </c>
      <c r="CI147">
        <f t="shared" si="94"/>
        <v>97</v>
      </c>
      <c r="CJ147">
        <f t="shared" si="94"/>
        <v>69</v>
      </c>
      <c r="CK147" s="17" t="s">
        <v>333</v>
      </c>
      <c r="CL147" s="5">
        <v>25.184588999999999</v>
      </c>
      <c r="CM147" s="5">
        <v>25.888535000000001</v>
      </c>
      <c r="CN147" s="5">
        <v>26.630303000000001</v>
      </c>
      <c r="CO147" s="5">
        <v>27.421468000000001</v>
      </c>
      <c r="CP147" s="5">
        <v>28.267590999999999</v>
      </c>
      <c r="CQ147" s="5">
        <v>29.154906</v>
      </c>
      <c r="CR147" s="5">
        <v>30.052058000000002</v>
      </c>
      <c r="CS147" s="5">
        <v>30.916602999999999</v>
      </c>
      <c r="CT147" s="5">
        <v>31.717676000000001</v>
      </c>
      <c r="CU147" s="5">
        <v>32.443443000000002</v>
      </c>
      <c r="CV147" s="5">
        <v>33.101182999999999</v>
      </c>
      <c r="CW147" s="5">
        <v>33.702756999999998</v>
      </c>
      <c r="CX147" s="5">
        <v>34.268529000000001</v>
      </c>
      <c r="CY147" s="5">
        <v>34.813867000000002</v>
      </c>
      <c r="CZ147" t="str">
        <f t="shared" si="95"/>
        <v/>
      </c>
      <c r="DA147">
        <f t="shared" si="95"/>
        <v>1180.1795716144047</v>
      </c>
      <c r="DB147">
        <f t="shared" si="95"/>
        <v>1127.9091569190209</v>
      </c>
      <c r="DC147">
        <f t="shared" si="95"/>
        <v>1075.999080414784</v>
      </c>
      <c r="DD147">
        <f t="shared" si="95"/>
        <v>1091.3801980198266</v>
      </c>
      <c r="DE147">
        <f t="shared" si="95"/>
        <v>1195.9442221717877</v>
      </c>
      <c r="DF147">
        <f t="shared" si="95"/>
        <v>1145.8272913357907</v>
      </c>
      <c r="DG147">
        <f t="shared" si="95"/>
        <v>1214.9864035305247</v>
      </c>
      <c r="DH147">
        <f t="shared" si="95"/>
        <v>1196.8645324074625</v>
      </c>
      <c r="DI147">
        <f t="shared" si="95"/>
        <v>1237.5056804819558</v>
      </c>
      <c r="DJ147">
        <f t="shared" si="95"/>
        <v>1348.8184752107793</v>
      </c>
      <c r="DK147">
        <f t="shared" si="95"/>
        <v>1309.2063492000138</v>
      </c>
      <c r="DL147">
        <f t="shared" si="95"/>
        <v>1353.0963959596152</v>
      </c>
      <c r="DM147">
        <f t="shared" si="95"/>
        <v>1425.9860403504467</v>
      </c>
      <c r="DN147">
        <f t="shared" si="95"/>
        <v>1461.2590840149305</v>
      </c>
      <c r="DO147" s="5">
        <v>24.498313</v>
      </c>
      <c r="DP147" s="5">
        <v>25.184588999999999</v>
      </c>
      <c r="DQ147" s="5">
        <v>25.888535000000001</v>
      </c>
      <c r="DR147" s="5">
        <v>26.630303000000001</v>
      </c>
      <c r="DS147" s="5">
        <v>27.421468000000001</v>
      </c>
      <c r="DT147" s="5">
        <v>28.267590999999999</v>
      </c>
      <c r="DU147" s="5">
        <v>29.154906</v>
      </c>
      <c r="DV147" s="5">
        <v>30.052058000000002</v>
      </c>
      <c r="DW147" s="5">
        <v>30.916602999999999</v>
      </c>
      <c r="DX147" s="5">
        <v>31.717676000000001</v>
      </c>
      <c r="DY147" s="5">
        <v>32.443443000000002</v>
      </c>
      <c r="DZ147" s="5">
        <v>33.101182999999999</v>
      </c>
      <c r="EA147" s="5">
        <v>33.702756999999998</v>
      </c>
      <c r="EB147" s="5">
        <v>34.268529000000001</v>
      </c>
      <c r="EC147" s="5">
        <v>34.813867000000002</v>
      </c>
      <c r="ED147" s="127" t="str">
        <f>IFERROR(E147/VLOOKUP($C147,$C$159:$S$166,E$3-2003,0),"")</f>
        <v/>
      </c>
      <c r="EE147" s="6">
        <f>IFERROR(F147/VLOOKUP($C147,$C$159:$S$166,F$3-2003,0),"")</f>
        <v>1.0191762301864478</v>
      </c>
      <c r="EF147" s="6">
        <f>IFERROR(G147/VLOOKUP($C147,$C$159:$S$166,G$3-2003,0),"")</f>
        <v>0.99264480320907877</v>
      </c>
      <c r="EG147" s="6">
        <f>IFERROR(H147/VLOOKUP($C147,$C$159:$S$166,H$3-2003,0),"")</f>
        <v>0.91258836385636533</v>
      </c>
      <c r="EH147" s="6">
        <f t="shared" si="93"/>
        <v>0.89985435273040348</v>
      </c>
      <c r="EI147" s="6">
        <f t="shared" si="92"/>
        <v>0.97636703092910071</v>
      </c>
      <c r="EJ147" s="6">
        <f t="shared" si="92"/>
        <v>0.91548877952549668</v>
      </c>
      <c r="EK147" s="6">
        <f t="shared" si="78"/>
        <v>0.93764435183293304</v>
      </c>
      <c r="EL147" s="6">
        <f t="shared" si="78"/>
        <v>0.8626030744912021</v>
      </c>
      <c r="EM147" s="6">
        <f t="shared" si="78"/>
        <v>0.88086336422394806</v>
      </c>
      <c r="EN147" s="6">
        <f t="shared" si="78"/>
        <v>0.93318579181823558</v>
      </c>
      <c r="EO147" s="6">
        <f t="shared" si="78"/>
        <v>0.91263257691502386</v>
      </c>
      <c r="EP147" s="6">
        <f t="shared" si="78"/>
        <v>0.9460731173386191</v>
      </c>
      <c r="EQ147" s="6">
        <f t="shared" si="78"/>
        <v>0.95352368124064535</v>
      </c>
      <c r="ER147" s="6">
        <f t="shared" si="78"/>
        <v>0.96289035301987613</v>
      </c>
      <c r="ES147" s="17" t="str">
        <f t="shared" si="91"/>
        <v/>
      </c>
      <c r="ET147" s="5">
        <f t="shared" si="91"/>
        <v>46.861180526488035</v>
      </c>
      <c r="EU147" s="5">
        <f t="shared" si="91"/>
        <v>43.567902043086676</v>
      </c>
      <c r="EV147" s="5">
        <f t="shared" si="91"/>
        <v>40.405063375162648</v>
      </c>
      <c r="EW147" s="5">
        <f t="shared" si="91"/>
        <v>39.800210478148962</v>
      </c>
      <c r="EX147" s="5">
        <f t="shared" si="91"/>
        <v>42.307963992113365</v>
      </c>
      <c r="EY147" s="5">
        <f t="shared" si="91"/>
        <v>39.301354335897727</v>
      </c>
      <c r="EZ147" s="5">
        <f t="shared" si="91"/>
        <v>40.429391009777923</v>
      </c>
      <c r="FA147" s="5">
        <f t="shared" si="89"/>
        <v>38.712679151958014</v>
      </c>
      <c r="FB147" s="5">
        <f t="shared" si="89"/>
        <v>39.016278509243733</v>
      </c>
      <c r="FC147" s="5">
        <f t="shared" si="89"/>
        <v>41.574455436520076</v>
      </c>
      <c r="FD147" s="5">
        <f t="shared" si="89"/>
        <v>39.551648326285317</v>
      </c>
      <c r="FE147" s="5">
        <f t="shared" si="89"/>
        <v>40.147943859892983</v>
      </c>
      <c r="FF147" s="5">
        <f t="shared" si="70"/>
        <v>41.612117063748101</v>
      </c>
      <c r="FG147" s="5">
        <f t="shared" si="90"/>
        <v>41.973478097533103</v>
      </c>
      <c r="FH147" s="15" t="str">
        <f t="shared" si="97"/>
        <v/>
      </c>
      <c r="FI147">
        <f t="shared" si="97"/>
        <v>1180.1795716144047</v>
      </c>
      <c r="FJ147">
        <f t="shared" si="97"/>
        <v>1127.9091569190209</v>
      </c>
      <c r="FK147">
        <f t="shared" si="97"/>
        <v>1075.999080414784</v>
      </c>
      <c r="FL147">
        <f t="shared" si="97"/>
        <v>1091.3801980198266</v>
      </c>
      <c r="FM147">
        <f t="shared" si="97"/>
        <v>1195.9442221717877</v>
      </c>
      <c r="FN147">
        <f t="shared" si="97"/>
        <v>1145.8272913357907</v>
      </c>
      <c r="FO147">
        <f t="shared" si="97"/>
        <v>1214.9864035305247</v>
      </c>
      <c r="FP147">
        <f t="shared" si="97"/>
        <v>1196.8645324074625</v>
      </c>
      <c r="FQ147">
        <f t="shared" si="97"/>
        <v>1237.5056804819558</v>
      </c>
      <c r="FR147">
        <f t="shared" si="97"/>
        <v>1348.8184752107793</v>
      </c>
      <c r="FS147">
        <f t="shared" si="97"/>
        <v>1309.2063492000138</v>
      </c>
      <c r="FT147">
        <f t="shared" si="97"/>
        <v>1353.0963959596152</v>
      </c>
      <c r="FU147">
        <f t="shared" si="97"/>
        <v>1425.9860403504467</v>
      </c>
      <c r="FV147">
        <f t="shared" si="97"/>
        <v>1461.2590840149305</v>
      </c>
    </row>
    <row r="148" spans="1:178">
      <c r="A148" t="str">
        <f>VLOOKUP(B148,'[3]country codes'!$A$3:$B$287,2,0)</f>
        <v>TWN</v>
      </c>
      <c r="B148" s="1" t="s">
        <v>114</v>
      </c>
      <c r="C148" s="15">
        <v>8</v>
      </c>
      <c r="E148" s="17" t="str">
        <f>IFERROR(VLOOKUP(E$3&amp;$A148,[3]Calcs!$Q$2:$R$2281,2,0),"")</f>
        <v/>
      </c>
      <c r="F148" s="5" t="str">
        <f>IFERROR(VLOOKUP(F$3&amp;$A148,[3]Calcs!$Q$2:$R$2281,2,0),"")</f>
        <v/>
      </c>
      <c r="G148" s="5" t="str">
        <f>IFERROR(VLOOKUP(G$3&amp;$A148,[3]Calcs!$Q$2:$R$2281,2,0),"")</f>
        <v/>
      </c>
      <c r="H148" s="5" t="str">
        <f>IFERROR(VLOOKUP(H$3&amp;$A148,[3]Calcs!$Q$2:$R$2281,2,0),"")</f>
        <v/>
      </c>
      <c r="I148" s="5" t="str">
        <f>IFERROR(VLOOKUP(I$3&amp;$A148,[3]Calcs!$Q$2:$R$2281,2,0),"")</f>
        <v/>
      </c>
      <c r="J148" s="5" t="str">
        <f>IFERROR(VLOOKUP(J$3&amp;$A148,[3]Calcs!$Q$2:$R$2281,2,0),"")</f>
        <v/>
      </c>
      <c r="K148" s="5" t="str">
        <f>IFERROR(VLOOKUP(K$3&amp;$A148,[3]Calcs!$Q$2:$R$2281,2,0),"")</f>
        <v/>
      </c>
      <c r="L148" s="5" t="str">
        <f>IFERROR(VLOOKUP(L$3&amp;$A148,[3]Calcs!$Q$2:$R$2281,2,0),"")</f>
        <v/>
      </c>
      <c r="M148" s="5" t="str">
        <f>IFERROR(VLOOKUP(M$3&amp;$A148,[3]Calcs!$Q$2:$R$2281,2,0),"")</f>
        <v/>
      </c>
      <c r="N148" s="5" t="str">
        <f>IFERROR(VLOOKUP(N$3&amp;$A148,[3]Calcs!$Q$2:$R$2281,2,0),"")</f>
        <v/>
      </c>
      <c r="O148" s="5" t="str">
        <f>IFERROR(VLOOKUP(O$3&amp;$A148,[3]Calcs!$Q$2:$R$2281,2,0),"")</f>
        <v/>
      </c>
      <c r="P148" s="5">
        <f>IFERROR(VLOOKUP(P$3&amp;$A148,[3]Calcs!$Q$2:$R$2281,2,0),"")</f>
        <v>42.750729323424721</v>
      </c>
      <c r="Q148" s="5">
        <f>IFERROR(VLOOKUP(Q$3&amp;$A148,[3]Calcs!$Q$2:$R$2281,2,0),"")</f>
        <v>42.915803622571936</v>
      </c>
      <c r="R148" s="5">
        <f>IFERROR(VLOOKUP(R$3&amp;$A148,[3]Calcs!$Q$2:$R$2281,2,0),"")</f>
        <v>43.15363213694171</v>
      </c>
      <c r="S148" s="5">
        <f>IFERROR(VLOOKUP(S$3&amp;$A148,[3]Calcs!$Q$2:$R$2281,2,0),"")</f>
        <v>45.107903837777599</v>
      </c>
      <c r="T148" s="127">
        <f t="shared" si="80"/>
        <v>0.20145140675849404</v>
      </c>
      <c r="U148" s="6">
        <f t="shared" si="81"/>
        <v>0.99460934316177474</v>
      </c>
      <c r="V148" s="6">
        <f t="shared" si="82"/>
        <v>1.9542717008358892</v>
      </c>
      <c r="W148" s="17">
        <f>_xlfn.XLOOKUP(W$3&amp;$A148,[3]Calcs!$Q$2:$Q$2281,[3]Calcs!$H$2:$H$2281,"")</f>
        <v>6.1890501976013184</v>
      </c>
      <c r="X148" s="5">
        <f>_xlfn.XLOOKUP(X$3&amp;$A148,[3]Calcs!$Q$2:$Q$2281,[3]Calcs!$H$2:$H$2281,"")</f>
        <v>5.8683662414550781</v>
      </c>
      <c r="Y148" s="5">
        <f>_xlfn.XLOOKUP(Y$3&amp;$A148,[3]Calcs!$Q$2:$Q$2281,[3]Calcs!$H$2:$H$2281,"")</f>
        <v>5.5476822853088379</v>
      </c>
      <c r="Z148" s="5">
        <f>_xlfn.XLOOKUP(Z$3&amp;$A148,[3]Calcs!$Q$2:$Q$2281,[3]Calcs!$H$2:$H$2281,"")</f>
        <v>5.8881065845489502</v>
      </c>
      <c r="AA148" s="5">
        <f>_xlfn.XLOOKUP(AA$3&amp;$A148,[3]Calcs!$Q$2:$Q$2281,[3]Calcs!$H$2:$H$2281,"")</f>
        <v>6.2285308837890625</v>
      </c>
      <c r="AB148" s="5">
        <f>_xlfn.XLOOKUP(AB$3&amp;$A148,[3]Calcs!$Q$2:$Q$2281,[3]Calcs!$H$2:$H$2281,"")</f>
        <v>6.3089151382446289</v>
      </c>
      <c r="AC148" s="5">
        <f>_xlfn.XLOOKUP(AC$3&amp;$A148,[3]Calcs!$Q$2:$Q$2281,[3]Calcs!$H$2:$H$2281,"")</f>
        <v>6.1259169578552246</v>
      </c>
      <c r="AD148" s="5">
        <f>_xlfn.XLOOKUP(AD$3&amp;$A148,[3]Calcs!$Q$2:$Q$2281,[3]Calcs!$H$2:$H$2281,"")</f>
        <v>6.3403444290161133</v>
      </c>
      <c r="AE148" s="5">
        <f>_xlfn.XLOOKUP(AE$3&amp;$A148,[3]Calcs!$Q$2:$Q$2281,[3]Calcs!$H$2:$H$2281,"")</f>
        <v>6.3634967803955078</v>
      </c>
      <c r="AF148" s="5">
        <f>_xlfn.XLOOKUP(AF$3&amp;$A148,[3]Calcs!$Q$2:$Q$2281,[3]Calcs!$H$2:$H$2281,"")</f>
        <v>6.4500880241394043</v>
      </c>
      <c r="AG148" s="5">
        <f>_xlfn.XLOOKUP(AG$3&amp;$A148,[3]Calcs!$Q$2:$Q$2281,[3]Calcs!$H$2:$H$2281,"")</f>
        <v>6.5128507614135742</v>
      </c>
      <c r="AH148" s="5">
        <f>_xlfn.XLOOKUP(AH$3&amp;$A148,[3]Calcs!$Q$2:$Q$2281,[3]Calcs!$H$2:$H$2281,"")</f>
        <v>6.3594508171081543</v>
      </c>
      <c r="AI148" s="5">
        <f>_xlfn.XLOOKUP(AI$3&amp;$A148,[3]Calcs!$Q$2:$Q$2281,[3]Calcs!$H$2:$H$2281,"")</f>
        <v>6.4670047760009766</v>
      </c>
      <c r="AJ148" s="5">
        <f>_xlfn.XLOOKUP(AJ$3&amp;$A148,[3]Calcs!$Q$2:$Q$2281,[3]Calcs!$H$2:$H$2281,"")</f>
        <v>6.5370898246765137</v>
      </c>
      <c r="AK148" s="128">
        <f>_xlfn.XLOOKUP(AK$3&amp;$A148,[3]Calcs!$Q$2:$Q$2281,[3]Calcs!$H$2:$H$2281,"")</f>
        <v>6.7510676383972168</v>
      </c>
      <c r="AL148" s="127">
        <f t="shared" si="83"/>
        <v>5.3350820122184332E-2</v>
      </c>
      <c r="AM148" s="6">
        <f t="shared" si="84"/>
        <v>0.21397781372070313</v>
      </c>
      <c r="AN148" s="17">
        <f>_xlfn.XLOOKUP(AN$3&amp;$A148,[3]Calcs!$Q$2:$Q$2281,[3]Calcs!$G$2:$G$2281,"")</f>
        <v>77.8172</v>
      </c>
      <c r="AO148" s="5">
        <f>_xlfn.XLOOKUP(AO$3&amp;$A148,[3]Calcs!$Q$2:$Q$2281,[3]Calcs!$G$2:$G$2281,"")</f>
        <v>78.054299999999998</v>
      </c>
      <c r="AP148" s="5">
        <f>_xlfn.XLOOKUP(AP$3&amp;$A148,[3]Calcs!$Q$2:$Q$2281,[3]Calcs!$G$2:$G$2281,"")</f>
        <v>78.285799999999995</v>
      </c>
      <c r="AQ148" s="5">
        <f>_xlfn.XLOOKUP(AQ$3&amp;$A148,[3]Calcs!$Q$2:$Q$2281,[3]Calcs!$G$2:$G$2281,"")</f>
        <v>78.511700000000005</v>
      </c>
      <c r="AR148" s="5">
        <f>_xlfn.XLOOKUP(AR$3&amp;$A148,[3]Calcs!$Q$2:$Q$2281,[3]Calcs!$G$2:$G$2281,"")</f>
        <v>78.731999999999999</v>
      </c>
      <c r="AS148" s="5">
        <f>_xlfn.XLOOKUP(AS$3&amp;$A148,[3]Calcs!$Q$2:$Q$2281,[3]Calcs!$G$2:$G$2281,"")</f>
        <v>78.946700000000007</v>
      </c>
      <c r="AT148" s="5">
        <f>_xlfn.XLOOKUP(AT$3&amp;$A148,[3]Calcs!$Q$2:$Q$2281,[3]Calcs!$G$2:$G$2281,"")</f>
        <v>79.155799999999999</v>
      </c>
      <c r="AU148" s="5">
        <f>_xlfn.XLOOKUP(AU$3&amp;$A148,[3]Calcs!$Q$2:$Q$2281,[3]Calcs!$G$2:$G$2281,"")</f>
        <v>79.359300000000005</v>
      </c>
      <c r="AV148" s="5">
        <f>_xlfn.XLOOKUP(AV$3&amp;$A148,[3]Calcs!$Q$2:$Q$2281,[3]Calcs!$G$2:$G$2281,"")</f>
        <v>79.557199999999995</v>
      </c>
      <c r="AW148" s="5">
        <f>_xlfn.XLOOKUP(AW$3&amp;$A148,[3]Calcs!$Q$2:$Q$2281,[3]Calcs!$G$2:$G$2281,"")</f>
        <v>79.749499999999998</v>
      </c>
      <c r="AX148" s="5">
        <f>_xlfn.XLOOKUP(AX$3&amp;$A148,[3]Calcs!$Q$2:$Q$2281,[3]Calcs!$G$2:$G$2281,"")</f>
        <v>79.936199999999999</v>
      </c>
      <c r="AY148" s="5">
        <f>_xlfn.XLOOKUP(AY$3&amp;$A148,[3]Calcs!$Q$2:$Q$2281,[3]Calcs!$G$2:$G$2281,"")</f>
        <v>80.1173</v>
      </c>
      <c r="AZ148" s="5">
        <f>_xlfn.XLOOKUP(AZ$3&amp;$A148,[3]Calcs!$Q$2:$Q$2281,[3]Calcs!$G$2:$G$2281,"")</f>
        <v>80.2928</v>
      </c>
      <c r="BA148" s="5">
        <f>_xlfn.XLOOKUP(BA$3&amp;$A148,[3]Calcs!$Q$2:$Q$2281,[3]Calcs!$G$2:$G$2281,"")</f>
        <v>80.462699999999998</v>
      </c>
      <c r="BB148" s="5">
        <f>_xlfn.XLOOKUP(BB$3&amp;$A148,[3]Calcs!$Q$2:$Q$2281,[3]Calcs!$G$2:$G$2281,"")</f>
        <v>80.632599999999996</v>
      </c>
      <c r="BC148" s="127">
        <f t="shared" si="85"/>
        <v>0.20349999999999993</v>
      </c>
      <c r="BD148" s="6">
        <f t="shared" si="86"/>
        <v>0.16989999999999839</v>
      </c>
      <c r="BE148" s="17" t="str">
        <f>_xlfn.XLOOKUP(BE$3&amp;$A148,[3]Calcs!$Q$2:$Q$2281,[3]Calcs!$I$2:$I$2281,"")</f>
        <v/>
      </c>
      <c r="BF148" s="5" t="str">
        <f>_xlfn.XLOOKUP(BF$3&amp;$A148,[3]Calcs!$Q$2:$Q$2281,[3]Calcs!$I$2:$I$2281,"")</f>
        <v/>
      </c>
      <c r="BG148" s="5" t="str">
        <f>_xlfn.XLOOKUP(BG$3&amp;$A148,[3]Calcs!$Q$2:$Q$2281,[3]Calcs!$I$2:$I$2281,"")</f>
        <v/>
      </c>
      <c r="BH148" s="5" t="str">
        <f>_xlfn.XLOOKUP(BH$3&amp;$A148,[3]Calcs!$Q$2:$Q$2281,[3]Calcs!$I$2:$I$2281,"")</f>
        <v/>
      </c>
      <c r="BI148" s="5" t="str">
        <f>_xlfn.XLOOKUP(BI$3&amp;$A148,[3]Calcs!$Q$2:$Q$2281,[3]Calcs!$I$2:$I$2281,"")</f>
        <v/>
      </c>
      <c r="BJ148" s="5" t="str">
        <f>_xlfn.XLOOKUP(BJ$3&amp;$A148,[3]Calcs!$Q$2:$Q$2281,[3]Calcs!$I$2:$I$2281,"")</f>
        <v/>
      </c>
      <c r="BK148" s="5" t="str">
        <f>_xlfn.XLOOKUP(BK$3&amp;$A148,[3]Calcs!$Q$2:$Q$2281,[3]Calcs!$I$2:$I$2281,"")</f>
        <v/>
      </c>
      <c r="BL148" s="5" t="str">
        <f>_xlfn.XLOOKUP(BL$3&amp;$A148,[3]Calcs!$Q$2:$Q$2281,[3]Calcs!$I$2:$I$2281,"")</f>
        <v/>
      </c>
      <c r="BM148" s="5" t="str">
        <f>_xlfn.XLOOKUP(BM$3&amp;$A148,[3]Calcs!$Q$2:$Q$2281,[3]Calcs!$I$2:$I$2281,"")</f>
        <v/>
      </c>
      <c r="BN148" s="5" t="str">
        <f>_xlfn.XLOOKUP(BN$3&amp;$A148,[3]Calcs!$Q$2:$Q$2281,[3]Calcs!$I$2:$I$2281,"")</f>
        <v/>
      </c>
      <c r="BO148" s="5" t="str">
        <f>_xlfn.XLOOKUP(BO$3&amp;$A148,[3]Calcs!$Q$2:$Q$2281,[3]Calcs!$I$2:$I$2281,"")</f>
        <v/>
      </c>
      <c r="BP148" s="5">
        <f>_xlfn.XLOOKUP(BP$3&amp;$A148,[3]Calcs!$Q$2:$Q$2281,[3]Calcs!$I$2:$I$2281,"")</f>
        <v>5.83</v>
      </c>
      <c r="BQ148" s="5">
        <f>_xlfn.XLOOKUP(BQ$3&amp;$A148,[3]Calcs!$Q$2:$Q$2281,[3]Calcs!$I$2:$I$2281,"")</f>
        <v>5.9229209892068004</v>
      </c>
      <c r="BR148" s="5">
        <f>_xlfn.XLOOKUP(BR$3&amp;$A148,[3]Calcs!$Q$2:$Q$2281,[3]Calcs!$I$2:$I$2281,"")</f>
        <v>5.9696349380290341</v>
      </c>
      <c r="BS148" s="5">
        <f>_xlfn.XLOOKUP(BS$3&amp;$A148,[3]Calcs!$Q$2:$Q$2281,[3]Calcs!$I$2:$I$2281,"")</f>
        <v>5.7431410854684293</v>
      </c>
      <c r="BT148" s="127">
        <f t="shared" si="87"/>
        <v>6.981746901451702E-2</v>
      </c>
      <c r="BU148" s="6">
        <f t="shared" si="88"/>
        <v>-0.22649385256060484</v>
      </c>
      <c r="BV148" s="15" t="str">
        <f t="shared" si="94"/>
        <v/>
      </c>
      <c r="BW148" t="str">
        <f t="shared" si="94"/>
        <v/>
      </c>
      <c r="BX148" t="str">
        <f t="shared" si="94"/>
        <v/>
      </c>
      <c r="BY148" t="str">
        <f t="shared" si="94"/>
        <v/>
      </c>
      <c r="BZ148" t="str">
        <f t="shared" si="94"/>
        <v/>
      </c>
      <c r="CA148" t="str">
        <f t="shared" si="94"/>
        <v/>
      </c>
      <c r="CB148" t="str">
        <f t="shared" si="94"/>
        <v/>
      </c>
      <c r="CC148" t="str">
        <f t="shared" si="94"/>
        <v/>
      </c>
      <c r="CD148" t="str">
        <f t="shared" si="94"/>
        <v/>
      </c>
      <c r="CE148" t="str">
        <f t="shared" si="94"/>
        <v/>
      </c>
      <c r="CF148" t="str">
        <f t="shared" si="94"/>
        <v/>
      </c>
      <c r="CG148">
        <f t="shared" si="94"/>
        <v>84</v>
      </c>
      <c r="CH148">
        <f t="shared" si="94"/>
        <v>88</v>
      </c>
      <c r="CI148">
        <f t="shared" si="94"/>
        <v>87</v>
      </c>
      <c r="CJ148">
        <f t="shared" si="94"/>
        <v>55</v>
      </c>
      <c r="CK148" s="17" t="s">
        <v>333</v>
      </c>
      <c r="CL148" s="5" t="s">
        <v>333</v>
      </c>
      <c r="CM148" s="5" t="s">
        <v>333</v>
      </c>
      <c r="CN148" s="5" t="s">
        <v>333</v>
      </c>
      <c r="CO148" s="5" t="s">
        <v>333</v>
      </c>
      <c r="CP148" s="5" t="s">
        <v>333</v>
      </c>
      <c r="CQ148" s="5" t="s">
        <v>333</v>
      </c>
      <c r="CR148" s="5" t="s">
        <v>333</v>
      </c>
      <c r="CS148" s="5" t="s">
        <v>333</v>
      </c>
      <c r="CT148" s="5" t="s">
        <v>333</v>
      </c>
      <c r="CU148" s="5" t="s">
        <v>333</v>
      </c>
      <c r="CV148" s="5">
        <v>23.674545999999999</v>
      </c>
      <c r="CW148" s="5">
        <v>23.726459999999999</v>
      </c>
      <c r="CX148" s="5">
        <v>23.773881000000003</v>
      </c>
      <c r="CY148" s="5">
        <v>23.816775</v>
      </c>
      <c r="CZ148" t="str">
        <f t="shared" si="95"/>
        <v/>
      </c>
      <c r="DA148" t="str">
        <f t="shared" si="95"/>
        <v/>
      </c>
      <c r="DB148" t="str">
        <f t="shared" si="95"/>
        <v/>
      </c>
      <c r="DC148" t="str">
        <f t="shared" si="95"/>
        <v/>
      </c>
      <c r="DD148" t="str">
        <f t="shared" si="95"/>
        <v/>
      </c>
      <c r="DE148" t="str">
        <f t="shared" si="95"/>
        <v/>
      </c>
      <c r="DF148" t="str">
        <f t="shared" si="95"/>
        <v/>
      </c>
      <c r="DG148" t="str">
        <f t="shared" si="95"/>
        <v/>
      </c>
      <c r="DH148" t="str">
        <f t="shared" si="95"/>
        <v/>
      </c>
      <c r="DI148" t="str">
        <f t="shared" si="95"/>
        <v/>
      </c>
      <c r="DJ148" t="str">
        <f t="shared" si="95"/>
        <v/>
      </c>
      <c r="DK148">
        <f t="shared" si="95"/>
        <v>1012.1041079009674</v>
      </c>
      <c r="DL148">
        <f t="shared" si="95"/>
        <v>1018.2400980188081</v>
      </c>
      <c r="DM148">
        <f t="shared" si="95"/>
        <v>1025.9293151414281</v>
      </c>
      <c r="DN148">
        <f t="shared" si="95"/>
        <v>1074.3247964259856</v>
      </c>
      <c r="DO148" s="5">
        <v>22.823846</v>
      </c>
      <c r="DP148" s="5">
        <v>22.927222</v>
      </c>
      <c r="DQ148" s="5">
        <v>23.019042000000002</v>
      </c>
      <c r="DR148" s="5">
        <v>23.104542000000002</v>
      </c>
      <c r="DS148" s="5">
        <v>23.187556000000001</v>
      </c>
      <c r="DT148" s="5">
        <v>23.268759999999997</v>
      </c>
      <c r="DU148" s="5">
        <v>23.346897999999999</v>
      </c>
      <c r="DV148" s="5">
        <v>23.421581999999997</v>
      </c>
      <c r="DW148" s="5">
        <v>23.491975999999998</v>
      </c>
      <c r="DX148" s="5">
        <v>23.557473000000002</v>
      </c>
      <c r="DY148" s="5">
        <v>23.618201000000003</v>
      </c>
      <c r="DZ148" s="5">
        <v>23.674545999999999</v>
      </c>
      <c r="EA148" s="5">
        <v>23.726459999999999</v>
      </c>
      <c r="EB148" s="5">
        <v>23.773881000000003</v>
      </c>
      <c r="EC148" s="5">
        <v>23.816775</v>
      </c>
      <c r="ED148" s="130">
        <f t="shared" ref="ED148:EN148" si="98">AVERAGE($EO148:$EQ148)</f>
        <v>0.97406801897825301</v>
      </c>
      <c r="EE148" s="129">
        <f t="shared" si="98"/>
        <v>0.97406801897825301</v>
      </c>
      <c r="EF148" s="129">
        <f t="shared" si="98"/>
        <v>0.97406801897825301</v>
      </c>
      <c r="EG148" s="129">
        <f t="shared" si="98"/>
        <v>0.97406801897825301</v>
      </c>
      <c r="EH148" s="129">
        <f t="shared" si="98"/>
        <v>0.97406801897825301</v>
      </c>
      <c r="EI148" s="129">
        <f t="shared" si="98"/>
        <v>0.97406801897825301</v>
      </c>
      <c r="EJ148" s="129">
        <f t="shared" si="98"/>
        <v>0.97406801897825301</v>
      </c>
      <c r="EK148" s="129">
        <f t="shared" si="98"/>
        <v>0.97406801897825301</v>
      </c>
      <c r="EL148" s="129">
        <f t="shared" si="98"/>
        <v>0.97406801897825301</v>
      </c>
      <c r="EM148" s="129">
        <f t="shared" si="98"/>
        <v>0.97406801897825301</v>
      </c>
      <c r="EN148" s="129">
        <f t="shared" si="98"/>
        <v>0.97406801897825301</v>
      </c>
      <c r="EO148" s="6">
        <f t="shared" ref="EO148:ER155" si="99">IFERROR(P148/VLOOKUP($C148,$C$159:$S$166,P$3-2003,0),"")</f>
        <v>0.97525792703437542</v>
      </c>
      <c r="EP148" s="6">
        <f t="shared" si="99"/>
        <v>0.973369510465393</v>
      </c>
      <c r="EQ148" s="6">
        <f t="shared" si="99"/>
        <v>0.97357661943499019</v>
      </c>
      <c r="ER148" s="6">
        <f t="shared" si="99"/>
        <v>0.97775864016889569</v>
      </c>
      <c r="ES148" s="17">
        <f t="shared" si="91"/>
        <v>42.123418555504081</v>
      </c>
      <c r="ET148" s="5">
        <f t="shared" si="91"/>
        <v>43.632043628753607</v>
      </c>
      <c r="EU148" s="5">
        <f t="shared" si="91"/>
        <v>42.872845399509998</v>
      </c>
      <c r="EV148" s="5">
        <f t="shared" si="91"/>
        <v>41.359642771291945</v>
      </c>
      <c r="EW148" s="5">
        <f t="shared" si="91"/>
        <v>41.921962803978104</v>
      </c>
      <c r="EX148" s="5">
        <f t="shared" si="91"/>
        <v>43.191279579791619</v>
      </c>
      <c r="EY148" s="5">
        <f t="shared" si="91"/>
        <v>42.954930642065037</v>
      </c>
      <c r="EZ148" s="5">
        <f t="shared" si="91"/>
        <v>43.188813347283165</v>
      </c>
      <c r="FA148" s="5">
        <f t="shared" si="89"/>
        <v>43.77346762724023</v>
      </c>
      <c r="FB148" s="5">
        <f t="shared" si="89"/>
        <v>43.685368890908748</v>
      </c>
      <c r="FC148" s="5">
        <f t="shared" si="89"/>
        <v>44.016187076854372</v>
      </c>
      <c r="FD148" s="5">
        <f t="shared" si="89"/>
        <v>42.750729323424721</v>
      </c>
      <c r="FE148" s="5">
        <f t="shared" si="89"/>
        <v>42.915803622571936</v>
      </c>
      <c r="FF148" s="5">
        <f t="shared" si="70"/>
        <v>43.15363213694171</v>
      </c>
      <c r="FG148" s="5">
        <f t="shared" si="90"/>
        <v>45.107903837777599</v>
      </c>
      <c r="FH148" s="15">
        <f t="shared" si="97"/>
        <v>961.41841810436756</v>
      </c>
      <c r="FI148">
        <f t="shared" si="97"/>
        <v>1000.3615505901196</v>
      </c>
      <c r="FJ148">
        <f t="shared" si="97"/>
        <v>986.89182891082748</v>
      </c>
      <c r="FK148">
        <f t="shared" si="97"/>
        <v>955.59560351431128</v>
      </c>
      <c r="FL148">
        <f t="shared" si="97"/>
        <v>972.06786014715931</v>
      </c>
      <c r="FM148">
        <f t="shared" si="97"/>
        <v>1005.0075186350718</v>
      </c>
      <c r="FN148">
        <f t="shared" si="97"/>
        <v>1002.8643842973669</v>
      </c>
      <c r="FO148">
        <f t="shared" si="97"/>
        <v>1011.550333296087</v>
      </c>
      <c r="FP148">
        <f t="shared" si="97"/>
        <v>1028.3252509359043</v>
      </c>
      <c r="FQ148">
        <f t="shared" si="97"/>
        <v>1029.1168981426229</v>
      </c>
      <c r="FR148">
        <f t="shared" si="97"/>
        <v>1039.5831536347491</v>
      </c>
      <c r="FS148">
        <f t="shared" si="97"/>
        <v>1012.1041079009674</v>
      </c>
      <c r="FT148">
        <f t="shared" si="97"/>
        <v>1018.2400980188081</v>
      </c>
      <c r="FU148">
        <f t="shared" si="97"/>
        <v>1025.9293151414281</v>
      </c>
      <c r="FV148">
        <f t="shared" si="97"/>
        <v>1074.3247964259856</v>
      </c>
    </row>
    <row r="149" spans="1:178">
      <c r="A149" t="str">
        <f>VLOOKUP(B149,'[3]country codes'!$A$3:$B$287,2,0)</f>
        <v>GEO</v>
      </c>
      <c r="B149" s="1" t="s">
        <v>79</v>
      </c>
      <c r="C149" s="15">
        <v>7</v>
      </c>
      <c r="E149" s="17">
        <f>IFERROR(VLOOKUP(E$3&amp;$A149,[3]Calcs!$Q$2:$R$2281,2,0),"")</f>
        <v>39.887790191128161</v>
      </c>
      <c r="F149" s="5">
        <f>IFERROR(VLOOKUP(F$3&amp;$A149,[3]Calcs!$Q$2:$R$2281,2,0),"")</f>
        <v>39.138315626913922</v>
      </c>
      <c r="G149" s="5">
        <f>IFERROR(VLOOKUP(G$3&amp;$A149,[3]Calcs!$Q$2:$R$2281,2,0),"")</f>
        <v>42.845985765838613</v>
      </c>
      <c r="H149" s="5">
        <f>IFERROR(VLOOKUP(H$3&amp;$A149,[3]Calcs!$Q$2:$R$2281,2,0),"")</f>
        <v>40.911091801870164</v>
      </c>
      <c r="I149" s="5">
        <f>IFERROR(VLOOKUP(I$3&amp;$A149,[3]Calcs!$Q$2:$R$2281,2,0),"")</f>
        <v>43.114777672394673</v>
      </c>
      <c r="J149" s="5">
        <f>IFERROR(VLOOKUP(J$3&amp;$A149,[3]Calcs!$Q$2:$R$2281,2,0),"")</f>
        <v>43.162247868729416</v>
      </c>
      <c r="K149" s="5">
        <f>IFERROR(VLOOKUP(K$3&amp;$A149,[3]Calcs!$Q$2:$R$2281,2,0),"")</f>
        <v>42.652272292423113</v>
      </c>
      <c r="L149" s="5">
        <f>IFERROR(VLOOKUP(L$3&amp;$A149,[3]Calcs!$Q$2:$R$2281,2,0),"")</f>
        <v>43.716891208916586</v>
      </c>
      <c r="M149" s="5">
        <f>IFERROR(VLOOKUP(M$3&amp;$A149,[3]Calcs!$Q$2:$R$2281,2,0),"")</f>
        <v>42.539335410712951</v>
      </c>
      <c r="N149" s="5">
        <f>IFERROR(VLOOKUP(N$3&amp;$A149,[3]Calcs!$Q$2:$R$2281,2,0),"")</f>
        <v>41.190475813142918</v>
      </c>
      <c r="O149" s="5">
        <f>IFERROR(VLOOKUP(O$3&amp;$A149,[3]Calcs!$Q$2:$R$2281,2,0),"")</f>
        <v>43.046004115523175</v>
      </c>
      <c r="P149" s="5">
        <f>IFERROR(VLOOKUP(P$3&amp;$A149,[3]Calcs!$Q$2:$R$2281,2,0),"")</f>
        <v>42.561775977950269</v>
      </c>
      <c r="Q149" s="5">
        <f>IFERROR(VLOOKUP(Q$3&amp;$A149,[3]Calcs!$Q$2:$R$2281,2,0),"")</f>
        <v>43.36861130701417</v>
      </c>
      <c r="R149" s="5">
        <f>IFERROR(VLOOKUP(R$3&amp;$A149,[3]Calcs!$Q$2:$R$2281,2,0),"")</f>
        <v>44.272776197154954</v>
      </c>
      <c r="S149" s="5">
        <f>IFERROR(VLOOKUP(S$3&amp;$A149,[3]Calcs!$Q$2:$R$2281,2,0),"")</f>
        <v>45.738263996566864</v>
      </c>
      <c r="T149" s="127">
        <f t="shared" si="80"/>
        <v>0.23186580419826872</v>
      </c>
      <c r="U149" s="6">
        <f t="shared" si="81"/>
        <v>0.65480625779029156</v>
      </c>
      <c r="V149" s="6">
        <f t="shared" si="82"/>
        <v>1.4654877994119104</v>
      </c>
      <c r="W149" s="17">
        <f>_xlfn.XLOOKUP(W$3&amp;$A149,[3]Calcs!$Q$2:$Q$2281,[3]Calcs!$H$2:$H$2281,"")</f>
        <v>3.6751084327697754</v>
      </c>
      <c r="X149" s="5">
        <f>_xlfn.XLOOKUP(X$3&amp;$A149,[3]Calcs!$Q$2:$Q$2281,[3]Calcs!$H$2:$H$2281,"")</f>
        <v>3.7071945667266846</v>
      </c>
      <c r="Y149" s="5">
        <f>_xlfn.XLOOKUP(Y$3&amp;$A149,[3]Calcs!$Q$2:$Q$2281,[3]Calcs!$H$2:$H$2281,"")</f>
        <v>4.156090259552002</v>
      </c>
      <c r="Z149" s="5">
        <f>_xlfn.XLOOKUP(Z$3&amp;$A149,[3]Calcs!$Q$2:$Q$2281,[3]Calcs!$H$2:$H$2281,"")</f>
        <v>3.8006391525268555</v>
      </c>
      <c r="AA149" s="5">
        <f>_xlfn.XLOOKUP(AA$3&amp;$A149,[3]Calcs!$Q$2:$Q$2281,[3]Calcs!$H$2:$H$2281,"")</f>
        <v>4.101837158203125</v>
      </c>
      <c r="AB149" s="5">
        <f>_xlfn.XLOOKUP(AB$3&amp;$A149,[3]Calcs!$Q$2:$Q$2281,[3]Calcs!$H$2:$H$2281,"")</f>
        <v>4.2030305862426758</v>
      </c>
      <c r="AC149" s="5">
        <f>_xlfn.XLOOKUP(AC$3&amp;$A149,[3]Calcs!$Q$2:$Q$2281,[3]Calcs!$H$2:$H$2281,"")</f>
        <v>4.2544455528259277</v>
      </c>
      <c r="AD149" s="5">
        <f>_xlfn.XLOOKUP(AD$3&amp;$A149,[3]Calcs!$Q$2:$Q$2281,[3]Calcs!$H$2:$H$2281,"")</f>
        <v>4.3489208221435547</v>
      </c>
      <c r="AE149" s="5">
        <f>_xlfn.XLOOKUP(AE$3&amp;$A149,[3]Calcs!$Q$2:$Q$2281,[3]Calcs!$H$2:$H$2281,"")</f>
        <v>4.2875080108642578</v>
      </c>
      <c r="AF149" s="5">
        <f>_xlfn.XLOOKUP(AF$3&amp;$A149,[3]Calcs!$Q$2:$Q$2281,[3]Calcs!$H$2:$H$2281,"")</f>
        <v>4.1219406127929688</v>
      </c>
      <c r="AG149" s="5">
        <f>_xlfn.XLOOKUP(AG$3&amp;$A149,[3]Calcs!$Q$2:$Q$2281,[3]Calcs!$H$2:$H$2281,"")</f>
        <v>4.4483861923217773</v>
      </c>
      <c r="AH149" s="5">
        <f>_xlfn.XLOOKUP(AH$3&amp;$A149,[3]Calcs!$Q$2:$Q$2281,[3]Calcs!$H$2:$H$2281,"")</f>
        <v>4.4507746696472168</v>
      </c>
      <c r="AI149" s="5">
        <f>_xlfn.XLOOKUP(AI$3&amp;$A149,[3]Calcs!$Q$2:$Q$2281,[3]Calcs!$H$2:$H$2281,"")</f>
        <v>4.6590971946716309</v>
      </c>
      <c r="AJ149" s="5">
        <f>_xlfn.XLOOKUP(AJ$3&amp;$A149,[3]Calcs!$Q$2:$Q$2281,[3]Calcs!$H$2:$H$2281,"")</f>
        <v>4.8918356895446777</v>
      </c>
      <c r="AK149" s="128">
        <f>_xlfn.XLOOKUP(AK$3&amp;$A149,[3]Calcs!$Q$2:$Q$2281,[3]Calcs!$H$2:$H$2281,"")</f>
        <v>5.123143196105957</v>
      </c>
      <c r="AL149" s="127">
        <f t="shared" si="83"/>
        <v>7.4556476991255199E-2</v>
      </c>
      <c r="AM149" s="6">
        <f t="shared" si="84"/>
        <v>0.2313075065612793</v>
      </c>
      <c r="AN149" s="17">
        <f>_xlfn.XLOOKUP(AN$3&amp;$A149,[3]Calcs!$Q$2:$Q$2281,[3]Calcs!$G$2:$G$2281,"")</f>
        <v>70.599999999999994</v>
      </c>
      <c r="AO149" s="5">
        <f>_xlfn.XLOOKUP(AO$3&amp;$A149,[3]Calcs!$Q$2:$Q$2281,[3]Calcs!$G$2:$G$2281,"")</f>
        <v>70.8</v>
      </c>
      <c r="AP149" s="5">
        <f>_xlfn.XLOOKUP(AP$3&amp;$A149,[3]Calcs!$Q$2:$Q$2281,[3]Calcs!$G$2:$G$2281,"")</f>
        <v>70.900000000000006</v>
      </c>
      <c r="AQ149" s="5">
        <f>_xlfn.XLOOKUP(AQ$3&amp;$A149,[3]Calcs!$Q$2:$Q$2281,[3]Calcs!$G$2:$G$2281,"")</f>
        <v>71.2</v>
      </c>
      <c r="AR149" s="5">
        <f>_xlfn.XLOOKUP(AR$3&amp;$A149,[3]Calcs!$Q$2:$Q$2281,[3]Calcs!$G$2:$G$2281,"")</f>
        <v>71.5</v>
      </c>
      <c r="AS149" s="5">
        <f>_xlfn.XLOOKUP(AS$3&amp;$A149,[3]Calcs!$Q$2:$Q$2281,[3]Calcs!$G$2:$G$2281,"")</f>
        <v>71.8</v>
      </c>
      <c r="AT149" s="5">
        <f>_xlfn.XLOOKUP(AT$3&amp;$A149,[3]Calcs!$Q$2:$Q$2281,[3]Calcs!$G$2:$G$2281,"")</f>
        <v>72.099999999999994</v>
      </c>
      <c r="AU149" s="5">
        <f>_xlfn.XLOOKUP(AU$3&amp;$A149,[3]Calcs!$Q$2:$Q$2281,[3]Calcs!$G$2:$G$2281,"")</f>
        <v>72.400000000000006</v>
      </c>
      <c r="AV149" s="5">
        <f>_xlfn.XLOOKUP(AV$3&amp;$A149,[3]Calcs!$Q$2:$Q$2281,[3]Calcs!$G$2:$G$2281,"")</f>
        <v>72.7</v>
      </c>
      <c r="AW149" s="5">
        <f>_xlfn.XLOOKUP(AW$3&amp;$A149,[3]Calcs!$Q$2:$Q$2281,[3]Calcs!$G$2:$G$2281,"")</f>
        <v>73</v>
      </c>
      <c r="AX149" s="5">
        <f>_xlfn.XLOOKUP(AX$3&amp;$A149,[3]Calcs!$Q$2:$Q$2281,[3]Calcs!$G$2:$G$2281,"")</f>
        <v>73.2</v>
      </c>
      <c r="AY149" s="5">
        <f>_xlfn.XLOOKUP(AY$3&amp;$A149,[3]Calcs!$Q$2:$Q$2281,[3]Calcs!$G$2:$G$2281,"")</f>
        <v>73.400000000000006</v>
      </c>
      <c r="AZ149" s="5">
        <f>_xlfn.XLOOKUP(AZ$3&amp;$A149,[3]Calcs!$Q$2:$Q$2281,[3]Calcs!$G$2:$G$2281,"")</f>
        <v>73.599999999999994</v>
      </c>
      <c r="BA149" s="5">
        <f>_xlfn.XLOOKUP(BA$3&amp;$A149,[3]Calcs!$Q$2:$Q$2281,[3]Calcs!$G$2:$G$2281,"")</f>
        <v>73.8</v>
      </c>
      <c r="BB149" s="5">
        <f>_xlfn.XLOOKUP(BB$3&amp;$A149,[3]Calcs!$Q$2:$Q$2281,[3]Calcs!$G$2:$G$2281,"")</f>
        <v>73.321984496124031</v>
      </c>
      <c r="BC149" s="127">
        <f t="shared" si="85"/>
        <v>0.26241758241758251</v>
      </c>
      <c r="BD149" s="6">
        <f t="shared" si="86"/>
        <v>-0.47801550387596592</v>
      </c>
      <c r="BE149" s="17">
        <f>_xlfn.XLOOKUP(BE$3&amp;$A149,[3]Calcs!$Q$2:$Q$2281,[3]Calcs!$I$2:$I$2281,"")</f>
        <v>1.41518644800647</v>
      </c>
      <c r="BF149" s="5">
        <f>_xlfn.XLOOKUP(BF$3&amp;$A149,[3]Calcs!$Q$2:$Q$2281,[3]Calcs!$I$2:$I$2281,"")</f>
        <v>1.6175506137461</v>
      </c>
      <c r="BG149" s="5">
        <f>_xlfn.XLOOKUP(BG$3&amp;$A149,[3]Calcs!$Q$2:$Q$2281,[3]Calcs!$I$2:$I$2281,"")</f>
        <v>1.5245638172145</v>
      </c>
      <c r="BH149" s="5">
        <f>_xlfn.XLOOKUP(BH$3&amp;$A149,[3]Calcs!$Q$2:$Q$2281,[3]Calcs!$I$2:$I$2281,"")</f>
        <v>1.42155307926687</v>
      </c>
      <c r="BI149" s="5">
        <f>_xlfn.XLOOKUP(BI$3&amp;$A149,[3]Calcs!$Q$2:$Q$2281,[3]Calcs!$I$2:$I$2281,"")</f>
        <v>1.44312847374394</v>
      </c>
      <c r="BJ149" s="5">
        <f>_xlfn.XLOOKUP(BJ$3&amp;$A149,[3]Calcs!$Q$2:$Q$2281,[3]Calcs!$I$2:$I$2281,"")</f>
        <v>1.58555189636625</v>
      </c>
      <c r="BK149" s="5">
        <f>_xlfn.XLOOKUP(BK$3&amp;$A149,[3]Calcs!$Q$2:$Q$2281,[3]Calcs!$I$2:$I$2281,"")</f>
        <v>1.75792170151463</v>
      </c>
      <c r="BL149" s="5">
        <f>_xlfn.XLOOKUP(BL$3&amp;$A149,[3]Calcs!$Q$2:$Q$2281,[3]Calcs!$I$2:$I$2281,"")</f>
        <v>1.73054594358988</v>
      </c>
      <c r="BM149" s="5">
        <f>_xlfn.XLOOKUP(BM$3&amp;$A149,[3]Calcs!$Q$2:$Q$2281,[3]Calcs!$I$2:$I$2281,"")</f>
        <v>1.9028428060182601</v>
      </c>
      <c r="BN149" s="5">
        <f>_xlfn.XLOOKUP(BN$3&amp;$A149,[3]Calcs!$Q$2:$Q$2281,[3]Calcs!$I$2:$I$2281,"")</f>
        <v>1.9649824859974401</v>
      </c>
      <c r="BO149" s="5">
        <f>_xlfn.XLOOKUP(BO$3&amp;$A149,[3]Calcs!$Q$2:$Q$2281,[3]Calcs!$I$2:$I$2281,"")</f>
        <v>2.0529576380858598</v>
      </c>
      <c r="BP149" s="5">
        <f>_xlfn.XLOOKUP(BP$3&amp;$A149,[3]Calcs!$Q$2:$Q$2281,[3]Calcs!$I$2:$I$2281,"")</f>
        <v>2.1791479714318802</v>
      </c>
      <c r="BQ149" s="5">
        <f>_xlfn.XLOOKUP(BQ$3&amp;$A149,[3]Calcs!$Q$2:$Q$2281,[3]Calcs!$I$2:$I$2281,"")</f>
        <v>2.2889868867364758</v>
      </c>
      <c r="BR149" s="5">
        <f>_xlfn.XLOOKUP(BR$3&amp;$A149,[3]Calcs!$Q$2:$Q$2281,[3]Calcs!$I$2:$I$2281,"")</f>
        <v>2.4283974419315175</v>
      </c>
      <c r="BS149" s="5">
        <f>_xlfn.XLOOKUP(BS$3&amp;$A149,[3]Calcs!$Q$2:$Q$2281,[3]Calcs!$I$2:$I$2281,"")</f>
        <v>2.3591060852159895</v>
      </c>
      <c r="BT149" s="127">
        <f t="shared" si="87"/>
        <v>7.5609666496500846E-2</v>
      </c>
      <c r="BU149" s="6">
        <f t="shared" si="88"/>
        <v>-6.9291356715527996E-2</v>
      </c>
      <c r="BV149" s="15">
        <f t="shared" si="94"/>
        <v>50</v>
      </c>
      <c r="BW149">
        <f t="shared" si="94"/>
        <v>83</v>
      </c>
      <c r="BX149">
        <f t="shared" si="94"/>
        <v>61</v>
      </c>
      <c r="BY149">
        <f t="shared" si="94"/>
        <v>79</v>
      </c>
      <c r="BZ149">
        <f t="shared" si="94"/>
        <v>65</v>
      </c>
      <c r="CA149">
        <f t="shared" si="94"/>
        <v>65</v>
      </c>
      <c r="CB149">
        <f t="shared" si="94"/>
        <v>70</v>
      </c>
      <c r="CC149">
        <f t="shared" si="94"/>
        <v>71</v>
      </c>
      <c r="CD149">
        <f t="shared" si="94"/>
        <v>80</v>
      </c>
      <c r="CE149">
        <f t="shared" si="94"/>
        <v>91</v>
      </c>
      <c r="CF149">
        <f t="shared" si="94"/>
        <v>77</v>
      </c>
      <c r="CG149">
        <f t="shared" si="94"/>
        <v>85</v>
      </c>
      <c r="CH149">
        <f t="shared" si="94"/>
        <v>81</v>
      </c>
      <c r="CI149">
        <f t="shared" si="94"/>
        <v>78</v>
      </c>
      <c r="CJ149">
        <f t="shared" si="94"/>
        <v>47</v>
      </c>
      <c r="CK149" s="17">
        <v>4.1897219999999997</v>
      </c>
      <c r="CL149" s="5">
        <v>4.1668599999999998</v>
      </c>
      <c r="CM149" s="5">
        <v>4.1426480000000003</v>
      </c>
      <c r="CN149" s="5">
        <v>4.1194899999999999</v>
      </c>
      <c r="CO149" s="5">
        <v>4.0990959999999994</v>
      </c>
      <c r="CP149" s="5">
        <v>4.0810120000000003</v>
      </c>
      <c r="CQ149" s="5">
        <v>4.0640970000000003</v>
      </c>
      <c r="CR149" s="5">
        <v>4.0487010000000003</v>
      </c>
      <c r="CS149" s="5">
        <v>4.03531</v>
      </c>
      <c r="CT149" s="5">
        <v>4.0241799999999994</v>
      </c>
      <c r="CU149" s="5">
        <v>4.0154569999999996</v>
      </c>
      <c r="CV149" s="5">
        <v>4.0087229999999998</v>
      </c>
      <c r="CW149" s="5">
        <v>4.0029459999999997</v>
      </c>
      <c r="CX149" s="5">
        <v>3.9967620000000004</v>
      </c>
      <c r="CY149" s="5">
        <v>3.9891750000000004</v>
      </c>
      <c r="CZ149">
        <f t="shared" si="95"/>
        <v>167.11875209515384</v>
      </c>
      <c r="DA149">
        <f t="shared" si="95"/>
        <v>163.08388185316252</v>
      </c>
      <c r="DB149">
        <f t="shared" si="95"/>
        <v>177.49583724087981</v>
      </c>
      <c r="DC149">
        <f t="shared" si="95"/>
        <v>168.53283356688613</v>
      </c>
      <c r="DD149">
        <f t="shared" si="95"/>
        <v>176.73161269780229</v>
      </c>
      <c r="DE149">
        <f t="shared" si="95"/>
        <v>176.14565149925917</v>
      </c>
      <c r="DF149">
        <f t="shared" si="95"/>
        <v>173.34297186681991</v>
      </c>
      <c r="DG149">
        <f t="shared" si="95"/>
        <v>176.99662115443181</v>
      </c>
      <c r="DH149">
        <f t="shared" si="95"/>
        <v>171.65940557620408</v>
      </c>
      <c r="DI149">
        <f t="shared" si="95"/>
        <v>165.75788895773346</v>
      </c>
      <c r="DJ149">
        <f t="shared" si="95"/>
        <v>172.84937854770632</v>
      </c>
      <c r="DK149">
        <f t="shared" si="95"/>
        <v>170.61837028365673</v>
      </c>
      <c r="DL149">
        <f t="shared" si="95"/>
        <v>173.60220915696712</v>
      </c>
      <c r="DM149">
        <f t="shared" si="95"/>
        <v>176.94774953929345</v>
      </c>
      <c r="DN149">
        <f t="shared" si="95"/>
        <v>182.45793927850463</v>
      </c>
      <c r="DO149" s="5">
        <v>4.1897219999999997</v>
      </c>
      <c r="DP149" s="5">
        <v>4.1668599999999998</v>
      </c>
      <c r="DQ149" s="5">
        <v>4.1426480000000003</v>
      </c>
      <c r="DR149" s="5">
        <v>4.1194899999999999</v>
      </c>
      <c r="DS149" s="5">
        <v>4.0990959999999994</v>
      </c>
      <c r="DT149" s="5">
        <v>4.0810120000000003</v>
      </c>
      <c r="DU149" s="5">
        <v>4.0640970000000003</v>
      </c>
      <c r="DV149" s="5">
        <v>4.0487010000000003</v>
      </c>
      <c r="DW149" s="5">
        <v>4.03531</v>
      </c>
      <c r="DX149" s="5">
        <v>4.0241799999999994</v>
      </c>
      <c r="DY149" s="5">
        <v>4.0154569999999996</v>
      </c>
      <c r="DZ149" s="5">
        <v>4.0087229999999998</v>
      </c>
      <c r="EA149" s="5">
        <v>4.0029459999999997</v>
      </c>
      <c r="EB149" s="5">
        <v>3.9967620000000004</v>
      </c>
      <c r="EC149" s="5">
        <v>3.9891750000000004</v>
      </c>
      <c r="ED149" s="127">
        <f t="shared" ref="ED149:EN155" si="100">IFERROR(E149/VLOOKUP($C149,$C$159:$S$166,E$3-2003,0),"")</f>
        <v>1.1324789174352732</v>
      </c>
      <c r="EE149" s="6">
        <f t="shared" si="100"/>
        <v>1.0474582894717812</v>
      </c>
      <c r="EF149" s="6">
        <f t="shared" si="100"/>
        <v>1.1329669622129879</v>
      </c>
      <c r="EG149" s="6">
        <f t="shared" si="100"/>
        <v>1.060047471595394</v>
      </c>
      <c r="EH149" s="6">
        <f t="shared" si="100"/>
        <v>1.1220642477161569</v>
      </c>
      <c r="EI149" s="6">
        <f t="shared" si="100"/>
        <v>1.1336796714731465</v>
      </c>
      <c r="EJ149" s="6">
        <f t="shared" si="100"/>
        <v>1.0637164794646625</v>
      </c>
      <c r="EK149" s="6">
        <f t="shared" si="100"/>
        <v>1.0958039641785151</v>
      </c>
      <c r="EL149" s="6">
        <f t="shared" si="100"/>
        <v>1.0288324289413611</v>
      </c>
      <c r="EM149" s="6">
        <f t="shared" si="100"/>
        <v>0.98079489366262451</v>
      </c>
      <c r="EN149" s="6">
        <f t="shared" si="100"/>
        <v>1.0354817824702309</v>
      </c>
      <c r="EO149" s="6">
        <f t="shared" si="99"/>
        <v>1.0232910090971161</v>
      </c>
      <c r="EP149" s="6">
        <f t="shared" si="99"/>
        <v>1.0417276272541427</v>
      </c>
      <c r="EQ149" s="6">
        <f t="shared" si="99"/>
        <v>1.0550817276101279</v>
      </c>
      <c r="ER149" s="6">
        <f t="shared" si="99"/>
        <v>1.1065503866299684</v>
      </c>
      <c r="ES149" s="17">
        <f t="shared" si="91"/>
        <v>39.887790191128161</v>
      </c>
      <c r="ET149" s="5">
        <f t="shared" si="91"/>
        <v>39.138315626913922</v>
      </c>
      <c r="EU149" s="5">
        <f t="shared" si="91"/>
        <v>42.845985765838613</v>
      </c>
      <c r="EV149" s="5">
        <f t="shared" si="91"/>
        <v>40.911091801870164</v>
      </c>
      <c r="EW149" s="5">
        <f t="shared" si="91"/>
        <v>43.114777672394673</v>
      </c>
      <c r="EX149" s="5">
        <f t="shared" si="91"/>
        <v>43.162247868729416</v>
      </c>
      <c r="EY149" s="5">
        <f t="shared" si="91"/>
        <v>42.652272292423113</v>
      </c>
      <c r="EZ149" s="5">
        <f t="shared" si="91"/>
        <v>43.716891208916586</v>
      </c>
      <c r="FA149" s="5">
        <f t="shared" si="89"/>
        <v>42.539335410712951</v>
      </c>
      <c r="FB149" s="5">
        <f t="shared" si="89"/>
        <v>41.190475813142918</v>
      </c>
      <c r="FC149" s="5">
        <f t="shared" si="89"/>
        <v>43.046004115523175</v>
      </c>
      <c r="FD149" s="5">
        <f t="shared" si="89"/>
        <v>42.561775977950269</v>
      </c>
      <c r="FE149" s="5">
        <f t="shared" si="89"/>
        <v>43.36861130701417</v>
      </c>
      <c r="FF149" s="5">
        <f t="shared" si="70"/>
        <v>44.272776197154954</v>
      </c>
      <c r="FG149" s="5">
        <f t="shared" si="90"/>
        <v>45.738263996566864</v>
      </c>
      <c r="FH149" s="15">
        <f t="shared" si="97"/>
        <v>167.11875209515384</v>
      </c>
      <c r="FI149">
        <f t="shared" si="97"/>
        <v>163.08388185316252</v>
      </c>
      <c r="FJ149">
        <f t="shared" si="97"/>
        <v>177.49583724087981</v>
      </c>
      <c r="FK149">
        <f t="shared" si="97"/>
        <v>168.53283356688613</v>
      </c>
      <c r="FL149">
        <f t="shared" si="97"/>
        <v>176.73161269780229</v>
      </c>
      <c r="FM149">
        <f t="shared" si="97"/>
        <v>176.14565149925917</v>
      </c>
      <c r="FN149">
        <f t="shared" si="97"/>
        <v>173.34297186681991</v>
      </c>
      <c r="FO149">
        <f t="shared" si="97"/>
        <v>176.99662115443181</v>
      </c>
      <c r="FP149">
        <f t="shared" si="97"/>
        <v>171.65940557620408</v>
      </c>
      <c r="FQ149">
        <f t="shared" si="97"/>
        <v>165.75788895773346</v>
      </c>
      <c r="FR149">
        <f t="shared" si="97"/>
        <v>172.84937854770632</v>
      </c>
      <c r="FS149">
        <f t="shared" si="97"/>
        <v>170.61837028365673</v>
      </c>
      <c r="FT149">
        <f t="shared" si="97"/>
        <v>173.60220915696712</v>
      </c>
      <c r="FU149">
        <f t="shared" si="97"/>
        <v>176.94774953929345</v>
      </c>
      <c r="FV149">
        <f t="shared" si="97"/>
        <v>182.45793927850463</v>
      </c>
    </row>
    <row r="150" spans="1:178">
      <c r="A150" t="str">
        <f>VLOOKUP(B150,'[3]country codes'!$A$3:$B$287,2,0)</f>
        <v>CHN</v>
      </c>
      <c r="B150" s="1" t="s">
        <v>108</v>
      </c>
      <c r="C150" s="15">
        <v>8</v>
      </c>
      <c r="E150" s="17">
        <f>IFERROR(VLOOKUP(E$3&amp;$A150,[3]Calcs!$Q$2:$R$2281,2,0),"")</f>
        <v>41.431225256680527</v>
      </c>
      <c r="F150" s="5">
        <f>IFERROR(VLOOKUP(F$3&amp;$A150,[3]Calcs!$Q$2:$R$2281,2,0),"")</f>
        <v>42.879346115646626</v>
      </c>
      <c r="G150" s="5">
        <f>IFERROR(VLOOKUP(G$3&amp;$A150,[3]Calcs!$Q$2:$R$2281,2,0),"")</f>
        <v>42.497923440605007</v>
      </c>
      <c r="H150" s="5">
        <f>IFERROR(VLOOKUP(H$3&amp;$A150,[3]Calcs!$Q$2:$R$2281,2,0),"")</f>
        <v>39.086009599339022</v>
      </c>
      <c r="I150" s="5">
        <f>IFERROR(VLOOKUP(I$3&amp;$A150,[3]Calcs!$Q$2:$R$2281,2,0),"")</f>
        <v>39.714766305343758</v>
      </c>
      <c r="J150" s="5">
        <f>IFERROR(VLOOKUP(J$3&amp;$A150,[3]Calcs!$Q$2:$R$2281,2,0),"")</f>
        <v>41.395516811141349</v>
      </c>
      <c r="K150" s="5">
        <f>IFERROR(VLOOKUP(K$3&amp;$A150,[3]Calcs!$Q$2:$R$2281,2,0),"")</f>
        <v>41.513016963769573</v>
      </c>
      <c r="L150" s="5">
        <f>IFERROR(VLOOKUP(L$3&amp;$A150,[3]Calcs!$Q$2:$R$2281,2,0),"")</f>
        <v>42.223712273473268</v>
      </c>
      <c r="M150" s="5">
        <f>IFERROR(VLOOKUP(M$3&amp;$A150,[3]Calcs!$Q$2:$R$2281,2,0),"")</f>
        <v>42.228141295004875</v>
      </c>
      <c r="N150" s="5">
        <f>IFERROR(VLOOKUP(N$3&amp;$A150,[3]Calcs!$Q$2:$R$2281,2,0),"")</f>
        <v>42.991015101971108</v>
      </c>
      <c r="O150" s="5">
        <f>IFERROR(VLOOKUP(O$3&amp;$A150,[3]Calcs!$Q$2:$R$2281,2,0),"")</f>
        <v>43.481801781191002</v>
      </c>
      <c r="P150" s="5">
        <f>IFERROR(VLOOKUP(P$3&amp;$A150,[3]Calcs!$Q$2:$R$2281,2,0),"")</f>
        <v>41.679502775694075</v>
      </c>
      <c r="Q150" s="5">
        <f>IFERROR(VLOOKUP(Q$3&amp;$A150,[3]Calcs!$Q$2:$R$2281,2,0),"")</f>
        <v>41.764391751459037</v>
      </c>
      <c r="R150" s="5">
        <f>IFERROR(VLOOKUP(R$3&amp;$A150,[3]Calcs!$Q$2:$R$2281,2,0),"")</f>
        <v>41.88879498584113</v>
      </c>
      <c r="S150" s="5">
        <f>IFERROR(VLOOKUP(S$3&amp;$A150,[3]Calcs!$Q$2:$R$2281,2,0),"")</f>
        <v>45.627483702751412</v>
      </c>
      <c r="T150" s="127">
        <f t="shared" si="80"/>
        <v>8.0612045068617286E-2</v>
      </c>
      <c r="U150" s="6">
        <f t="shared" si="81"/>
        <v>0.28369575474801018</v>
      </c>
      <c r="V150" s="6">
        <f t="shared" si="82"/>
        <v>3.738688716910282</v>
      </c>
      <c r="W150" s="17">
        <f>_xlfn.XLOOKUP(W$3&amp;$A150,[3]Calcs!$Q$2:$Q$2281,[3]Calcs!$H$2:$H$2281,"")</f>
        <v>4.5604953765869141</v>
      </c>
      <c r="X150" s="5">
        <f>_xlfn.XLOOKUP(X$3&amp;$A150,[3]Calcs!$Q$2:$Q$2281,[3]Calcs!$H$2:$H$2281,"")</f>
        <v>4.8628621101379395</v>
      </c>
      <c r="Y150" s="5">
        <f>_xlfn.XLOOKUP(Y$3&amp;$A150,[3]Calcs!$Q$2:$Q$2281,[3]Calcs!$H$2:$H$2281,"")</f>
        <v>4.8462948799133301</v>
      </c>
      <c r="Z150" s="5">
        <f>_xlfn.XLOOKUP(Z$3&amp;$A150,[3]Calcs!$Q$2:$Q$2281,[3]Calcs!$H$2:$H$2281,"")</f>
        <v>4.4543609619140625</v>
      </c>
      <c r="AA150" s="5">
        <f>_xlfn.XLOOKUP(AA$3&amp;$A150,[3]Calcs!$Q$2:$Q$2281,[3]Calcs!$H$2:$H$2281,"")</f>
        <v>4.6527366638183594</v>
      </c>
      <c r="AB150" s="5">
        <f>_xlfn.XLOOKUP(AB$3&amp;$A150,[3]Calcs!$Q$2:$Q$2281,[3]Calcs!$H$2:$H$2281,"")</f>
        <v>5.0372076034545898</v>
      </c>
      <c r="AC150" s="5">
        <f>_xlfn.XLOOKUP(AC$3&amp;$A150,[3]Calcs!$Q$2:$Q$2281,[3]Calcs!$H$2:$H$2281,"")</f>
        <v>5.0949172973632813</v>
      </c>
      <c r="AD150" s="5">
        <f>_xlfn.XLOOKUP(AD$3&amp;$A150,[3]Calcs!$Q$2:$Q$2281,[3]Calcs!$H$2:$H$2281,"")</f>
        <v>5.2410902976989746</v>
      </c>
      <c r="AE150" s="5">
        <f>_xlfn.XLOOKUP(AE$3&amp;$A150,[3]Calcs!$Q$2:$Q$2281,[3]Calcs!$H$2:$H$2281,"")</f>
        <v>5.1956191062927246</v>
      </c>
      <c r="AF150" s="5">
        <f>_xlfn.XLOOKUP(AF$3&amp;$A150,[3]Calcs!$Q$2:$Q$2281,[3]Calcs!$H$2:$H$2281,"")</f>
        <v>5.3038778305053711</v>
      </c>
      <c r="AG150" s="5">
        <f>_xlfn.XLOOKUP(AG$3&amp;$A150,[3]Calcs!$Q$2:$Q$2281,[3]Calcs!$H$2:$H$2281,"")</f>
        <v>5.324955940246582</v>
      </c>
      <c r="AH150" s="5">
        <f>_xlfn.XLOOKUP(AH$3&amp;$A150,[3]Calcs!$Q$2:$Q$2281,[3]Calcs!$H$2:$H$2281,"")</f>
        <v>5.0990614891052246</v>
      </c>
      <c r="AI150" s="5">
        <f>_xlfn.XLOOKUP(AI$3&amp;$A150,[3]Calcs!$Q$2:$Q$2281,[3]Calcs!$H$2:$H$2281,"")</f>
        <v>5.1314339637756348</v>
      </c>
      <c r="AJ150" s="5">
        <f>_xlfn.XLOOKUP(AJ$3&amp;$A150,[3]Calcs!$Q$2:$Q$2281,[3]Calcs!$H$2:$H$2281,"")</f>
        <v>5.1441202163696289</v>
      </c>
      <c r="AK150" s="128">
        <f>_xlfn.XLOOKUP(AK$3&amp;$A150,[3]Calcs!$Q$2:$Q$2281,[3]Calcs!$H$2:$H$2281,"")</f>
        <v>5.7710647583007813</v>
      </c>
      <c r="AL150" s="127">
        <f t="shared" si="83"/>
        <v>5.0082617539625902E-2</v>
      </c>
      <c r="AM150" s="6">
        <f t="shared" si="84"/>
        <v>0.62694454193115234</v>
      </c>
      <c r="AN150" s="17">
        <f>_xlfn.XLOOKUP(AN$3&amp;$A150,[3]Calcs!$Q$2:$Q$2281,[3]Calcs!$G$2:$G$2281,"")</f>
        <v>73.3</v>
      </c>
      <c r="AO150" s="5">
        <f>_xlfn.XLOOKUP(AO$3&amp;$A150,[3]Calcs!$Q$2:$Q$2281,[3]Calcs!$G$2:$G$2281,"")</f>
        <v>73.599999999999994</v>
      </c>
      <c r="AP150" s="5">
        <f>_xlfn.XLOOKUP(AP$3&amp;$A150,[3]Calcs!$Q$2:$Q$2281,[3]Calcs!$G$2:$G$2281,"")</f>
        <v>73.8</v>
      </c>
      <c r="AQ150" s="5">
        <f>_xlfn.XLOOKUP(AQ$3&amp;$A150,[3]Calcs!$Q$2:$Q$2281,[3]Calcs!$G$2:$G$2281,"")</f>
        <v>74.099999999999994</v>
      </c>
      <c r="AR150" s="5">
        <f>_xlfn.XLOOKUP(AR$3&amp;$A150,[3]Calcs!$Q$2:$Q$2281,[3]Calcs!$G$2:$G$2281,"")</f>
        <v>74.400000000000006</v>
      </c>
      <c r="AS150" s="5">
        <f>_xlfn.XLOOKUP(AS$3&amp;$A150,[3]Calcs!$Q$2:$Q$2281,[3]Calcs!$G$2:$G$2281,"")</f>
        <v>74.7</v>
      </c>
      <c r="AT150" s="5">
        <f>_xlfn.XLOOKUP(AT$3&amp;$A150,[3]Calcs!$Q$2:$Q$2281,[3]Calcs!$G$2:$G$2281,"")</f>
        <v>75</v>
      </c>
      <c r="AU150" s="5">
        <f>_xlfn.XLOOKUP(AU$3&amp;$A150,[3]Calcs!$Q$2:$Q$2281,[3]Calcs!$G$2:$G$2281,"")</f>
        <v>75.3</v>
      </c>
      <c r="AV150" s="5">
        <f>_xlfn.XLOOKUP(AV$3&amp;$A150,[3]Calcs!$Q$2:$Q$2281,[3]Calcs!$G$2:$G$2281,"")</f>
        <v>75.599999999999994</v>
      </c>
      <c r="AW150" s="5">
        <f>_xlfn.XLOOKUP(AW$3&amp;$A150,[3]Calcs!$Q$2:$Q$2281,[3]Calcs!$G$2:$G$2281,"")</f>
        <v>75.900000000000006</v>
      </c>
      <c r="AX150" s="5">
        <f>_xlfn.XLOOKUP(AX$3&amp;$A150,[3]Calcs!$Q$2:$Q$2281,[3]Calcs!$G$2:$G$2281,"")</f>
        <v>76.2</v>
      </c>
      <c r="AY150" s="5">
        <f>_xlfn.XLOOKUP(AY$3&amp;$A150,[3]Calcs!$Q$2:$Q$2281,[3]Calcs!$G$2:$G$2281,"")</f>
        <v>76.5</v>
      </c>
      <c r="AZ150" s="5">
        <f>_xlfn.XLOOKUP(AZ$3&amp;$A150,[3]Calcs!$Q$2:$Q$2281,[3]Calcs!$G$2:$G$2281,"")</f>
        <v>76.7</v>
      </c>
      <c r="BA150" s="5">
        <f>_xlfn.XLOOKUP(BA$3&amp;$A150,[3]Calcs!$Q$2:$Q$2281,[3]Calcs!$G$2:$G$2281,"")</f>
        <v>76.900000000000006</v>
      </c>
      <c r="BB150" s="5">
        <f>_xlfn.XLOOKUP(BB$3&amp;$A150,[3]Calcs!$Q$2:$Q$2281,[3]Calcs!$G$2:$G$2281,"")</f>
        <v>77.100000000000009</v>
      </c>
      <c r="BC150" s="127">
        <f t="shared" si="85"/>
        <v>0.28659340659340715</v>
      </c>
      <c r="BD150" s="6">
        <f t="shared" si="86"/>
        <v>0.20000000000000284</v>
      </c>
      <c r="BE150" s="17">
        <f>_xlfn.XLOOKUP(BE$3&amp;$A150,[3]Calcs!$Q$2:$Q$2281,[3]Calcs!$I$2:$I$2281,"")</f>
        <v>2.7069004214672101</v>
      </c>
      <c r="BF150" s="5">
        <f>_xlfn.XLOOKUP(BF$3&amp;$A150,[3]Calcs!$Q$2:$Q$2281,[3]Calcs!$I$2:$I$2281,"")</f>
        <v>2.8299605715575602</v>
      </c>
      <c r="BG150" s="5">
        <f>_xlfn.XLOOKUP(BG$3&amp;$A150,[3]Calcs!$Q$2:$Q$2281,[3]Calcs!$I$2:$I$2281,"")</f>
        <v>2.91888401361755</v>
      </c>
      <c r="BH150" s="5">
        <f>_xlfn.XLOOKUP(BH$3&amp;$A150,[3]Calcs!$Q$2:$Q$2281,[3]Calcs!$I$2:$I$2281,"")</f>
        <v>3.1552712937324201</v>
      </c>
      <c r="BI150" s="5">
        <f>_xlfn.XLOOKUP(BI$3&amp;$A150,[3]Calcs!$Q$2:$Q$2281,[3]Calcs!$I$2:$I$2281,"")</f>
        <v>3.32882565374533</v>
      </c>
      <c r="BJ150" s="5">
        <f>_xlfn.XLOOKUP(BJ$3&amp;$A150,[3]Calcs!$Q$2:$Q$2281,[3]Calcs!$I$2:$I$2281,"")</f>
        <v>3.49889261746659</v>
      </c>
      <c r="BK150" s="5">
        <f>_xlfn.XLOOKUP(BK$3&amp;$A150,[3]Calcs!$Q$2:$Q$2281,[3]Calcs!$I$2:$I$2281,"")</f>
        <v>3.5606504863708199</v>
      </c>
      <c r="BL150" s="5">
        <f>_xlfn.XLOOKUP(BL$3&amp;$A150,[3]Calcs!$Q$2:$Q$2281,[3]Calcs!$I$2:$I$2281,"")</f>
        <v>3.6541052038543498</v>
      </c>
      <c r="BM150" s="5">
        <f>_xlfn.XLOOKUP(BM$3&amp;$A150,[3]Calcs!$Q$2:$Q$2281,[3]Calcs!$I$2:$I$2281,"")</f>
        <v>3.62221696316925</v>
      </c>
      <c r="BN150" s="5">
        <f>_xlfn.XLOOKUP(BN$3&amp;$A150,[3]Calcs!$Q$2:$Q$2281,[3]Calcs!$I$2:$I$2281,"")</f>
        <v>3.6133435619758898</v>
      </c>
      <c r="BO150" s="5">
        <f>_xlfn.XLOOKUP(BO$3&amp;$A150,[3]Calcs!$Q$2:$Q$2281,[3]Calcs!$I$2:$I$2281,"")</f>
        <v>3.5610860111799498</v>
      </c>
      <c r="BP150" s="5">
        <f>_xlfn.XLOOKUP(BP$3&amp;$A150,[3]Calcs!$Q$2:$Q$2281,[3]Calcs!$I$2:$I$2281,"")</f>
        <v>3.7144444101597101</v>
      </c>
      <c r="BQ150" s="5">
        <f>_xlfn.XLOOKUP(BQ$3&amp;$A150,[3]Calcs!$Q$2:$Q$2281,[3]Calcs!$I$2:$I$2281,"")</f>
        <v>3.7319892866220523</v>
      </c>
      <c r="BR150" s="5">
        <f>_xlfn.XLOOKUP(BR$3&amp;$A150,[3]Calcs!$Q$2:$Q$2281,[3]Calcs!$I$2:$I$2281,"")</f>
        <v>3.7371062164535815</v>
      </c>
      <c r="BS150" s="5">
        <f>_xlfn.XLOOKUP(BS$3&amp;$A150,[3]Calcs!$Q$2:$Q$2281,[3]Calcs!$I$2:$I$2281,"")</f>
        <v>3.7434258124252788</v>
      </c>
      <c r="BT150" s="127">
        <f t="shared" si="87"/>
        <v>7.7366494697337806E-2</v>
      </c>
      <c r="BU150" s="6">
        <f t="shared" si="88"/>
        <v>6.3195959716972894E-3</v>
      </c>
      <c r="BV150" s="15">
        <f t="shared" si="94"/>
        <v>45</v>
      </c>
      <c r="BW150">
        <f t="shared" si="94"/>
        <v>60</v>
      </c>
      <c r="BX150">
        <f t="shared" si="94"/>
        <v>64</v>
      </c>
      <c r="BY150">
        <f t="shared" si="94"/>
        <v>91</v>
      </c>
      <c r="BZ150">
        <f t="shared" si="94"/>
        <v>88</v>
      </c>
      <c r="CA150">
        <f t="shared" si="94"/>
        <v>79</v>
      </c>
      <c r="CB150">
        <f t="shared" si="94"/>
        <v>83</v>
      </c>
      <c r="CC150">
        <f t="shared" si="94"/>
        <v>81</v>
      </c>
      <c r="CD150">
        <f t="shared" si="94"/>
        <v>83</v>
      </c>
      <c r="CE150">
        <f t="shared" si="94"/>
        <v>80</v>
      </c>
      <c r="CF150">
        <f t="shared" si="94"/>
        <v>75</v>
      </c>
      <c r="CG150">
        <f t="shared" si="94"/>
        <v>92</v>
      </c>
      <c r="CH150">
        <f t="shared" si="94"/>
        <v>92</v>
      </c>
      <c r="CI150">
        <f t="shared" si="94"/>
        <v>94</v>
      </c>
      <c r="CJ150">
        <f t="shared" si="94"/>
        <v>49</v>
      </c>
      <c r="CK150" s="17">
        <v>1338.4086440000001</v>
      </c>
      <c r="CL150" s="5">
        <v>1345.9938910000001</v>
      </c>
      <c r="CM150" s="5">
        <v>1353.5694799999999</v>
      </c>
      <c r="CN150" s="5">
        <v>1361.16941</v>
      </c>
      <c r="CO150" s="5">
        <v>1368.810604</v>
      </c>
      <c r="CP150" s="5">
        <v>1376.497633</v>
      </c>
      <c r="CQ150" s="5">
        <v>1384.206408</v>
      </c>
      <c r="CR150" s="5">
        <v>1391.883335</v>
      </c>
      <c r="CS150" s="5">
        <v>1399.453966</v>
      </c>
      <c r="CT150" s="5">
        <v>1406.8478680000001</v>
      </c>
      <c r="CU150" s="5">
        <v>1414.0493529999999</v>
      </c>
      <c r="CV150" s="5">
        <v>1421.021794</v>
      </c>
      <c r="CW150" s="5">
        <v>1427.6477890000001</v>
      </c>
      <c r="CX150" s="5">
        <v>1433.783692</v>
      </c>
      <c r="CY150" s="5">
        <v>1439.323774</v>
      </c>
      <c r="CZ150">
        <f t="shared" si="95"/>
        <v>55451.910015052337</v>
      </c>
      <c r="DA150">
        <f t="shared" si="95"/>
        <v>57715.337921734943</v>
      </c>
      <c r="DB150">
        <f t="shared" si="95"/>
        <v>57523.892132579524</v>
      </c>
      <c r="DC150">
        <f t="shared" si="95"/>
        <v>53202.680625586632</v>
      </c>
      <c r="DD150">
        <f t="shared" si="95"/>
        <v>54361.99325413644</v>
      </c>
      <c r="DE150">
        <f t="shared" si="95"/>
        <v>56980.830907347772</v>
      </c>
      <c r="DF150">
        <f t="shared" si="95"/>
        <v>57462.584096662547</v>
      </c>
      <c r="DG150">
        <f t="shared" si="95"/>
        <v>58770.481455282403</v>
      </c>
      <c r="DH150">
        <f t="shared" si="95"/>
        <v>59096.339812102946</v>
      </c>
      <c r="DI150">
        <f t="shared" si="95"/>
        <v>60481.817939363857</v>
      </c>
      <c r="DJ150">
        <f t="shared" si="95"/>
        <v>61485.413675967378</v>
      </c>
      <c r="DK150">
        <f t="shared" si="95"/>
        <v>59227.481807344775</v>
      </c>
      <c r="DL150">
        <f t="shared" si="95"/>
        <v>59624.841542900336</v>
      </c>
      <c r="DM150">
        <f t="shared" si="95"/>
        <v>60059.471128230383</v>
      </c>
      <c r="DN150">
        <f t="shared" si="95"/>
        <v>65672.722041167654</v>
      </c>
      <c r="DO150" s="5">
        <v>1338.4086440000001</v>
      </c>
      <c r="DP150" s="5">
        <v>1345.9938910000001</v>
      </c>
      <c r="DQ150" s="5">
        <v>1353.5694799999999</v>
      </c>
      <c r="DR150" s="5">
        <v>1361.16941</v>
      </c>
      <c r="DS150" s="5">
        <v>1368.810604</v>
      </c>
      <c r="DT150" s="5">
        <v>1376.497633</v>
      </c>
      <c r="DU150" s="5">
        <v>1384.206408</v>
      </c>
      <c r="DV150" s="5">
        <v>1391.883335</v>
      </c>
      <c r="DW150" s="5">
        <v>1399.453966</v>
      </c>
      <c r="DX150" s="5">
        <v>1406.8478680000001</v>
      </c>
      <c r="DY150" s="5">
        <v>1414.0493529999999</v>
      </c>
      <c r="DZ150" s="5">
        <v>1421.021794</v>
      </c>
      <c r="EA150" s="5">
        <v>1427.6477890000001</v>
      </c>
      <c r="EB150" s="5">
        <v>1433.783692</v>
      </c>
      <c r="EC150" s="5">
        <v>1439.323774</v>
      </c>
      <c r="ED150" s="127">
        <f t="shared" si="100"/>
        <v>0.95806164109022229</v>
      </c>
      <c r="EE150" s="6">
        <f t="shared" si="100"/>
        <v>0.95726434639027436</v>
      </c>
      <c r="EF150" s="6">
        <f t="shared" si="100"/>
        <v>0.96554981855607602</v>
      </c>
      <c r="EG150" s="6">
        <f t="shared" si="100"/>
        <v>0.92052129537781002</v>
      </c>
      <c r="EH150" s="6">
        <f t="shared" si="100"/>
        <v>0.92278321795465978</v>
      </c>
      <c r="EI150" s="6">
        <f t="shared" si="100"/>
        <v>0.93356921691376205</v>
      </c>
      <c r="EJ150" s="6">
        <f t="shared" si="100"/>
        <v>0.94137044551786242</v>
      </c>
      <c r="EK150" s="6">
        <f t="shared" si="100"/>
        <v>0.95230140817742792</v>
      </c>
      <c r="EL150" s="6">
        <f t="shared" si="100"/>
        <v>0.93968068252289982</v>
      </c>
      <c r="EM150" s="6">
        <f t="shared" si="100"/>
        <v>0.95858576858569011</v>
      </c>
      <c r="EN150" s="6">
        <f t="shared" si="100"/>
        <v>0.96224219623242868</v>
      </c>
      <c r="EO150" s="6">
        <f t="shared" si="99"/>
        <v>0.95082039815807762</v>
      </c>
      <c r="EP150" s="6">
        <f t="shared" si="99"/>
        <v>0.94725444061406827</v>
      </c>
      <c r="EQ150" s="6">
        <f t="shared" si="99"/>
        <v>0.94504099411852627</v>
      </c>
      <c r="ER150" s="6">
        <f t="shared" si="99"/>
        <v>0.98902105005748076</v>
      </c>
      <c r="ES150" s="17">
        <f t="shared" si="91"/>
        <v>41.431225256680527</v>
      </c>
      <c r="ET150" s="5">
        <f t="shared" si="91"/>
        <v>42.879346115646626</v>
      </c>
      <c r="EU150" s="5">
        <f t="shared" si="91"/>
        <v>42.497923440605007</v>
      </c>
      <c r="EV150" s="5">
        <f t="shared" si="91"/>
        <v>39.086009599339022</v>
      </c>
      <c r="EW150" s="5">
        <f t="shared" si="91"/>
        <v>39.714766305343758</v>
      </c>
      <c r="EX150" s="5">
        <f t="shared" si="91"/>
        <v>41.395516811141349</v>
      </c>
      <c r="EY150" s="5">
        <f t="shared" si="91"/>
        <v>41.513016963769573</v>
      </c>
      <c r="EZ150" s="5">
        <f t="shared" si="91"/>
        <v>42.223712273473268</v>
      </c>
      <c r="FA150" s="5">
        <f t="shared" si="89"/>
        <v>42.228141295004875</v>
      </c>
      <c r="FB150" s="5">
        <f t="shared" si="89"/>
        <v>42.991015101971108</v>
      </c>
      <c r="FC150" s="5">
        <f t="shared" si="89"/>
        <v>43.481801781191002</v>
      </c>
      <c r="FD150" s="5">
        <f t="shared" si="89"/>
        <v>41.679502775694075</v>
      </c>
      <c r="FE150" s="5">
        <f t="shared" si="89"/>
        <v>41.764391751459037</v>
      </c>
      <c r="FF150" s="5">
        <f t="shared" si="70"/>
        <v>41.88879498584113</v>
      </c>
      <c r="FG150" s="5">
        <f t="shared" si="90"/>
        <v>45.627483702751412</v>
      </c>
      <c r="FH150" s="15">
        <f t="shared" si="97"/>
        <v>55451.910015052337</v>
      </c>
      <c r="FI150">
        <f t="shared" si="97"/>
        <v>57715.337921734943</v>
      </c>
      <c r="FJ150">
        <f t="shared" si="97"/>
        <v>57523.892132579524</v>
      </c>
      <c r="FK150">
        <f t="shared" si="97"/>
        <v>53202.680625586632</v>
      </c>
      <c r="FL150">
        <f t="shared" si="97"/>
        <v>54361.99325413644</v>
      </c>
      <c r="FM150">
        <f t="shared" si="97"/>
        <v>56980.830907347772</v>
      </c>
      <c r="FN150">
        <f t="shared" si="97"/>
        <v>57462.584096662547</v>
      </c>
      <c r="FO150">
        <f t="shared" si="97"/>
        <v>58770.481455282403</v>
      </c>
      <c r="FP150">
        <f t="shared" si="97"/>
        <v>59096.339812102946</v>
      </c>
      <c r="FQ150">
        <f t="shared" si="97"/>
        <v>60481.817939363857</v>
      </c>
      <c r="FR150">
        <f t="shared" si="97"/>
        <v>61485.413675967378</v>
      </c>
      <c r="FS150">
        <f t="shared" si="97"/>
        <v>59227.481807344775</v>
      </c>
      <c r="FT150">
        <f t="shared" si="97"/>
        <v>59624.841542900336</v>
      </c>
      <c r="FU150">
        <f t="shared" si="97"/>
        <v>60059.471128230383</v>
      </c>
      <c r="FV150">
        <f t="shared" si="97"/>
        <v>65672.722041167654</v>
      </c>
    </row>
    <row r="151" spans="1:178">
      <c r="A151" t="str">
        <f>VLOOKUP(B151,'[3]country codes'!$A$3:$B$287,2,0)</f>
        <v>LAO</v>
      </c>
      <c r="B151" s="1" t="s">
        <v>90</v>
      </c>
      <c r="C151" s="15">
        <v>8</v>
      </c>
      <c r="E151" s="17">
        <f>IFERROR(VLOOKUP(E$3&amp;$A151,[3]Calcs!$Q$2:$R$2281,2,0),"")</f>
        <v>44.010921255749864</v>
      </c>
      <c r="F151" s="5">
        <f>IFERROR(VLOOKUP(F$3&amp;$A151,[3]Calcs!$Q$2:$R$2281,2,0),"")</f>
        <v>46.522886239233081</v>
      </c>
      <c r="G151" s="5">
        <f>IFERROR(VLOOKUP(G$3&amp;$A151,[3]Calcs!$Q$2:$R$2281,2,0),"")</f>
        <v>44.935678088493511</v>
      </c>
      <c r="H151" s="5">
        <f>IFERROR(VLOOKUP(H$3&amp;$A151,[3]Calcs!$Q$2:$R$2281,2,0),"")</f>
        <v>44.107646464407651</v>
      </c>
      <c r="I151" s="5">
        <f>IFERROR(VLOOKUP(I$3&amp;$A151,[3]Calcs!$Q$2:$R$2281,2,0),"")</f>
        <v>43.295011011190262</v>
      </c>
      <c r="J151" s="5">
        <f>IFERROR(VLOOKUP(J$3&amp;$A151,[3]Calcs!$Q$2:$R$2281,2,0),"")</f>
        <v>42.77756805775266</v>
      </c>
      <c r="K151" s="5">
        <f>IFERROR(VLOOKUP(K$3&amp;$A151,[3]Calcs!$Q$2:$R$2281,2,0),"")</f>
        <v>43.790744296031882</v>
      </c>
      <c r="L151" s="5" t="str">
        <f>IFERROR(VLOOKUP(L$3&amp;$A151,[3]Calcs!$Q$2:$R$2281,2,0),"")</f>
        <v/>
      </c>
      <c r="M151" s="5" t="str">
        <f>IFERROR(VLOOKUP(M$3&amp;$A151,[3]Calcs!$Q$2:$R$2281,2,0),"")</f>
        <v/>
      </c>
      <c r="N151" s="5" t="str">
        <f>IFERROR(VLOOKUP(N$3&amp;$A151,[3]Calcs!$Q$2:$R$2281,2,0),"")</f>
        <v/>
      </c>
      <c r="O151" s="5" t="str">
        <f>IFERROR(VLOOKUP(O$3&amp;$A151,[3]Calcs!$Q$2:$R$2281,2,0),"")</f>
        <v/>
      </c>
      <c r="P151" s="5">
        <f>IFERROR(VLOOKUP(P$3&amp;$A151,[3]Calcs!$Q$2:$R$2281,2,0),"")</f>
        <v>40.388233102030838</v>
      </c>
      <c r="Q151" s="5">
        <f>IFERROR(VLOOKUP(Q$3&amp;$A151,[3]Calcs!$Q$2:$R$2281,2,0),"")</f>
        <v>40.544583209334455</v>
      </c>
      <c r="R151" s="5">
        <f>IFERROR(VLOOKUP(R$3&amp;$A151,[3]Calcs!$Q$2:$R$2281,2,0),"")</f>
        <v>42.784201431550692</v>
      </c>
      <c r="S151" s="5" t="str">
        <f>IFERROR(VLOOKUP(S$3&amp;$A151,[3]Calcs!$Q$2:$R$2281,2,0),"")</f>
        <v/>
      </c>
      <c r="T151" s="127">
        <f t="shared" si="80"/>
        <v>-0.31718082870687919</v>
      </c>
      <c r="U151" s="6">
        <f t="shared" si="81"/>
        <v>-0.80495644038440095</v>
      </c>
      <c r="V151" s="6" t="str">
        <f t="shared" si="82"/>
        <v/>
      </c>
      <c r="W151" s="17">
        <f>_xlfn.XLOOKUP(W$3&amp;$A151,[3]Calcs!$Q$2:$Q$2281,[3]Calcs!$H$2:$H$2281,"")</f>
        <v>5.076225757598877</v>
      </c>
      <c r="X151" s="5">
        <f>_xlfn.XLOOKUP(X$3&amp;$A151,[3]Calcs!$Q$2:$Q$2281,[3]Calcs!$H$2:$H$2281,"")</f>
        <v>5.3638548851013184</v>
      </c>
      <c r="Y151" s="5">
        <f>_xlfn.XLOOKUP(Y$3&amp;$A151,[3]Calcs!$Q$2:$Q$2281,[3]Calcs!$H$2:$H$2281,"")</f>
        <v>5.0440988540649414</v>
      </c>
      <c r="Z151" s="5">
        <f>_xlfn.XLOOKUP(Z$3&amp;$A151,[3]Calcs!$Q$2:$Q$2281,[3]Calcs!$H$2:$H$2281,"")</f>
        <v>4.930649121602376</v>
      </c>
      <c r="AA151" s="5">
        <f>_xlfn.XLOOKUP(AA$3&amp;$A151,[3]Calcs!$Q$2:$Q$2281,[3]Calcs!$H$2:$H$2281,"")</f>
        <v>4.8171993891398115</v>
      </c>
      <c r="AB151" s="5">
        <f>_xlfn.XLOOKUP(AB$3&amp;$A151,[3]Calcs!$Q$2:$Q$2281,[3]Calcs!$H$2:$H$2281,"")</f>
        <v>4.7037496566772461</v>
      </c>
      <c r="AC151" s="5">
        <f>_xlfn.XLOOKUP(AC$3&amp;$A151,[3]Calcs!$Q$2:$Q$2281,[3]Calcs!$H$2:$H$2281,"")</f>
        <v>4.8760848045349121</v>
      </c>
      <c r="AD151" s="5" t="str">
        <f>_xlfn.XLOOKUP(AD$3&amp;$A151,[3]Calcs!$Q$2:$Q$2281,[3]Calcs!$H$2:$H$2281,"")</f>
        <v/>
      </c>
      <c r="AE151" s="5" t="str">
        <f>_xlfn.XLOOKUP(AE$3&amp;$A151,[3]Calcs!$Q$2:$Q$2281,[3]Calcs!$H$2:$H$2281,"")</f>
        <v/>
      </c>
      <c r="AF151" s="5" t="str">
        <f>_xlfn.XLOOKUP(AF$3&amp;$A151,[3]Calcs!$Q$2:$Q$2281,[3]Calcs!$H$2:$H$2281,"")</f>
        <v/>
      </c>
      <c r="AG151" s="5" t="str">
        <f>_xlfn.XLOOKUP(AG$3&amp;$A151,[3]Calcs!$Q$2:$Q$2281,[3]Calcs!$H$2:$H$2281,"")</f>
        <v/>
      </c>
      <c r="AH151" s="5">
        <f>_xlfn.XLOOKUP(AH$3&amp;$A151,[3]Calcs!$Q$2:$Q$2281,[3]Calcs!$H$2:$H$2281,"")</f>
        <v>4.623140811920166</v>
      </c>
      <c r="AI151" s="5">
        <f>_xlfn.XLOOKUP(AI$3&amp;$A151,[3]Calcs!$Q$2:$Q$2281,[3]Calcs!$H$2:$H$2281,"")</f>
        <v>4.8594021797180176</v>
      </c>
      <c r="AJ151" s="5">
        <f>_xlfn.XLOOKUP(AJ$3&amp;$A151,[3]Calcs!$Q$2:$Q$2281,[3]Calcs!$H$2:$H$2281,"")</f>
        <v>5.1968560218811035</v>
      </c>
      <c r="AK151" s="128">
        <f>_xlfn.XLOOKUP(AK$3&amp;$A151,[3]Calcs!$Q$2:$Q$2281,[3]Calcs!$H$2:$H$2281,"")</f>
        <v>5.284390926361084</v>
      </c>
      <c r="AL151" s="127">
        <f t="shared" si="83"/>
        <v>-1.5420452030861193E-2</v>
      </c>
      <c r="AM151" s="6">
        <f t="shared" si="84"/>
        <v>8.7534904479980469E-2</v>
      </c>
      <c r="AN151" s="17">
        <f>_xlfn.XLOOKUP(AN$3&amp;$A151,[3]Calcs!$Q$2:$Q$2281,[3]Calcs!$G$2:$G$2281,"")</f>
        <v>62.2</v>
      </c>
      <c r="AO151" s="5">
        <f>_xlfn.XLOOKUP(AO$3&amp;$A151,[3]Calcs!$Q$2:$Q$2281,[3]Calcs!$G$2:$G$2281,"")</f>
        <v>62.7</v>
      </c>
      <c r="AP151" s="5">
        <f>_xlfn.XLOOKUP(AP$3&amp;$A151,[3]Calcs!$Q$2:$Q$2281,[3]Calcs!$G$2:$G$2281,"")</f>
        <v>63.3</v>
      </c>
      <c r="AQ151" s="5">
        <f>_xlfn.XLOOKUP(AQ$3&amp;$A151,[3]Calcs!$Q$2:$Q$2281,[3]Calcs!$G$2:$G$2281,"")</f>
        <v>63.8</v>
      </c>
      <c r="AR151" s="5">
        <f>_xlfn.XLOOKUP(AR$3&amp;$A151,[3]Calcs!$Q$2:$Q$2281,[3]Calcs!$G$2:$G$2281,"")</f>
        <v>64.3</v>
      </c>
      <c r="AS151" s="5">
        <f>_xlfn.XLOOKUP(AS$3&amp;$A151,[3]Calcs!$Q$2:$Q$2281,[3]Calcs!$G$2:$G$2281,"")</f>
        <v>64.8</v>
      </c>
      <c r="AT151" s="5">
        <f>_xlfn.XLOOKUP(AT$3&amp;$A151,[3]Calcs!$Q$2:$Q$2281,[3]Calcs!$G$2:$G$2281,"")</f>
        <v>65.3</v>
      </c>
      <c r="AU151" s="5">
        <f>_xlfn.XLOOKUP(AU$3&amp;$A151,[3]Calcs!$Q$2:$Q$2281,[3]Calcs!$G$2:$G$2281,"")</f>
        <v>65.7</v>
      </c>
      <c r="AV151" s="5">
        <f>_xlfn.XLOOKUP(AV$3&amp;$A151,[3]Calcs!$Q$2:$Q$2281,[3]Calcs!$G$2:$G$2281,"")</f>
        <v>66.099999999999994</v>
      </c>
      <c r="AW151" s="5">
        <f>_xlfn.XLOOKUP(AW$3&amp;$A151,[3]Calcs!$Q$2:$Q$2281,[3]Calcs!$G$2:$G$2281,"")</f>
        <v>66.5</v>
      </c>
      <c r="AX151" s="5">
        <f>_xlfn.XLOOKUP(AX$3&amp;$A151,[3]Calcs!$Q$2:$Q$2281,[3]Calcs!$G$2:$G$2281,"")</f>
        <v>66.900000000000006</v>
      </c>
      <c r="AY151" s="5">
        <f>_xlfn.XLOOKUP(AY$3&amp;$A151,[3]Calcs!$Q$2:$Q$2281,[3]Calcs!$G$2:$G$2281,"")</f>
        <v>67.3</v>
      </c>
      <c r="AZ151" s="5">
        <f>_xlfn.XLOOKUP(AZ$3&amp;$A151,[3]Calcs!$Q$2:$Q$2281,[3]Calcs!$G$2:$G$2281,"")</f>
        <v>67.599999999999994</v>
      </c>
      <c r="BA151" s="5">
        <f>_xlfn.XLOOKUP(BA$3&amp;$A151,[3]Calcs!$Q$2:$Q$2281,[3]Calcs!$G$2:$G$2281,"")</f>
        <v>67.900000000000006</v>
      </c>
      <c r="BB151" s="5" t="str">
        <f>_xlfn.XLOOKUP(BB$3&amp;$A151,[3]Calcs!$Q$2:$Q$2281,[3]Calcs!$G$2:$G$2281,"")</f>
        <v/>
      </c>
      <c r="BC151" s="127">
        <f t="shared" si="85"/>
        <v>0.44175824175824174</v>
      </c>
      <c r="BD151" s="6" t="str">
        <f t="shared" si="86"/>
        <v/>
      </c>
      <c r="BE151" s="17">
        <f>_xlfn.XLOOKUP(BE$3&amp;$A151,[3]Calcs!$Q$2:$Q$2281,[3]Calcs!$I$2:$I$2281,"")</f>
        <v>1.25640388333362</v>
      </c>
      <c r="BF151" s="5">
        <f>_xlfn.XLOOKUP(BF$3&amp;$A151,[3]Calcs!$Q$2:$Q$2281,[3]Calcs!$I$2:$I$2281,"")</f>
        <v>1.20043174866003</v>
      </c>
      <c r="BG151" s="5">
        <f>_xlfn.XLOOKUP(BG$3&amp;$A151,[3]Calcs!$Q$2:$Q$2281,[3]Calcs!$I$2:$I$2281,"")</f>
        <v>1.1996721775571499</v>
      </c>
      <c r="BH151" s="5">
        <f>_xlfn.XLOOKUP(BH$3&amp;$A151,[3]Calcs!$Q$2:$Q$2281,[3]Calcs!$I$2:$I$2281,"")</f>
        <v>1.2553096341723899</v>
      </c>
      <c r="BI151" s="5">
        <f>_xlfn.XLOOKUP(BI$3&amp;$A151,[3]Calcs!$Q$2:$Q$2281,[3]Calcs!$I$2:$I$2281,"")</f>
        <v>1.32784846064287</v>
      </c>
      <c r="BJ151" s="5">
        <f>_xlfn.XLOOKUP(BJ$3&amp;$A151,[3]Calcs!$Q$2:$Q$2281,[3]Calcs!$I$2:$I$2281,"")</f>
        <v>1.3378810473195299</v>
      </c>
      <c r="BK151" s="5">
        <f>_xlfn.XLOOKUP(BK$3&amp;$A151,[3]Calcs!$Q$2:$Q$2281,[3]Calcs!$I$2:$I$2281,"")</f>
        <v>1.40004981477885</v>
      </c>
      <c r="BL151" s="5">
        <f>_xlfn.XLOOKUP(BL$3&amp;$A151,[3]Calcs!$Q$2:$Q$2281,[3]Calcs!$I$2:$I$2281,"")</f>
        <v>1.5525700471122199</v>
      </c>
      <c r="BM151" s="5">
        <f>_xlfn.XLOOKUP(BM$3&amp;$A151,[3]Calcs!$Q$2:$Q$2281,[3]Calcs!$I$2:$I$2281,"")</f>
        <v>1.74033544997204</v>
      </c>
      <c r="BN151" s="5">
        <f>_xlfn.XLOOKUP(BN$3&amp;$A151,[3]Calcs!$Q$2:$Q$2281,[3]Calcs!$I$2:$I$2281,"")</f>
        <v>1.74692340988548</v>
      </c>
      <c r="BO151" s="5">
        <f>_xlfn.XLOOKUP(BO$3&amp;$A151,[3]Calcs!$Q$2:$Q$2281,[3]Calcs!$I$2:$I$2281,"")</f>
        <v>1.8502266761695501</v>
      </c>
      <c r="BP151" s="5">
        <f>_xlfn.XLOOKUP(BP$3&amp;$A151,[3]Calcs!$Q$2:$Q$2281,[3]Calcs!$I$2:$I$2281,"")</f>
        <v>1.99675119655608</v>
      </c>
      <c r="BQ151" s="5">
        <f>_xlfn.XLOOKUP(BQ$3&amp;$A151,[3]Calcs!$Q$2:$Q$2281,[3]Calcs!$I$2:$I$2281,"")</f>
        <v>2.282094073369354</v>
      </c>
      <c r="BR151" s="5">
        <f>_xlfn.XLOOKUP(BR$3&amp;$A151,[3]Calcs!$Q$2:$Q$2281,[3]Calcs!$I$2:$I$2281,"")</f>
        <v>2.2754189232750037</v>
      </c>
      <c r="BS151" s="5">
        <f>_xlfn.XLOOKUP(BS$3&amp;$A151,[3]Calcs!$Q$2:$Q$2281,[3]Calcs!$I$2:$I$2281,"")</f>
        <v>2.2257423576368702</v>
      </c>
      <c r="BT151" s="127">
        <f t="shared" si="87"/>
        <v>8.777773569783516E-2</v>
      </c>
      <c r="BU151" s="6">
        <f t="shared" si="88"/>
        <v>-4.9676565638133496E-2</v>
      </c>
      <c r="BV151" s="15">
        <f t="shared" si="94"/>
        <v>38</v>
      </c>
      <c r="BW151">
        <f t="shared" si="94"/>
        <v>36</v>
      </c>
      <c r="BX151">
        <f t="shared" si="94"/>
        <v>49</v>
      </c>
      <c r="BY151">
        <f t="shared" si="94"/>
        <v>57</v>
      </c>
      <c r="BZ151">
        <f t="shared" si="94"/>
        <v>63</v>
      </c>
      <c r="CA151">
        <f t="shared" si="94"/>
        <v>68</v>
      </c>
      <c r="CB151">
        <f t="shared" si="94"/>
        <v>66</v>
      </c>
      <c r="CC151" t="str">
        <f t="shared" si="94"/>
        <v/>
      </c>
      <c r="CD151" t="str">
        <f t="shared" si="94"/>
        <v/>
      </c>
      <c r="CE151" t="str">
        <f t="shared" si="94"/>
        <v/>
      </c>
      <c r="CF151" t="str">
        <f t="shared" si="94"/>
        <v/>
      </c>
      <c r="CG151">
        <f t="shared" si="94"/>
        <v>99</v>
      </c>
      <c r="CH151">
        <f t="shared" si="94"/>
        <v>100</v>
      </c>
      <c r="CI151">
        <f t="shared" si="94"/>
        <v>90</v>
      </c>
      <c r="CJ151" t="str">
        <f t="shared" si="94"/>
        <v/>
      </c>
      <c r="CK151" s="17">
        <v>5.8460749999999999</v>
      </c>
      <c r="CL151" s="5">
        <v>5.9449499999999995</v>
      </c>
      <c r="CM151" s="5">
        <v>6.0466300000000004</v>
      </c>
      <c r="CN151" s="5">
        <v>6.1486210000000003</v>
      </c>
      <c r="CO151" s="5">
        <v>6.2491680000000001</v>
      </c>
      <c r="CP151" s="5">
        <v>6.3475640000000002</v>
      </c>
      <c r="CQ151" s="5">
        <v>6.4445269999999999</v>
      </c>
      <c r="CR151" s="5" t="s">
        <v>333</v>
      </c>
      <c r="CS151" s="5" t="s">
        <v>333</v>
      </c>
      <c r="CT151" s="5" t="s">
        <v>333</v>
      </c>
      <c r="CU151" s="5" t="s">
        <v>333</v>
      </c>
      <c r="CV151" s="5">
        <v>6.9530310000000002</v>
      </c>
      <c r="CW151" s="5">
        <v>7.0614979999999994</v>
      </c>
      <c r="CX151" s="5">
        <v>7.1694560000000003</v>
      </c>
      <c r="CY151" s="5" t="s">
        <v>333</v>
      </c>
      <c r="CZ151">
        <f t="shared" si="95"/>
        <v>257.29114648020789</v>
      </c>
      <c r="DA151">
        <f t="shared" si="95"/>
        <v>276.57623254792867</v>
      </c>
      <c r="DB151">
        <f t="shared" si="95"/>
        <v>271.70941920022756</v>
      </c>
      <c r="DC151">
        <f t="shared" si="95"/>
        <v>271.20120131163264</v>
      </c>
      <c r="DD151">
        <f t="shared" si="95"/>
        <v>270.55779737077785</v>
      </c>
      <c r="DE151">
        <f t="shared" si="95"/>
        <v>271.53335101094069</v>
      </c>
      <c r="DF151">
        <f t="shared" si="95"/>
        <v>282.21063396587346</v>
      </c>
      <c r="DG151" t="str">
        <f t="shared" si="95"/>
        <v/>
      </c>
      <c r="DH151" t="str">
        <f t="shared" si="95"/>
        <v/>
      </c>
      <c r="DI151" t="str">
        <f t="shared" si="95"/>
        <v/>
      </c>
      <c r="DJ151" t="str">
        <f t="shared" si="95"/>
        <v/>
      </c>
      <c r="DK151">
        <f t="shared" si="95"/>
        <v>280.8206367936466</v>
      </c>
      <c r="DL151">
        <f t="shared" si="95"/>
        <v>286.30549324354882</v>
      </c>
      <c r="DM151">
        <f t="shared" si="95"/>
        <v>306.73944965863973</v>
      </c>
      <c r="DN151" t="str">
        <f t="shared" si="95"/>
        <v/>
      </c>
      <c r="DO151" s="5">
        <v>5.8460749999999999</v>
      </c>
      <c r="DP151" s="5">
        <v>5.9449499999999995</v>
      </c>
      <c r="DQ151" s="5">
        <v>6.0466300000000004</v>
      </c>
      <c r="DR151" s="5">
        <v>6.1486210000000003</v>
      </c>
      <c r="DS151" s="5">
        <v>6.2491680000000001</v>
      </c>
      <c r="DT151" s="5">
        <v>6.3475640000000002</v>
      </c>
      <c r="DU151" s="5">
        <v>6.4445269999999999</v>
      </c>
      <c r="DV151" s="5">
        <v>6.5413019999999999</v>
      </c>
      <c r="DW151" s="5">
        <v>6.6397630000000003</v>
      </c>
      <c r="DX151" s="5">
        <v>6.7411599999999998</v>
      </c>
      <c r="DY151" s="5">
        <v>6.8458480000000002</v>
      </c>
      <c r="DZ151" s="5">
        <v>6.9530310000000002</v>
      </c>
      <c r="EA151" s="5">
        <v>7.0614979999999994</v>
      </c>
      <c r="EB151" s="5">
        <v>7.1694560000000003</v>
      </c>
      <c r="EC151" s="5">
        <v>7.2755559999999999</v>
      </c>
      <c r="ED151" s="127">
        <f t="shared" si="100"/>
        <v>1.017714904228602</v>
      </c>
      <c r="EE151" s="6">
        <f t="shared" si="100"/>
        <v>1.038604930398831</v>
      </c>
      <c r="EF151" s="6">
        <f t="shared" si="100"/>
        <v>1.0209354319553425</v>
      </c>
      <c r="EG151" s="6">
        <f t="shared" si="100"/>
        <v>1.0387867238350581</v>
      </c>
      <c r="EH151" s="6">
        <f t="shared" si="100"/>
        <v>1.0059711613338365</v>
      </c>
      <c r="EI151" s="6">
        <f t="shared" si="100"/>
        <v>0.96473782161847121</v>
      </c>
      <c r="EJ151" s="6">
        <f t="shared" si="100"/>
        <v>0.99302135769828326</v>
      </c>
      <c r="EK151" s="129">
        <f>EJ151+(EO151-EJ151)/5</f>
        <v>0.97868970613512396</v>
      </c>
      <c r="EL151" s="129">
        <f>EJ151+(EO151-EJ151)*2/5</f>
        <v>0.96435805457196477</v>
      </c>
      <c r="EM151" s="129">
        <f>EJ151+(EO151-EJ151)*3/5</f>
        <v>0.95002640300880548</v>
      </c>
      <c r="EN151" s="129">
        <f>EJ151+(EO151-EJ151)*4/5</f>
        <v>0.93569475144564629</v>
      </c>
      <c r="EO151" s="6">
        <f t="shared" si="99"/>
        <v>0.92136309988248699</v>
      </c>
      <c r="EP151" s="6">
        <f t="shared" si="99"/>
        <v>0.91958807197394266</v>
      </c>
      <c r="EQ151" s="6">
        <f t="shared" si="99"/>
        <v>0.96524200008872718</v>
      </c>
      <c r="ER151" s="129" cm="1">
        <f t="array" ref="ER151">TREND($EM151:$EQ151,$EM$3:$EQ$3,ER$3)</f>
        <v>0.94268021968636395</v>
      </c>
      <c r="ES151" s="17">
        <f t="shared" si="91"/>
        <v>44.010921255749864</v>
      </c>
      <c r="ET151" s="5">
        <f t="shared" si="91"/>
        <v>46.522886239233081</v>
      </c>
      <c r="EU151" s="5">
        <f t="shared" si="91"/>
        <v>44.935678088493511</v>
      </c>
      <c r="EV151" s="5">
        <f t="shared" si="91"/>
        <v>44.107646464407651</v>
      </c>
      <c r="EW151" s="5">
        <f t="shared" si="91"/>
        <v>43.295011011190262</v>
      </c>
      <c r="EX151" s="5">
        <f t="shared" si="91"/>
        <v>42.77756805775266</v>
      </c>
      <c r="EY151" s="5">
        <f t="shared" si="91"/>
        <v>43.790744296031882</v>
      </c>
      <c r="EZ151" s="5">
        <f t="shared" si="91"/>
        <v>43.393732490585919</v>
      </c>
      <c r="FA151" s="5">
        <f t="shared" si="89"/>
        <v>43.337113282041464</v>
      </c>
      <c r="FB151" s="5">
        <f t="shared" si="89"/>
        <v>42.607141455148607</v>
      </c>
      <c r="FC151" s="5">
        <f t="shared" si="89"/>
        <v>42.28217580704888</v>
      </c>
      <c r="FD151" s="5">
        <f t="shared" si="89"/>
        <v>40.388233102030838</v>
      </c>
      <c r="FE151" s="5">
        <f t="shared" si="89"/>
        <v>40.544583209334455</v>
      </c>
      <c r="FF151" s="5">
        <f t="shared" si="70"/>
        <v>42.784201431550692</v>
      </c>
      <c r="FG151" s="5">
        <f t="shared" si="90"/>
        <v>43.48959646323592</v>
      </c>
      <c r="FH151" s="15">
        <f t="shared" si="97"/>
        <v>257.29114648020789</v>
      </c>
      <c r="FI151">
        <f t="shared" si="97"/>
        <v>276.57623254792867</v>
      </c>
      <c r="FJ151">
        <f t="shared" si="97"/>
        <v>271.70941920022756</v>
      </c>
      <c r="FK151">
        <f t="shared" si="97"/>
        <v>271.20120131163264</v>
      </c>
      <c r="FL151">
        <f t="shared" si="97"/>
        <v>270.55779737077785</v>
      </c>
      <c r="FM151">
        <f t="shared" si="97"/>
        <v>271.53335101094069</v>
      </c>
      <c r="FN151">
        <f t="shared" si="97"/>
        <v>282.21063396587346</v>
      </c>
      <c r="FO151">
        <f t="shared" si="97"/>
        <v>283.85150912813464</v>
      </c>
      <c r="FP151">
        <f t="shared" si="97"/>
        <v>287.74816129690748</v>
      </c>
      <c r="FQ151">
        <f t="shared" si="97"/>
        <v>287.2215576917896</v>
      </c>
      <c r="FR151">
        <f t="shared" si="97"/>
        <v>289.45734868433397</v>
      </c>
      <c r="FS151">
        <f t="shared" si="97"/>
        <v>280.8206367936466</v>
      </c>
      <c r="FT151">
        <f t="shared" si="97"/>
        <v>286.30549324354882</v>
      </c>
      <c r="FU151">
        <f t="shared" si="97"/>
        <v>306.73944965863973</v>
      </c>
      <c r="FV151">
        <f t="shared" si="97"/>
        <v>316.41099448567485</v>
      </c>
    </row>
    <row r="152" spans="1:178">
      <c r="A152" t="str">
        <f>VLOOKUP(B152,'[3]country codes'!$A$3:$B$287,2,0)</f>
        <v>VNM</v>
      </c>
      <c r="B152" s="1" t="s">
        <v>50</v>
      </c>
      <c r="C152" s="15">
        <v>8</v>
      </c>
      <c r="E152" s="17">
        <f>IFERROR(VLOOKUP(E$3&amp;$A152,[3]Calcs!$Q$2:$R$2281,2,0),"")</f>
        <v>55.327178306770335</v>
      </c>
      <c r="F152" s="5">
        <f>IFERROR(VLOOKUP(F$3&amp;$A152,[3]Calcs!$Q$2:$R$2281,2,0),"")</f>
        <v>55.533980664493484</v>
      </c>
      <c r="G152" s="5">
        <f>IFERROR(VLOOKUP(G$3&amp;$A152,[3]Calcs!$Q$2:$R$2281,2,0),"")</f>
        <v>55.591744023026685</v>
      </c>
      <c r="H152" s="5">
        <f>IFERROR(VLOOKUP(H$3&amp;$A152,[3]Calcs!$Q$2:$R$2281,2,0),"")</f>
        <v>53.871306734398622</v>
      </c>
      <c r="I152" s="5">
        <f>IFERROR(VLOOKUP(I$3&amp;$A152,[3]Calcs!$Q$2:$R$2281,2,0),"")</f>
        <v>52.576203867685933</v>
      </c>
      <c r="J152" s="5">
        <f>IFERROR(VLOOKUP(J$3&amp;$A152,[3]Calcs!$Q$2:$R$2281,2,0),"")</f>
        <v>55.970255821382388</v>
      </c>
      <c r="K152" s="5">
        <f>IFERROR(VLOOKUP(K$3&amp;$A152,[3]Calcs!$Q$2:$R$2281,2,0),"")</f>
        <v>54.486593237350611</v>
      </c>
      <c r="L152" s="5">
        <f>IFERROR(VLOOKUP(L$3&amp;$A152,[3]Calcs!$Q$2:$R$2281,2,0),"")</f>
        <v>50.199946068086142</v>
      </c>
      <c r="M152" s="5">
        <f>IFERROR(VLOOKUP(M$3&amp;$A152,[3]Calcs!$Q$2:$R$2281,2,0),"")</f>
        <v>50.044534675844922</v>
      </c>
      <c r="N152" s="5">
        <f>IFERROR(VLOOKUP(N$3&amp;$A152,[3]Calcs!$Q$2:$R$2281,2,0),"")</f>
        <v>48.35691874374276</v>
      </c>
      <c r="O152" s="5">
        <f>IFERROR(VLOOKUP(O$3&amp;$A152,[3]Calcs!$Q$2:$R$2281,2,0),"")</f>
        <v>47.870104486177866</v>
      </c>
      <c r="P152" s="5">
        <f>IFERROR(VLOOKUP(P$3&amp;$A152,[3]Calcs!$Q$2:$R$2281,2,0),"")</f>
        <v>48.364649587004749</v>
      </c>
      <c r="Q152" s="5">
        <f>IFERROR(VLOOKUP(Q$3&amp;$A152,[3]Calcs!$Q$2:$R$2281,2,0),"")</f>
        <v>48.213857998506889</v>
      </c>
      <c r="R152" s="5">
        <f>IFERROR(VLOOKUP(R$3&amp;$A152,[3]Calcs!$Q$2:$R$2281,2,0),"")</f>
        <v>48.444597454679794</v>
      </c>
      <c r="S152" s="5" t="str">
        <f>IFERROR(VLOOKUP(S$3&amp;$A152,[3]Calcs!$Q$2:$R$2281,2,0),"")</f>
        <v/>
      </c>
      <c r="T152" s="127">
        <f t="shared" si="80"/>
        <v>-0.70375253250629666</v>
      </c>
      <c r="U152" s="6">
        <f t="shared" si="81"/>
        <v>-0.89995978415766054</v>
      </c>
      <c r="V152" s="6" t="str">
        <f t="shared" si="82"/>
        <v/>
      </c>
      <c r="W152" s="17">
        <f>_xlfn.XLOOKUP(W$3&amp;$A152,[3]Calcs!$Q$2:$Q$2281,[3]Calcs!$H$2:$H$2281,"")</f>
        <v>5.2936596870422363</v>
      </c>
      <c r="X152" s="5">
        <f>_xlfn.XLOOKUP(X$3&amp;$A152,[3]Calcs!$Q$2:$Q$2281,[3]Calcs!$H$2:$H$2281,"")</f>
        <v>5.4216876029968262</v>
      </c>
      <c r="Y152" s="5">
        <f>_xlfn.XLOOKUP(Y$3&amp;$A152,[3]Calcs!$Q$2:$Q$2281,[3]Calcs!$H$2:$H$2281,"")</f>
        <v>5.4804253578186035</v>
      </c>
      <c r="Z152" s="5">
        <f>_xlfn.XLOOKUP(Z$3&amp;$A152,[3]Calcs!$Q$2:$Q$2281,[3]Calcs!$H$2:$H$2281,"")</f>
        <v>5.3042645454406738</v>
      </c>
      <c r="AA152" s="5">
        <f>_xlfn.XLOOKUP(AA$3&amp;$A152,[3]Calcs!$Q$2:$Q$2281,[3]Calcs!$H$2:$H$2281,"")</f>
        <v>5.2957806587219238</v>
      </c>
      <c r="AB152" s="5">
        <f>_xlfn.XLOOKUP(AB$3&amp;$A152,[3]Calcs!$Q$2:$Q$2281,[3]Calcs!$H$2:$H$2281,"")</f>
        <v>5.7673444747924805</v>
      </c>
      <c r="AC152" s="5">
        <f>_xlfn.XLOOKUP(AC$3&amp;$A152,[3]Calcs!$Q$2:$Q$2281,[3]Calcs!$H$2:$H$2281,"")</f>
        <v>5.5345697402954102</v>
      </c>
      <c r="AD152" s="5">
        <f>_xlfn.XLOOKUP(AD$3&amp;$A152,[3]Calcs!$Q$2:$Q$2281,[3]Calcs!$H$2:$H$2281,"")</f>
        <v>5.0226988792419434</v>
      </c>
      <c r="AE152" s="5">
        <f>_xlfn.XLOOKUP(AE$3&amp;$A152,[3]Calcs!$Q$2:$Q$2281,[3]Calcs!$H$2:$H$2281,"")</f>
        <v>5.084923267364502</v>
      </c>
      <c r="AF152" s="5">
        <f>_xlfn.XLOOKUP(AF$3&amp;$A152,[3]Calcs!$Q$2:$Q$2281,[3]Calcs!$H$2:$H$2281,"")</f>
        <v>5.0763154029846191</v>
      </c>
      <c r="AG152" s="5">
        <f>_xlfn.XLOOKUP(AG$3&amp;$A152,[3]Calcs!$Q$2:$Q$2281,[3]Calcs!$H$2:$H$2281,"")</f>
        <v>5.0622673034667969</v>
      </c>
      <c r="AH152" s="5">
        <f>_xlfn.XLOOKUP(AH$3&amp;$A152,[3]Calcs!$Q$2:$Q$2281,[3]Calcs!$H$2:$H$2281,"")</f>
        <v>5.1752786636352539</v>
      </c>
      <c r="AI152" s="5">
        <f>_xlfn.XLOOKUP(AI$3&amp;$A152,[3]Calcs!$Q$2:$Q$2281,[3]Calcs!$H$2:$H$2281,"")</f>
        <v>5.2955470085144043</v>
      </c>
      <c r="AJ152" s="5">
        <f>_xlfn.XLOOKUP(AJ$3&amp;$A152,[3]Calcs!$Q$2:$Q$2281,[3]Calcs!$H$2:$H$2281,"")</f>
        <v>5.4674510955810547</v>
      </c>
      <c r="AK152" s="128" t="str">
        <f>_xlfn.XLOOKUP(AK$3&amp;$A152,[3]Calcs!$Q$2:$Q$2281,[3]Calcs!$H$2:$H$2281,"")</f>
        <v/>
      </c>
      <c r="AL152" s="127">
        <f t="shared" si="83"/>
        <v>-1.5879164685259808E-2</v>
      </c>
      <c r="AM152" s="6" t="str">
        <f t="shared" si="84"/>
        <v/>
      </c>
      <c r="AN152" s="17">
        <f>_xlfn.XLOOKUP(AN$3&amp;$A152,[3]Calcs!$Q$2:$Q$2281,[3]Calcs!$G$2:$G$2281,"")</f>
        <v>74.3</v>
      </c>
      <c r="AO152" s="5">
        <f>_xlfn.XLOOKUP(AO$3&amp;$A152,[3]Calcs!$Q$2:$Q$2281,[3]Calcs!$G$2:$G$2281,"")</f>
        <v>74.5</v>
      </c>
      <c r="AP152" s="5">
        <f>_xlfn.XLOOKUP(AP$3&amp;$A152,[3]Calcs!$Q$2:$Q$2281,[3]Calcs!$G$2:$G$2281,"")</f>
        <v>74.599999999999994</v>
      </c>
      <c r="AQ152" s="5">
        <f>_xlfn.XLOOKUP(AQ$3&amp;$A152,[3]Calcs!$Q$2:$Q$2281,[3]Calcs!$G$2:$G$2281,"")</f>
        <v>74.7</v>
      </c>
      <c r="AR152" s="5">
        <f>_xlfn.XLOOKUP(AR$3&amp;$A152,[3]Calcs!$Q$2:$Q$2281,[3]Calcs!$G$2:$G$2281,"")</f>
        <v>74.8</v>
      </c>
      <c r="AS152" s="5">
        <f>_xlfn.XLOOKUP(AS$3&amp;$A152,[3]Calcs!$Q$2:$Q$2281,[3]Calcs!$G$2:$G$2281,"")</f>
        <v>74.900000000000006</v>
      </c>
      <c r="AT152" s="5">
        <f>_xlfn.XLOOKUP(AT$3&amp;$A152,[3]Calcs!$Q$2:$Q$2281,[3]Calcs!$G$2:$G$2281,"")</f>
        <v>75</v>
      </c>
      <c r="AU152" s="5">
        <f>_xlfn.XLOOKUP(AU$3&amp;$A152,[3]Calcs!$Q$2:$Q$2281,[3]Calcs!$G$2:$G$2281,"")</f>
        <v>75</v>
      </c>
      <c r="AV152" s="5">
        <f>_xlfn.XLOOKUP(AV$3&amp;$A152,[3]Calcs!$Q$2:$Q$2281,[3]Calcs!$G$2:$G$2281,"")</f>
        <v>75.099999999999994</v>
      </c>
      <c r="AW152" s="5">
        <f>_xlfn.XLOOKUP(AW$3&amp;$A152,[3]Calcs!$Q$2:$Q$2281,[3]Calcs!$G$2:$G$2281,"")</f>
        <v>75.099999999999994</v>
      </c>
      <c r="AX152" s="5">
        <f>_xlfn.XLOOKUP(AX$3&amp;$A152,[3]Calcs!$Q$2:$Q$2281,[3]Calcs!$G$2:$G$2281,"")</f>
        <v>75.2</v>
      </c>
      <c r="AY152" s="5">
        <f>_xlfn.XLOOKUP(AY$3&amp;$A152,[3]Calcs!$Q$2:$Q$2281,[3]Calcs!$G$2:$G$2281,"")</f>
        <v>75.2</v>
      </c>
      <c r="AZ152" s="5">
        <f>_xlfn.XLOOKUP(AZ$3&amp;$A152,[3]Calcs!$Q$2:$Q$2281,[3]Calcs!$G$2:$G$2281,"")</f>
        <v>75.3</v>
      </c>
      <c r="BA152" s="5">
        <f>_xlfn.XLOOKUP(BA$3&amp;$A152,[3]Calcs!$Q$2:$Q$2281,[3]Calcs!$G$2:$G$2281,"")</f>
        <v>75.400000000000006</v>
      </c>
      <c r="BB152" s="5" t="str">
        <f>_xlfn.XLOOKUP(BB$3&amp;$A152,[3]Calcs!$Q$2:$Q$2281,[3]Calcs!$G$2:$G$2281,"")</f>
        <v/>
      </c>
      <c r="BC152" s="127">
        <f t="shared" si="85"/>
        <v>7.4945054945055184E-2</v>
      </c>
      <c r="BD152" s="6" t="str">
        <f t="shared" si="86"/>
        <v/>
      </c>
      <c r="BE152" s="17">
        <f>_xlfn.XLOOKUP(BE$3&amp;$A152,[3]Calcs!$Q$2:$Q$2281,[3]Calcs!$I$2:$I$2281,"")</f>
        <v>1.3107315819733201</v>
      </c>
      <c r="BF152" s="5">
        <f>_xlfn.XLOOKUP(BF$3&amp;$A152,[3]Calcs!$Q$2:$Q$2281,[3]Calcs!$I$2:$I$2281,"")</f>
        <v>1.4223968138907199</v>
      </c>
      <c r="BG152" s="5">
        <f>_xlfn.XLOOKUP(BG$3&amp;$A152,[3]Calcs!$Q$2:$Q$2281,[3]Calcs!$I$2:$I$2281,"")</f>
        <v>1.48847520592829</v>
      </c>
      <c r="BH152" s="5">
        <f>_xlfn.XLOOKUP(BH$3&amp;$A152,[3]Calcs!$Q$2:$Q$2281,[3]Calcs!$I$2:$I$2281,"")</f>
        <v>1.5297256967830699</v>
      </c>
      <c r="BI152" s="5">
        <f>_xlfn.XLOOKUP(BI$3&amp;$A152,[3]Calcs!$Q$2:$Q$2281,[3]Calcs!$I$2:$I$2281,"")</f>
        <v>1.7174825534307401</v>
      </c>
      <c r="BJ152" s="5">
        <f>_xlfn.XLOOKUP(BJ$3&amp;$A152,[3]Calcs!$Q$2:$Q$2281,[3]Calcs!$I$2:$I$2281,"")</f>
        <v>1.71403298369796</v>
      </c>
      <c r="BK152" s="5">
        <f>_xlfn.XLOOKUP(BK$3&amp;$A152,[3]Calcs!$Q$2:$Q$2281,[3]Calcs!$I$2:$I$2281,"")</f>
        <v>1.6654892319429999</v>
      </c>
      <c r="BL152" s="5">
        <f>_xlfn.XLOOKUP(BL$3&amp;$A152,[3]Calcs!$Q$2:$Q$2281,[3]Calcs!$I$2:$I$2281,"")</f>
        <v>1.7651744575922399</v>
      </c>
      <c r="BM152" s="5">
        <f>_xlfn.XLOOKUP(BM$3&amp;$A152,[3]Calcs!$Q$2:$Q$2281,[3]Calcs!$I$2:$I$2281,"")</f>
        <v>1.8657283202683801</v>
      </c>
      <c r="BN152" s="5">
        <f>_xlfn.XLOOKUP(BN$3&amp;$A152,[3]Calcs!$Q$2:$Q$2281,[3]Calcs!$I$2:$I$2281,"")</f>
        <v>2.1219777979281398</v>
      </c>
      <c r="BO152" s="5">
        <f>_xlfn.XLOOKUP(BO$3&amp;$A152,[3]Calcs!$Q$2:$Q$2281,[3]Calcs!$I$2:$I$2281,"")</f>
        <v>2.1935714312524901</v>
      </c>
      <c r="BP152" s="5">
        <f>_xlfn.XLOOKUP(BP$3&amp;$A152,[3]Calcs!$Q$2:$Q$2281,[3]Calcs!$I$2:$I$2281,"")</f>
        <v>2.2427319013710698</v>
      </c>
      <c r="BQ152" s="5">
        <f>_xlfn.XLOOKUP(BQ$3&amp;$A152,[3]Calcs!$Q$2:$Q$2281,[3]Calcs!$I$2:$I$2281,"")</f>
        <v>2.3960143344120119</v>
      </c>
      <c r="BR152" s="5">
        <f>_xlfn.XLOOKUP(BR$3&amp;$A152,[3]Calcs!$Q$2:$Q$2281,[3]Calcs!$I$2:$I$2281,"")</f>
        <v>2.563736180126841</v>
      </c>
      <c r="BS152" s="5" t="str">
        <f>_xlfn.XLOOKUP(BS$3&amp;$A152,[3]Calcs!$Q$2:$Q$2281,[3]Calcs!$I$2:$I$2281,"")</f>
        <v/>
      </c>
      <c r="BT152" s="127">
        <f t="shared" si="87"/>
        <v>9.0134791999666924E-2</v>
      </c>
      <c r="BU152" s="6" t="str">
        <f t="shared" si="88"/>
        <v/>
      </c>
      <c r="BV152" s="15">
        <f t="shared" si="94"/>
        <v>4</v>
      </c>
      <c r="BW152">
        <f t="shared" si="94"/>
        <v>5</v>
      </c>
      <c r="BX152">
        <f t="shared" si="94"/>
        <v>5</v>
      </c>
      <c r="BY152">
        <f t="shared" si="94"/>
        <v>13</v>
      </c>
      <c r="BZ152">
        <f t="shared" si="94"/>
        <v>16</v>
      </c>
      <c r="CA152">
        <f t="shared" si="94"/>
        <v>6</v>
      </c>
      <c r="CB152">
        <f t="shared" si="94"/>
        <v>7</v>
      </c>
      <c r="CC152">
        <f t="shared" si="94"/>
        <v>29</v>
      </c>
      <c r="CD152">
        <f t="shared" si="94"/>
        <v>35</v>
      </c>
      <c r="CE152">
        <f t="shared" si="94"/>
        <v>41</v>
      </c>
      <c r="CF152">
        <f t="shared" si="94"/>
        <v>49</v>
      </c>
      <c r="CG152">
        <f t="shared" si="94"/>
        <v>45</v>
      </c>
      <c r="CH152">
        <f t="shared" si="94"/>
        <v>49</v>
      </c>
      <c r="CI152">
        <f t="shared" si="94"/>
        <v>48</v>
      </c>
      <c r="CJ152" t="str">
        <f t="shared" si="94"/>
        <v/>
      </c>
      <c r="CK152" s="17">
        <v>84.617544999999993</v>
      </c>
      <c r="CL152" s="5">
        <v>85.419588000000005</v>
      </c>
      <c r="CM152" s="5">
        <v>86.243424000000005</v>
      </c>
      <c r="CN152" s="5">
        <v>87.092250000000007</v>
      </c>
      <c r="CO152" s="5">
        <v>87.967654999999993</v>
      </c>
      <c r="CP152" s="5">
        <v>88.871384000000006</v>
      </c>
      <c r="CQ152" s="5">
        <v>89.801926000000009</v>
      </c>
      <c r="CR152" s="5">
        <v>90.75259299999999</v>
      </c>
      <c r="CS152" s="5">
        <v>91.713850000000008</v>
      </c>
      <c r="CT152" s="5">
        <v>92.677081999999999</v>
      </c>
      <c r="CU152" s="5">
        <v>93.640434999999997</v>
      </c>
      <c r="CV152" s="5">
        <v>94.600642999999991</v>
      </c>
      <c r="CW152" s="5">
        <v>95.545958999999996</v>
      </c>
      <c r="CX152" s="5">
        <v>96.462107999999986</v>
      </c>
      <c r="CY152" s="5" t="s">
        <v>333</v>
      </c>
      <c r="CZ152">
        <f t="shared" si="95"/>
        <v>4681.6500000961623</v>
      </c>
      <c r="DA152">
        <f t="shared" si="95"/>
        <v>4743.6897483610001</v>
      </c>
      <c r="DB152">
        <f t="shared" si="95"/>
        <v>4794.422350677356</v>
      </c>
      <c r="DC152">
        <f t="shared" si="95"/>
        <v>4691.7733139389284</v>
      </c>
      <c r="DD152">
        <f t="shared" si="95"/>
        <v>4625.0053630422617</v>
      </c>
      <c r="DE152">
        <f t="shared" si="95"/>
        <v>4974.1540976803099</v>
      </c>
      <c r="DF152">
        <f t="shared" si="95"/>
        <v>4893.0010138926609</v>
      </c>
      <c r="DG152">
        <f t="shared" si="95"/>
        <v>4555.7752741389713</v>
      </c>
      <c r="DH152">
        <f t="shared" si="95"/>
        <v>4589.7769465802403</v>
      </c>
      <c r="DI152">
        <f t="shared" si="95"/>
        <v>4481.5781236811845</v>
      </c>
      <c r="DJ152">
        <f t="shared" si="95"/>
        <v>4482.5774075811469</v>
      </c>
      <c r="DK152">
        <f t="shared" si="95"/>
        <v>4575.3269494003334</v>
      </c>
      <c r="DL152">
        <f t="shared" si="95"/>
        <v>4606.6392995571614</v>
      </c>
      <c r="DM152">
        <f t="shared" si="95"/>
        <v>4673.0679916898471</v>
      </c>
      <c r="DN152" t="str">
        <f t="shared" si="95"/>
        <v/>
      </c>
      <c r="DO152" s="5">
        <v>84.617544999999993</v>
      </c>
      <c r="DP152" s="5">
        <v>85.419588000000005</v>
      </c>
      <c r="DQ152" s="5">
        <v>86.243424000000005</v>
      </c>
      <c r="DR152" s="5">
        <v>87.092250000000007</v>
      </c>
      <c r="DS152" s="5">
        <v>87.967654999999993</v>
      </c>
      <c r="DT152" s="5">
        <v>88.871384000000006</v>
      </c>
      <c r="DU152" s="5">
        <v>89.801926000000009</v>
      </c>
      <c r="DV152" s="5">
        <v>90.75259299999999</v>
      </c>
      <c r="DW152" s="5">
        <v>91.713850000000008</v>
      </c>
      <c r="DX152" s="5">
        <v>92.677081999999999</v>
      </c>
      <c r="DY152" s="5">
        <v>93.640434999999997</v>
      </c>
      <c r="DZ152" s="5">
        <v>94.600642999999991</v>
      </c>
      <c r="EA152" s="5">
        <v>95.545958999999996</v>
      </c>
      <c r="EB152" s="5">
        <v>96.462107999999986</v>
      </c>
      <c r="EC152" s="5">
        <v>97.338583</v>
      </c>
      <c r="ED152" s="127">
        <f t="shared" si="100"/>
        <v>1.279393667869591</v>
      </c>
      <c r="EE152" s="6">
        <f t="shared" si="100"/>
        <v>1.2397740291997645</v>
      </c>
      <c r="EF152" s="6">
        <f t="shared" si="100"/>
        <v>1.2630404972531781</v>
      </c>
      <c r="EG152" s="6">
        <f t="shared" si="100"/>
        <v>1.2687323563386366</v>
      </c>
      <c r="EH152" s="6">
        <f t="shared" si="100"/>
        <v>1.2216221598749633</v>
      </c>
      <c r="EI152" s="6">
        <f t="shared" si="100"/>
        <v>1.2622649002311177</v>
      </c>
      <c r="EJ152" s="6">
        <f t="shared" si="100"/>
        <v>1.235565909251076</v>
      </c>
      <c r="EK152" s="6">
        <f t="shared" si="100"/>
        <v>1.1321950808456698</v>
      </c>
      <c r="EL152" s="6">
        <f t="shared" si="100"/>
        <v>1.1136147852735714</v>
      </c>
      <c r="EM152" s="6">
        <f t="shared" si="100"/>
        <v>1.0782312073920093</v>
      </c>
      <c r="EN152" s="6">
        <f t="shared" si="100"/>
        <v>1.0593543180766032</v>
      </c>
      <c r="EO152" s="6">
        <f t="shared" si="99"/>
        <v>1.1033263910218509</v>
      </c>
      <c r="EP152" s="6">
        <f t="shared" si="99"/>
        <v>1.093534208758739</v>
      </c>
      <c r="EQ152" s="6">
        <f t="shared" si="99"/>
        <v>1.0929445584127515</v>
      </c>
      <c r="ER152" s="129" cm="1">
        <f t="array" ref="ER152">TREND($EM152:$EQ152,$EM$3:$EQ$3,ER$3)</f>
        <v>1.1045601145494768</v>
      </c>
      <c r="ES152" s="17">
        <f t="shared" si="91"/>
        <v>55.327178306770335</v>
      </c>
      <c r="ET152" s="5">
        <f t="shared" si="91"/>
        <v>55.533980664493484</v>
      </c>
      <c r="EU152" s="5">
        <f t="shared" si="91"/>
        <v>55.591744023026685</v>
      </c>
      <c r="EV152" s="5">
        <f t="shared" si="91"/>
        <v>53.871306734398622</v>
      </c>
      <c r="EW152" s="5">
        <f t="shared" si="91"/>
        <v>52.576203867685933</v>
      </c>
      <c r="EX152" s="5">
        <f t="shared" si="91"/>
        <v>55.970255821382388</v>
      </c>
      <c r="EY152" s="5">
        <f t="shared" si="91"/>
        <v>54.486593237350611</v>
      </c>
      <c r="EZ152" s="5">
        <f t="shared" si="91"/>
        <v>50.199946068086142</v>
      </c>
      <c r="FA152" s="5">
        <f t="shared" si="89"/>
        <v>50.044534675844922</v>
      </c>
      <c r="FB152" s="5">
        <f t="shared" si="89"/>
        <v>48.35691874374276</v>
      </c>
      <c r="FC152" s="5">
        <f t="shared" si="89"/>
        <v>47.870104486177866</v>
      </c>
      <c r="FD152" s="5">
        <f t="shared" si="89"/>
        <v>48.364649587004749</v>
      </c>
      <c r="FE152" s="5">
        <f t="shared" si="89"/>
        <v>48.213857998506889</v>
      </c>
      <c r="FF152" s="5">
        <f t="shared" si="70"/>
        <v>48.444597454679794</v>
      </c>
      <c r="FG152" s="5">
        <f t="shared" si="90"/>
        <v>50.957761336208563</v>
      </c>
      <c r="FH152" s="15">
        <f t="shared" si="97"/>
        <v>4681.6500000961623</v>
      </c>
      <c r="FI152">
        <f t="shared" si="97"/>
        <v>4743.6897483610001</v>
      </c>
      <c r="FJ152">
        <f t="shared" si="97"/>
        <v>4794.422350677356</v>
      </c>
      <c r="FK152">
        <f t="shared" si="97"/>
        <v>4691.7733139389284</v>
      </c>
      <c r="FL152">
        <f t="shared" si="97"/>
        <v>4625.0053630422617</v>
      </c>
      <c r="FM152">
        <f t="shared" si="97"/>
        <v>4974.1540976803099</v>
      </c>
      <c r="FN152">
        <f t="shared" si="97"/>
        <v>4893.0010138926609</v>
      </c>
      <c r="FO152">
        <f t="shared" si="97"/>
        <v>4555.7752741389713</v>
      </c>
      <c r="FP152">
        <f t="shared" si="97"/>
        <v>4589.7769465802403</v>
      </c>
      <c r="FQ152">
        <f t="shared" si="97"/>
        <v>4481.5781236811845</v>
      </c>
      <c r="FR152">
        <f t="shared" si="97"/>
        <v>4482.5774075811469</v>
      </c>
      <c r="FS152">
        <f t="shared" si="97"/>
        <v>4575.3269494003334</v>
      </c>
      <c r="FT152">
        <f t="shared" si="97"/>
        <v>4606.6392995571614</v>
      </c>
      <c r="FU152">
        <f t="shared" si="97"/>
        <v>4673.0679916898471</v>
      </c>
      <c r="FV152">
        <f t="shared" si="97"/>
        <v>4960.1562813187284</v>
      </c>
    </row>
    <row r="153" spans="1:178">
      <c r="A153" t="str">
        <f>VLOOKUP(B153,'[3]country codes'!$A$3:$B$287,2,0)</f>
        <v>LTU</v>
      </c>
      <c r="B153" s="1" t="s">
        <v>135</v>
      </c>
      <c r="C153" s="15">
        <v>7</v>
      </c>
      <c r="D153" s="15">
        <v>1</v>
      </c>
      <c r="E153" s="17">
        <f>IFERROR(VLOOKUP(E$3&amp;$A153,[3]Calcs!$Q$2:$R$2281,2,0),"")</f>
        <v>40.557560336265816</v>
      </c>
      <c r="F153" s="5">
        <f>IFERROR(VLOOKUP(F$3&amp;$A153,[3]Calcs!$Q$2:$R$2281,2,0),"")</f>
        <v>38.759506862366187</v>
      </c>
      <c r="G153" s="5">
        <f>IFERROR(VLOOKUP(G$3&amp;$A153,[3]Calcs!$Q$2:$R$2281,2,0),"")</f>
        <v>37.544379254142505</v>
      </c>
      <c r="H153" s="5">
        <f>IFERROR(VLOOKUP(H$3&amp;$A153,[3]Calcs!$Q$2:$R$2281,2,0),"")</f>
        <v>39.122095497091578</v>
      </c>
      <c r="I153" s="5">
        <f>IFERROR(VLOOKUP(I$3&amp;$A153,[3]Calcs!$Q$2:$R$2281,2,0),"")</f>
        <v>35.783011098002014</v>
      </c>
      <c r="J153" s="5">
        <f>IFERROR(VLOOKUP(J$3&amp;$A153,[3]Calcs!$Q$2:$R$2281,2,0),"")</f>
        <v>37.196391834296442</v>
      </c>
      <c r="K153" s="5">
        <f>IFERROR(VLOOKUP(K$3&amp;$A153,[3]Calcs!$Q$2:$R$2281,2,0),"")</f>
        <v>38.62829304042593</v>
      </c>
      <c r="L153" s="5">
        <f>IFERROR(VLOOKUP(L$3&amp;$A153,[3]Calcs!$Q$2:$R$2281,2,0),"")</f>
        <v>38.825797751297557</v>
      </c>
      <c r="M153" s="5">
        <f>IFERROR(VLOOKUP(M$3&amp;$A153,[3]Calcs!$Q$2:$R$2281,2,0),"")</f>
        <v>39.850899630961614</v>
      </c>
      <c r="N153" s="5">
        <f>IFERROR(VLOOKUP(N$3&amp;$A153,[3]Calcs!$Q$2:$R$2281,2,0),"")</f>
        <v>37.753591508810096</v>
      </c>
      <c r="O153" s="5">
        <f>IFERROR(VLOOKUP(O$3&amp;$A153,[3]Calcs!$Q$2:$R$2281,2,0),"")</f>
        <v>38.76692009159818</v>
      </c>
      <c r="P153" s="5">
        <f>IFERROR(VLOOKUP(P$3&amp;$A153,[3]Calcs!$Q$2:$R$2281,2,0),"")</f>
        <v>39.491067609232644</v>
      </c>
      <c r="Q153" s="5">
        <f>IFERROR(VLOOKUP(Q$3&amp;$A153,[3]Calcs!$Q$2:$R$2281,2,0),"")</f>
        <v>38.765142511265438</v>
      </c>
      <c r="R153" s="5">
        <f>IFERROR(VLOOKUP(R$3&amp;$A153,[3]Calcs!$Q$2:$R$2281,2,0),"")</f>
        <v>36.857268150848284</v>
      </c>
      <c r="S153" s="5">
        <f>IFERROR(VLOOKUP(S$3&amp;$A153,[3]Calcs!$Q$2:$R$2281,2,0),"")</f>
        <v>38.13407863220533</v>
      </c>
      <c r="T153" s="127">
        <f t="shared" si="80"/>
        <v>-3.2953645626969522E-2</v>
      </c>
      <c r="U153" s="6">
        <f t="shared" si="81"/>
        <v>-0.10866209308007699</v>
      </c>
      <c r="V153" s="6">
        <f t="shared" si="82"/>
        <v>1.276810481357046</v>
      </c>
      <c r="W153" s="17">
        <f>_xlfn.XLOOKUP(W$3&amp;$A153,[3]Calcs!$Q$2:$Q$2281,[3]Calcs!$H$2:$H$2281,"")</f>
        <v>5.9544429779052734</v>
      </c>
      <c r="X153" s="5">
        <f>_xlfn.XLOOKUP(X$3&amp;$A153,[3]Calcs!$Q$2:$Q$2281,[3]Calcs!$H$2:$H$2281,"")</f>
        <v>5.8082847595214844</v>
      </c>
      <c r="Y153" s="5">
        <f>_xlfn.XLOOKUP(Y$3&amp;$A153,[3]Calcs!$Q$2:$Q$2281,[3]Calcs!$H$2:$H$2281,"")</f>
        <v>5.5539259910583496</v>
      </c>
      <c r="Z153" s="5">
        <f>_xlfn.XLOOKUP(Z$3&amp;$A153,[3]Calcs!$Q$2:$Q$2281,[3]Calcs!$H$2:$H$2281,"")</f>
        <v>5.4669208526611328</v>
      </c>
      <c r="AA153" s="5">
        <f>_xlfn.XLOOKUP(AA$3&amp;$A153,[3]Calcs!$Q$2:$Q$2281,[3]Calcs!$H$2:$H$2281,"")</f>
        <v>5.0658249855041504</v>
      </c>
      <c r="AB153" s="5">
        <f>_xlfn.XLOOKUP(AB$3&amp;$A153,[3]Calcs!$Q$2:$Q$2281,[3]Calcs!$H$2:$H$2281,"")</f>
        <v>5.4324374198913574</v>
      </c>
      <c r="AC153" s="5">
        <f>_xlfn.XLOOKUP(AC$3&amp;$A153,[3]Calcs!$Q$2:$Q$2281,[3]Calcs!$H$2:$H$2281,"")</f>
        <v>5.7710371017456055</v>
      </c>
      <c r="AD153" s="5">
        <f>_xlfn.XLOOKUP(AD$3&amp;$A153,[3]Calcs!$Q$2:$Q$2281,[3]Calcs!$H$2:$H$2281,"")</f>
        <v>5.5956892967224121</v>
      </c>
      <c r="AE153" s="5">
        <f>_xlfn.XLOOKUP(AE$3&amp;$A153,[3]Calcs!$Q$2:$Q$2281,[3]Calcs!$H$2:$H$2281,"")</f>
        <v>6.1257238388061523</v>
      </c>
      <c r="AF153" s="5">
        <f>_xlfn.XLOOKUP(AF$3&amp;$A153,[3]Calcs!$Q$2:$Q$2281,[3]Calcs!$H$2:$H$2281,"")</f>
        <v>5.7113780975341797</v>
      </c>
      <c r="AG153" s="5">
        <f>_xlfn.XLOOKUP(AG$3&amp;$A153,[3]Calcs!$Q$2:$Q$2281,[3]Calcs!$H$2:$H$2281,"")</f>
        <v>5.8655524253845215</v>
      </c>
      <c r="AH153" s="5">
        <f>_xlfn.XLOOKUP(AH$3&amp;$A153,[3]Calcs!$Q$2:$Q$2281,[3]Calcs!$H$2:$H$2281,"")</f>
        <v>6.2729406356811523</v>
      </c>
      <c r="AI153" s="5">
        <f>_xlfn.XLOOKUP(AI$3&amp;$A153,[3]Calcs!$Q$2:$Q$2281,[3]Calcs!$H$2:$H$2281,"")</f>
        <v>6.3088788986206055</v>
      </c>
      <c r="AJ153" s="5">
        <f>_xlfn.XLOOKUP(AJ$3&amp;$A153,[3]Calcs!$Q$2:$Q$2281,[3]Calcs!$H$2:$H$2281,"")</f>
        <v>6.0640978813171387</v>
      </c>
      <c r="AK153" s="128">
        <f>_xlfn.XLOOKUP(AK$3&amp;$A153,[3]Calcs!$Q$2:$Q$2281,[3]Calcs!$H$2:$H$2281,"")</f>
        <v>6.3913788795471191</v>
      </c>
      <c r="AL153" s="127">
        <f t="shared" si="83"/>
        <v>4.6870063949417284E-2</v>
      </c>
      <c r="AM153" s="6">
        <f t="shared" si="84"/>
        <v>0.32728099822998047</v>
      </c>
      <c r="AN153" s="17">
        <f>_xlfn.XLOOKUP(AN$3&amp;$A153,[3]Calcs!$Q$2:$Q$2281,[3]Calcs!$G$2:$G$2281,"")</f>
        <v>71.8</v>
      </c>
      <c r="AO153" s="5">
        <f>_xlfn.XLOOKUP(AO$3&amp;$A153,[3]Calcs!$Q$2:$Q$2281,[3]Calcs!$G$2:$G$2281,"")</f>
        <v>71.900000000000006</v>
      </c>
      <c r="AP153" s="5">
        <f>_xlfn.XLOOKUP(AP$3&amp;$A153,[3]Calcs!$Q$2:$Q$2281,[3]Calcs!$G$2:$G$2281,"")</f>
        <v>72.2</v>
      </c>
      <c r="AQ153" s="5">
        <f>_xlfn.XLOOKUP(AQ$3&amp;$A153,[3]Calcs!$Q$2:$Q$2281,[3]Calcs!$G$2:$G$2281,"")</f>
        <v>72.5</v>
      </c>
      <c r="AR153" s="5">
        <f>_xlfn.XLOOKUP(AR$3&amp;$A153,[3]Calcs!$Q$2:$Q$2281,[3]Calcs!$G$2:$G$2281,"")</f>
        <v>72.8</v>
      </c>
      <c r="AS153" s="5">
        <f>_xlfn.XLOOKUP(AS$3&amp;$A153,[3]Calcs!$Q$2:$Q$2281,[3]Calcs!$G$2:$G$2281,"")</f>
        <v>73.3</v>
      </c>
      <c r="AT153" s="5">
        <f>_xlfn.XLOOKUP(AT$3&amp;$A153,[3]Calcs!$Q$2:$Q$2281,[3]Calcs!$G$2:$G$2281,"")</f>
        <v>73.7</v>
      </c>
      <c r="AU153" s="5">
        <f>_xlfn.XLOOKUP(AU$3&amp;$A153,[3]Calcs!$Q$2:$Q$2281,[3]Calcs!$G$2:$G$2281,"")</f>
        <v>74.099999999999994</v>
      </c>
      <c r="AV153" s="5">
        <f>_xlfn.XLOOKUP(AV$3&amp;$A153,[3]Calcs!$Q$2:$Q$2281,[3]Calcs!$G$2:$G$2281,"")</f>
        <v>74.599999999999994</v>
      </c>
      <c r="AW153" s="5">
        <f>_xlfn.XLOOKUP(AW$3&amp;$A153,[3]Calcs!$Q$2:$Q$2281,[3]Calcs!$G$2:$G$2281,"")</f>
        <v>74.900000000000006</v>
      </c>
      <c r="AX153" s="5">
        <f>_xlfn.XLOOKUP(AX$3&amp;$A153,[3]Calcs!$Q$2:$Q$2281,[3]Calcs!$G$2:$G$2281,"")</f>
        <v>75.2</v>
      </c>
      <c r="AY153" s="5">
        <f>_xlfn.XLOOKUP(AY$3&amp;$A153,[3]Calcs!$Q$2:$Q$2281,[3]Calcs!$G$2:$G$2281,"")</f>
        <v>75.5</v>
      </c>
      <c r="AZ153" s="5">
        <f>_xlfn.XLOOKUP(AZ$3&amp;$A153,[3]Calcs!$Q$2:$Q$2281,[3]Calcs!$G$2:$G$2281,"")</f>
        <v>75.7</v>
      </c>
      <c r="BA153" s="5">
        <f>_xlfn.XLOOKUP(BA$3&amp;$A153,[3]Calcs!$Q$2:$Q$2281,[3]Calcs!$G$2:$G$2281,"")</f>
        <v>75.900000000000006</v>
      </c>
      <c r="BB153" s="5">
        <f>_xlfn.XLOOKUP(BB$3&amp;$A153,[3]Calcs!$Q$2:$Q$2281,[3]Calcs!$G$2:$G$2281,"")</f>
        <v>74.5</v>
      </c>
      <c r="BC153" s="127">
        <f t="shared" si="85"/>
        <v>0.34835164835164861</v>
      </c>
      <c r="BD153" s="6">
        <f t="shared" si="86"/>
        <v>-1.4000000000000057</v>
      </c>
      <c r="BE153" s="17">
        <f>_xlfn.XLOOKUP(BE$3&amp;$A153,[3]Calcs!$Q$2:$Q$2281,[3]Calcs!$I$2:$I$2281,"")</f>
        <v>4.6396895735265202</v>
      </c>
      <c r="BF153" s="5">
        <f>_xlfn.XLOOKUP(BF$3&amp;$A153,[3]Calcs!$Q$2:$Q$2281,[3]Calcs!$I$2:$I$2281,"")</f>
        <v>4.9264904004501</v>
      </c>
      <c r="BG153" s="5">
        <f>_xlfn.XLOOKUP(BG$3&amp;$A153,[3]Calcs!$Q$2:$Q$2281,[3]Calcs!$I$2:$I$2281,"")</f>
        <v>4.9609729895754597</v>
      </c>
      <c r="BH153" s="5">
        <f>_xlfn.XLOOKUP(BH$3&amp;$A153,[3]Calcs!$Q$2:$Q$2281,[3]Calcs!$I$2:$I$2281,"")</f>
        <v>4.3872248331511798</v>
      </c>
      <c r="BI153" s="5">
        <f>_xlfn.XLOOKUP(BI$3&amp;$A153,[3]Calcs!$Q$2:$Q$2281,[3]Calcs!$I$2:$I$2281,"")</f>
        <v>4.7911857805461997</v>
      </c>
      <c r="BJ153" s="5">
        <f>_xlfn.XLOOKUP(BJ$3&amp;$A153,[3]Calcs!$Q$2:$Q$2281,[3]Calcs!$I$2:$I$2281,"")</f>
        <v>4.9911064968075403</v>
      </c>
      <c r="BK153" s="5">
        <f>_xlfn.XLOOKUP(BK$3&amp;$A153,[3]Calcs!$Q$2:$Q$2281,[3]Calcs!$I$2:$I$2281,"")</f>
        <v>5.1013137869977099</v>
      </c>
      <c r="BL153" s="5">
        <f>_xlfn.XLOOKUP(BL$3&amp;$A153,[3]Calcs!$Q$2:$Q$2281,[3]Calcs!$I$2:$I$2281,"")</f>
        <v>4.8652104880333402</v>
      </c>
      <c r="BM153" s="5">
        <f>_xlfn.XLOOKUP(BM$3&amp;$A153,[3]Calcs!$Q$2:$Q$2281,[3]Calcs!$I$2:$I$2281,"")</f>
        <v>5.4215486736034304</v>
      </c>
      <c r="BN153" s="5">
        <f>_xlfn.XLOOKUP(BN$3&amp;$A153,[3]Calcs!$Q$2:$Q$2281,[3]Calcs!$I$2:$I$2281,"")</f>
        <v>5.4612600854739997</v>
      </c>
      <c r="BO153" s="5">
        <f>_xlfn.XLOOKUP(BO$3&amp;$A153,[3]Calcs!$Q$2:$Q$2281,[3]Calcs!$I$2:$I$2281,"")</f>
        <v>5.4221663501316799</v>
      </c>
      <c r="BP153" s="5">
        <f>_xlfn.XLOOKUP(BP$3&amp;$A153,[3]Calcs!$Q$2:$Q$2281,[3]Calcs!$I$2:$I$2281,"")</f>
        <v>5.8643874311689004</v>
      </c>
      <c r="BQ153" s="5">
        <f>_xlfn.XLOOKUP(BQ$3&amp;$A153,[3]Calcs!$Q$2:$Q$2281,[3]Calcs!$I$2:$I$2281,"")</f>
        <v>6.1381859038358684</v>
      </c>
      <c r="BR153" s="5">
        <f>_xlfn.XLOOKUP(BR$3&amp;$A153,[3]Calcs!$Q$2:$Q$2281,[3]Calcs!$I$2:$I$2281,"")</f>
        <v>6.4180182281156455</v>
      </c>
      <c r="BS153" s="5">
        <f>_xlfn.XLOOKUP(BS$3&amp;$A153,[3]Calcs!$Q$2:$Q$2281,[3]Calcs!$I$2:$I$2281,"")</f>
        <v>6.2134213206620608</v>
      </c>
      <c r="BT153" s="127">
        <f t="shared" si="87"/>
        <v>0.1235776668047667</v>
      </c>
      <c r="BU153" s="6">
        <f t="shared" si="88"/>
        <v>-0.20459690745358472</v>
      </c>
      <c r="BV153" s="15">
        <f t="shared" si="94"/>
        <v>47</v>
      </c>
      <c r="BW153">
        <f t="shared" si="94"/>
        <v>84</v>
      </c>
      <c r="BX153">
        <f t="shared" si="94"/>
        <v>85</v>
      </c>
      <c r="BY153">
        <f t="shared" si="94"/>
        <v>90</v>
      </c>
      <c r="BZ153">
        <f t="shared" si="94"/>
        <v>104</v>
      </c>
      <c r="CA153">
        <f t="shared" si="94"/>
        <v>106</v>
      </c>
      <c r="CB153">
        <f t="shared" si="94"/>
        <v>100</v>
      </c>
      <c r="CC153">
        <f t="shared" si="94"/>
        <v>98</v>
      </c>
      <c r="CD153">
        <f t="shared" si="94"/>
        <v>96</v>
      </c>
      <c r="CE153">
        <f t="shared" si="94"/>
        <v>103</v>
      </c>
      <c r="CF153">
        <f t="shared" si="94"/>
        <v>99</v>
      </c>
      <c r="CG153">
        <f t="shared" si="94"/>
        <v>105</v>
      </c>
      <c r="CH153">
        <f t="shared" si="94"/>
        <v>115</v>
      </c>
      <c r="CI153">
        <f t="shared" si="94"/>
        <v>125</v>
      </c>
      <c r="CJ153">
        <f t="shared" si="94"/>
        <v>82</v>
      </c>
      <c r="CK153" s="17">
        <v>3.3033290000000002</v>
      </c>
      <c r="CL153" s="5">
        <v>3.2589839999999999</v>
      </c>
      <c r="CM153" s="5">
        <v>3.2128670000000001</v>
      </c>
      <c r="CN153" s="5">
        <v>3.1672699999999998</v>
      </c>
      <c r="CO153" s="5">
        <v>3.1238249999999996</v>
      </c>
      <c r="CP153" s="5">
        <v>3.083402</v>
      </c>
      <c r="CQ153" s="5">
        <v>3.0455610000000002</v>
      </c>
      <c r="CR153" s="5">
        <v>3.0089380000000001</v>
      </c>
      <c r="CS153" s="5">
        <v>2.971498</v>
      </c>
      <c r="CT153" s="5">
        <v>2.9318719999999998</v>
      </c>
      <c r="CU153" s="5">
        <v>2.8895549999999997</v>
      </c>
      <c r="CV153" s="5">
        <v>2.8454189999999997</v>
      </c>
      <c r="CW153" s="5">
        <v>2.8012700000000001</v>
      </c>
      <c r="CX153" s="5">
        <v>2.7596309999999997</v>
      </c>
      <c r="CY153" s="5">
        <v>2.7222910000000002</v>
      </c>
      <c r="CZ153">
        <f t="shared" si="95"/>
        <v>133.97496522803664</v>
      </c>
      <c r="DA153">
        <f t="shared" si="95"/>
        <v>126.31661271234161</v>
      </c>
      <c r="DB153">
        <f t="shared" si="95"/>
        <v>120.62509714111907</v>
      </c>
      <c r="DC153">
        <f t="shared" si="95"/>
        <v>123.91023940507324</v>
      </c>
      <c r="DD153">
        <f t="shared" si="95"/>
        <v>111.77986464321613</v>
      </c>
      <c r="DE153">
        <f t="shared" si="95"/>
        <v>114.69142897465332</v>
      </c>
      <c r="DF153">
        <f t="shared" si="95"/>
        <v>117.64482278049265</v>
      </c>
      <c r="DG153">
        <f t="shared" si="95"/>
        <v>116.82441823419377</v>
      </c>
      <c r="DH153">
        <f t="shared" si="95"/>
        <v>118.41686855160317</v>
      </c>
      <c r="DI153">
        <f t="shared" si="95"/>
        <v>110.68869784411807</v>
      </c>
      <c r="DJ153">
        <f t="shared" si="95"/>
        <v>112.01914778527797</v>
      </c>
      <c r="DK153">
        <f t="shared" si="95"/>
        <v>112.36863410559513</v>
      </c>
      <c r="DL153">
        <f t="shared" si="95"/>
        <v>108.59163076253255</v>
      </c>
      <c r="DM153">
        <f t="shared" si="95"/>
        <v>101.71245976439359</v>
      </c>
      <c r="DN153">
        <f t="shared" si="95"/>
        <v>103.81205905374489</v>
      </c>
      <c r="DO153" s="5">
        <v>3.3033290000000002</v>
      </c>
      <c r="DP153" s="5">
        <v>3.2589839999999999</v>
      </c>
      <c r="DQ153" s="5">
        <v>3.2128670000000001</v>
      </c>
      <c r="DR153" s="5">
        <v>3.1672699999999998</v>
      </c>
      <c r="DS153" s="5">
        <v>3.1238249999999996</v>
      </c>
      <c r="DT153" s="5">
        <v>3.083402</v>
      </c>
      <c r="DU153" s="5">
        <v>3.0455610000000002</v>
      </c>
      <c r="DV153" s="5">
        <v>3.0089380000000001</v>
      </c>
      <c r="DW153" s="5">
        <v>2.971498</v>
      </c>
      <c r="DX153" s="5">
        <v>2.9318719999999998</v>
      </c>
      <c r="DY153" s="5">
        <v>2.8895549999999997</v>
      </c>
      <c r="DZ153" s="5">
        <v>2.8454189999999997</v>
      </c>
      <c r="EA153" s="5">
        <v>2.8012700000000001</v>
      </c>
      <c r="EB153" s="5">
        <v>2.7596309999999997</v>
      </c>
      <c r="EC153" s="5">
        <v>2.7222910000000002</v>
      </c>
      <c r="ED153" s="127">
        <f t="shared" si="100"/>
        <v>1.1514947758034979</v>
      </c>
      <c r="EE153" s="6">
        <f t="shared" si="100"/>
        <v>1.0373202348775963</v>
      </c>
      <c r="EF153" s="6">
        <f t="shared" si="100"/>
        <v>0.99277774922039075</v>
      </c>
      <c r="EG153" s="6">
        <f t="shared" si="100"/>
        <v>1.013692780824532</v>
      </c>
      <c r="EH153" s="6">
        <f t="shared" si="100"/>
        <v>0.93125465551005526</v>
      </c>
      <c r="EI153" s="6">
        <f t="shared" si="100"/>
        <v>0.97698325172824141</v>
      </c>
      <c r="EJ153" s="6">
        <f t="shared" si="100"/>
        <v>0.9633613796466004</v>
      </c>
      <c r="EK153" s="6">
        <f t="shared" si="100"/>
        <v>0.97320422179488097</v>
      </c>
      <c r="EL153" s="6">
        <f t="shared" si="100"/>
        <v>0.96381143398153235</v>
      </c>
      <c r="EM153" s="6">
        <f t="shared" si="100"/>
        <v>0.89895853442534457</v>
      </c>
      <c r="EN153" s="6">
        <f t="shared" si="100"/>
        <v>0.93254740694625815</v>
      </c>
      <c r="EO153" s="6">
        <f t="shared" si="99"/>
        <v>0.94946353848367437</v>
      </c>
      <c r="EP153" s="6">
        <f t="shared" si="99"/>
        <v>0.93115086490901755</v>
      </c>
      <c r="EQ153" s="6">
        <f t="shared" si="99"/>
        <v>0.87835987475494537</v>
      </c>
      <c r="ER153" s="6">
        <f>IFERROR(S153/VLOOKUP($C153,$C$159:$S$166,S$3-2003,0),"")</f>
        <v>0.92258157103233673</v>
      </c>
      <c r="ES153" s="17">
        <f t="shared" si="91"/>
        <v>40.557560336265816</v>
      </c>
      <c r="ET153" s="5">
        <f t="shared" si="91"/>
        <v>38.759506862366187</v>
      </c>
      <c r="EU153" s="5">
        <f t="shared" si="91"/>
        <v>37.544379254142505</v>
      </c>
      <c r="EV153" s="5">
        <f t="shared" si="91"/>
        <v>39.122095497091578</v>
      </c>
      <c r="EW153" s="5">
        <f t="shared" si="91"/>
        <v>35.783011098002014</v>
      </c>
      <c r="EX153" s="5">
        <f t="shared" si="91"/>
        <v>37.196391834296442</v>
      </c>
      <c r="EY153" s="5">
        <f t="shared" si="91"/>
        <v>38.62829304042593</v>
      </c>
      <c r="EZ153" s="5">
        <f t="shared" si="91"/>
        <v>38.825797751297557</v>
      </c>
      <c r="FA153" s="5">
        <f t="shared" si="89"/>
        <v>39.850899630961614</v>
      </c>
      <c r="FB153" s="5">
        <f t="shared" si="89"/>
        <v>37.753591508810096</v>
      </c>
      <c r="FC153" s="5">
        <f t="shared" si="89"/>
        <v>38.76692009159818</v>
      </c>
      <c r="FD153" s="5">
        <f t="shared" si="89"/>
        <v>39.491067609232644</v>
      </c>
      <c r="FE153" s="5">
        <f t="shared" si="89"/>
        <v>38.765142511265438</v>
      </c>
      <c r="FF153" s="5">
        <f t="shared" si="70"/>
        <v>36.857268150848284</v>
      </c>
      <c r="FG153" s="5">
        <f t="shared" si="90"/>
        <v>38.13407863220533</v>
      </c>
      <c r="FH153" s="15">
        <f t="shared" si="97"/>
        <v>133.97496522803664</v>
      </c>
      <c r="FI153">
        <f t="shared" si="97"/>
        <v>126.31661271234161</v>
      </c>
      <c r="FJ153">
        <f t="shared" si="97"/>
        <v>120.62509714111907</v>
      </c>
      <c r="FK153">
        <f t="shared" si="97"/>
        <v>123.91023940507324</v>
      </c>
      <c r="FL153">
        <f t="shared" si="97"/>
        <v>111.77986464321613</v>
      </c>
      <c r="FM153">
        <f t="shared" si="97"/>
        <v>114.69142897465332</v>
      </c>
      <c r="FN153">
        <f t="shared" si="97"/>
        <v>117.64482278049265</v>
      </c>
      <c r="FO153">
        <f t="shared" si="97"/>
        <v>116.82441823419377</v>
      </c>
      <c r="FP153">
        <f t="shared" si="97"/>
        <v>118.41686855160317</v>
      </c>
      <c r="FQ153">
        <f t="shared" si="97"/>
        <v>110.68869784411807</v>
      </c>
      <c r="FR153">
        <f t="shared" si="97"/>
        <v>112.01914778527797</v>
      </c>
      <c r="FS153">
        <f t="shared" si="97"/>
        <v>112.36863410559513</v>
      </c>
      <c r="FT153">
        <f t="shared" si="97"/>
        <v>108.59163076253255</v>
      </c>
      <c r="FU153">
        <f t="shared" si="97"/>
        <v>101.71245976439359</v>
      </c>
      <c r="FV153">
        <f t="shared" si="97"/>
        <v>103.81205905374489</v>
      </c>
    </row>
    <row r="154" spans="1:178">
      <c r="A154" t="str">
        <f>VLOOKUP(B154,'[3]country codes'!$A$3:$B$287,2,0)</f>
        <v>LVA</v>
      </c>
      <c r="B154" s="1" t="s">
        <v>142</v>
      </c>
      <c r="C154" s="15">
        <v>7</v>
      </c>
      <c r="D154" s="15">
        <v>1</v>
      </c>
      <c r="E154" s="17">
        <f>IFERROR(VLOOKUP(E$3&amp;$A154,[3]Calcs!$Q$2:$R$2281,2,0),"")</f>
        <v>30.973730153788704</v>
      </c>
      <c r="F154" s="5">
        <f>IFERROR(VLOOKUP(F$3&amp;$A154,[3]Calcs!$Q$2:$R$2281,2,0),"")</f>
        <v>29.297366526129942</v>
      </c>
      <c r="G154" s="5">
        <f>IFERROR(VLOOKUP(G$3&amp;$A154,[3]Calcs!$Q$2:$R$2281,2,0),"")</f>
        <v>36.02830236576505</v>
      </c>
      <c r="H154" s="5">
        <f>IFERROR(VLOOKUP(H$3&amp;$A154,[3]Calcs!$Q$2:$R$2281,2,0),"")</f>
        <v>34.562586421956993</v>
      </c>
      <c r="I154" s="5">
        <f>IFERROR(VLOOKUP(I$3&amp;$A154,[3]Calcs!$Q$2:$R$2281,2,0),"")</f>
        <v>35.745513776276439</v>
      </c>
      <c r="J154" s="5">
        <f>IFERROR(VLOOKUP(J$3&amp;$A154,[3]Calcs!$Q$2:$R$2281,2,0),"")</f>
        <v>34.84015372904117</v>
      </c>
      <c r="K154" s="5">
        <f>IFERROR(VLOOKUP(K$3&amp;$A154,[3]Calcs!$Q$2:$R$2281,2,0),"")</f>
        <v>35.568339815894561</v>
      </c>
      <c r="L154" s="5">
        <f>IFERROR(VLOOKUP(L$3&amp;$A154,[3]Calcs!$Q$2:$R$2281,2,0),"")</f>
        <v>34.648123489247183</v>
      </c>
      <c r="M154" s="5">
        <f>IFERROR(VLOOKUP(M$3&amp;$A154,[3]Calcs!$Q$2:$R$2281,2,0),"")</f>
        <v>36.799482623419863</v>
      </c>
      <c r="N154" s="5">
        <f>IFERROR(VLOOKUP(N$3&amp;$A154,[3]Calcs!$Q$2:$R$2281,2,0),"")</f>
        <v>36.310806759136128</v>
      </c>
      <c r="O154" s="5">
        <f>IFERROR(VLOOKUP(O$3&amp;$A154,[3]Calcs!$Q$2:$R$2281,2,0),"")</f>
        <v>36.496487732053254</v>
      </c>
      <c r="P154" s="5">
        <f>IFERROR(VLOOKUP(P$3&amp;$A154,[3]Calcs!$Q$2:$R$2281,2,0),"")</f>
        <v>36.983404442812336</v>
      </c>
      <c r="Q154" s="5">
        <f>IFERROR(VLOOKUP(Q$3&amp;$A154,[3]Calcs!$Q$2:$R$2281,2,0),"")</f>
        <v>35.225809224404692</v>
      </c>
      <c r="R154" s="5">
        <f>IFERROR(VLOOKUP(R$3&amp;$A154,[3]Calcs!$Q$2:$R$2281,2,0),"")</f>
        <v>34.144972659561056</v>
      </c>
      <c r="S154" s="5">
        <f>IFERROR(VLOOKUP(S$3&amp;$A154,[3]Calcs!$Q$2:$R$2281,2,0),"")</f>
        <v>36.685972171699852</v>
      </c>
      <c r="T154" s="127">
        <f t="shared" si="80"/>
        <v>0.29968458327681169</v>
      </c>
      <c r="U154" s="6">
        <f t="shared" si="81"/>
        <v>0.57168541656739091</v>
      </c>
      <c r="V154" s="6">
        <f t="shared" si="82"/>
        <v>2.5409995121387965</v>
      </c>
      <c r="W154" s="17">
        <f>_xlfn.XLOOKUP(W$3&amp;$A154,[3]Calcs!$Q$2:$Q$2281,[3]Calcs!$H$2:$H$2281,"")</f>
        <v>4.7095022201538086</v>
      </c>
      <c r="X154" s="5">
        <f>_xlfn.XLOOKUP(X$3&amp;$A154,[3]Calcs!$Q$2:$Q$2281,[3]Calcs!$H$2:$H$2281,"")</f>
        <v>4.6669716835021973</v>
      </c>
      <c r="Y154" s="5">
        <f>_xlfn.XLOOKUP(Y$3&amp;$A154,[3]Calcs!$Q$2:$Q$2281,[3]Calcs!$H$2:$H$2281,"")</f>
        <v>5.1453752517700195</v>
      </c>
      <c r="Z154" s="5">
        <f>_xlfn.XLOOKUP(Z$3&amp;$A154,[3]Calcs!$Q$2:$Q$2281,[3]Calcs!$H$2:$H$2281,"")</f>
        <v>4.6689105033874512</v>
      </c>
      <c r="AA154" s="5">
        <f>_xlfn.XLOOKUP(AA$3&amp;$A154,[3]Calcs!$Q$2:$Q$2281,[3]Calcs!$H$2:$H$2281,"")</f>
        <v>4.8178610801696777</v>
      </c>
      <c r="AB154" s="5">
        <f>_xlfn.XLOOKUP(AB$3&amp;$A154,[3]Calcs!$Q$2:$Q$2281,[3]Calcs!$H$2:$H$2281,"")</f>
        <v>4.9668116569519043</v>
      </c>
      <c r="AC154" s="5">
        <f>_xlfn.XLOOKUP(AC$3&amp;$A154,[3]Calcs!$Q$2:$Q$2281,[3]Calcs!$H$2:$H$2281,"")</f>
        <v>5.1250252723693848</v>
      </c>
      <c r="AD154" s="5">
        <f>_xlfn.XLOOKUP(AD$3&amp;$A154,[3]Calcs!$Q$2:$Q$2281,[3]Calcs!$H$2:$H$2281,"")</f>
        <v>5.069770336151123</v>
      </c>
      <c r="AE154" s="5">
        <f>_xlfn.XLOOKUP(AE$3&amp;$A154,[3]Calcs!$Q$2:$Q$2281,[3]Calcs!$H$2:$H$2281,"")</f>
        <v>5.7291154861450195</v>
      </c>
      <c r="AF154" s="5">
        <f>_xlfn.XLOOKUP(AF$3&amp;$A154,[3]Calcs!$Q$2:$Q$2281,[3]Calcs!$H$2:$H$2281,"")</f>
        <v>5.8805975914001465</v>
      </c>
      <c r="AG154" s="5">
        <f>_xlfn.XLOOKUP(AG$3&amp;$A154,[3]Calcs!$Q$2:$Q$2281,[3]Calcs!$H$2:$H$2281,"")</f>
        <v>5.9404463768005371</v>
      </c>
      <c r="AH154" s="5">
        <f>_xlfn.XLOOKUP(AH$3&amp;$A154,[3]Calcs!$Q$2:$Q$2281,[3]Calcs!$H$2:$H$2281,"")</f>
        <v>5.9778175354003906</v>
      </c>
      <c r="AI154" s="5">
        <f>_xlfn.XLOOKUP(AI$3&amp;$A154,[3]Calcs!$Q$2:$Q$2281,[3]Calcs!$H$2:$H$2281,"")</f>
        <v>5.9011540412902832</v>
      </c>
      <c r="AJ154" s="5">
        <f>_xlfn.XLOOKUP(AJ$3&amp;$A154,[3]Calcs!$Q$2:$Q$2281,[3]Calcs!$H$2:$H$2281,"")</f>
        <v>5.9697537422180176</v>
      </c>
      <c r="AK154" s="128">
        <f>_xlfn.XLOOKUP(AK$3&amp;$A154,[3]Calcs!$Q$2:$Q$2281,[3]Calcs!$H$2:$H$2281,"")</f>
        <v>6.229008674621582</v>
      </c>
      <c r="AL154" s="127">
        <f t="shared" si="83"/>
        <v>0.11845570658589458</v>
      </c>
      <c r="AM154" s="6">
        <f t="shared" si="84"/>
        <v>0.25925493240356445</v>
      </c>
      <c r="AN154" s="17">
        <f>_xlfn.XLOOKUP(AN$3&amp;$A154,[3]Calcs!$Q$2:$Q$2281,[3]Calcs!$G$2:$G$2281,"")</f>
        <v>71.3</v>
      </c>
      <c r="AO154" s="5">
        <f>_xlfn.XLOOKUP(AO$3&amp;$A154,[3]Calcs!$Q$2:$Q$2281,[3]Calcs!$G$2:$G$2281,"")</f>
        <v>71.599999999999994</v>
      </c>
      <c r="AP154" s="5">
        <f>_xlfn.XLOOKUP(AP$3&amp;$A154,[3]Calcs!$Q$2:$Q$2281,[3]Calcs!$G$2:$G$2281,"")</f>
        <v>71.900000000000006</v>
      </c>
      <c r="AQ154" s="5">
        <f>_xlfn.XLOOKUP(AQ$3&amp;$A154,[3]Calcs!$Q$2:$Q$2281,[3]Calcs!$G$2:$G$2281,"")</f>
        <v>72.400000000000006</v>
      </c>
      <c r="AR154" s="5">
        <f>_xlfn.XLOOKUP(AR$3&amp;$A154,[3]Calcs!$Q$2:$Q$2281,[3]Calcs!$G$2:$G$2281,"")</f>
        <v>72.8</v>
      </c>
      <c r="AS154" s="5">
        <f>_xlfn.XLOOKUP(AS$3&amp;$A154,[3]Calcs!$Q$2:$Q$2281,[3]Calcs!$G$2:$G$2281,"")</f>
        <v>73.3</v>
      </c>
      <c r="AT154" s="5">
        <f>_xlfn.XLOOKUP(AT$3&amp;$A154,[3]Calcs!$Q$2:$Q$2281,[3]Calcs!$G$2:$G$2281,"")</f>
        <v>73.8</v>
      </c>
      <c r="AU154" s="5">
        <f>_xlfn.XLOOKUP(AU$3&amp;$A154,[3]Calcs!$Q$2:$Q$2281,[3]Calcs!$G$2:$G$2281,"")</f>
        <v>74.2</v>
      </c>
      <c r="AV154" s="5">
        <f>_xlfn.XLOOKUP(AV$3&amp;$A154,[3]Calcs!$Q$2:$Q$2281,[3]Calcs!$G$2:$G$2281,"")</f>
        <v>74.5</v>
      </c>
      <c r="AW154" s="5">
        <f>_xlfn.XLOOKUP(AW$3&amp;$A154,[3]Calcs!$Q$2:$Q$2281,[3]Calcs!$G$2:$G$2281,"")</f>
        <v>74.7</v>
      </c>
      <c r="AX154" s="5">
        <f>_xlfn.XLOOKUP(AX$3&amp;$A154,[3]Calcs!$Q$2:$Q$2281,[3]Calcs!$G$2:$G$2281,"")</f>
        <v>74.900000000000006</v>
      </c>
      <c r="AY154" s="5">
        <f>_xlfn.XLOOKUP(AY$3&amp;$A154,[3]Calcs!$Q$2:$Q$2281,[3]Calcs!$G$2:$G$2281,"")</f>
        <v>75</v>
      </c>
      <c r="AZ154" s="5">
        <f>_xlfn.XLOOKUP(AZ$3&amp;$A154,[3]Calcs!$Q$2:$Q$2281,[3]Calcs!$G$2:$G$2281,"")</f>
        <v>75.2</v>
      </c>
      <c r="BA154" s="5">
        <f>_xlfn.XLOOKUP(BA$3&amp;$A154,[3]Calcs!$Q$2:$Q$2281,[3]Calcs!$G$2:$G$2281,"")</f>
        <v>75.3</v>
      </c>
      <c r="BB154" s="5">
        <f>_xlfn.XLOOKUP(BB$3&amp;$A154,[3]Calcs!$Q$2:$Q$2281,[3]Calcs!$G$2:$G$2281,"")</f>
        <v>75.3</v>
      </c>
      <c r="BC154" s="127">
        <f t="shared" si="85"/>
        <v>0.33076923076923098</v>
      </c>
      <c r="BD154" s="6">
        <f t="shared" si="86"/>
        <v>0</v>
      </c>
      <c r="BE154" s="17">
        <f>_xlfn.XLOOKUP(BE$3&amp;$A154,[3]Calcs!$Q$2:$Q$2281,[3]Calcs!$I$2:$I$2281,"")</f>
        <v>5.6660173532990603</v>
      </c>
      <c r="BF154" s="5">
        <f>_xlfn.XLOOKUP(BF$3&amp;$A154,[3]Calcs!$Q$2:$Q$2281,[3]Calcs!$I$2:$I$2281,"")</f>
        <v>6.3038446517440896</v>
      </c>
      <c r="BG154" s="5">
        <f>_xlfn.XLOOKUP(BG$3&amp;$A154,[3]Calcs!$Q$2:$Q$2281,[3]Calcs!$I$2:$I$2281,"")</f>
        <v>4.7379542722187704</v>
      </c>
      <c r="BH154" s="5">
        <f>_xlfn.XLOOKUP(BH$3&amp;$A154,[3]Calcs!$Q$2:$Q$2281,[3]Calcs!$I$2:$I$2281,"")</f>
        <v>4.4723831703672996</v>
      </c>
      <c r="BI154" s="5">
        <f>_xlfn.XLOOKUP(BI$3&amp;$A154,[3]Calcs!$Q$2:$Q$2281,[3]Calcs!$I$2:$I$2281,"")</f>
        <v>4.4055451943991502</v>
      </c>
      <c r="BJ154" s="5">
        <f>_xlfn.XLOOKUP(BJ$3&amp;$A154,[3]Calcs!$Q$2:$Q$2281,[3]Calcs!$I$2:$I$2281,"")</f>
        <v>4.99164120807428</v>
      </c>
      <c r="BK154" s="5">
        <f>_xlfn.XLOOKUP(BK$3&amp;$A154,[3]Calcs!$Q$2:$Q$2281,[3]Calcs!$I$2:$I$2281,"")</f>
        <v>5.0605342714667003</v>
      </c>
      <c r="BL154" s="5">
        <f>_xlfn.XLOOKUP(BL$3&amp;$A154,[3]Calcs!$Q$2:$Q$2281,[3]Calcs!$I$2:$I$2281,"")</f>
        <v>5.3592637876656202</v>
      </c>
      <c r="BM154" s="5">
        <f>_xlfn.XLOOKUP(BM$3&amp;$A154,[3]Calcs!$Q$2:$Q$2281,[3]Calcs!$I$2:$I$2281,"")</f>
        <v>5.7535580083475901</v>
      </c>
      <c r="BN154" s="5">
        <f>_xlfn.XLOOKUP(BN$3&amp;$A154,[3]Calcs!$Q$2:$Q$2281,[3]Calcs!$I$2:$I$2281,"")</f>
        <v>6.16647605957316</v>
      </c>
      <c r="BO154" s="5">
        <f>_xlfn.XLOOKUP(BO$3&amp;$A154,[3]Calcs!$Q$2:$Q$2281,[3]Calcs!$I$2:$I$2281,"")</f>
        <v>6.2202459290042196</v>
      </c>
      <c r="BP154" s="5">
        <f>_xlfn.XLOOKUP(BP$3&amp;$A154,[3]Calcs!$Q$2:$Q$2281,[3]Calcs!$I$2:$I$2281,"")</f>
        <v>6.1319749470696401</v>
      </c>
      <c r="BQ154" s="5">
        <f>_xlfn.XLOOKUP(BQ$3&amp;$A154,[3]Calcs!$Q$2:$Q$2281,[3]Calcs!$I$2:$I$2281,"")</f>
        <v>6.6193794821874921</v>
      </c>
      <c r="BR154" s="5">
        <f>_xlfn.XLOOKUP(BR$3&amp;$A154,[3]Calcs!$Q$2:$Q$2281,[3]Calcs!$I$2:$I$2281,"")</f>
        <v>7.151485606896947</v>
      </c>
      <c r="BS154" s="5">
        <f>_xlfn.XLOOKUP(BS$3&amp;$A154,[3]Calcs!$Q$2:$Q$2281,[3]Calcs!$I$2:$I$2281,"")</f>
        <v>6.6099269524815263</v>
      </c>
      <c r="BT154" s="127">
        <f t="shared" si="87"/>
        <v>0.12956556056847279</v>
      </c>
      <c r="BU154" s="6">
        <f t="shared" si="88"/>
        <v>-0.54155865441542073</v>
      </c>
      <c r="BV154" s="15">
        <f t="shared" si="94"/>
        <v>67</v>
      </c>
      <c r="BW154">
        <f t="shared" si="94"/>
        <v>111</v>
      </c>
      <c r="BX154">
        <f t="shared" si="94"/>
        <v>94</v>
      </c>
      <c r="BY154">
        <f t="shared" si="94"/>
        <v>105</v>
      </c>
      <c r="BZ154">
        <f t="shared" si="94"/>
        <v>105</v>
      </c>
      <c r="CA154">
        <f t="shared" si="94"/>
        <v>113</v>
      </c>
      <c r="CB154">
        <f t="shared" si="94"/>
        <v>116</v>
      </c>
      <c r="CC154">
        <f t="shared" si="94"/>
        <v>114</v>
      </c>
      <c r="CD154">
        <f t="shared" si="94"/>
        <v>109</v>
      </c>
      <c r="CE154">
        <f t="shared" si="94"/>
        <v>112</v>
      </c>
      <c r="CF154">
        <f t="shared" si="94"/>
        <v>111</v>
      </c>
      <c r="CG154">
        <f t="shared" si="94"/>
        <v>124</v>
      </c>
      <c r="CH154">
        <f t="shared" si="94"/>
        <v>128</v>
      </c>
      <c r="CI154">
        <f t="shared" si="94"/>
        <v>136</v>
      </c>
      <c r="CJ154">
        <f t="shared" si="94"/>
        <v>83</v>
      </c>
      <c r="CK154" s="17">
        <v>2.225063</v>
      </c>
      <c r="CL154" s="5">
        <v>2.198089</v>
      </c>
      <c r="CM154" s="5">
        <v>2.1712479999999998</v>
      </c>
      <c r="CN154" s="5">
        <v>2.144784</v>
      </c>
      <c r="CO154" s="5">
        <v>2.1188549999999999</v>
      </c>
      <c r="CP154" s="5">
        <v>2.0936060000000003</v>
      </c>
      <c r="CQ154" s="5">
        <v>2.0690180000000002</v>
      </c>
      <c r="CR154" s="5">
        <v>2.04495</v>
      </c>
      <c r="CS154" s="5">
        <v>2.02122</v>
      </c>
      <c r="CT154" s="5">
        <v>1.9976749999999999</v>
      </c>
      <c r="CU154" s="5">
        <v>1.9742650000000002</v>
      </c>
      <c r="CV154" s="5">
        <v>1.9510970000000001</v>
      </c>
      <c r="CW154" s="5">
        <v>1.928461</v>
      </c>
      <c r="CX154" s="5">
        <v>1.9067400000000001</v>
      </c>
      <c r="CY154" s="5">
        <v>1.8862019999999999</v>
      </c>
      <c r="CZ154">
        <f t="shared" si="95"/>
        <v>68.918500937179559</v>
      </c>
      <c r="DA154">
        <f t="shared" si="95"/>
        <v>64.39821909005444</v>
      </c>
      <c r="DB154">
        <f t="shared" si="95"/>
        <v>78.226379455062627</v>
      </c>
      <c r="DC154">
        <f t="shared" si="95"/>
        <v>74.129282356430608</v>
      </c>
      <c r="DD154">
        <f t="shared" si="95"/>
        <v>75.739560592432213</v>
      </c>
      <c r="DE154">
        <f t="shared" si="95"/>
        <v>72.941554888042972</v>
      </c>
      <c r="DF154">
        <f t="shared" si="95"/>
        <v>73.591535309202541</v>
      </c>
      <c r="DG154">
        <f t="shared" si="95"/>
        <v>70.853680129336027</v>
      </c>
      <c r="DH154">
        <f t="shared" si="95"/>
        <v>74.379850268108697</v>
      </c>
      <c r="DI154">
        <f t="shared" si="95"/>
        <v>72.537190892557263</v>
      </c>
      <c r="DJ154">
        <f t="shared" si="95"/>
        <v>72.053738352322128</v>
      </c>
      <c r="DK154">
        <f t="shared" si="95"/>
        <v>72.158209458157827</v>
      </c>
      <c r="DL154">
        <f t="shared" si="95"/>
        <v>67.931599282704695</v>
      </c>
      <c r="DM154">
        <f t="shared" si="95"/>
        <v>65.105585168891452</v>
      </c>
      <c r="DN154">
        <f t="shared" si="95"/>
        <v>69.197154082204605</v>
      </c>
      <c r="DO154" s="5">
        <v>2.225063</v>
      </c>
      <c r="DP154" s="5">
        <v>2.198089</v>
      </c>
      <c r="DQ154" s="5">
        <v>2.1712479999999998</v>
      </c>
      <c r="DR154" s="5">
        <v>2.144784</v>
      </c>
      <c r="DS154" s="5">
        <v>2.1188549999999999</v>
      </c>
      <c r="DT154" s="5">
        <v>2.0936060000000003</v>
      </c>
      <c r="DU154" s="5">
        <v>2.0690180000000002</v>
      </c>
      <c r="DV154" s="5">
        <v>2.04495</v>
      </c>
      <c r="DW154" s="5">
        <v>2.02122</v>
      </c>
      <c r="DX154" s="5">
        <v>1.9976749999999999</v>
      </c>
      <c r="DY154" s="5">
        <v>1.9742650000000002</v>
      </c>
      <c r="DZ154" s="5">
        <v>1.9510970000000001</v>
      </c>
      <c r="EA154" s="5">
        <v>1.928461</v>
      </c>
      <c r="EB154" s="5">
        <v>1.9067400000000001</v>
      </c>
      <c r="EC154" s="5">
        <v>1.8862019999999999</v>
      </c>
      <c r="ED154" s="127">
        <f t="shared" si="100"/>
        <v>0.87939432657005789</v>
      </c>
      <c r="EE154" s="6">
        <f t="shared" si="100"/>
        <v>0.78408508225083362</v>
      </c>
      <c r="EF154" s="6">
        <f t="shared" si="100"/>
        <v>0.95268846206771118</v>
      </c>
      <c r="EG154" s="6">
        <f t="shared" si="100"/>
        <v>0.89555132201868981</v>
      </c>
      <c r="EH154" s="6">
        <f t="shared" si="100"/>
        <v>0.93027878583462564</v>
      </c>
      <c r="EI154" s="6">
        <f t="shared" si="100"/>
        <v>0.91509538969653348</v>
      </c>
      <c r="EJ154" s="6">
        <f t="shared" si="100"/>
        <v>0.88704838396352481</v>
      </c>
      <c r="EK154" s="6">
        <f t="shared" si="100"/>
        <v>0.86848698571502825</v>
      </c>
      <c r="EL154" s="6">
        <f t="shared" si="100"/>
        <v>0.89001157929946928</v>
      </c>
      <c r="EM154" s="6">
        <f t="shared" si="100"/>
        <v>0.86460408992817717</v>
      </c>
      <c r="EN154" s="6">
        <f t="shared" si="100"/>
        <v>0.87793162099943056</v>
      </c>
      <c r="EO154" s="6">
        <f t="shared" si="99"/>
        <v>0.88917307566625592</v>
      </c>
      <c r="EP154" s="6">
        <f t="shared" si="99"/>
        <v>0.84613497078960553</v>
      </c>
      <c r="EQ154" s="6">
        <f t="shared" si="99"/>
        <v>0.81372210729277328</v>
      </c>
      <c r="ER154" s="6">
        <f>IFERROR(S154/VLOOKUP($C154,$C$159:$S$166,S$3-2003,0),"")</f>
        <v>0.88754738687803714</v>
      </c>
      <c r="ES154" s="17">
        <f t="shared" si="91"/>
        <v>30.973730153788704</v>
      </c>
      <c r="ET154" s="5">
        <f t="shared" si="91"/>
        <v>29.297366526129942</v>
      </c>
      <c r="EU154" s="5">
        <f t="shared" si="91"/>
        <v>36.02830236576505</v>
      </c>
      <c r="EV154" s="5">
        <f t="shared" si="91"/>
        <v>34.562586421956993</v>
      </c>
      <c r="EW154" s="5">
        <f t="shared" si="91"/>
        <v>35.745513776276439</v>
      </c>
      <c r="EX154" s="5">
        <f t="shared" si="91"/>
        <v>34.84015372904117</v>
      </c>
      <c r="EY154" s="5">
        <f t="shared" si="91"/>
        <v>35.568339815894561</v>
      </c>
      <c r="EZ154" s="5">
        <f t="shared" si="91"/>
        <v>34.648123489247183</v>
      </c>
      <c r="FA154" s="5">
        <f t="shared" si="89"/>
        <v>36.799482623419863</v>
      </c>
      <c r="FB154" s="5">
        <f t="shared" si="89"/>
        <v>36.310806759136128</v>
      </c>
      <c r="FC154" s="5">
        <f t="shared" si="89"/>
        <v>36.496487732053254</v>
      </c>
      <c r="FD154" s="5">
        <f t="shared" si="89"/>
        <v>36.983404442812336</v>
      </c>
      <c r="FE154" s="5">
        <f t="shared" si="89"/>
        <v>35.225809224404692</v>
      </c>
      <c r="FF154" s="5">
        <f t="shared" si="70"/>
        <v>34.144972659561056</v>
      </c>
      <c r="FG154" s="5">
        <f t="shared" si="90"/>
        <v>36.685972171699852</v>
      </c>
      <c r="FH154" s="15">
        <f t="shared" si="97"/>
        <v>68.918500937179559</v>
      </c>
      <c r="FI154">
        <f t="shared" si="97"/>
        <v>64.39821909005444</v>
      </c>
      <c r="FJ154">
        <f t="shared" si="97"/>
        <v>78.226379455062627</v>
      </c>
      <c r="FK154">
        <f t="shared" si="97"/>
        <v>74.129282356430608</v>
      </c>
      <c r="FL154">
        <f t="shared" si="97"/>
        <v>75.739560592432213</v>
      </c>
      <c r="FM154">
        <f t="shared" si="97"/>
        <v>72.941554888042972</v>
      </c>
      <c r="FN154">
        <f t="shared" si="97"/>
        <v>73.591535309202541</v>
      </c>
      <c r="FO154">
        <f t="shared" si="97"/>
        <v>70.853680129336027</v>
      </c>
      <c r="FP154">
        <f t="shared" si="97"/>
        <v>74.379850268108697</v>
      </c>
      <c r="FQ154">
        <f t="shared" si="97"/>
        <v>72.537190892557263</v>
      </c>
      <c r="FR154">
        <f t="shared" si="97"/>
        <v>72.053738352322128</v>
      </c>
      <c r="FS154">
        <f t="shared" si="97"/>
        <v>72.158209458157827</v>
      </c>
      <c r="FT154">
        <f t="shared" si="97"/>
        <v>67.931599282704695</v>
      </c>
      <c r="FU154">
        <f t="shared" si="97"/>
        <v>65.105585168891452</v>
      </c>
      <c r="FV154">
        <f t="shared" si="97"/>
        <v>69.197154082204605</v>
      </c>
    </row>
    <row r="155" spans="1:178">
      <c r="A155" t="str">
        <f>VLOOKUP(B155,'[3]country codes'!$A$3:$B$287,2,0)</f>
        <v>MNG</v>
      </c>
      <c r="B155" s="1" t="s">
        <v>154</v>
      </c>
      <c r="C155" s="15">
        <v>8</v>
      </c>
      <c r="E155" s="17" t="str">
        <f>IFERROR(VLOOKUP(E$3&amp;$A155,[3]Calcs!$Q$2:$R$2281,2,0),"")</f>
        <v/>
      </c>
      <c r="F155" s="5">
        <f>IFERROR(VLOOKUP(F$3&amp;$A155,[3]Calcs!$Q$2:$R$2281,2,0),"")</f>
        <v>27.8971643685685</v>
      </c>
      <c r="G155" s="5">
        <f>IFERROR(VLOOKUP(G$3&amp;$A155,[3]Calcs!$Q$2:$R$2281,2,0),"")</f>
        <v>26.799981086792929</v>
      </c>
      <c r="H155" s="5">
        <f>IFERROR(VLOOKUP(H$3&amp;$A155,[3]Calcs!$Q$2:$R$2281,2,0),"")</f>
        <v>26.861154467673906</v>
      </c>
      <c r="I155" s="5">
        <f>IFERROR(VLOOKUP(I$3&amp;$A155,[3]Calcs!$Q$2:$R$2281,2,0),"")</f>
        <v>29.586436265234706</v>
      </c>
      <c r="J155" s="5">
        <f>IFERROR(VLOOKUP(J$3&amp;$A155,[3]Calcs!$Q$2:$R$2281,2,0),"")</f>
        <v>30.394541978371681</v>
      </c>
      <c r="K155" s="5">
        <f>IFERROR(VLOOKUP(K$3&amp;$A155,[3]Calcs!$Q$2:$R$2281,2,0),"")</f>
        <v>28.190541359999976</v>
      </c>
      <c r="L155" s="5">
        <f>IFERROR(VLOOKUP(L$3&amp;$A155,[3]Calcs!$Q$2:$R$2281,2,0),"")</f>
        <v>27.190505269475494</v>
      </c>
      <c r="M155" s="5">
        <f>IFERROR(VLOOKUP(M$3&amp;$A155,[3]Calcs!$Q$2:$R$2281,2,0),"")</f>
        <v>26.051896354542354</v>
      </c>
      <c r="N155" s="5">
        <f>IFERROR(VLOOKUP(N$3&amp;$A155,[3]Calcs!$Q$2:$R$2281,2,0),"")</f>
        <v>26.912930830887259</v>
      </c>
      <c r="O155" s="5">
        <f>IFERROR(VLOOKUP(O$3&amp;$A155,[3]Calcs!$Q$2:$R$2281,2,0),"")</f>
        <v>26.680827253302599</v>
      </c>
      <c r="P155" s="5">
        <f>IFERROR(VLOOKUP(P$3&amp;$A155,[3]Calcs!$Q$2:$R$2281,2,0),"")</f>
        <v>27.021016598268844</v>
      </c>
      <c r="Q155" s="5">
        <f>IFERROR(VLOOKUP(Q$3&amp;$A155,[3]Calcs!$Q$2:$R$2281,2,0),"")</f>
        <v>24.725420039736619</v>
      </c>
      <c r="R155" s="5">
        <f>IFERROR(VLOOKUP(R$3&amp;$A155,[3]Calcs!$Q$2:$R$2281,2,0),"")</f>
        <v>24.467036622228875</v>
      </c>
      <c r="S155" s="5" t="str">
        <f>IFERROR(VLOOKUP(S$3&amp;$A155,[3]Calcs!$Q$2:$R$2281,2,0),"")</f>
        <v/>
      </c>
      <c r="T155" s="127">
        <f t="shared" si="80"/>
        <v>-0.26446603036902383</v>
      </c>
      <c r="U155" s="6">
        <f t="shared" si="81"/>
        <v>-0.62216394168686429</v>
      </c>
      <c r="V155" s="6" t="str">
        <f t="shared" si="82"/>
        <v/>
      </c>
      <c r="W155" s="17" t="str">
        <f>_xlfn.XLOOKUP(W$3&amp;$A155,[3]Calcs!$Q$2:$Q$2281,[3]Calcs!$H$2:$H$2281,"")</f>
        <v/>
      </c>
      <c r="X155" s="5">
        <f>_xlfn.XLOOKUP(X$3&amp;$A155,[3]Calcs!$Q$2:$Q$2281,[3]Calcs!$H$2:$H$2281,"")</f>
        <v>4.6090593338012695</v>
      </c>
      <c r="Y155" s="5">
        <f>_xlfn.XLOOKUP(Y$3&amp;$A155,[3]Calcs!$Q$2:$Q$2281,[3]Calcs!$H$2:$H$2281,"")</f>
        <v>4.4930100440979004</v>
      </c>
      <c r="Z155" s="5">
        <f>_xlfn.XLOOKUP(Z$3&amp;$A155,[3]Calcs!$Q$2:$Q$2281,[3]Calcs!$H$2:$H$2281,"")</f>
        <v>4.53926682472229</v>
      </c>
      <c r="AA155" s="5">
        <f>_xlfn.XLOOKUP(AA$3&amp;$A155,[3]Calcs!$Q$2:$Q$2281,[3]Calcs!$H$2:$H$2281,"")</f>
        <v>4.5855236053466797</v>
      </c>
      <c r="AB155" s="5">
        <f>_xlfn.XLOOKUP(AB$3&amp;$A155,[3]Calcs!$Q$2:$Q$2281,[3]Calcs!$H$2:$H$2281,"")</f>
        <v>5.0311737060546875</v>
      </c>
      <c r="AC155" s="5">
        <f>_xlfn.XLOOKUP(AC$3&amp;$A155,[3]Calcs!$Q$2:$Q$2281,[3]Calcs!$H$2:$H$2281,"")</f>
        <v>4.8851504325866699</v>
      </c>
      <c r="AD155" s="5">
        <f>_xlfn.XLOOKUP(AD$3&amp;$A155,[3]Calcs!$Q$2:$Q$2281,[3]Calcs!$H$2:$H$2281,"")</f>
        <v>4.9129281044006348</v>
      </c>
      <c r="AE155" s="5">
        <f>_xlfn.XLOOKUP(AE$3&amp;$A155,[3]Calcs!$Q$2:$Q$2281,[3]Calcs!$H$2:$H$2281,"")</f>
        <v>4.8248348236083984</v>
      </c>
      <c r="AF155" s="5">
        <f>_xlfn.XLOOKUP(AF$3&amp;$A155,[3]Calcs!$Q$2:$Q$2281,[3]Calcs!$H$2:$H$2281,"")</f>
        <v>4.982719898223877</v>
      </c>
      <c r="AG155" s="5">
        <f>_xlfn.XLOOKUP(AG$3&amp;$A155,[3]Calcs!$Q$2:$Q$2281,[3]Calcs!$H$2:$H$2281,"")</f>
        <v>5.056999683380127</v>
      </c>
      <c r="AH155" s="5">
        <f>_xlfn.XLOOKUP(AH$3&amp;$A155,[3]Calcs!$Q$2:$Q$2281,[3]Calcs!$H$2:$H$2281,"")</f>
        <v>5.3338503837585449</v>
      </c>
      <c r="AI155" s="5">
        <f>_xlfn.XLOOKUP(AI$3&amp;$A155,[3]Calcs!$Q$2:$Q$2281,[3]Calcs!$H$2:$H$2281,"")</f>
        <v>5.464622974395752</v>
      </c>
      <c r="AJ155" s="5">
        <f>_xlfn.XLOOKUP(AJ$3&amp;$A155,[3]Calcs!$Q$2:$Q$2281,[3]Calcs!$H$2:$H$2281,"")</f>
        <v>5.5629053115844727</v>
      </c>
      <c r="AK155" s="128">
        <f>_xlfn.XLOOKUP(AK$3&amp;$A155,[3]Calcs!$Q$2:$Q$2281,[3]Calcs!$H$2:$H$2281,"")</f>
        <v>6.0113649368286133</v>
      </c>
      <c r="AL155" s="127">
        <f t="shared" si="83"/>
        <v>8.2509229471395287E-2</v>
      </c>
      <c r="AM155" s="6">
        <f t="shared" si="84"/>
        <v>0.44845962524414063</v>
      </c>
      <c r="AN155" s="17">
        <f>_xlfn.XLOOKUP(AN$3&amp;$A155,[3]Calcs!$Q$2:$Q$2281,[3]Calcs!$G$2:$G$2281,"")</f>
        <v>65.5</v>
      </c>
      <c r="AO155" s="5">
        <f>_xlfn.XLOOKUP(AO$3&amp;$A155,[3]Calcs!$Q$2:$Q$2281,[3]Calcs!$G$2:$G$2281,"")</f>
        <v>66</v>
      </c>
      <c r="AP155" s="5">
        <f>_xlfn.XLOOKUP(AP$3&amp;$A155,[3]Calcs!$Q$2:$Q$2281,[3]Calcs!$G$2:$G$2281,"")</f>
        <v>66.400000000000006</v>
      </c>
      <c r="AQ155" s="5">
        <f>_xlfn.XLOOKUP(AQ$3&amp;$A155,[3]Calcs!$Q$2:$Q$2281,[3]Calcs!$G$2:$G$2281,"")</f>
        <v>66.900000000000006</v>
      </c>
      <c r="AR155" s="5">
        <f>_xlfn.XLOOKUP(AR$3&amp;$A155,[3]Calcs!$Q$2:$Q$2281,[3]Calcs!$G$2:$G$2281,"")</f>
        <v>67.400000000000006</v>
      </c>
      <c r="AS155" s="5">
        <f>_xlfn.XLOOKUP(AS$3&amp;$A155,[3]Calcs!$Q$2:$Q$2281,[3]Calcs!$G$2:$G$2281,"")</f>
        <v>67.8</v>
      </c>
      <c r="AT155" s="5">
        <f>_xlfn.XLOOKUP(AT$3&amp;$A155,[3]Calcs!$Q$2:$Q$2281,[3]Calcs!$G$2:$G$2281,"")</f>
        <v>68.2</v>
      </c>
      <c r="AU155" s="5">
        <f>_xlfn.XLOOKUP(AU$3&amp;$A155,[3]Calcs!$Q$2:$Q$2281,[3]Calcs!$G$2:$G$2281,"")</f>
        <v>68.599999999999994</v>
      </c>
      <c r="AV155" s="5">
        <f>_xlfn.XLOOKUP(AV$3&amp;$A155,[3]Calcs!$Q$2:$Q$2281,[3]Calcs!$G$2:$G$2281,"")</f>
        <v>68.900000000000006</v>
      </c>
      <c r="AW155" s="5">
        <f>_xlfn.XLOOKUP(AW$3&amp;$A155,[3]Calcs!$Q$2:$Q$2281,[3]Calcs!$G$2:$G$2281,"")</f>
        <v>69.099999999999994</v>
      </c>
      <c r="AX155" s="5">
        <f>_xlfn.XLOOKUP(AX$3&amp;$A155,[3]Calcs!$Q$2:$Q$2281,[3]Calcs!$G$2:$G$2281,"")</f>
        <v>69.3</v>
      </c>
      <c r="AY155" s="5">
        <f>_xlfn.XLOOKUP(AY$3&amp;$A155,[3]Calcs!$Q$2:$Q$2281,[3]Calcs!$G$2:$G$2281,"")</f>
        <v>69.5</v>
      </c>
      <c r="AZ155" s="5">
        <f>_xlfn.XLOOKUP(AZ$3&amp;$A155,[3]Calcs!$Q$2:$Q$2281,[3]Calcs!$G$2:$G$2281,"")</f>
        <v>69.7</v>
      </c>
      <c r="BA155" s="5">
        <f>_xlfn.XLOOKUP(BA$3&amp;$A155,[3]Calcs!$Q$2:$Q$2281,[3]Calcs!$G$2:$G$2281,"")</f>
        <v>69.900000000000006</v>
      </c>
      <c r="BB155" s="5" t="str">
        <f>_xlfn.XLOOKUP(BB$3&amp;$A155,[3]Calcs!$Q$2:$Q$2281,[3]Calcs!$G$2:$G$2281,"")</f>
        <v/>
      </c>
      <c r="BC155" s="127">
        <f t="shared" si="85"/>
        <v>0.34021978021978011</v>
      </c>
      <c r="BD155" s="6" t="str">
        <f t="shared" si="86"/>
        <v/>
      </c>
      <c r="BE155" s="17">
        <f>_xlfn.XLOOKUP(BE$3&amp;$A155,[3]Calcs!$Q$2:$Q$2281,[3]Calcs!$I$2:$I$2281,"")</f>
        <v>5.2709855569156296</v>
      </c>
      <c r="BF155" s="5">
        <f>_xlfn.XLOOKUP(BF$3&amp;$A155,[3]Calcs!$Q$2:$Q$2281,[3]Calcs!$I$2:$I$2281,"")</f>
        <v>5.6283418024542096</v>
      </c>
      <c r="BG155" s="5">
        <f>_xlfn.XLOOKUP(BG$3&amp;$A155,[3]Calcs!$Q$2:$Q$2281,[3]Calcs!$I$2:$I$2281,"")</f>
        <v>5.9816944822242801</v>
      </c>
      <c r="BH155" s="5">
        <f>_xlfn.XLOOKUP(BH$3&amp;$A155,[3]Calcs!$Q$2:$Q$2281,[3]Calcs!$I$2:$I$2281,"")</f>
        <v>6.1073131939180803</v>
      </c>
      <c r="BI155" s="5">
        <f>_xlfn.XLOOKUP(BI$3&amp;$A155,[3]Calcs!$Q$2:$Q$2281,[3]Calcs!$I$2:$I$2281,"")</f>
        <v>5.1245506099918599</v>
      </c>
      <c r="BJ155" s="5">
        <f>_xlfn.XLOOKUP(BJ$3&amp;$A155,[3]Calcs!$Q$2:$Q$2281,[3]Calcs!$I$2:$I$2281,"")</f>
        <v>5.6485103240241603</v>
      </c>
      <c r="BK155" s="5">
        <f>_xlfn.XLOOKUP(BK$3&amp;$A155,[3]Calcs!$Q$2:$Q$2281,[3]Calcs!$I$2:$I$2281,"")</f>
        <v>6.35299072203743</v>
      </c>
      <c r="BL155" s="5">
        <f>_xlfn.XLOOKUP(BL$3&amp;$A155,[3]Calcs!$Q$2:$Q$2281,[3]Calcs!$I$2:$I$2281,"")</f>
        <v>6.9827523428772897</v>
      </c>
      <c r="BM155" s="5">
        <f>_xlfn.XLOOKUP(BM$3&amp;$A155,[3]Calcs!$Q$2:$Q$2281,[3]Calcs!$I$2:$I$2281,"")</f>
        <v>7.4379971830918201</v>
      </c>
      <c r="BN155" s="5">
        <f>_xlfn.XLOOKUP(BN$3&amp;$A155,[3]Calcs!$Q$2:$Q$2281,[3]Calcs!$I$2:$I$2281,"")</f>
        <v>7.3234175635719501</v>
      </c>
      <c r="BO155" s="5">
        <f>_xlfn.XLOOKUP(BO$3&amp;$A155,[3]Calcs!$Q$2:$Q$2281,[3]Calcs!$I$2:$I$2281,"")</f>
        <v>7.6218314362680601</v>
      </c>
      <c r="BP155" s="5">
        <f>_xlfn.XLOOKUP(BP$3&amp;$A155,[3]Calcs!$Q$2:$Q$2281,[3]Calcs!$I$2:$I$2281,"")</f>
        <v>8.0462062501323999</v>
      </c>
      <c r="BQ155" s="5">
        <f>_xlfn.XLOOKUP(BQ$3&amp;$A155,[3]Calcs!$Q$2:$Q$2281,[3]Calcs!$I$2:$I$2281,"")</f>
        <v>9.6648288065531567</v>
      </c>
      <c r="BR155" s="5">
        <f>_xlfn.XLOOKUP(BR$3&amp;$A155,[3]Calcs!$Q$2:$Q$2281,[3]Calcs!$I$2:$I$2281,"")</f>
        <v>10.084713310645537</v>
      </c>
      <c r="BS155" s="5">
        <f>_xlfn.XLOOKUP(BS$3&amp;$A155,[3]Calcs!$Q$2:$Q$2281,[3]Calcs!$I$2:$I$2281,"")</f>
        <v>9.9497674846421695</v>
      </c>
      <c r="BT155" s="127">
        <f t="shared" si="87"/>
        <v>0.33660353498273282</v>
      </c>
      <c r="BU155" s="6">
        <f t="shared" si="88"/>
        <v>-0.13494582600336713</v>
      </c>
      <c r="BV155" s="15" t="str">
        <f t="shared" si="94"/>
        <v/>
      </c>
      <c r="BW155">
        <f t="shared" si="94"/>
        <v>113</v>
      </c>
      <c r="BX155">
        <f t="shared" si="94"/>
        <v>117</v>
      </c>
      <c r="BY155">
        <f t="shared" si="94"/>
        <v>126</v>
      </c>
      <c r="BZ155">
        <f t="shared" si="94"/>
        <v>124</v>
      </c>
      <c r="CA155">
        <f t="shared" si="94"/>
        <v>132</v>
      </c>
      <c r="CB155">
        <f t="shared" si="94"/>
        <v>138</v>
      </c>
      <c r="CC155">
        <f t="shared" si="94"/>
        <v>138</v>
      </c>
      <c r="CD155">
        <f t="shared" si="94"/>
        <v>140</v>
      </c>
      <c r="CE155">
        <f t="shared" si="94"/>
        <v>139</v>
      </c>
      <c r="CF155">
        <f t="shared" si="94"/>
        <v>139</v>
      </c>
      <c r="CG155">
        <f t="shared" si="94"/>
        <v>146</v>
      </c>
      <c r="CH155">
        <f t="shared" si="94"/>
        <v>146</v>
      </c>
      <c r="CI155">
        <f t="shared" si="94"/>
        <v>151</v>
      </c>
      <c r="CJ155" t="str">
        <f t="shared" si="94"/>
        <v/>
      </c>
      <c r="CK155" s="17" t="s">
        <v>333</v>
      </c>
      <c r="CL155" s="5">
        <v>2.5938189999999999</v>
      </c>
      <c r="CM155" s="5">
        <v>2.6318989999999998</v>
      </c>
      <c r="CN155" s="5">
        <v>2.673794</v>
      </c>
      <c r="CO155" s="5">
        <v>2.7199020000000003</v>
      </c>
      <c r="CP155" s="5">
        <v>2.7703570000000002</v>
      </c>
      <c r="CQ155" s="5">
        <v>2.8246979999999997</v>
      </c>
      <c r="CR155" s="5">
        <v>2.881783</v>
      </c>
      <c r="CS155" s="5">
        <v>2.9401109999999999</v>
      </c>
      <c r="CT155" s="5">
        <v>2.9984329999999999</v>
      </c>
      <c r="CU155" s="5">
        <v>3.0563580000000004</v>
      </c>
      <c r="CV155" s="5">
        <v>3.113788</v>
      </c>
      <c r="CW155" s="5">
        <v>3.1702140000000001</v>
      </c>
      <c r="CX155" s="5">
        <v>3.2251660000000002</v>
      </c>
      <c r="CY155" s="5" t="s">
        <v>333</v>
      </c>
      <c r="CZ155" t="str">
        <f t="shared" si="95"/>
        <v/>
      </c>
      <c r="DA155">
        <f t="shared" si="95"/>
        <v>72.360194985315971</v>
      </c>
      <c r="DB155">
        <f t="shared" si="95"/>
        <v>70.534843422349212</v>
      </c>
      <c r="DC155">
        <f t="shared" si="95"/>
        <v>71.82119364873968</v>
      </c>
      <c r="DD155">
        <f t="shared" si="95"/>
        <v>80.472207170684413</v>
      </c>
      <c r="DE155">
        <f t="shared" si="95"/>
        <v>84.203732131575833</v>
      </c>
      <c r="DF155">
        <f t="shared" si="95"/>
        <v>79.629765798509197</v>
      </c>
      <c r="DG155">
        <f t="shared" si="95"/>
        <v>78.357135846984903</v>
      </c>
      <c r="DH155">
        <f t="shared" si="95"/>
        <v>76.595467042849876</v>
      </c>
      <c r="DI155">
        <f t="shared" si="95"/>
        <v>80.696619930049778</v>
      </c>
      <c r="DJ155">
        <f t="shared" si="95"/>
        <v>81.546159822249436</v>
      </c>
      <c r="DK155">
        <f t="shared" si="95"/>
        <v>84.137717231490342</v>
      </c>
      <c r="DL155">
        <f t="shared" si="95"/>
        <v>78.384872765853586</v>
      </c>
      <c r="DM155">
        <f t="shared" si="95"/>
        <v>78.910254634767412</v>
      </c>
      <c r="DN155" t="str">
        <f t="shared" si="95"/>
        <v/>
      </c>
      <c r="DO155" s="5">
        <v>2.5588539999999997</v>
      </c>
      <c r="DP155" s="5">
        <v>2.5938189999999999</v>
      </c>
      <c r="DQ155" s="5">
        <v>2.6318989999999998</v>
      </c>
      <c r="DR155" s="5">
        <v>2.673794</v>
      </c>
      <c r="DS155" s="5">
        <v>2.7199020000000003</v>
      </c>
      <c r="DT155" s="5">
        <v>2.7703570000000002</v>
      </c>
      <c r="DU155" s="5">
        <v>2.8246979999999997</v>
      </c>
      <c r="DV155" s="5">
        <v>2.881783</v>
      </c>
      <c r="DW155" s="5">
        <v>2.9401109999999999</v>
      </c>
      <c r="DX155" s="5">
        <v>2.9984329999999999</v>
      </c>
      <c r="DY155" s="5">
        <v>3.0563580000000004</v>
      </c>
      <c r="DZ155" s="5">
        <v>3.113788</v>
      </c>
      <c r="EA155" s="5">
        <v>3.1702140000000001</v>
      </c>
      <c r="EB155" s="5">
        <v>3.2251660000000002</v>
      </c>
      <c r="EC155" s="5">
        <v>3.278292</v>
      </c>
      <c r="ED155" s="130" cm="1">
        <f t="array" ref="ED155">TREND($EE155:$EQ155,$EE$3:$EQ$3,ED$3)</f>
        <v>0.66268290445626832</v>
      </c>
      <c r="EE155" s="6">
        <f t="shared" si="100"/>
        <v>0.62279309818288398</v>
      </c>
      <c r="EF155" s="6">
        <f t="shared" si="100"/>
        <v>0.60889367716576592</v>
      </c>
      <c r="EG155" s="6">
        <f t="shared" si="100"/>
        <v>0.63261164184805341</v>
      </c>
      <c r="EH155" s="6">
        <f t="shared" si="100"/>
        <v>0.68744876036121028</v>
      </c>
      <c r="EI155" s="6">
        <f t="shared" si="100"/>
        <v>0.68547057602053785</v>
      </c>
      <c r="EJ155" s="6">
        <f t="shared" si="100"/>
        <v>0.63926316178401776</v>
      </c>
      <c r="EK155" s="6">
        <f t="shared" si="100"/>
        <v>0.61324680050561831</v>
      </c>
      <c r="EL155" s="6">
        <f t="shared" si="100"/>
        <v>0.57971918717502202</v>
      </c>
      <c r="EM155" s="6">
        <f t="shared" si="100"/>
        <v>0.60008707457193167</v>
      </c>
      <c r="EN155" s="6">
        <f t="shared" si="100"/>
        <v>0.59044052366343114</v>
      </c>
      <c r="EO155" s="6">
        <f t="shared" si="99"/>
        <v>0.61642131142660117</v>
      </c>
      <c r="EP155" s="6">
        <f t="shared" si="99"/>
        <v>0.56079504445004547</v>
      </c>
      <c r="EQ155" s="6">
        <f t="shared" si="99"/>
        <v>0.55199374010212443</v>
      </c>
      <c r="ER155" s="129" cm="1">
        <f t="array" ref="ER155">TREND($EM155:$EQ155,$EM$3:$EQ$3,ER$3)</f>
        <v>0.54619789439692923</v>
      </c>
      <c r="ES155" s="17">
        <f t="shared" si="91"/>
        <v>28.657618164355039</v>
      </c>
      <c r="ET155" s="5">
        <f t="shared" si="91"/>
        <v>27.8971643685685</v>
      </c>
      <c r="EU155" s="5">
        <f t="shared" si="91"/>
        <v>26.799981086792929</v>
      </c>
      <c r="EV155" s="5">
        <f t="shared" si="91"/>
        <v>26.861154467673906</v>
      </c>
      <c r="EW155" s="5">
        <f t="shared" si="91"/>
        <v>29.586436265234706</v>
      </c>
      <c r="EX155" s="5">
        <f t="shared" si="91"/>
        <v>30.394541978371681</v>
      </c>
      <c r="EY155" s="5">
        <f t="shared" si="91"/>
        <v>28.190541359999976</v>
      </c>
      <c r="EZ155" s="5">
        <f t="shared" si="91"/>
        <v>27.190505269475494</v>
      </c>
      <c r="FA155" s="5">
        <f t="shared" si="89"/>
        <v>26.051896354542354</v>
      </c>
      <c r="FB155" s="5">
        <f t="shared" si="89"/>
        <v>26.912930830887259</v>
      </c>
      <c r="FC155" s="5">
        <f t="shared" si="89"/>
        <v>26.680827253302599</v>
      </c>
      <c r="FD155" s="5">
        <f t="shared" si="89"/>
        <v>27.021016598268844</v>
      </c>
      <c r="FE155" s="5">
        <f t="shared" si="89"/>
        <v>24.725420039736619</v>
      </c>
      <c r="FF155" s="5">
        <f t="shared" si="70"/>
        <v>24.467036622228875</v>
      </c>
      <c r="FG155" s="5">
        <f t="shared" si="90"/>
        <v>25.198286248431828</v>
      </c>
      <c r="FH155" s="15">
        <f t="shared" si="97"/>
        <v>73.330660870332537</v>
      </c>
      <c r="FI155">
        <f t="shared" si="97"/>
        <v>72.360194985315971</v>
      </c>
      <c r="FJ155">
        <f t="shared" si="97"/>
        <v>70.534843422349212</v>
      </c>
      <c r="FK155">
        <f t="shared" si="97"/>
        <v>71.82119364873968</v>
      </c>
      <c r="FL155">
        <f t="shared" si="97"/>
        <v>80.472207170684413</v>
      </c>
      <c r="FM155">
        <f t="shared" si="97"/>
        <v>84.203732131575833</v>
      </c>
      <c r="FN155">
        <f t="shared" si="97"/>
        <v>79.629765798509197</v>
      </c>
      <c r="FO155">
        <f t="shared" si="97"/>
        <v>78.357135846984903</v>
      </c>
      <c r="FP155">
        <f t="shared" si="97"/>
        <v>76.595467042849876</v>
      </c>
      <c r="FQ155">
        <f t="shared" si="97"/>
        <v>80.696619930049778</v>
      </c>
      <c r="FR155">
        <f t="shared" si="97"/>
        <v>81.546159822249436</v>
      </c>
      <c r="FS155">
        <f t="shared" si="97"/>
        <v>84.137717231490342</v>
      </c>
      <c r="FT155">
        <f t="shared" si="97"/>
        <v>78.384872765853586</v>
      </c>
      <c r="FU155">
        <f t="shared" si="97"/>
        <v>78.910254634767412</v>
      </c>
      <c r="FV155">
        <f t="shared" si="97"/>
        <v>82.607340221944071</v>
      </c>
    </row>
    <row r="157" spans="1:178">
      <c r="B157" s="1" t="s">
        <v>411</v>
      </c>
      <c r="V157" s="6">
        <f>SUMPRODUCT(V4:V155,CY4:CY155)/SUM(CY4:CY155)</f>
        <v>2.9864991269995804</v>
      </c>
    </row>
    <row r="159" spans="1:178">
      <c r="B159" s="1" t="s">
        <v>159</v>
      </c>
      <c r="C159" s="15">
        <v>1</v>
      </c>
      <c r="E159" s="17"/>
      <c r="F159" s="5">
        <f t="shared" ref="F159:S166" si="101">SUMIF($C$4:$C$155,$C159,DA$4:DA$155)/SUMIF($C$4:$C$155,$C159,CL$4:CL$155)</f>
        <v>51.733293599404455</v>
      </c>
      <c r="G159" s="5">
        <f t="shared" si="101"/>
        <v>52.449985315313747</v>
      </c>
      <c r="H159" s="5">
        <f t="shared" si="101"/>
        <v>55.689453481127437</v>
      </c>
      <c r="I159" s="5">
        <f t="shared" si="101"/>
        <v>53.993887818860891</v>
      </c>
      <c r="J159" s="5">
        <f t="shared" si="101"/>
        <v>54.609283847040388</v>
      </c>
      <c r="K159" s="5">
        <f t="shared" si="101"/>
        <v>54.206129098629866</v>
      </c>
      <c r="L159" s="5">
        <f t="shared" si="101"/>
        <v>55.971479552243231</v>
      </c>
      <c r="M159" s="5">
        <f t="shared" si="101"/>
        <v>54.766867591978922</v>
      </c>
      <c r="N159" s="5">
        <f t="shared" si="101"/>
        <v>53.190901121452839</v>
      </c>
      <c r="O159" s="5">
        <f t="shared" si="101"/>
        <v>53.563833837870725</v>
      </c>
      <c r="P159" s="5">
        <f t="shared" si="101"/>
        <v>53.008939495072056</v>
      </c>
      <c r="Q159" s="5">
        <f t="shared" si="101"/>
        <v>52.959612194586988</v>
      </c>
      <c r="R159" s="5">
        <f t="shared" si="101"/>
        <v>53.992761770998499</v>
      </c>
      <c r="S159" s="5">
        <f t="shared" si="101"/>
        <v>51.228697221826764</v>
      </c>
      <c r="CK159" s="17">
        <f>SUMIF($C$4:$C$155,$C159,CK$4:CK$155)</f>
        <v>246.14756299999999</v>
      </c>
      <c r="CL159" s="5">
        <f t="shared" ref="CL159:CY166" si="102">SUMIF($C$4:$C$155,$C159,CL$4:CL$155)</f>
        <v>545.89269800000011</v>
      </c>
      <c r="CM159" s="5">
        <f t="shared" si="102"/>
        <v>552.61066399999993</v>
      </c>
      <c r="CN159" s="5">
        <f t="shared" si="102"/>
        <v>557.96124299999985</v>
      </c>
      <c r="CO159" s="5">
        <f t="shared" si="102"/>
        <v>564.58324800000003</v>
      </c>
      <c r="CP159" s="5">
        <f t="shared" si="102"/>
        <v>575.3281209999999</v>
      </c>
      <c r="CQ159" s="5">
        <f t="shared" si="102"/>
        <v>581.89295499999992</v>
      </c>
      <c r="CR159" s="5">
        <f t="shared" si="102"/>
        <v>588.403009</v>
      </c>
      <c r="CS159" s="5">
        <f t="shared" si="102"/>
        <v>593.4769839999999</v>
      </c>
      <c r="CT159" s="5">
        <f t="shared" si="102"/>
        <v>599.816733</v>
      </c>
      <c r="CU159" s="5">
        <f t="shared" si="102"/>
        <v>606.06146000000012</v>
      </c>
      <c r="CV159" s="5">
        <f t="shared" si="102"/>
        <v>617.03133100000002</v>
      </c>
      <c r="CW159" s="5">
        <f t="shared" si="102"/>
        <v>621.71382800000015</v>
      </c>
      <c r="CX159" s="5">
        <f t="shared" si="102"/>
        <v>629.08254799999997</v>
      </c>
      <c r="CY159" s="5">
        <f t="shared" si="102"/>
        <v>535.24689600000011</v>
      </c>
      <c r="DO159" s="5">
        <f>SUMIF($C$4:$C$155,$C159,DO$4:DO$155)</f>
        <v>545.20047399999987</v>
      </c>
      <c r="DP159" s="5">
        <f t="shared" ref="DP159:EC166" si="103">SUMIF($C$4:$C$155,$C159,DP$4:DP$155)</f>
        <v>551.99268000000006</v>
      </c>
      <c r="DQ159" s="5">
        <f t="shared" si="103"/>
        <v>558.732754</v>
      </c>
      <c r="DR159" s="5">
        <f t="shared" si="103"/>
        <v>565.4276789999999</v>
      </c>
      <c r="DS159" s="5">
        <f t="shared" si="103"/>
        <v>572.08112900000015</v>
      </c>
      <c r="DT159" s="5">
        <f t="shared" si="103"/>
        <v>578.69704699999988</v>
      </c>
      <c r="DU159" s="5">
        <f t="shared" si="103"/>
        <v>585.27192999999988</v>
      </c>
      <c r="DV159" s="5">
        <f t="shared" si="103"/>
        <v>591.79244500000004</v>
      </c>
      <c r="DW159" s="5">
        <f t="shared" si="103"/>
        <v>598.23975999999993</v>
      </c>
      <c r="DX159" s="5">
        <f t="shared" si="103"/>
        <v>604.59907799999996</v>
      </c>
      <c r="DY159" s="5">
        <f t="shared" si="103"/>
        <v>610.86316199999999</v>
      </c>
      <c r="DZ159" s="5">
        <f t="shared" si="103"/>
        <v>617.03133100000002</v>
      </c>
      <c r="EA159" s="5">
        <f t="shared" si="103"/>
        <v>623.10366900000008</v>
      </c>
      <c r="EB159" s="5">
        <f t="shared" si="103"/>
        <v>629.08254799999997</v>
      </c>
      <c r="EC159" s="5">
        <f t="shared" si="103"/>
        <v>634.96806800000002</v>
      </c>
      <c r="ES159" s="17"/>
      <c r="ET159" s="5">
        <f t="shared" ref="ET159:FG166" si="104">SUMIF($C$4:$C$155,$C159,FI$4:FI$155)/SUMIF($C$4:$C$155,$C159,DP$4:DP$155)</f>
        <v>51.718829624636555</v>
      </c>
      <c r="EU159" s="5">
        <f t="shared" si="104"/>
        <v>52.439851408646717</v>
      </c>
      <c r="EV159" s="5">
        <f t="shared" si="104"/>
        <v>55.629750191916258</v>
      </c>
      <c r="EW159" s="5">
        <f t="shared" si="104"/>
        <v>53.942263385982578</v>
      </c>
      <c r="EX159" s="5">
        <f t="shared" si="104"/>
        <v>54.628621600358969</v>
      </c>
      <c r="EY159" s="5">
        <f t="shared" si="104"/>
        <v>54.225165068441015</v>
      </c>
      <c r="EZ159" s="5">
        <f t="shared" si="104"/>
        <v>55.990979081985643</v>
      </c>
      <c r="FA159" s="5">
        <f t="shared" si="104"/>
        <v>54.736117478778496</v>
      </c>
      <c r="FB159" s="5">
        <f t="shared" si="104"/>
        <v>53.160958518012862</v>
      </c>
      <c r="FC159" s="5">
        <f t="shared" si="104"/>
        <v>53.533628125123919</v>
      </c>
      <c r="FD159" s="5">
        <f t="shared" si="104"/>
        <v>53.008939495072056</v>
      </c>
      <c r="FE159" s="5">
        <f t="shared" si="104"/>
        <v>52.911345759536275</v>
      </c>
      <c r="FF159" s="5">
        <f t="shared" si="104"/>
        <v>53.992761770998499</v>
      </c>
      <c r="FG159" s="5">
        <f t="shared" si="104"/>
        <v>51.400846228492156</v>
      </c>
    </row>
    <row r="160" spans="1:178">
      <c r="B160" s="1" t="s">
        <v>165</v>
      </c>
      <c r="C160" s="15">
        <v>2</v>
      </c>
      <c r="E160" s="17">
        <f>SUMIF($C$4:$C$155,$C160,CZ$4:CZ$155)/SUMIF($C$4:$C$155,$C160,CK$4:CK$155)</f>
        <v>34.48044322877579</v>
      </c>
      <c r="F160" s="5">
        <f t="shared" si="101"/>
        <v>36.72026124200157</v>
      </c>
      <c r="G160" s="5">
        <f t="shared" si="101"/>
        <v>37.136995701779426</v>
      </c>
      <c r="H160" s="5">
        <f t="shared" si="101"/>
        <v>38.669058030498874</v>
      </c>
      <c r="I160" s="5">
        <f t="shared" si="101"/>
        <v>38.029261918013674</v>
      </c>
      <c r="J160" s="5">
        <f t="shared" si="101"/>
        <v>38.564583486756575</v>
      </c>
      <c r="K160" s="5">
        <f t="shared" si="101"/>
        <v>39.123282107323661</v>
      </c>
      <c r="L160" s="5">
        <f t="shared" si="101"/>
        <v>39.61337289012689</v>
      </c>
      <c r="M160" s="5">
        <f t="shared" si="101"/>
        <v>39.549735574001289</v>
      </c>
      <c r="N160" s="5">
        <f t="shared" si="101"/>
        <v>38.930187322922997</v>
      </c>
      <c r="O160" s="5">
        <f t="shared" si="101"/>
        <v>38.31626475413254</v>
      </c>
      <c r="P160" s="5">
        <f t="shared" si="101"/>
        <v>39.215070410219219</v>
      </c>
      <c r="Q160" s="5">
        <f t="shared" si="101"/>
        <v>38.313179265609342</v>
      </c>
      <c r="R160" s="5">
        <f t="shared" si="101"/>
        <v>38.322249648937493</v>
      </c>
      <c r="S160" s="5">
        <f t="shared" si="101"/>
        <v>40.482072231651884</v>
      </c>
      <c r="CK160" s="17">
        <f t="shared" ref="CK160:CK166" si="105">SUMIF($C$4:$C$155,$C160,CK$4:CK$155)</f>
        <v>301.94485900000001</v>
      </c>
      <c r="CL160" s="5">
        <f t="shared" si="102"/>
        <v>358.688605</v>
      </c>
      <c r="CM160" s="5">
        <f t="shared" si="102"/>
        <v>362.43410900000003</v>
      </c>
      <c r="CN160" s="5">
        <f t="shared" si="102"/>
        <v>366.12784799999997</v>
      </c>
      <c r="CO160" s="5">
        <f t="shared" si="102"/>
        <v>369.68378199999995</v>
      </c>
      <c r="CP160" s="5">
        <f t="shared" si="102"/>
        <v>373.079883</v>
      </c>
      <c r="CQ160" s="5">
        <f t="shared" si="102"/>
        <v>376.33832899999999</v>
      </c>
      <c r="CR160" s="5">
        <f t="shared" si="102"/>
        <v>379.470505</v>
      </c>
      <c r="CS160" s="5">
        <f t="shared" si="102"/>
        <v>382.50170800000001</v>
      </c>
      <c r="CT160" s="5">
        <f t="shared" si="102"/>
        <v>385.45200599999998</v>
      </c>
      <c r="CU160" s="5">
        <f t="shared" si="102"/>
        <v>388.32090900000003</v>
      </c>
      <c r="CV160" s="5">
        <f t="shared" si="102"/>
        <v>391.38899599999996</v>
      </c>
      <c r="CW160" s="5">
        <f t="shared" si="102"/>
        <v>394.10477999999995</v>
      </c>
      <c r="CX160" s="5">
        <f t="shared" si="102"/>
        <v>396.76209900000009</v>
      </c>
      <c r="CY160" s="5">
        <f t="shared" si="102"/>
        <v>399.06691800000004</v>
      </c>
      <c r="DO160" s="5">
        <f t="shared" ref="DO160:DO166" si="106">SUMIF($C$4:$C$155,$C160,DO$4:DO$155)</f>
        <v>355.222532</v>
      </c>
      <c r="DP160" s="5">
        <f t="shared" si="103"/>
        <v>358.90806900000001</v>
      </c>
      <c r="DQ160" s="5">
        <f t="shared" si="103"/>
        <v>362.65880900000002</v>
      </c>
      <c r="DR160" s="5">
        <f t="shared" si="103"/>
        <v>366.358092</v>
      </c>
      <c r="DS160" s="5">
        <f t="shared" si="103"/>
        <v>369.91999799999996</v>
      </c>
      <c r="DT160" s="5">
        <f t="shared" si="103"/>
        <v>373.322541</v>
      </c>
      <c r="DU160" s="5">
        <f t="shared" si="103"/>
        <v>376.58783399999999</v>
      </c>
      <c r="DV160" s="5">
        <f t="shared" si="103"/>
        <v>379.72714200000001</v>
      </c>
      <c r="DW160" s="5">
        <f t="shared" si="103"/>
        <v>382.76559600000002</v>
      </c>
      <c r="DX160" s="5">
        <f t="shared" si="103"/>
        <v>385.72313399999996</v>
      </c>
      <c r="DY160" s="5">
        <f t="shared" si="103"/>
        <v>388.59923500000002</v>
      </c>
      <c r="DZ160" s="5">
        <f t="shared" si="103"/>
        <v>391.38899599999996</v>
      </c>
      <c r="EA160" s="5">
        <f t="shared" si="103"/>
        <v>394.10477999999995</v>
      </c>
      <c r="EB160" s="5">
        <f t="shared" si="103"/>
        <v>396.76209900000009</v>
      </c>
      <c r="EC160" s="5">
        <f t="shared" si="103"/>
        <v>399.37406800000002</v>
      </c>
      <c r="ES160" s="17">
        <f>SUMIF($C$4:$C$155,$C160,FH$4:FH$155)/SUMIF($C$4:$C$155,$C160,DO$4:DO$155)</f>
        <v>34.861975102691602</v>
      </c>
      <c r="ET160" s="5">
        <f t="shared" si="104"/>
        <v>36.69780764981661</v>
      </c>
      <c r="EU160" s="5">
        <f t="shared" si="104"/>
        <v>37.113985967210454</v>
      </c>
      <c r="EV160" s="5">
        <f t="shared" si="104"/>
        <v>38.644755800545198</v>
      </c>
      <c r="EW160" s="5">
        <f t="shared" si="104"/>
        <v>38.004977964235039</v>
      </c>
      <c r="EX160" s="5">
        <f t="shared" si="104"/>
        <v>38.539516678107248</v>
      </c>
      <c r="EY160" s="5">
        <f t="shared" si="104"/>
        <v>39.097361316419438</v>
      </c>
      <c r="EZ160" s="5">
        <f t="shared" si="104"/>
        <v>39.586600357816295</v>
      </c>
      <c r="FA160" s="5">
        <f t="shared" si="104"/>
        <v>39.522469015224274</v>
      </c>
      <c r="FB160" s="5">
        <f t="shared" si="104"/>
        <v>38.902822970365158</v>
      </c>
      <c r="FC160" s="5">
        <f t="shared" si="104"/>
        <v>38.288821538234394</v>
      </c>
      <c r="FD160" s="5">
        <f t="shared" si="104"/>
        <v>39.215070410219219</v>
      </c>
      <c r="FE160" s="5">
        <f t="shared" si="104"/>
        <v>38.313179265609342</v>
      </c>
      <c r="FF160" s="5">
        <f t="shared" si="104"/>
        <v>38.322249648937493</v>
      </c>
      <c r="FG160" s="5">
        <f t="shared" si="104"/>
        <v>40.450938341191197</v>
      </c>
    </row>
    <row r="161" spans="2:163">
      <c r="B161" s="1" t="s">
        <v>160</v>
      </c>
      <c r="C161" s="15">
        <v>3</v>
      </c>
      <c r="E161" s="17"/>
      <c r="F161" s="5">
        <f t="shared" si="101"/>
        <v>45.32289807384555</v>
      </c>
      <c r="G161" s="5">
        <f t="shared" si="101"/>
        <v>46.952615773475891</v>
      </c>
      <c r="H161" s="5">
        <f t="shared" si="101"/>
        <v>47.082829561230902</v>
      </c>
      <c r="I161" s="5">
        <f t="shared" si="101"/>
        <v>47.277057300547817</v>
      </c>
      <c r="J161" s="5">
        <f t="shared" si="101"/>
        <v>48.067260203727919</v>
      </c>
      <c r="K161" s="5">
        <f t="shared" si="101"/>
        <v>48.538273770569972</v>
      </c>
      <c r="L161" s="5">
        <f t="shared" si="101"/>
        <v>49.202268023207942</v>
      </c>
      <c r="M161" s="5">
        <f t="shared" si="101"/>
        <v>49.431639640596494</v>
      </c>
      <c r="N161" s="5">
        <f t="shared" si="101"/>
        <v>49.273279389990137</v>
      </c>
      <c r="O161" s="5">
        <f t="shared" si="101"/>
        <v>50.102387174690058</v>
      </c>
      <c r="P161" s="5">
        <f t="shared" si="101"/>
        <v>50.910184361172369</v>
      </c>
      <c r="Q161" s="5">
        <f t="shared" si="101"/>
        <v>51.870657762326772</v>
      </c>
      <c r="R161" s="5">
        <f t="shared" si="101"/>
        <v>52.088663016312559</v>
      </c>
      <c r="S161" s="5">
        <f t="shared" si="101"/>
        <v>54.424366337069607</v>
      </c>
      <c r="CK161" s="17">
        <f t="shared" si="105"/>
        <v>103.02167</v>
      </c>
      <c r="CL161" s="5">
        <f t="shared" si="102"/>
        <v>396.02899400000007</v>
      </c>
      <c r="CM161" s="5">
        <f t="shared" si="102"/>
        <v>398.05707000000001</v>
      </c>
      <c r="CN161" s="5">
        <f t="shared" si="102"/>
        <v>408.60620199999994</v>
      </c>
      <c r="CO161" s="5">
        <f t="shared" si="102"/>
        <v>402.72364399999998</v>
      </c>
      <c r="CP161" s="5">
        <f t="shared" si="102"/>
        <v>404.41814600000009</v>
      </c>
      <c r="CQ161" s="5">
        <f t="shared" si="102"/>
        <v>413.97766899999999</v>
      </c>
      <c r="CR161" s="5">
        <f t="shared" si="102"/>
        <v>415.52800600000006</v>
      </c>
      <c r="CS161" s="5">
        <f t="shared" si="102"/>
        <v>417.03301699999997</v>
      </c>
      <c r="CT161" s="5">
        <f t="shared" si="102"/>
        <v>418.52941600000003</v>
      </c>
      <c r="CU161" s="5">
        <f t="shared" si="102"/>
        <v>420.03749599999998</v>
      </c>
      <c r="CV161" s="5">
        <f t="shared" si="102"/>
        <v>421.86635200000001</v>
      </c>
      <c r="CW161" s="5">
        <f t="shared" si="102"/>
        <v>423.28640300000001</v>
      </c>
      <c r="CX161" s="5">
        <f t="shared" si="102"/>
        <v>424.54186200000004</v>
      </c>
      <c r="CY161" s="5">
        <f t="shared" si="102"/>
        <v>424.94672099999991</v>
      </c>
      <c r="DO161" s="5">
        <f t="shared" si="106"/>
        <v>402.54337100000004</v>
      </c>
      <c r="DP161" s="5">
        <f t="shared" si="103"/>
        <v>404.75393200000002</v>
      </c>
      <c r="DQ161" s="5">
        <f t="shared" si="103"/>
        <v>406.88564700000001</v>
      </c>
      <c r="DR161" s="5">
        <f t="shared" si="103"/>
        <v>408.92225899999994</v>
      </c>
      <c r="DS161" s="5">
        <f t="shared" si="103"/>
        <v>410.85265999999996</v>
      </c>
      <c r="DT161" s="5">
        <f t="shared" si="103"/>
        <v>412.64860500000009</v>
      </c>
      <c r="DU161" s="5">
        <f t="shared" si="103"/>
        <v>414.30331100000001</v>
      </c>
      <c r="DV161" s="5">
        <f t="shared" si="103"/>
        <v>415.85520000000008</v>
      </c>
      <c r="DW161" s="5">
        <f t="shared" si="103"/>
        <v>417.36160900000004</v>
      </c>
      <c r="DX161" s="5">
        <f t="shared" si="103"/>
        <v>418.85965300000004</v>
      </c>
      <c r="DY161" s="5">
        <f t="shared" si="103"/>
        <v>420.3697049999999</v>
      </c>
      <c r="DZ161" s="5">
        <f t="shared" si="103"/>
        <v>421.86635200000001</v>
      </c>
      <c r="EA161" s="5">
        <f t="shared" si="103"/>
        <v>423.28640300000001</v>
      </c>
      <c r="EB161" s="5">
        <f t="shared" si="103"/>
        <v>424.54186200000004</v>
      </c>
      <c r="EC161" s="5">
        <f t="shared" si="103"/>
        <v>425.57269699999995</v>
      </c>
      <c r="ES161" s="17"/>
      <c r="ET161" s="5">
        <f t="shared" si="104"/>
        <v>45.392338001166877</v>
      </c>
      <c r="EU161" s="5">
        <f t="shared" si="104"/>
        <v>47.025969745081895</v>
      </c>
      <c r="EV161" s="5">
        <f t="shared" si="104"/>
        <v>47.079625701437145</v>
      </c>
      <c r="EW161" s="5">
        <f t="shared" si="104"/>
        <v>47.383586023228368</v>
      </c>
      <c r="EX161" s="5">
        <f t="shared" si="104"/>
        <v>48.184777612248844</v>
      </c>
      <c r="EY161" s="5">
        <f t="shared" si="104"/>
        <v>48.5349149050096</v>
      </c>
      <c r="EZ161" s="5">
        <f t="shared" si="104"/>
        <v>49.198859748417313</v>
      </c>
      <c r="FA161" s="5">
        <f t="shared" si="104"/>
        <v>49.428213258523321</v>
      </c>
      <c r="FB161" s="5">
        <f t="shared" si="104"/>
        <v>49.269859162804067</v>
      </c>
      <c r="FC161" s="5">
        <f t="shared" si="104"/>
        <v>50.09890119632135</v>
      </c>
      <c r="FD161" s="5">
        <f t="shared" si="104"/>
        <v>50.910184361172369</v>
      </c>
      <c r="FE161" s="5">
        <f t="shared" si="104"/>
        <v>51.870657762326772</v>
      </c>
      <c r="FF161" s="5">
        <f t="shared" si="104"/>
        <v>52.088663016312559</v>
      </c>
      <c r="FG161" s="5">
        <f t="shared" si="104"/>
        <v>54.393084367402139</v>
      </c>
    </row>
    <row r="162" spans="2:163">
      <c r="B162" s="1" t="s">
        <v>161</v>
      </c>
      <c r="C162" s="15">
        <v>4</v>
      </c>
      <c r="E162" s="17"/>
      <c r="F162" s="5">
        <f t="shared" si="101"/>
        <v>45.979467670586537</v>
      </c>
      <c r="G162" s="5">
        <f t="shared" si="101"/>
        <v>43.89072697730132</v>
      </c>
      <c r="H162" s="5">
        <f t="shared" si="101"/>
        <v>44.275234021636187</v>
      </c>
      <c r="I162" s="5">
        <f t="shared" si="101"/>
        <v>44.229613778479006</v>
      </c>
      <c r="J162" s="5">
        <f t="shared" si="101"/>
        <v>43.33202848098378</v>
      </c>
      <c r="K162" s="5">
        <f t="shared" si="101"/>
        <v>42.929367584677394</v>
      </c>
      <c r="L162" s="5">
        <f t="shared" si="101"/>
        <v>43.11804463040324</v>
      </c>
      <c r="M162" s="5">
        <f t="shared" si="101"/>
        <v>44.878902355863161</v>
      </c>
      <c r="N162" s="5">
        <f t="shared" si="101"/>
        <v>44.293224231907494</v>
      </c>
      <c r="O162" s="5">
        <f t="shared" si="101"/>
        <v>44.551102043158714</v>
      </c>
      <c r="P162" s="5">
        <f t="shared" si="101"/>
        <v>43.337975573896273</v>
      </c>
      <c r="Q162" s="5">
        <f t="shared" si="101"/>
        <v>42.436407000795484</v>
      </c>
      <c r="R162" s="5">
        <f t="shared" si="101"/>
        <v>43.640360362739905</v>
      </c>
      <c r="S162" s="5">
        <f t="shared" si="101"/>
        <v>43.591129525696559</v>
      </c>
      <c r="CK162" s="17">
        <f t="shared" si="105"/>
        <v>22.776654999999998</v>
      </c>
      <c r="CL162" s="5">
        <f t="shared" si="102"/>
        <v>287.24380100000002</v>
      </c>
      <c r="CM162" s="5">
        <f t="shared" si="102"/>
        <v>320.54046600000004</v>
      </c>
      <c r="CN162" s="5">
        <f t="shared" si="102"/>
        <v>350.45907599999998</v>
      </c>
      <c r="CO162" s="5">
        <f t="shared" si="102"/>
        <v>426.38089200000002</v>
      </c>
      <c r="CP162" s="5">
        <f t="shared" si="102"/>
        <v>435.52359200000001</v>
      </c>
      <c r="CQ162" s="5">
        <f t="shared" si="102"/>
        <v>451.36037299999998</v>
      </c>
      <c r="CR162" s="5">
        <f t="shared" si="102"/>
        <v>461.17369999999994</v>
      </c>
      <c r="CS162" s="5">
        <f t="shared" si="102"/>
        <v>470.976133</v>
      </c>
      <c r="CT162" s="5">
        <f t="shared" si="102"/>
        <v>480.58484500000009</v>
      </c>
      <c r="CU162" s="5">
        <f t="shared" si="102"/>
        <v>487.29181400000004</v>
      </c>
      <c r="CV162" s="5">
        <f t="shared" si="102"/>
        <v>496.33998400000002</v>
      </c>
      <c r="CW162" s="5">
        <f t="shared" si="102"/>
        <v>505.107147</v>
      </c>
      <c r="CX162" s="5">
        <f t="shared" si="102"/>
        <v>516.37784899999997</v>
      </c>
      <c r="CY162" s="5">
        <f t="shared" si="102"/>
        <v>424.882633</v>
      </c>
      <c r="DO162" s="5">
        <f t="shared" si="106"/>
        <v>400.10242999999997</v>
      </c>
      <c r="DP162" s="5">
        <f t="shared" si="103"/>
        <v>407.69244100000009</v>
      </c>
      <c r="DQ162" s="5">
        <f t="shared" si="103"/>
        <v>415.57785299999995</v>
      </c>
      <c r="DR162" s="5">
        <f t="shared" si="103"/>
        <v>423.85603200000003</v>
      </c>
      <c r="DS162" s="5">
        <f t="shared" si="103"/>
        <v>432.57855900000004</v>
      </c>
      <c r="DT162" s="5">
        <f t="shared" si="103"/>
        <v>441.77103</v>
      </c>
      <c r="DU162" s="5">
        <f t="shared" si="103"/>
        <v>451.36037299999998</v>
      </c>
      <c r="DV162" s="5">
        <f t="shared" si="103"/>
        <v>461.17369999999994</v>
      </c>
      <c r="DW162" s="5">
        <f t="shared" si="103"/>
        <v>470.976133</v>
      </c>
      <c r="DX162" s="5">
        <f t="shared" si="103"/>
        <v>480.58484500000009</v>
      </c>
      <c r="DY162" s="5">
        <f t="shared" si="103"/>
        <v>489.94619299999999</v>
      </c>
      <c r="DZ162" s="5">
        <f t="shared" si="103"/>
        <v>499.06471099999993</v>
      </c>
      <c r="EA162" s="5">
        <f t="shared" si="103"/>
        <v>507.88882900000004</v>
      </c>
      <c r="EB162" s="5">
        <f t="shared" si="103"/>
        <v>516.37784899999997</v>
      </c>
      <c r="EC162" s="5">
        <f t="shared" si="103"/>
        <v>524.509412</v>
      </c>
      <c r="ES162" s="17"/>
      <c r="ET162" s="5">
        <f t="shared" si="104"/>
        <v>46.966531027922301</v>
      </c>
      <c r="EU162" s="5">
        <f t="shared" si="104"/>
        <v>44.755377532339622</v>
      </c>
      <c r="EV162" s="5">
        <f t="shared" si="104"/>
        <v>45.393658863474705</v>
      </c>
      <c r="EW162" s="5">
        <f t="shared" si="104"/>
        <v>44.170567857128042</v>
      </c>
      <c r="EX162" s="5">
        <f t="shared" si="104"/>
        <v>43.280449481455186</v>
      </c>
      <c r="EY162" s="5">
        <f t="shared" si="104"/>
        <v>42.929367584677394</v>
      </c>
      <c r="EZ162" s="5">
        <f t="shared" si="104"/>
        <v>43.11804463040324</v>
      </c>
      <c r="FA162" s="5">
        <f t="shared" si="104"/>
        <v>44.878902355863161</v>
      </c>
      <c r="FB162" s="5">
        <f t="shared" si="104"/>
        <v>44.293224231907494</v>
      </c>
      <c r="FC162" s="5">
        <f t="shared" si="104"/>
        <v>44.445017540177062</v>
      </c>
      <c r="FD162" s="5">
        <f t="shared" si="104"/>
        <v>43.233739940770633</v>
      </c>
      <c r="FE162" s="5">
        <f t="shared" si="104"/>
        <v>42.333780604946604</v>
      </c>
      <c r="FF162" s="5">
        <f t="shared" si="104"/>
        <v>43.640360362739905</v>
      </c>
      <c r="FG162" s="5">
        <f t="shared" si="104"/>
        <v>43.728702307885982</v>
      </c>
    </row>
    <row r="163" spans="2:163">
      <c r="B163" s="1" t="s">
        <v>162</v>
      </c>
      <c r="C163" s="15">
        <v>5</v>
      </c>
      <c r="E163" s="17">
        <f>SUMIF($C$4:$C$155,$C163,CZ$4:CZ$155)/SUMIF($C$4:$C$155,$C163,CK$4:CK$155)</f>
        <v>31.14589588227193</v>
      </c>
      <c r="F163" s="5">
        <f t="shared" si="101"/>
        <v>33.204740855898585</v>
      </c>
      <c r="G163" s="5">
        <f t="shared" si="101"/>
        <v>33.81979864823861</v>
      </c>
      <c r="H163" s="5">
        <f t="shared" si="101"/>
        <v>34.128695880370181</v>
      </c>
      <c r="I163" s="5">
        <f t="shared" si="101"/>
        <v>33.980363301671169</v>
      </c>
      <c r="J163" s="5">
        <f t="shared" si="101"/>
        <v>36.303566217056321</v>
      </c>
      <c r="K163" s="5">
        <f t="shared" si="101"/>
        <v>37.202926720151858</v>
      </c>
      <c r="L163" s="5">
        <f t="shared" si="101"/>
        <v>35.673681371244662</v>
      </c>
      <c r="M163" s="5">
        <f t="shared" si="101"/>
        <v>36.425881652914462</v>
      </c>
      <c r="N163" s="5">
        <f t="shared" si="101"/>
        <v>37.038520259954893</v>
      </c>
      <c r="O163" s="5">
        <f t="shared" si="101"/>
        <v>37.558841860542671</v>
      </c>
      <c r="P163" s="5">
        <f t="shared" si="101"/>
        <v>38.672095024676914</v>
      </c>
      <c r="Q163" s="5">
        <f t="shared" si="101"/>
        <v>39.635864174174017</v>
      </c>
      <c r="R163" s="5">
        <f t="shared" si="101"/>
        <v>38.951342234916986</v>
      </c>
      <c r="S163" s="5">
        <f t="shared" si="101"/>
        <v>41.276478479999582</v>
      </c>
      <c r="CK163" s="17">
        <f t="shared" si="105"/>
        <v>508.3669440000001</v>
      </c>
      <c r="CL163" s="5">
        <f t="shared" si="102"/>
        <v>534.71212400000002</v>
      </c>
      <c r="CM163" s="5">
        <f t="shared" si="102"/>
        <v>559.08398000000011</v>
      </c>
      <c r="CN163" s="5">
        <f t="shared" si="102"/>
        <v>651.10743500000012</v>
      </c>
      <c r="CO163" s="5">
        <f t="shared" si="102"/>
        <v>669.0712880000001</v>
      </c>
      <c r="CP163" s="5">
        <f t="shared" si="102"/>
        <v>745.93745899999999</v>
      </c>
      <c r="CQ163" s="5">
        <f t="shared" si="102"/>
        <v>844.71392500000002</v>
      </c>
      <c r="CR163" s="5">
        <f t="shared" si="102"/>
        <v>867.34510099999966</v>
      </c>
      <c r="CS163" s="5">
        <f t="shared" si="102"/>
        <v>900.71696299999985</v>
      </c>
      <c r="CT163" s="5">
        <f t="shared" si="102"/>
        <v>886.56944799999974</v>
      </c>
      <c r="CU163" s="5">
        <f t="shared" si="102"/>
        <v>917.55863599999998</v>
      </c>
      <c r="CV163" s="5">
        <f t="shared" si="102"/>
        <v>942.53651399999978</v>
      </c>
      <c r="CW163" s="5">
        <f t="shared" si="102"/>
        <v>881.22374100000036</v>
      </c>
      <c r="CX163" s="5">
        <f t="shared" si="102"/>
        <v>1038.647189</v>
      </c>
      <c r="CY163" s="5">
        <f t="shared" si="102"/>
        <v>624.55630500000018</v>
      </c>
      <c r="DO163" s="5">
        <f t="shared" si="106"/>
        <v>733.35254700000007</v>
      </c>
      <c r="DP163" s="5">
        <f t="shared" si="103"/>
        <v>753.00618699999995</v>
      </c>
      <c r="DQ163" s="5">
        <f t="shared" si="103"/>
        <v>773.31210600000009</v>
      </c>
      <c r="DR163" s="5">
        <f t="shared" si="103"/>
        <v>794.28200400000026</v>
      </c>
      <c r="DS163" s="5">
        <f t="shared" si="103"/>
        <v>815.92149800000027</v>
      </c>
      <c r="DT163" s="5">
        <f t="shared" si="103"/>
        <v>838.23408500000005</v>
      </c>
      <c r="DU163" s="5">
        <f t="shared" si="103"/>
        <v>861.21319300000016</v>
      </c>
      <c r="DV163" s="5">
        <f t="shared" si="103"/>
        <v>884.83815499999969</v>
      </c>
      <c r="DW163" s="5">
        <f t="shared" si="103"/>
        <v>909.07899399999997</v>
      </c>
      <c r="DX163" s="5">
        <f t="shared" si="103"/>
        <v>933.90605099999982</v>
      </c>
      <c r="DY163" s="5">
        <f t="shared" si="103"/>
        <v>959.31566000000009</v>
      </c>
      <c r="DZ163" s="5">
        <f t="shared" si="103"/>
        <v>985.28860999999984</v>
      </c>
      <c r="EA163" s="5">
        <f t="shared" si="103"/>
        <v>1011.7597400000003</v>
      </c>
      <c r="EB163" s="5">
        <f t="shared" si="103"/>
        <v>1038.647189</v>
      </c>
      <c r="EC163" s="5">
        <f t="shared" si="103"/>
        <v>1065.8919010000002</v>
      </c>
      <c r="ES163" s="17">
        <f>SUMIF($C$4:$C$155,$C163,FH$4:FH$155)/SUMIF($C$4:$C$155,$C163,DO$4:DO$155)</f>
        <v>32.111581033361681</v>
      </c>
      <c r="ET163" s="5">
        <f t="shared" si="104"/>
        <v>34.210883045455027</v>
      </c>
      <c r="EU163" s="5">
        <f t="shared" si="104"/>
        <v>34.806371295777055</v>
      </c>
      <c r="EV163" s="5">
        <f t="shared" si="104"/>
        <v>34.973866860988366</v>
      </c>
      <c r="EW163" s="5">
        <f t="shared" si="104"/>
        <v>34.755732731192488</v>
      </c>
      <c r="EX163" s="5">
        <f t="shared" si="104"/>
        <v>37.067421326603927</v>
      </c>
      <c r="EY163" s="5">
        <f t="shared" si="104"/>
        <v>37.043653787534375</v>
      </c>
      <c r="EZ163" s="5">
        <f t="shared" si="104"/>
        <v>35.518656765301394</v>
      </c>
      <c r="FA163" s="5">
        <f t="shared" si="104"/>
        <v>36.332518126012118</v>
      </c>
      <c r="FB163" s="5">
        <f t="shared" si="104"/>
        <v>36.999691003891385</v>
      </c>
      <c r="FC163" s="5">
        <f t="shared" si="104"/>
        <v>37.60179082311717</v>
      </c>
      <c r="FD163" s="5">
        <f t="shared" si="104"/>
        <v>38.708420500635171</v>
      </c>
      <c r="FE163" s="5">
        <f t="shared" si="104"/>
        <v>39.707968815677994</v>
      </c>
      <c r="FF163" s="5">
        <f t="shared" si="104"/>
        <v>38.951342234916986</v>
      </c>
      <c r="FG163" s="5">
        <f t="shared" si="104"/>
        <v>42.018983961799002</v>
      </c>
    </row>
    <row r="164" spans="2:163">
      <c r="B164" s="1" t="s">
        <v>163</v>
      </c>
      <c r="C164" s="15">
        <v>6</v>
      </c>
      <c r="E164" s="17">
        <f>SUMIF($C$4:$C$155,$C164,CZ$4:CZ$155)/SUMIF($C$4:$C$155,$C164,CK$4:CK$155)</f>
        <v>49.996369116313616</v>
      </c>
      <c r="F164" s="5">
        <f t="shared" si="101"/>
        <v>48.599080964541152</v>
      </c>
      <c r="G164" s="5">
        <f t="shared" si="101"/>
        <v>48.749014151257363</v>
      </c>
      <c r="H164" s="5">
        <f t="shared" si="101"/>
        <v>46.103326777676273</v>
      </c>
      <c r="I164" s="5">
        <f t="shared" si="101"/>
        <v>48.910894208620242</v>
      </c>
      <c r="J164" s="5">
        <f t="shared" si="101"/>
        <v>46.667968051816196</v>
      </c>
      <c r="K164" s="5">
        <f t="shared" si="101"/>
        <v>46.957793519141106</v>
      </c>
      <c r="L164" s="5">
        <f t="shared" si="101"/>
        <v>45.714864181215503</v>
      </c>
      <c r="M164" s="5">
        <f t="shared" si="101"/>
        <v>45.859538872610642</v>
      </c>
      <c r="N164" s="5">
        <f t="shared" si="101"/>
        <v>45.171586152649581</v>
      </c>
      <c r="O164" s="5">
        <f t="shared" si="101"/>
        <v>45.011192673718654</v>
      </c>
      <c r="P164" s="5">
        <f t="shared" si="101"/>
        <v>44.058608108422618</v>
      </c>
      <c r="Q164" s="5">
        <f t="shared" si="101"/>
        <v>42.606437137305818</v>
      </c>
      <c r="R164" s="5">
        <f t="shared" si="101"/>
        <v>39.248016727390066</v>
      </c>
      <c r="S164" s="5">
        <f t="shared" si="101"/>
        <v>45.063903831261591</v>
      </c>
      <c r="CK164" s="17">
        <f t="shared" si="105"/>
        <v>1352.1701089999999</v>
      </c>
      <c r="CL164" s="5">
        <f t="shared" si="102"/>
        <v>1539.9025879999997</v>
      </c>
      <c r="CM164" s="5">
        <f t="shared" si="102"/>
        <v>1590.9957559999998</v>
      </c>
      <c r="CN164" s="5">
        <f t="shared" si="102"/>
        <v>1614.5784669999996</v>
      </c>
      <c r="CO164" s="5">
        <f t="shared" si="102"/>
        <v>1637.7416949999997</v>
      </c>
      <c r="CP164" s="5">
        <f t="shared" si="102"/>
        <v>1660.4583680000003</v>
      </c>
      <c r="CQ164" s="5">
        <f t="shared" si="102"/>
        <v>1682.7492379999999</v>
      </c>
      <c r="CR164" s="5">
        <f t="shared" si="102"/>
        <v>1705.424006</v>
      </c>
      <c r="CS164" s="5">
        <f t="shared" si="102"/>
        <v>1727.2075160000002</v>
      </c>
      <c r="CT164" s="5">
        <f t="shared" si="102"/>
        <v>1748.900177</v>
      </c>
      <c r="CU164" s="5">
        <f t="shared" si="102"/>
        <v>1769.793392</v>
      </c>
      <c r="CV164" s="5">
        <f t="shared" si="102"/>
        <v>1791.3252310000003</v>
      </c>
      <c r="CW164" s="5">
        <f t="shared" si="102"/>
        <v>1812.743678</v>
      </c>
      <c r="CX164" s="5">
        <f t="shared" si="102"/>
        <v>1834.7665460000001</v>
      </c>
      <c r="CY164" s="5">
        <f t="shared" si="102"/>
        <v>1544.6937679999999</v>
      </c>
      <c r="DO164" s="5">
        <f t="shared" si="106"/>
        <v>1543.283197</v>
      </c>
      <c r="DP164" s="5">
        <f t="shared" si="103"/>
        <v>1567.6680029999998</v>
      </c>
      <c r="DQ164" s="5">
        <f t="shared" si="103"/>
        <v>1591.6673669999998</v>
      </c>
      <c r="DR164" s="5">
        <f t="shared" si="103"/>
        <v>1615.2567959999997</v>
      </c>
      <c r="DS164" s="5">
        <f t="shared" si="103"/>
        <v>1638.4271969999998</v>
      </c>
      <c r="DT164" s="5">
        <f t="shared" si="103"/>
        <v>1661.1516650000003</v>
      </c>
      <c r="DU164" s="5">
        <f t="shared" si="103"/>
        <v>1683.4508199999998</v>
      </c>
      <c r="DV164" s="5">
        <f t="shared" si="103"/>
        <v>1705.424006</v>
      </c>
      <c r="DW164" s="5">
        <f t="shared" si="103"/>
        <v>1727.2075160000002</v>
      </c>
      <c r="DX164" s="5">
        <f t="shared" si="103"/>
        <v>1748.900177</v>
      </c>
      <c r="DY164" s="5">
        <f t="shared" si="103"/>
        <v>1770.530098</v>
      </c>
      <c r="DZ164" s="5">
        <f t="shared" si="103"/>
        <v>1792.0707940000002</v>
      </c>
      <c r="EA164" s="5">
        <f t="shared" si="103"/>
        <v>1813.4980740000001</v>
      </c>
      <c r="EB164" s="5">
        <f t="shared" si="103"/>
        <v>1834.7665460000001</v>
      </c>
      <c r="EC164" s="5">
        <f t="shared" si="103"/>
        <v>1855.83611</v>
      </c>
      <c r="ES164" s="17">
        <f>SUMIF($C$4:$C$155,$C164,FH$4:FH$155)/SUMIF($C$4:$C$155,$C164,DO$4:DO$155)</f>
        <v>49.797489744252573</v>
      </c>
      <c r="ET164" s="5">
        <f t="shared" si="104"/>
        <v>48.466059183213666</v>
      </c>
      <c r="EU164" s="5">
        <f t="shared" si="104"/>
        <v>48.74533703518258</v>
      </c>
      <c r="EV164" s="5">
        <f t="shared" si="104"/>
        <v>46.099865733951212</v>
      </c>
      <c r="EW164" s="5">
        <f t="shared" si="104"/>
        <v>48.907236044428743</v>
      </c>
      <c r="EX164" s="5">
        <f t="shared" si="104"/>
        <v>46.664486242839615</v>
      </c>
      <c r="EY164" s="5">
        <f t="shared" si="104"/>
        <v>46.954295181684714</v>
      </c>
      <c r="EZ164" s="5">
        <f t="shared" si="104"/>
        <v>45.714864181215503</v>
      </c>
      <c r="FA164" s="5">
        <f t="shared" si="104"/>
        <v>45.859538872610642</v>
      </c>
      <c r="FB164" s="5">
        <f t="shared" si="104"/>
        <v>45.171586152649581</v>
      </c>
      <c r="FC164" s="5">
        <f t="shared" si="104"/>
        <v>45.007787122490932</v>
      </c>
      <c r="FD164" s="5">
        <f t="shared" si="104"/>
        <v>44.055985210832361</v>
      </c>
      <c r="FE164" s="5">
        <f t="shared" si="104"/>
        <v>42.604587592406567</v>
      </c>
      <c r="FF164" s="5">
        <f t="shared" si="104"/>
        <v>39.248016727390066</v>
      </c>
      <c r="FG164" s="5">
        <f t="shared" si="104"/>
        <v>46.366016553465926</v>
      </c>
    </row>
    <row r="165" spans="2:163">
      <c r="B165" s="1" t="s">
        <v>166</v>
      </c>
      <c r="C165" s="15">
        <v>7</v>
      </c>
      <c r="E165" s="17">
        <f>SUMIF($C$4:$C$155,$C165,CZ$4:CZ$155)/SUMIF($C$4:$C$155,$C165,CK$4:CK$155)</f>
        <v>35.221662476032755</v>
      </c>
      <c r="F165" s="5">
        <f t="shared" si="101"/>
        <v>37.365034980677692</v>
      </c>
      <c r="G165" s="5">
        <f t="shared" si="101"/>
        <v>37.817506771908803</v>
      </c>
      <c r="H165" s="5">
        <f t="shared" si="101"/>
        <v>38.593641226555732</v>
      </c>
      <c r="I165" s="5">
        <f t="shared" si="101"/>
        <v>38.424517811836751</v>
      </c>
      <c r="J165" s="5">
        <f t="shared" si="101"/>
        <v>38.072701623592444</v>
      </c>
      <c r="K165" s="5">
        <f t="shared" si="101"/>
        <v>40.097406701726342</v>
      </c>
      <c r="L165" s="5">
        <f t="shared" si="101"/>
        <v>39.894810237969502</v>
      </c>
      <c r="M165" s="5">
        <f t="shared" si="101"/>
        <v>41.347195339171705</v>
      </c>
      <c r="N165" s="5">
        <f t="shared" si="101"/>
        <v>41.997033303592715</v>
      </c>
      <c r="O165" s="5">
        <f t="shared" si="101"/>
        <v>41.570991247024381</v>
      </c>
      <c r="P165" s="5">
        <f t="shared" si="101"/>
        <v>41.593032284632251</v>
      </c>
      <c r="Q165" s="5">
        <f t="shared" si="101"/>
        <v>41.631430493331678</v>
      </c>
      <c r="R165" s="5">
        <f t="shared" si="101"/>
        <v>41.96146614863428</v>
      </c>
      <c r="S165" s="5">
        <f t="shared" si="101"/>
        <v>41.334099693249478</v>
      </c>
      <c r="CK165" s="17">
        <f t="shared" si="105"/>
        <v>291.19616500000001</v>
      </c>
      <c r="CL165" s="5">
        <f t="shared" si="102"/>
        <v>398.72423699999996</v>
      </c>
      <c r="CM165" s="5">
        <f t="shared" si="102"/>
        <v>398.93177299999996</v>
      </c>
      <c r="CN165" s="5">
        <f t="shared" si="102"/>
        <v>404.33612299999993</v>
      </c>
      <c r="CO165" s="5">
        <f t="shared" si="102"/>
        <v>404.97289200000012</v>
      </c>
      <c r="CP165" s="5">
        <f t="shared" si="102"/>
        <v>405.77207199999998</v>
      </c>
      <c r="CQ165" s="5">
        <f t="shared" si="102"/>
        <v>406.71871500000009</v>
      </c>
      <c r="CR165" s="5">
        <f t="shared" si="102"/>
        <v>407.76195200000006</v>
      </c>
      <c r="CS165" s="5">
        <f t="shared" si="102"/>
        <v>408.83821899999998</v>
      </c>
      <c r="CT165" s="5">
        <f t="shared" si="102"/>
        <v>409.89512900000005</v>
      </c>
      <c r="CU165" s="5">
        <f t="shared" si="102"/>
        <v>410.91040399999997</v>
      </c>
      <c r="CV165" s="5">
        <f t="shared" si="102"/>
        <v>411.87239100000005</v>
      </c>
      <c r="CW165" s="5">
        <f t="shared" si="102"/>
        <v>412.75315799999998</v>
      </c>
      <c r="CX165" s="5">
        <f t="shared" si="102"/>
        <v>413.52579899999995</v>
      </c>
      <c r="CY165" s="5">
        <f t="shared" si="102"/>
        <v>332.88058099999995</v>
      </c>
      <c r="DO165" s="5">
        <f t="shared" si="106"/>
        <v>403.54343599999999</v>
      </c>
      <c r="DP165" s="5">
        <f t="shared" si="103"/>
        <v>403.59437899999995</v>
      </c>
      <c r="DQ165" s="5">
        <f t="shared" si="103"/>
        <v>403.86753799999997</v>
      </c>
      <c r="DR165" s="5">
        <f t="shared" si="103"/>
        <v>404.33612299999993</v>
      </c>
      <c r="DS165" s="5">
        <f t="shared" si="103"/>
        <v>404.97289200000012</v>
      </c>
      <c r="DT165" s="5">
        <f t="shared" si="103"/>
        <v>405.77207199999998</v>
      </c>
      <c r="DU165" s="5">
        <f t="shared" si="103"/>
        <v>406.71871500000009</v>
      </c>
      <c r="DV165" s="5">
        <f t="shared" si="103"/>
        <v>407.76195200000006</v>
      </c>
      <c r="DW165" s="5">
        <f t="shared" si="103"/>
        <v>408.83821899999998</v>
      </c>
      <c r="DX165" s="5">
        <f t="shared" si="103"/>
        <v>409.89512900000005</v>
      </c>
      <c r="DY165" s="5">
        <f t="shared" si="103"/>
        <v>410.91040399999997</v>
      </c>
      <c r="DZ165" s="5">
        <f t="shared" si="103"/>
        <v>411.87239100000005</v>
      </c>
      <c r="EA165" s="5">
        <f t="shared" si="103"/>
        <v>412.75315799999998</v>
      </c>
      <c r="EB165" s="5">
        <f t="shared" si="103"/>
        <v>413.52579899999995</v>
      </c>
      <c r="EC165" s="5">
        <f t="shared" si="103"/>
        <v>414.17037899999997</v>
      </c>
      <c r="ES165" s="17">
        <f>SUMIF($C$4:$C$155,$C165,FH$4:FH$155)/SUMIF($C$4:$C$155,$C165,DO$4:DO$155)</f>
        <v>35.97856330383587</v>
      </c>
      <c r="ET165" s="5">
        <f t="shared" si="104"/>
        <v>37.364344462288543</v>
      </c>
      <c r="EU165" s="5">
        <f t="shared" si="104"/>
        <v>37.806383159733805</v>
      </c>
      <c r="EV165" s="5">
        <f t="shared" si="104"/>
        <v>38.593641226555732</v>
      </c>
      <c r="EW165" s="5">
        <f t="shared" si="104"/>
        <v>38.424517811836751</v>
      </c>
      <c r="EX165" s="5">
        <f t="shared" si="104"/>
        <v>38.072701623592444</v>
      </c>
      <c r="EY165" s="5">
        <f t="shared" si="104"/>
        <v>40.097406701726342</v>
      </c>
      <c r="EZ165" s="5">
        <f t="shared" si="104"/>
        <v>39.894810237969502</v>
      </c>
      <c r="FA165" s="5">
        <f t="shared" si="104"/>
        <v>41.347195339171705</v>
      </c>
      <c r="FB165" s="5">
        <f t="shared" si="104"/>
        <v>41.997033303592715</v>
      </c>
      <c r="FC165" s="5">
        <f t="shared" si="104"/>
        <v>41.570991247024381</v>
      </c>
      <c r="FD165" s="5">
        <f t="shared" si="104"/>
        <v>41.593032284632251</v>
      </c>
      <c r="FE165" s="5">
        <f t="shared" si="104"/>
        <v>41.631430493331678</v>
      </c>
      <c r="FF165" s="5">
        <f t="shared" si="104"/>
        <v>41.96146614863428</v>
      </c>
      <c r="FG165" s="5">
        <f t="shared" si="104"/>
        <v>42.714334064052501</v>
      </c>
    </row>
    <row r="166" spans="2:163">
      <c r="B166" s="1" t="s">
        <v>164</v>
      </c>
      <c r="C166" s="15">
        <v>8</v>
      </c>
      <c r="E166" s="17">
        <f>SUMIF($C$4:$C$155,$C166,CZ$4:CZ$155)/SUMIF($C$4:$C$155,$C166,CK$4:CK$155)</f>
        <v>43.244843003560852</v>
      </c>
      <c r="F166" s="5">
        <f t="shared" si="101"/>
        <v>44.793631223537517</v>
      </c>
      <c r="G166" s="5">
        <f t="shared" si="101"/>
        <v>44.014221352304943</v>
      </c>
      <c r="H166" s="5">
        <f t="shared" si="101"/>
        <v>42.46073371208314</v>
      </c>
      <c r="I166" s="5">
        <f t="shared" si="101"/>
        <v>43.038024026240052</v>
      </c>
      <c r="J166" s="5">
        <f t="shared" si="101"/>
        <v>44.34113299920989</v>
      </c>
      <c r="K166" s="5">
        <f t="shared" si="101"/>
        <v>44.098491897026385</v>
      </c>
      <c r="L166" s="5">
        <f t="shared" si="101"/>
        <v>44.338601109793132</v>
      </c>
      <c r="M166" s="5">
        <f t="shared" si="101"/>
        <v>44.938820261398511</v>
      </c>
      <c r="N166" s="5">
        <f t="shared" si="101"/>
        <v>44.848376129556577</v>
      </c>
      <c r="O166" s="5">
        <f t="shared" si="101"/>
        <v>45.188001473475204</v>
      </c>
      <c r="P166" s="5">
        <f t="shared" si="101"/>
        <v>43.835305654396251</v>
      </c>
      <c r="Q166" s="5">
        <f t="shared" si="101"/>
        <v>44.089940316758828</v>
      </c>
      <c r="R166" s="5">
        <f t="shared" si="101"/>
        <v>44.324844368166609</v>
      </c>
      <c r="S166" s="5">
        <f t="shared" si="101"/>
        <v>46.133986430419853</v>
      </c>
      <c r="CK166" s="17">
        <f t="shared" si="105"/>
        <v>1904.8541730000002</v>
      </c>
      <c r="CL166" s="5">
        <f t="shared" si="102"/>
        <v>2050.4218450000003</v>
      </c>
      <c r="CM166" s="5">
        <f t="shared" si="102"/>
        <v>2065.0108849999997</v>
      </c>
      <c r="CN166" s="5">
        <f t="shared" si="102"/>
        <v>2079.6835269999997</v>
      </c>
      <c r="CO166" s="5">
        <f t="shared" si="102"/>
        <v>2094.4827610000002</v>
      </c>
      <c r="CP166" s="5">
        <f t="shared" si="102"/>
        <v>2109.4324959999994</v>
      </c>
      <c r="CQ166" s="5">
        <f t="shared" si="102"/>
        <v>2175.8939060000002</v>
      </c>
      <c r="CR166" s="5">
        <f t="shared" si="102"/>
        <v>2184.8004599999999</v>
      </c>
      <c r="CS166" s="5">
        <f t="shared" si="102"/>
        <v>2199.9119780000001</v>
      </c>
      <c r="CT166" s="5">
        <f t="shared" si="102"/>
        <v>2214.6078580000008</v>
      </c>
      <c r="CU166" s="5">
        <f t="shared" si="102"/>
        <v>2228.8341359999995</v>
      </c>
      <c r="CV166" s="5">
        <f t="shared" si="102"/>
        <v>2280.507591</v>
      </c>
      <c r="CW166" s="5">
        <f t="shared" si="102"/>
        <v>2293.8915840000004</v>
      </c>
      <c r="CX166" s="5">
        <f t="shared" si="102"/>
        <v>2306.5899460000005</v>
      </c>
      <c r="CY166" s="5">
        <f t="shared" si="102"/>
        <v>1874.6770470000001</v>
      </c>
      <c r="DO166" s="5">
        <f t="shared" si="106"/>
        <v>2114.762745</v>
      </c>
      <c r="DP166" s="5">
        <f t="shared" si="103"/>
        <v>2129.8105630000005</v>
      </c>
      <c r="DQ166" s="5">
        <f t="shared" si="103"/>
        <v>2144.8414299999995</v>
      </c>
      <c r="DR166" s="5">
        <f t="shared" si="103"/>
        <v>2159.9630769999999</v>
      </c>
      <c r="DS166" s="5">
        <f t="shared" si="103"/>
        <v>2175.2374679999998</v>
      </c>
      <c r="DT166" s="5">
        <f t="shared" si="103"/>
        <v>2190.6984660000003</v>
      </c>
      <c r="DU166" s="5">
        <f t="shared" si="103"/>
        <v>2206.2876510000001</v>
      </c>
      <c r="DV166" s="5">
        <f t="shared" si="103"/>
        <v>2221.852124</v>
      </c>
      <c r="DW166" s="5">
        <f t="shared" si="103"/>
        <v>2237.1783850000002</v>
      </c>
      <c r="DX166" s="5">
        <f t="shared" si="103"/>
        <v>2252.0924830000004</v>
      </c>
      <c r="DY166" s="5">
        <f t="shared" si="103"/>
        <v>2266.5417259999995</v>
      </c>
      <c r="DZ166" s="5">
        <f t="shared" si="103"/>
        <v>2280.507591</v>
      </c>
      <c r="EA166" s="5">
        <f t="shared" si="103"/>
        <v>2293.8915840000004</v>
      </c>
      <c r="EB166" s="5">
        <f t="shared" si="103"/>
        <v>2306.5899460000005</v>
      </c>
      <c r="EC166" s="5">
        <f t="shared" si="103"/>
        <v>2318.5253990000001</v>
      </c>
      <c r="ES166" s="17">
        <f>SUMIF($C$4:$C$155,$C166,FH$4:FH$155)/SUMIF($C$4:$C$155,$C166,DO$4:DO$155)</f>
        <v>43.306354173133485</v>
      </c>
      <c r="ET166" s="5">
        <f t="shared" si="104"/>
        <v>44.650226267977736</v>
      </c>
      <c r="EU166" s="5">
        <f t="shared" si="104"/>
        <v>43.872035032219912</v>
      </c>
      <c r="EV166" s="5">
        <f t="shared" si="104"/>
        <v>42.322316011539684</v>
      </c>
      <c r="EW166" s="5">
        <f t="shared" si="104"/>
        <v>42.896418983433769</v>
      </c>
      <c r="EX166" s="5">
        <f t="shared" si="104"/>
        <v>44.193839330363438</v>
      </c>
      <c r="EY166" s="5">
        <f t="shared" si="104"/>
        <v>44.050095099573987</v>
      </c>
      <c r="EZ166" s="5">
        <f t="shared" si="104"/>
        <v>44.287245624416805</v>
      </c>
      <c r="FA166" s="5">
        <f t="shared" si="104"/>
        <v>44.884898325695886</v>
      </c>
      <c r="FB166" s="5">
        <f t="shared" si="104"/>
        <v>44.792625977764395</v>
      </c>
      <c r="FC166" s="5">
        <f t="shared" si="104"/>
        <v>45.129799814623169</v>
      </c>
      <c r="FD166" s="5">
        <f t="shared" si="104"/>
        <v>43.835305654396251</v>
      </c>
      <c r="FE166" s="5">
        <f t="shared" si="104"/>
        <v>44.089940316758828</v>
      </c>
      <c r="FF166" s="5">
        <f t="shared" si="104"/>
        <v>44.324844368166609</v>
      </c>
      <c r="FG166" s="5">
        <f t="shared" si="104"/>
        <v>47.040167813518011</v>
      </c>
    </row>
    <row r="168" spans="2:163">
      <c r="CK168" s="19" t="s">
        <v>412</v>
      </c>
    </row>
    <row r="169" spans="2:163">
      <c r="B169" s="1" t="s">
        <v>159</v>
      </c>
      <c r="C169" s="15">
        <v>1</v>
      </c>
      <c r="CK169" s="131">
        <f t="shared" ref="CK169:CY176" si="107">CK159/DO159</f>
        <v>0.45148083088423735</v>
      </c>
      <c r="CL169" s="132">
        <f t="shared" si="107"/>
        <v>0.98894916142728573</v>
      </c>
      <c r="CM169" s="132">
        <f t="shared" si="107"/>
        <v>0.98904290117919225</v>
      </c>
      <c r="CN169" s="132">
        <f t="shared" si="107"/>
        <v>0.98679506455501964</v>
      </c>
      <c r="CO169" s="132">
        <f t="shared" si="107"/>
        <v>0.98689367535491612</v>
      </c>
      <c r="CP169" s="132">
        <f t="shared" si="107"/>
        <v>0.99417842890772523</v>
      </c>
      <c r="CQ169" s="132">
        <f t="shared" si="107"/>
        <v>0.9942266580254413</v>
      </c>
      <c r="CR169" s="132">
        <f t="shared" si="107"/>
        <v>0.99427259332450579</v>
      </c>
      <c r="CS169" s="132">
        <f t="shared" si="107"/>
        <v>0.99203868362076097</v>
      </c>
      <c r="CT169" s="132">
        <f t="shared" si="107"/>
        <v>0.99209005575096165</v>
      </c>
      <c r="CU169" s="132">
        <f t="shared" si="107"/>
        <v>0.99213948016724596</v>
      </c>
      <c r="CV169" s="132">
        <f t="shared" si="107"/>
        <v>1</v>
      </c>
      <c r="CW169" s="132">
        <f t="shared" si="107"/>
        <v>0.9977694867336756</v>
      </c>
      <c r="CX169" s="132">
        <f t="shared" si="107"/>
        <v>1</v>
      </c>
      <c r="CY169" s="132">
        <f t="shared" si="107"/>
        <v>0.84295088678380614</v>
      </c>
    </row>
    <row r="170" spans="2:163">
      <c r="B170" s="1" t="s">
        <v>165</v>
      </c>
      <c r="C170" s="15">
        <v>2</v>
      </c>
      <c r="CK170" s="131">
        <f t="shared" si="107"/>
        <v>0.85001606542233643</v>
      </c>
      <c r="CL170" s="132">
        <f t="shared" si="107"/>
        <v>0.99938852308165849</v>
      </c>
      <c r="CM170" s="132">
        <f t="shared" si="107"/>
        <v>0.99938040936984385</v>
      </c>
      <c r="CN170" s="132">
        <f t="shared" si="107"/>
        <v>0.9993715329208559</v>
      </c>
      <c r="CO170" s="132">
        <f t="shared" si="107"/>
        <v>0.99936144030796625</v>
      </c>
      <c r="CP170" s="132">
        <f t="shared" si="107"/>
        <v>0.99935000442419042</v>
      </c>
      <c r="CQ170" s="132">
        <f t="shared" si="107"/>
        <v>0.99933745868168433</v>
      </c>
      <c r="CR170" s="132">
        <f t="shared" si="107"/>
        <v>0.99932415418437481</v>
      </c>
      <c r="CS170" s="132">
        <f t="shared" si="107"/>
        <v>0.9993105754468069</v>
      </c>
      <c r="CT170" s="132">
        <f t="shared" si="107"/>
        <v>0.99929709168027248</v>
      </c>
      <c r="CU170" s="132">
        <f t="shared" si="107"/>
        <v>0.99928377110675481</v>
      </c>
      <c r="CV170" s="132">
        <f t="shared" si="107"/>
        <v>1</v>
      </c>
      <c r="CW170" s="132">
        <f t="shared" si="107"/>
        <v>1</v>
      </c>
      <c r="CX170" s="132">
        <f t="shared" si="107"/>
        <v>1</v>
      </c>
      <c r="CY170" s="132">
        <f t="shared" si="107"/>
        <v>0.99923092152292681</v>
      </c>
    </row>
    <row r="171" spans="2:163">
      <c r="B171" s="1" t="s">
        <v>160</v>
      </c>
      <c r="C171" s="15">
        <v>3</v>
      </c>
      <c r="CK171" s="131">
        <f t="shared" si="107"/>
        <v>0.25592688247249756</v>
      </c>
      <c r="CL171" s="132">
        <f t="shared" si="107"/>
        <v>0.97844384622309255</v>
      </c>
      <c r="CM171" s="132">
        <f t="shared" si="107"/>
        <v>0.97830206824670818</v>
      </c>
      <c r="CN171" s="132">
        <f t="shared" si="107"/>
        <v>0.99922709758873751</v>
      </c>
      <c r="CO171" s="132">
        <f t="shared" si="107"/>
        <v>0.98021427925037652</v>
      </c>
      <c r="CP171" s="132">
        <f t="shared" si="107"/>
        <v>0.98005455755751314</v>
      </c>
      <c r="CQ171" s="132">
        <f t="shared" si="107"/>
        <v>0.99921400097138013</v>
      </c>
      <c r="CR171" s="132">
        <f t="shared" si="107"/>
        <v>0.9992132020953447</v>
      </c>
      <c r="CS171" s="132">
        <f t="shared" si="107"/>
        <v>0.99921269232024623</v>
      </c>
      <c r="CT171" s="132">
        <f t="shared" si="107"/>
        <v>0.9992115807821671</v>
      </c>
      <c r="CU171" s="132">
        <f t="shared" si="107"/>
        <v>0.99920972183283308</v>
      </c>
      <c r="CV171" s="132">
        <f t="shared" si="107"/>
        <v>1</v>
      </c>
      <c r="CW171" s="132">
        <f t="shared" si="107"/>
        <v>1</v>
      </c>
      <c r="CX171" s="132">
        <f t="shared" si="107"/>
        <v>1</v>
      </c>
      <c r="CY171" s="132">
        <f t="shared" si="107"/>
        <v>0.99852909736829276</v>
      </c>
    </row>
    <row r="172" spans="2:163">
      <c r="B172" s="1" t="s">
        <v>161</v>
      </c>
      <c r="C172" s="15">
        <v>4</v>
      </c>
      <c r="CK172" s="131">
        <f t="shared" si="107"/>
        <v>5.6927059903135305E-2</v>
      </c>
      <c r="CL172" s="132">
        <f t="shared" si="107"/>
        <v>0.70456003622593522</v>
      </c>
      <c r="CM172" s="132">
        <f t="shared" si="107"/>
        <v>0.77131267627969602</v>
      </c>
      <c r="CN172" s="132">
        <f t="shared" si="107"/>
        <v>0.82683517407155827</v>
      </c>
      <c r="CO172" s="132">
        <f t="shared" si="107"/>
        <v>0.98567273649825071</v>
      </c>
      <c r="CP172" s="132">
        <f t="shared" si="107"/>
        <v>0.98585819898602223</v>
      </c>
      <c r="CQ172" s="132">
        <f t="shared" si="107"/>
        <v>1</v>
      </c>
      <c r="CR172" s="132">
        <f t="shared" si="107"/>
        <v>1</v>
      </c>
      <c r="CS172" s="132">
        <f t="shared" si="107"/>
        <v>1</v>
      </c>
      <c r="CT172" s="132">
        <f t="shared" si="107"/>
        <v>1</v>
      </c>
      <c r="CU172" s="132">
        <f t="shared" si="107"/>
        <v>0.99458230508181544</v>
      </c>
      <c r="CV172" s="132">
        <f t="shared" si="107"/>
        <v>0.99454033326752311</v>
      </c>
      <c r="CW172" s="132">
        <f t="shared" si="107"/>
        <v>0.99452304945261938</v>
      </c>
      <c r="CX172" s="132">
        <f t="shared" si="107"/>
        <v>1</v>
      </c>
      <c r="CY172" s="132">
        <f t="shared" si="107"/>
        <v>0.8100572139971437</v>
      </c>
    </row>
    <row r="173" spans="2:163">
      <c r="B173" s="1" t="s">
        <v>162</v>
      </c>
      <c r="C173" s="15">
        <v>5</v>
      </c>
      <c r="CK173" s="131">
        <f t="shared" si="107"/>
        <v>0.69320948850539688</v>
      </c>
      <c r="CL173" s="132">
        <f t="shared" si="107"/>
        <v>0.71010322787693114</v>
      </c>
      <c r="CM173" s="132">
        <f t="shared" si="107"/>
        <v>0.72297326740673062</v>
      </c>
      <c r="CN173" s="132">
        <f t="shared" si="107"/>
        <v>0.8197434056431171</v>
      </c>
      <c r="CO173" s="132">
        <f t="shared" si="107"/>
        <v>0.82001919258168621</v>
      </c>
      <c r="CP173" s="132">
        <f t="shared" si="107"/>
        <v>0.88989158559449411</v>
      </c>
      <c r="CQ173" s="132">
        <f t="shared" si="107"/>
        <v>0.980841830879848</v>
      </c>
      <c r="CR173" s="132">
        <f t="shared" si="107"/>
        <v>0.9802302218759994</v>
      </c>
      <c r="CS173" s="132">
        <f t="shared" si="107"/>
        <v>0.99080164534084469</v>
      </c>
      <c r="CT173" s="132">
        <f t="shared" si="107"/>
        <v>0.94931331374358974</v>
      </c>
      <c r="CU173" s="132">
        <f t="shared" si="107"/>
        <v>0.95647207093439912</v>
      </c>
      <c r="CV173" s="132">
        <f t="shared" si="107"/>
        <v>0.95660957046890038</v>
      </c>
      <c r="CW173" s="132">
        <f t="shared" si="107"/>
        <v>0.87098122821135393</v>
      </c>
      <c r="CX173" s="132">
        <f t="shared" si="107"/>
        <v>1</v>
      </c>
      <c r="CY173" s="132">
        <f t="shared" si="107"/>
        <v>0.58594713442709612</v>
      </c>
    </row>
    <row r="174" spans="2:163">
      <c r="B174" s="1" t="s">
        <v>163</v>
      </c>
      <c r="C174" s="15">
        <v>6</v>
      </c>
      <c r="CK174" s="131">
        <f t="shared" si="107"/>
        <v>0.87616460260080187</v>
      </c>
      <c r="CL174" s="132">
        <f t="shared" si="107"/>
        <v>0.98228871486381919</v>
      </c>
      <c r="CM174" s="132">
        <f t="shared" si="107"/>
        <v>0.99957804563068609</v>
      </c>
      <c r="CN174" s="132">
        <f t="shared" si="107"/>
        <v>0.99958004881844187</v>
      </c>
      <c r="CO174" s="132">
        <f t="shared" si="107"/>
        <v>0.99958160972836929</v>
      </c>
      <c r="CP174" s="132">
        <f t="shared" si="107"/>
        <v>0.9995826407578503</v>
      </c>
      <c r="CQ174" s="132">
        <f t="shared" si="107"/>
        <v>0.99958324770069618</v>
      </c>
      <c r="CR174" s="132">
        <f t="shared" si="107"/>
        <v>1</v>
      </c>
      <c r="CS174" s="132">
        <f t="shared" si="107"/>
        <v>1</v>
      </c>
      <c r="CT174" s="132">
        <f t="shared" si="107"/>
        <v>1</v>
      </c>
      <c r="CU174" s="132">
        <f t="shared" si="107"/>
        <v>0.99958390653689988</v>
      </c>
      <c r="CV174" s="132">
        <f t="shared" si="107"/>
        <v>0.99958396565442831</v>
      </c>
      <c r="CW174" s="132">
        <f t="shared" si="107"/>
        <v>0.99958401058660284</v>
      </c>
      <c r="CX174" s="132">
        <f t="shared" si="107"/>
        <v>1</v>
      </c>
      <c r="CY174" s="132">
        <f t="shared" si="107"/>
        <v>0.83234384743165701</v>
      </c>
    </row>
    <row r="175" spans="2:163">
      <c r="B175" s="1" t="s">
        <v>166</v>
      </c>
      <c r="C175" s="15">
        <v>7</v>
      </c>
      <c r="CK175" s="131">
        <f t="shared" si="107"/>
        <v>0.72159807104383189</v>
      </c>
      <c r="CL175" s="132">
        <f t="shared" si="107"/>
        <v>0.98793307773000483</v>
      </c>
      <c r="CM175" s="132">
        <f t="shared" si="107"/>
        <v>0.98777875284445371</v>
      </c>
      <c r="CN175" s="132">
        <f t="shared" si="107"/>
        <v>1</v>
      </c>
      <c r="CO175" s="132">
        <f t="shared" si="107"/>
        <v>1</v>
      </c>
      <c r="CP175" s="132">
        <f t="shared" si="107"/>
        <v>1</v>
      </c>
      <c r="CQ175" s="132">
        <f t="shared" si="107"/>
        <v>1</v>
      </c>
      <c r="CR175" s="132">
        <f t="shared" si="107"/>
        <v>1</v>
      </c>
      <c r="CS175" s="132">
        <f t="shared" si="107"/>
        <v>1</v>
      </c>
      <c r="CT175" s="132">
        <f t="shared" si="107"/>
        <v>1</v>
      </c>
      <c r="CU175" s="132">
        <f t="shared" si="107"/>
        <v>1</v>
      </c>
      <c r="CV175" s="132">
        <f t="shared" si="107"/>
        <v>1</v>
      </c>
      <c r="CW175" s="132">
        <f t="shared" si="107"/>
        <v>1</v>
      </c>
      <c r="CX175" s="132">
        <f t="shared" si="107"/>
        <v>1</v>
      </c>
      <c r="CY175" s="132">
        <f t="shared" si="107"/>
        <v>0.80372860513040212</v>
      </c>
    </row>
    <row r="176" spans="2:163">
      <c r="B176" s="1" t="s">
        <v>164</v>
      </c>
      <c r="C176" s="15">
        <v>8</v>
      </c>
      <c r="CK176" s="131">
        <f t="shared" si="107"/>
        <v>0.90074131365502197</v>
      </c>
      <c r="CL176" s="132">
        <f t="shared" si="107"/>
        <v>0.96272498625972858</v>
      </c>
      <c r="CM176" s="132">
        <f t="shared" si="107"/>
        <v>0.96278021121589408</v>
      </c>
      <c r="CN176" s="132">
        <f t="shared" si="107"/>
        <v>0.96283290633305574</v>
      </c>
      <c r="CO176" s="132">
        <f t="shared" si="107"/>
        <v>0.96287545236417393</v>
      </c>
      <c r="CP176" s="132">
        <f t="shared" si="107"/>
        <v>0.96290408230011482</v>
      </c>
      <c r="CQ176" s="132">
        <f t="shared" si="107"/>
        <v>0.98622403339554388</v>
      </c>
      <c r="CR176" s="132">
        <f t="shared" si="107"/>
        <v>0.98332397390457471</v>
      </c>
      <c r="CS176" s="132">
        <f t="shared" si="107"/>
        <v>0.98334222820591033</v>
      </c>
      <c r="CT176" s="132">
        <f t="shared" si="107"/>
        <v>0.98335564579032453</v>
      </c>
      <c r="CU176" s="132">
        <f t="shared" si="107"/>
        <v>0.9833633815043209</v>
      </c>
      <c r="CV176" s="132">
        <f t="shared" si="107"/>
        <v>1</v>
      </c>
      <c r="CW176" s="132">
        <f t="shared" si="107"/>
        <v>1</v>
      </c>
      <c r="CX176" s="132">
        <f t="shared" si="107"/>
        <v>1</v>
      </c>
      <c r="CY176" s="132">
        <f t="shared" si="107"/>
        <v>0.80856437794839964</v>
      </c>
    </row>
    <row r="178" spans="2:88">
      <c r="B178" s="1" t="s">
        <v>413</v>
      </c>
    </row>
    <row r="179" spans="2:88">
      <c r="B179" t="s">
        <v>136</v>
      </c>
      <c r="E179" s="17">
        <f>IFERROR(AVERAGEIF($B$4:$B$155,$B179,E$4:E$155),"")</f>
        <v>34.280753505687592</v>
      </c>
      <c r="F179" s="5">
        <f t="shared" ref="F179:CI185" si="108">IFERROR(AVERAGEIF($B$4:$B$155,$B179,F$4:F$155),"")</f>
        <v>35.923464985873309</v>
      </c>
      <c r="G179" s="5">
        <f t="shared" si="108"/>
        <v>36.430840995334179</v>
      </c>
      <c r="H179" s="5">
        <f t="shared" si="108"/>
        <v>37.91069210195414</v>
      </c>
      <c r="I179" s="5">
        <f t="shared" si="108"/>
        <v>37.152465973636808</v>
      </c>
      <c r="J179" s="5">
        <f t="shared" si="108"/>
        <v>38.060131428916755</v>
      </c>
      <c r="K179" s="5">
        <f t="shared" si="108"/>
        <v>38.563666506404303</v>
      </c>
      <c r="L179" s="5">
        <f t="shared" si="108"/>
        <v>38.96445961204374</v>
      </c>
      <c r="M179" s="5">
        <f t="shared" si="108"/>
        <v>38.620954928680483</v>
      </c>
      <c r="N179" s="5">
        <f t="shared" si="108"/>
        <v>37.712906257905736</v>
      </c>
      <c r="O179" s="5">
        <f t="shared" si="108"/>
        <v>37.159267538700938</v>
      </c>
      <c r="P179" s="5">
        <f t="shared" si="108"/>
        <v>38.295979715478353</v>
      </c>
      <c r="Q179" s="5">
        <f t="shared" si="108"/>
        <v>37.393473496724795</v>
      </c>
      <c r="R179" s="5">
        <f t="shared" si="108"/>
        <v>37.445715927397565</v>
      </c>
      <c r="S179" s="5">
        <f t="shared" si="108"/>
        <v>39.703526706096689</v>
      </c>
      <c r="BV179" s="17">
        <f t="shared" si="108"/>
        <v>62</v>
      </c>
      <c r="BW179" s="5">
        <f t="shared" si="108"/>
        <v>90</v>
      </c>
      <c r="BX179" s="5">
        <f t="shared" si="108"/>
        <v>91</v>
      </c>
      <c r="BY179" s="5">
        <f t="shared" si="108"/>
        <v>96</v>
      </c>
      <c r="BZ179" s="5">
        <f t="shared" si="108"/>
        <v>96</v>
      </c>
      <c r="CA179" s="5">
        <f t="shared" si="108"/>
        <v>101</v>
      </c>
      <c r="CB179" s="5">
        <f t="shared" si="108"/>
        <v>101</v>
      </c>
      <c r="CC179" s="5">
        <f t="shared" si="108"/>
        <v>95</v>
      </c>
      <c r="CD179" s="5">
        <f t="shared" si="108"/>
        <v>101</v>
      </c>
      <c r="CE179" s="5">
        <f t="shared" si="108"/>
        <v>105</v>
      </c>
      <c r="CF179" s="5">
        <f t="shared" si="108"/>
        <v>108</v>
      </c>
      <c r="CG179" s="5">
        <f t="shared" si="108"/>
        <v>115</v>
      </c>
      <c r="CH179" s="5">
        <f t="shared" si="108"/>
        <v>120</v>
      </c>
      <c r="CI179" s="5">
        <f t="shared" si="108"/>
        <v>122</v>
      </c>
      <c r="CJ179" s="5"/>
    </row>
    <row r="180" spans="2:88">
      <c r="B180" t="s">
        <v>130</v>
      </c>
      <c r="E180" s="17"/>
      <c r="F180" s="5">
        <f t="shared" si="108"/>
        <v>40.267095812969977</v>
      </c>
      <c r="G180" s="5">
        <f t="shared" si="108"/>
        <v>40.679319946768814</v>
      </c>
      <c r="H180" s="5">
        <f t="shared" si="108"/>
        <v>42.223725881563993</v>
      </c>
      <c r="I180" s="5">
        <f t="shared" si="108"/>
        <v>41.928351922251288</v>
      </c>
      <c r="J180" s="5">
        <f t="shared" si="108"/>
        <v>40.721854759898008</v>
      </c>
      <c r="K180" s="5">
        <f t="shared" si="108"/>
        <v>40.994674896212395</v>
      </c>
      <c r="L180" s="5">
        <f t="shared" si="108"/>
        <v>40.587444397269124</v>
      </c>
      <c r="M180" s="5">
        <f t="shared" si="108"/>
        <v>41.956788503680357</v>
      </c>
      <c r="N180" s="5">
        <f t="shared" si="108"/>
        <v>42.206800190045939</v>
      </c>
      <c r="O180" s="5">
        <f t="shared" si="108"/>
        <v>40.8171383961594</v>
      </c>
      <c r="P180" s="5">
        <f t="shared" si="108"/>
        <v>41.82213126651687</v>
      </c>
      <c r="Q180" s="5">
        <f t="shared" si="108"/>
        <v>40.501112647363968</v>
      </c>
      <c r="R180" s="5">
        <f t="shared" si="108"/>
        <v>40.183592485307749</v>
      </c>
      <c r="S180" s="5">
        <f t="shared" si="108"/>
        <v>42.033333926609295</v>
      </c>
      <c r="BV180" s="17" t="str">
        <f t="shared" si="108"/>
        <v/>
      </c>
      <c r="BW180" s="5">
        <f t="shared" si="108"/>
        <v>74</v>
      </c>
      <c r="BX180" s="5">
        <f t="shared" si="108"/>
        <v>73</v>
      </c>
      <c r="BY180" s="5">
        <f t="shared" si="108"/>
        <v>70</v>
      </c>
      <c r="BZ180" s="5">
        <f t="shared" si="108"/>
        <v>72</v>
      </c>
      <c r="CA180" s="5">
        <f t="shared" si="108"/>
        <v>89</v>
      </c>
      <c r="CB180" s="5">
        <f t="shared" si="108"/>
        <v>88</v>
      </c>
      <c r="CC180" s="5">
        <f t="shared" si="108"/>
        <v>88</v>
      </c>
      <c r="CD180" s="5">
        <f t="shared" si="108"/>
        <v>84</v>
      </c>
      <c r="CE180" s="5">
        <f t="shared" si="108"/>
        <v>85</v>
      </c>
      <c r="CF180" s="5">
        <f t="shared" si="108"/>
        <v>92</v>
      </c>
      <c r="CG180" s="5">
        <f t="shared" si="108"/>
        <v>90</v>
      </c>
      <c r="CH180" s="5">
        <f t="shared" si="108"/>
        <v>102</v>
      </c>
      <c r="CI180" s="5">
        <f t="shared" si="108"/>
        <v>105</v>
      </c>
      <c r="CJ180" s="5"/>
    </row>
    <row r="181" spans="2:88">
      <c r="B181" t="s">
        <v>29</v>
      </c>
      <c r="E181" s="17"/>
      <c r="F181" s="5">
        <f t="shared" si="108"/>
        <v>44.154057723966069</v>
      </c>
      <c r="G181" s="5">
        <f t="shared" si="108"/>
        <v>46.282109452471509</v>
      </c>
      <c r="H181" s="5">
        <f t="shared" si="108"/>
        <v>46.135779020520062</v>
      </c>
      <c r="I181" s="5">
        <f t="shared" si="108"/>
        <v>49.036029172112855</v>
      </c>
      <c r="J181" s="5">
        <f t="shared" si="108"/>
        <v>49.666628125214508</v>
      </c>
      <c r="K181" s="5">
        <f t="shared" si="108"/>
        <v>50.230197680970548</v>
      </c>
      <c r="L181" s="5">
        <f t="shared" si="108"/>
        <v>50.521906916619557</v>
      </c>
      <c r="M181" s="5">
        <f t="shared" si="108"/>
        <v>50.374517890677033</v>
      </c>
      <c r="N181" s="5">
        <f t="shared" si="108"/>
        <v>49.394383287588937</v>
      </c>
      <c r="O181" s="5">
        <f t="shared" si="108"/>
        <v>52.144588819302768</v>
      </c>
      <c r="P181" s="5">
        <f t="shared" si="108"/>
        <v>54.513302423209439</v>
      </c>
      <c r="Q181" s="5">
        <f t="shared" si="108"/>
        <v>55.746835019835999</v>
      </c>
      <c r="R181" s="5">
        <f t="shared" si="108"/>
        <v>55.967852543542634</v>
      </c>
      <c r="S181" s="5">
        <f t="shared" si="108"/>
        <v>56.14259850135717</v>
      </c>
      <c r="BV181" s="17" t="str">
        <f t="shared" si="108"/>
        <v/>
      </c>
      <c r="BW181" s="5">
        <f t="shared" si="108"/>
        <v>52</v>
      </c>
      <c r="BX181" s="5">
        <f t="shared" si="108"/>
        <v>34</v>
      </c>
      <c r="BY181" s="5">
        <f t="shared" si="108"/>
        <v>47</v>
      </c>
      <c r="BZ181" s="5">
        <f t="shared" si="108"/>
        <v>29</v>
      </c>
      <c r="CA181" s="5">
        <f t="shared" si="108"/>
        <v>29</v>
      </c>
      <c r="CB181" s="5">
        <f t="shared" si="108"/>
        <v>29</v>
      </c>
      <c r="CC181" s="5">
        <f t="shared" si="108"/>
        <v>26</v>
      </c>
      <c r="CD181" s="5">
        <f t="shared" si="108"/>
        <v>33</v>
      </c>
      <c r="CE181" s="5">
        <f t="shared" si="108"/>
        <v>32</v>
      </c>
      <c r="CF181" s="5">
        <f t="shared" si="108"/>
        <v>23</v>
      </c>
      <c r="CG181" s="5">
        <f t="shared" si="108"/>
        <v>17</v>
      </c>
      <c r="CH181" s="5">
        <f t="shared" si="108"/>
        <v>12</v>
      </c>
      <c r="CI181" s="5">
        <f t="shared" si="108"/>
        <v>14</v>
      </c>
      <c r="CJ181" s="5"/>
    </row>
    <row r="182" spans="2:88">
      <c r="B182" t="s">
        <v>40</v>
      </c>
      <c r="E182" s="17"/>
      <c r="F182" s="5">
        <f t="shared" si="108"/>
        <v>45.016585857012956</v>
      </c>
      <c r="G182" s="5">
        <f t="shared" si="108"/>
        <v>45.62340758544245</v>
      </c>
      <c r="H182" s="5">
        <f t="shared" si="108"/>
        <v>47.909201277640506</v>
      </c>
      <c r="I182" s="5">
        <f t="shared" si="108"/>
        <v>46.808794586607029</v>
      </c>
      <c r="J182" s="5">
        <f t="shared" si="108"/>
        <v>46.80239789994139</v>
      </c>
      <c r="K182" s="5">
        <f t="shared" si="108"/>
        <v>47.918157561319681</v>
      </c>
      <c r="L182" s="5">
        <f t="shared" si="108"/>
        <v>49.387058721407634</v>
      </c>
      <c r="M182" s="5">
        <f t="shared" si="108"/>
        <v>49.991077074274003</v>
      </c>
      <c r="N182" s="5">
        <f t="shared" si="108"/>
        <v>50.711319898856033</v>
      </c>
      <c r="O182" s="5">
        <f t="shared" si="108"/>
        <v>50.2609225106644</v>
      </c>
      <c r="P182" s="5">
        <f t="shared" si="108"/>
        <v>51.739152765724938</v>
      </c>
      <c r="Q182" s="5">
        <f t="shared" si="108"/>
        <v>52.498107048021915</v>
      </c>
      <c r="R182" s="5">
        <f t="shared" si="108"/>
        <v>52.731317277417212</v>
      </c>
      <c r="S182" s="5">
        <f t="shared" si="108"/>
        <v>56.775692047071175</v>
      </c>
      <c r="BV182" s="17" t="str">
        <f t="shared" si="108"/>
        <v/>
      </c>
      <c r="BW182" s="5">
        <f t="shared" si="108"/>
        <v>47</v>
      </c>
      <c r="BX182" s="5">
        <f t="shared" si="108"/>
        <v>40</v>
      </c>
      <c r="BY182" s="5">
        <f t="shared" si="108"/>
        <v>37</v>
      </c>
      <c r="BZ182" s="5">
        <f t="shared" si="108"/>
        <v>40</v>
      </c>
      <c r="CA182" s="5">
        <f t="shared" si="108"/>
        <v>41</v>
      </c>
      <c r="CB182" s="5">
        <f t="shared" si="108"/>
        <v>39</v>
      </c>
      <c r="CC182" s="5">
        <f t="shared" si="108"/>
        <v>37</v>
      </c>
      <c r="CD182" s="5">
        <f t="shared" si="108"/>
        <v>36</v>
      </c>
      <c r="CE182" s="5">
        <f t="shared" si="108"/>
        <v>25</v>
      </c>
      <c r="CF182" s="5">
        <f t="shared" si="108"/>
        <v>34</v>
      </c>
      <c r="CG182" s="5">
        <f t="shared" si="108"/>
        <v>28</v>
      </c>
      <c r="CH182" s="5">
        <f t="shared" si="108"/>
        <v>23</v>
      </c>
      <c r="CI182" s="5">
        <f t="shared" si="108"/>
        <v>29</v>
      </c>
      <c r="CJ182" s="5"/>
    </row>
    <row r="183" spans="2:88">
      <c r="B183" t="s">
        <v>44</v>
      </c>
      <c r="E183" s="17">
        <f t="shared" ref="E183" si="109">IFERROR(AVERAGEIF($B$4:$B$155,$B183,E$4:E$155),"")</f>
        <v>46.453565965477139</v>
      </c>
      <c r="F183" s="5">
        <f t="shared" si="108"/>
        <v>47.228845852541333</v>
      </c>
      <c r="G183" s="5">
        <f t="shared" si="108"/>
        <v>48.339423087897167</v>
      </c>
      <c r="H183" s="5">
        <f t="shared" si="108"/>
        <v>45.792796601636368</v>
      </c>
      <c r="I183" s="5">
        <f t="shared" si="108"/>
        <v>48.828561603452258</v>
      </c>
      <c r="J183" s="5">
        <f t="shared" si="108"/>
        <v>50.395871049550614</v>
      </c>
      <c r="K183" s="5">
        <f t="shared" si="108"/>
        <v>49.015048632938445</v>
      </c>
      <c r="L183" s="5">
        <f t="shared" si="108"/>
        <v>49.903319920756481</v>
      </c>
      <c r="M183" s="5">
        <f t="shared" si="108"/>
        <v>49.150985492620698</v>
      </c>
      <c r="N183" s="5">
        <f t="shared" si="108"/>
        <v>48.682624601667754</v>
      </c>
      <c r="O183" s="5">
        <f t="shared" si="108"/>
        <v>50.433921608892099</v>
      </c>
      <c r="P183" s="5">
        <f t="shared" si="108"/>
        <v>50.640126104341306</v>
      </c>
      <c r="Q183" s="5">
        <f t="shared" si="108"/>
        <v>51.178117525925977</v>
      </c>
      <c r="R183" s="5">
        <f t="shared" si="108"/>
        <v>51.815470188528032</v>
      </c>
      <c r="S183" s="5">
        <f t="shared" si="108"/>
        <v>54.392346200023141</v>
      </c>
      <c r="BV183" s="17">
        <f t="shared" si="108"/>
        <v>28</v>
      </c>
      <c r="BW183" s="5">
        <f t="shared" si="108"/>
        <v>30</v>
      </c>
      <c r="BX183" s="5">
        <f t="shared" si="108"/>
        <v>24</v>
      </c>
      <c r="BY183" s="5">
        <f t="shared" si="108"/>
        <v>50</v>
      </c>
      <c r="BZ183" s="5">
        <f t="shared" si="108"/>
        <v>32</v>
      </c>
      <c r="CA183" s="5">
        <f t="shared" si="108"/>
        <v>24</v>
      </c>
      <c r="CB183" s="5">
        <f t="shared" si="108"/>
        <v>34</v>
      </c>
      <c r="CC183" s="5">
        <f t="shared" si="108"/>
        <v>32</v>
      </c>
      <c r="CD183" s="5">
        <f t="shared" si="108"/>
        <v>39</v>
      </c>
      <c r="CE183" s="5">
        <f t="shared" si="108"/>
        <v>39</v>
      </c>
      <c r="CF183" s="5">
        <f t="shared" si="108"/>
        <v>32</v>
      </c>
      <c r="CG183" s="5">
        <f t="shared" si="108"/>
        <v>32</v>
      </c>
      <c r="CH183" s="5">
        <f t="shared" si="108"/>
        <v>31</v>
      </c>
      <c r="CI183" s="5">
        <f t="shared" si="108"/>
        <v>31</v>
      </c>
      <c r="CJ183" s="5"/>
    </row>
    <row r="184" spans="2:88">
      <c r="B184" t="s">
        <v>52</v>
      </c>
      <c r="E184" s="17"/>
      <c r="F184" s="5">
        <f t="shared" si="108"/>
        <v>45.668854483347104</v>
      </c>
      <c r="G184" s="5">
        <f t="shared" si="108"/>
        <v>48.34088863082183</v>
      </c>
      <c r="H184" s="5">
        <f t="shared" si="108"/>
        <v>47.454389836576226</v>
      </c>
      <c r="I184" s="5">
        <f t="shared" si="108"/>
        <v>46.400029354854176</v>
      </c>
      <c r="J184" s="5">
        <f t="shared" si="108"/>
        <v>45.412313873734568</v>
      </c>
      <c r="K184" s="5">
        <f t="shared" si="108"/>
        <v>46.415853976979072</v>
      </c>
      <c r="L184" s="5">
        <f t="shared" si="108"/>
        <v>48.424451616327019</v>
      </c>
      <c r="M184" s="5">
        <f t="shared" si="108"/>
        <v>48.677668399311493</v>
      </c>
      <c r="N184" s="5">
        <f t="shared" si="108"/>
        <v>47.317754282837889</v>
      </c>
      <c r="O184" s="5">
        <f t="shared" si="108"/>
        <v>48.25081043168192</v>
      </c>
      <c r="P184" s="5">
        <f t="shared" si="108"/>
        <v>49.46967816511458</v>
      </c>
      <c r="Q184" s="5">
        <f t="shared" si="108"/>
        <v>51.218394084488907</v>
      </c>
      <c r="R184" s="5">
        <f t="shared" si="108"/>
        <v>50.697618294613434</v>
      </c>
      <c r="S184" s="5">
        <f t="shared" si="108"/>
        <v>52.59968140154124</v>
      </c>
      <c r="BV184" s="17" t="str">
        <f t="shared" si="108"/>
        <v/>
      </c>
      <c r="BW184" s="5">
        <f t="shared" si="108"/>
        <v>39</v>
      </c>
      <c r="BX184" s="5">
        <f t="shared" si="108"/>
        <v>23</v>
      </c>
      <c r="BY184" s="5">
        <f t="shared" si="108"/>
        <v>41</v>
      </c>
      <c r="BZ184" s="5">
        <f t="shared" si="108"/>
        <v>43</v>
      </c>
      <c r="CA184" s="5">
        <f t="shared" si="108"/>
        <v>50</v>
      </c>
      <c r="CB184" s="5">
        <f t="shared" si="108"/>
        <v>49</v>
      </c>
      <c r="CC184" s="5">
        <f t="shared" si="108"/>
        <v>46</v>
      </c>
      <c r="CD184" s="5">
        <f t="shared" si="108"/>
        <v>43</v>
      </c>
      <c r="CE184" s="5">
        <f t="shared" si="108"/>
        <v>50</v>
      </c>
      <c r="CF184" s="5">
        <f t="shared" si="108"/>
        <v>46</v>
      </c>
      <c r="CG184" s="5">
        <f t="shared" si="108"/>
        <v>38</v>
      </c>
      <c r="CH184" s="5">
        <f t="shared" si="108"/>
        <v>28</v>
      </c>
      <c r="CI184" s="5">
        <f t="shared" si="108"/>
        <v>40</v>
      </c>
      <c r="CJ184" s="5"/>
    </row>
    <row r="185" spans="2:88">
      <c r="B185" t="s">
        <v>75</v>
      </c>
      <c r="E185" s="17"/>
      <c r="F185" s="5">
        <f t="shared" si="108"/>
        <v>47.493547240941034</v>
      </c>
      <c r="G185" s="5">
        <f t="shared" si="108"/>
        <v>46.293414611425234</v>
      </c>
      <c r="H185" s="5">
        <f t="shared" si="108"/>
        <v>47.338839775497732</v>
      </c>
      <c r="I185" s="5">
        <f t="shared" si="108"/>
        <v>47.606349670848836</v>
      </c>
      <c r="J185" s="5">
        <f t="shared" si="108"/>
        <v>48.551756075444615</v>
      </c>
      <c r="K185" s="5">
        <f t="shared" si="108"/>
        <v>46.789135286352668</v>
      </c>
      <c r="L185" s="5">
        <f t="shared" si="108"/>
        <v>46.870774545200412</v>
      </c>
      <c r="M185" s="5">
        <f t="shared" si="108"/>
        <v>47.087427196029083</v>
      </c>
      <c r="N185" s="5">
        <f t="shared" si="108"/>
        <v>47.939341593992935</v>
      </c>
      <c r="O185" s="5">
        <f t="shared" si="108"/>
        <v>48.339734765781479</v>
      </c>
      <c r="P185" s="5">
        <f t="shared" si="108"/>
        <v>47.385395079486557</v>
      </c>
      <c r="Q185" s="5">
        <f t="shared" si="108"/>
        <v>46.570690510214668</v>
      </c>
      <c r="R185" s="5">
        <f t="shared" si="108"/>
        <v>47.063726179533759</v>
      </c>
      <c r="S185" s="5">
        <f t="shared" si="108"/>
        <v>50.253482999158692</v>
      </c>
      <c r="BV185" s="17" t="str">
        <f t="shared" si="108"/>
        <v/>
      </c>
      <c r="BW185" s="5">
        <f t="shared" si="108"/>
        <v>28</v>
      </c>
      <c r="BX185" s="5">
        <f t="shared" si="108"/>
        <v>33</v>
      </c>
      <c r="BY185" s="5">
        <f t="shared" si="108"/>
        <v>44</v>
      </c>
      <c r="BZ185" s="5">
        <f t="shared" si="108"/>
        <v>34</v>
      </c>
      <c r="CA185" s="5">
        <f t="shared" si="108"/>
        <v>36</v>
      </c>
      <c r="CB185" s="5">
        <f t="shared" si="108"/>
        <v>47</v>
      </c>
      <c r="CC185" s="5">
        <f t="shared" si="108"/>
        <v>51</v>
      </c>
      <c r="CD185" s="5">
        <f t="shared" si="108"/>
        <v>49</v>
      </c>
      <c r="CE185" s="5">
        <f t="shared" si="108"/>
        <v>44</v>
      </c>
      <c r="CF185" s="5">
        <f t="shared" si="108"/>
        <v>45</v>
      </c>
      <c r="CG185" s="5">
        <f t="shared" si="108"/>
        <v>53</v>
      </c>
      <c r="CH185" s="5">
        <f t="shared" si="108"/>
        <v>61</v>
      </c>
      <c r="CI185" s="5">
        <f t="shared" si="108"/>
        <v>57</v>
      </c>
      <c r="CJ185" s="5"/>
    </row>
    <row r="187" spans="2:88">
      <c r="B187" s="1" t="s">
        <v>414</v>
      </c>
    </row>
    <row r="188" spans="2:88">
      <c r="B188" t="s">
        <v>406</v>
      </c>
      <c r="E188" s="17">
        <f t="shared" ref="E188:S188" si="110">SUMIF($D$4:$D$155,1,CZ$4:CZ$155)/SUMIF($D$4:$D$155,1,CK$4:CK$155)</f>
        <v>44.452836422658358</v>
      </c>
      <c r="F188" s="5">
        <f t="shared" si="110"/>
        <v>44.337197843215151</v>
      </c>
      <c r="G188" s="5">
        <f t="shared" si="110"/>
        <v>45.416298246016026</v>
      </c>
      <c r="H188" s="5">
        <f t="shared" si="110"/>
        <v>45.871573846102699</v>
      </c>
      <c r="I188" s="5">
        <f t="shared" si="110"/>
        <v>45.6047817759585</v>
      </c>
      <c r="J188" s="5">
        <f t="shared" si="110"/>
        <v>46.116953775390314</v>
      </c>
      <c r="K188" s="5">
        <f t="shared" si="110"/>
        <v>46.865049804602855</v>
      </c>
      <c r="L188" s="5">
        <f t="shared" si="110"/>
        <v>47.523869096857595</v>
      </c>
      <c r="M188" s="5">
        <f t="shared" si="110"/>
        <v>47.962259546480809</v>
      </c>
      <c r="N188" s="5">
        <f t="shared" si="110"/>
        <v>48.14799927826499</v>
      </c>
      <c r="O188" s="5">
        <f t="shared" si="110"/>
        <v>48.54337073431418</v>
      </c>
      <c r="P188" s="5">
        <f t="shared" si="110"/>
        <v>48.969896407713676</v>
      </c>
      <c r="Q188" s="5">
        <f t="shared" si="110"/>
        <v>49.564473191910665</v>
      </c>
      <c r="R188" s="5">
        <f t="shared" si="110"/>
        <v>49.680543924750793</v>
      </c>
      <c r="S188" s="5">
        <f t="shared" si="110"/>
        <v>52.321669274630892</v>
      </c>
    </row>
    <row r="189" spans="2:88">
      <c r="B189" t="s">
        <v>136</v>
      </c>
      <c r="E189" s="17">
        <f>IFERROR(AVERAGEIF($B$4:$B$155,$B189,E$4:E$155),"")</f>
        <v>34.280753505687592</v>
      </c>
      <c r="F189" s="5">
        <f t="shared" ref="F189:S195" si="111">IFERROR(AVERAGEIF($B$4:$B$155,$B189,F$4:F$155),"")</f>
        <v>35.923464985873309</v>
      </c>
      <c r="G189" s="5">
        <f t="shared" si="111"/>
        <v>36.430840995334179</v>
      </c>
      <c r="H189" s="5">
        <f t="shared" si="111"/>
        <v>37.91069210195414</v>
      </c>
      <c r="I189" s="5">
        <f t="shared" si="111"/>
        <v>37.152465973636808</v>
      </c>
      <c r="J189" s="5">
        <f t="shared" si="111"/>
        <v>38.060131428916755</v>
      </c>
      <c r="K189" s="5">
        <f t="shared" si="111"/>
        <v>38.563666506404303</v>
      </c>
      <c r="L189" s="5">
        <f t="shared" si="111"/>
        <v>38.96445961204374</v>
      </c>
      <c r="M189" s="5">
        <f t="shared" si="111"/>
        <v>38.620954928680483</v>
      </c>
      <c r="N189" s="5">
        <f t="shared" si="111"/>
        <v>37.712906257905736</v>
      </c>
      <c r="O189" s="5">
        <f t="shared" si="111"/>
        <v>37.159267538700938</v>
      </c>
      <c r="P189" s="5">
        <f t="shared" si="111"/>
        <v>38.295979715478353</v>
      </c>
      <c r="Q189" s="5">
        <f t="shared" si="111"/>
        <v>37.393473496724795</v>
      </c>
      <c r="R189" s="5">
        <f t="shared" si="111"/>
        <v>37.445715927397565</v>
      </c>
      <c r="S189" s="5">
        <f t="shared" si="111"/>
        <v>39.703526706096689</v>
      </c>
    </row>
    <row r="190" spans="2:88">
      <c r="B190" t="s">
        <v>29</v>
      </c>
      <c r="E190" s="17"/>
      <c r="F190" s="5">
        <f t="shared" si="111"/>
        <v>44.154057723966069</v>
      </c>
      <c r="G190" s="5">
        <f t="shared" si="111"/>
        <v>46.282109452471509</v>
      </c>
      <c r="H190" s="5">
        <f t="shared" si="111"/>
        <v>46.135779020520062</v>
      </c>
      <c r="I190" s="5">
        <f t="shared" si="111"/>
        <v>49.036029172112855</v>
      </c>
      <c r="J190" s="5">
        <f t="shared" si="111"/>
        <v>49.666628125214508</v>
      </c>
      <c r="K190" s="5">
        <f t="shared" si="111"/>
        <v>50.230197680970548</v>
      </c>
      <c r="L190" s="5">
        <f t="shared" si="111"/>
        <v>50.521906916619557</v>
      </c>
      <c r="M190" s="5">
        <f t="shared" si="111"/>
        <v>50.374517890677033</v>
      </c>
      <c r="N190" s="5">
        <f t="shared" si="111"/>
        <v>49.394383287588937</v>
      </c>
      <c r="O190" s="5">
        <f t="shared" si="111"/>
        <v>52.144588819302768</v>
      </c>
      <c r="P190" s="5">
        <f t="shared" si="111"/>
        <v>54.513302423209439</v>
      </c>
      <c r="Q190" s="5">
        <f t="shared" si="111"/>
        <v>55.746835019835999</v>
      </c>
      <c r="R190" s="5">
        <f t="shared" si="111"/>
        <v>55.967852543542634</v>
      </c>
      <c r="S190" s="5">
        <f t="shared" si="111"/>
        <v>56.14259850135717</v>
      </c>
    </row>
    <row r="191" spans="2:88">
      <c r="B191" t="s">
        <v>75</v>
      </c>
      <c r="E191" s="17"/>
      <c r="F191" s="5">
        <f t="shared" si="111"/>
        <v>47.493547240941034</v>
      </c>
      <c r="G191" s="5">
        <f t="shared" si="111"/>
        <v>46.293414611425234</v>
      </c>
      <c r="H191" s="5">
        <f t="shared" si="111"/>
        <v>47.338839775497732</v>
      </c>
      <c r="I191" s="5">
        <f t="shared" si="111"/>
        <v>47.606349670848836</v>
      </c>
      <c r="J191" s="5">
        <f t="shared" si="111"/>
        <v>48.551756075444615</v>
      </c>
      <c r="K191" s="5">
        <f t="shared" si="111"/>
        <v>46.789135286352668</v>
      </c>
      <c r="L191" s="5">
        <f t="shared" si="111"/>
        <v>46.870774545200412</v>
      </c>
      <c r="M191" s="5">
        <f t="shared" si="111"/>
        <v>47.087427196029083</v>
      </c>
      <c r="N191" s="5">
        <f t="shared" si="111"/>
        <v>47.939341593992935</v>
      </c>
      <c r="O191" s="5">
        <f t="shared" si="111"/>
        <v>48.339734765781479</v>
      </c>
      <c r="P191" s="5">
        <f t="shared" si="111"/>
        <v>47.385395079486557</v>
      </c>
      <c r="Q191" s="5">
        <f t="shared" si="111"/>
        <v>46.570690510214668</v>
      </c>
      <c r="R191" s="5">
        <f t="shared" si="111"/>
        <v>47.063726179533759</v>
      </c>
      <c r="S191" s="5">
        <f t="shared" si="111"/>
        <v>50.253482999158692</v>
      </c>
    </row>
    <row r="192" spans="2:88">
      <c r="B192" t="s">
        <v>108</v>
      </c>
      <c r="E192" s="17">
        <f t="shared" ref="E192:E195" si="112">IFERROR(AVERAGEIF($B$4:$B$155,$B192,E$4:E$155),"")</f>
        <v>41.431225256680527</v>
      </c>
      <c r="F192" s="5">
        <f t="shared" si="111"/>
        <v>42.879346115646626</v>
      </c>
      <c r="G192" s="5">
        <f t="shared" si="111"/>
        <v>42.497923440605007</v>
      </c>
      <c r="H192" s="5">
        <f t="shared" si="111"/>
        <v>39.086009599339022</v>
      </c>
      <c r="I192" s="5">
        <f t="shared" si="111"/>
        <v>39.714766305343758</v>
      </c>
      <c r="J192" s="5">
        <f t="shared" si="111"/>
        <v>41.395516811141349</v>
      </c>
      <c r="K192" s="5">
        <f t="shared" si="111"/>
        <v>41.513016963769573</v>
      </c>
      <c r="L192" s="5">
        <f t="shared" si="111"/>
        <v>42.223712273473268</v>
      </c>
      <c r="M192" s="5">
        <f t="shared" si="111"/>
        <v>42.228141295004875</v>
      </c>
      <c r="N192" s="5">
        <f t="shared" si="111"/>
        <v>42.991015101971108</v>
      </c>
      <c r="O192" s="5">
        <f t="shared" si="111"/>
        <v>43.481801781191002</v>
      </c>
      <c r="P192" s="5">
        <f t="shared" si="111"/>
        <v>41.679502775694075</v>
      </c>
      <c r="Q192" s="5">
        <f t="shared" si="111"/>
        <v>41.764391751459037</v>
      </c>
      <c r="R192" s="5">
        <f t="shared" si="111"/>
        <v>41.88879498584113</v>
      </c>
      <c r="S192" s="5">
        <f t="shared" si="111"/>
        <v>45.627483702751412</v>
      </c>
    </row>
    <row r="193" spans="2:19">
      <c r="B193" t="s">
        <v>124</v>
      </c>
      <c r="E193" s="17">
        <f t="shared" si="112"/>
        <v>50.382971677467964</v>
      </c>
      <c r="F193" s="5">
        <f t="shared" si="111"/>
        <v>47.962502201459941</v>
      </c>
      <c r="G193" s="5">
        <f t="shared" si="111"/>
        <v>49.206065082804379</v>
      </c>
      <c r="H193" s="5">
        <f t="shared" si="111"/>
        <v>44.726032612604236</v>
      </c>
      <c r="I193" s="5">
        <f t="shared" si="111"/>
        <v>48.059390270061897</v>
      </c>
      <c r="J193" s="5">
        <f t="shared" si="111"/>
        <v>45.654123653207677</v>
      </c>
      <c r="K193" s="5">
        <f t="shared" si="111"/>
        <v>46.28362235236424</v>
      </c>
      <c r="L193" s="5">
        <f t="shared" si="111"/>
        <v>44.562121563305858</v>
      </c>
      <c r="M193" s="5">
        <f t="shared" si="111"/>
        <v>44.49977439741599</v>
      </c>
      <c r="N193" s="5">
        <f t="shared" si="111"/>
        <v>44.101263315145168</v>
      </c>
      <c r="O193" s="5">
        <f t="shared" si="111"/>
        <v>43.028984228617368</v>
      </c>
      <c r="P193" s="5">
        <f t="shared" si="111"/>
        <v>42.02997103252757</v>
      </c>
      <c r="Q193" s="5">
        <f t="shared" si="111"/>
        <v>40.296373131527645</v>
      </c>
      <c r="R193" s="5">
        <f t="shared" si="111"/>
        <v>36.372131822549619</v>
      </c>
      <c r="S193" s="5">
        <f t="shared" si="111"/>
        <v>43.757282125830827</v>
      </c>
    </row>
    <row r="194" spans="2:19">
      <c r="B194" t="s">
        <v>26</v>
      </c>
      <c r="E194" s="17"/>
      <c r="F194" s="5">
        <f t="shared" si="111"/>
        <v>52.373772350690963</v>
      </c>
      <c r="G194" s="5">
        <f t="shared" si="111"/>
        <v>54.257837538357123</v>
      </c>
      <c r="H194" s="5">
        <f t="shared" si="111"/>
        <v>57.130725785218672</v>
      </c>
      <c r="I194" s="5">
        <f t="shared" si="111"/>
        <v>54.910077471461797</v>
      </c>
      <c r="J194" s="5">
        <f t="shared" si="111"/>
        <v>55.488623806149072</v>
      </c>
      <c r="K194" s="5">
        <f t="shared" si="111"/>
        <v>53.453630350225779</v>
      </c>
      <c r="L194" s="5">
        <f t="shared" si="111"/>
        <v>56.618126678151938</v>
      </c>
      <c r="M194" s="5">
        <f t="shared" si="111"/>
        <v>55.712157533420644</v>
      </c>
      <c r="N194" s="5">
        <f t="shared" si="111"/>
        <v>54.19507017360803</v>
      </c>
      <c r="O194" s="5">
        <f t="shared" si="111"/>
        <v>53.783500819855014</v>
      </c>
      <c r="P194" s="5">
        <f t="shared" si="111"/>
        <v>52.991110821124444</v>
      </c>
      <c r="Q194" s="5">
        <f t="shared" si="111"/>
        <v>52.441661600279218</v>
      </c>
      <c r="R194" s="5">
        <f t="shared" si="111"/>
        <v>54.568922347814492</v>
      </c>
      <c r="S194" s="5">
        <f t="shared" si="111"/>
        <v>51.312086868354619</v>
      </c>
    </row>
    <row r="195" spans="2:19">
      <c r="B195" t="s">
        <v>137</v>
      </c>
      <c r="E195" s="17">
        <f t="shared" si="112"/>
        <v>30.484131828160663</v>
      </c>
      <c r="F195" s="5">
        <f t="shared" si="111"/>
        <v>31.384560525873326</v>
      </c>
      <c r="G195" s="5">
        <f t="shared" si="111"/>
        <v>33.076654303420952</v>
      </c>
      <c r="H195" s="5">
        <f t="shared" si="111"/>
        <v>32.64244488756416</v>
      </c>
      <c r="I195" s="5">
        <f t="shared" si="111"/>
        <v>33.429024074755169</v>
      </c>
      <c r="J195" s="5">
        <f t="shared" si="111"/>
        <v>32.300680030112645</v>
      </c>
      <c r="K195" s="5">
        <f t="shared" si="111"/>
        <v>34.331369354579977</v>
      </c>
      <c r="L195" s="5">
        <f t="shared" si="111"/>
        <v>34.096062924741098</v>
      </c>
      <c r="M195" s="5">
        <f t="shared" si="111"/>
        <v>37.022411265032261</v>
      </c>
      <c r="N195" s="5">
        <f t="shared" si="111"/>
        <v>38.069522369535328</v>
      </c>
      <c r="O195" s="5">
        <f t="shared" si="111"/>
        <v>37.481049106200402</v>
      </c>
      <c r="P195" s="5">
        <f t="shared" si="111"/>
        <v>35.447189672762072</v>
      </c>
      <c r="Q195" s="5">
        <f t="shared" si="111"/>
        <v>35.126810729112243</v>
      </c>
      <c r="R195" s="5">
        <f t="shared" si="111"/>
        <v>34.925046529251681</v>
      </c>
      <c r="S195" s="5">
        <f t="shared" si="111"/>
        <v>35.148909918977949</v>
      </c>
    </row>
  </sheetData>
  <autoFilter ref="A3:FV155" xr:uid="{E12742A3-E235-4D48-B5CA-64C8ADEB3493}"/>
  <mergeCells count="5">
    <mergeCell ref="E2:S2"/>
    <mergeCell ref="W2:AK2"/>
    <mergeCell ref="AN2:BB2"/>
    <mergeCell ref="BE2:BS2"/>
    <mergeCell ref="BV2:C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950E-F068-A249-A94D-E29FEC184420}">
  <dimension ref="A1:J151"/>
  <sheetViews>
    <sheetView topLeftCell="A138" zoomScale="90" zoomScaleNormal="90" workbookViewId="0">
      <selection activeCell="B144" sqref="B144:B146"/>
    </sheetView>
  </sheetViews>
  <sheetFormatPr defaultColWidth="10.88671875" defaultRowHeight="15"/>
  <cols>
    <col min="1" max="1" width="10.88671875" style="133"/>
    <col min="2" max="2" width="29.33203125" style="135" customWidth="1"/>
    <col min="3" max="5" width="37" style="135" customWidth="1"/>
    <col min="6" max="6" width="10.88671875" style="135"/>
    <col min="7" max="7" width="29.33203125" style="135" customWidth="1"/>
    <col min="8" max="10" width="37" style="135" customWidth="1"/>
    <col min="11" max="16384" width="10.88671875" style="135"/>
  </cols>
  <sheetData>
    <row r="1" spans="1:10" s="133" customFormat="1" ht="24.6">
      <c r="B1" s="184" t="s">
        <v>458</v>
      </c>
      <c r="C1" s="157"/>
      <c r="D1" s="157"/>
      <c r="E1" s="157"/>
      <c r="G1" s="157"/>
      <c r="H1" s="157"/>
      <c r="I1" s="157"/>
      <c r="J1" s="157"/>
    </row>
    <row r="2" spans="1:10" s="133" customFormat="1">
      <c r="A2" s="136"/>
      <c r="B2" s="178"/>
      <c r="C2" s="179"/>
      <c r="D2" s="179"/>
      <c r="E2" s="180"/>
      <c r="F2" s="181"/>
      <c r="G2" s="157"/>
      <c r="H2" s="157"/>
      <c r="I2" s="157"/>
      <c r="J2" s="157"/>
    </row>
    <row r="3" spans="1:10" s="133" customFormat="1" ht="98.4">
      <c r="A3" s="136"/>
      <c r="B3" s="137" t="s">
        <v>415</v>
      </c>
      <c r="C3" s="138" t="s">
        <v>169</v>
      </c>
      <c r="D3" s="138" t="s">
        <v>416</v>
      </c>
      <c r="E3" s="138" t="s">
        <v>417</v>
      </c>
      <c r="F3" s="181"/>
      <c r="G3" s="157"/>
      <c r="H3" s="157"/>
      <c r="I3" s="157"/>
      <c r="J3" s="157"/>
    </row>
    <row r="4" spans="1:10" s="133" customFormat="1" ht="55.8">
      <c r="A4" s="136"/>
      <c r="B4" s="140" t="s">
        <v>372</v>
      </c>
      <c r="C4" s="141" t="s">
        <v>418</v>
      </c>
      <c r="D4" s="141" t="s">
        <v>419</v>
      </c>
      <c r="E4" s="140" t="s">
        <v>420</v>
      </c>
      <c r="F4" s="181"/>
      <c r="G4" s="157"/>
      <c r="H4" s="157"/>
      <c r="I4" s="157"/>
      <c r="J4" s="157"/>
    </row>
    <row r="5" spans="1:10" s="133" customFormat="1" ht="55.8">
      <c r="A5" s="136"/>
      <c r="B5" s="142" t="s">
        <v>462</v>
      </c>
      <c r="C5" s="143" t="s">
        <v>421</v>
      </c>
      <c r="D5" s="143" t="s">
        <v>422</v>
      </c>
      <c r="E5" s="142" t="s">
        <v>423</v>
      </c>
      <c r="F5" s="181"/>
      <c r="G5" s="157"/>
      <c r="H5" s="157"/>
      <c r="I5" s="157"/>
      <c r="J5" s="157"/>
    </row>
    <row r="6" spans="1:10" s="133" customFormat="1" ht="37.200000000000003">
      <c r="A6" s="136"/>
      <c r="B6" s="144" t="s">
        <v>373</v>
      </c>
      <c r="C6" s="145" t="s">
        <v>424</v>
      </c>
      <c r="D6" s="145" t="s">
        <v>425</v>
      </c>
      <c r="E6" s="144" t="s">
        <v>426</v>
      </c>
      <c r="F6" s="181"/>
      <c r="G6" s="157"/>
      <c r="H6" s="157"/>
      <c r="I6" s="157"/>
      <c r="J6" s="157"/>
    </row>
    <row r="7" spans="1:10" s="133" customFormat="1">
      <c r="A7" s="136"/>
      <c r="B7" s="178"/>
      <c r="C7" s="179"/>
      <c r="D7" s="179"/>
      <c r="E7" s="180"/>
      <c r="F7" s="181"/>
      <c r="G7" s="157"/>
      <c r="H7" s="157"/>
      <c r="I7" s="157"/>
      <c r="J7" s="157"/>
    </row>
    <row r="8" spans="1:10" s="133" customFormat="1" ht="24.6">
      <c r="A8" s="136"/>
      <c r="B8" s="184" t="s">
        <v>456</v>
      </c>
      <c r="C8" s="179"/>
      <c r="D8" s="179"/>
      <c r="E8" s="180"/>
      <c r="F8" s="181"/>
      <c r="G8" s="157"/>
      <c r="H8" s="157"/>
      <c r="I8" s="157"/>
      <c r="J8" s="157"/>
    </row>
    <row r="9" spans="1:10" s="133" customFormat="1" ht="15.6" thickBot="1">
      <c r="A9" s="136"/>
      <c r="B9" s="178"/>
      <c r="C9" s="179"/>
      <c r="D9" s="179"/>
      <c r="E9" s="180"/>
      <c r="F9" s="181"/>
      <c r="G9" s="157"/>
      <c r="H9" s="157"/>
      <c r="I9" s="157"/>
      <c r="J9" s="157"/>
    </row>
    <row r="10" spans="1:10" s="133" customFormat="1" ht="123.6" thickBot="1">
      <c r="A10" s="136"/>
      <c r="B10" s="147" t="s">
        <v>427</v>
      </c>
      <c r="C10" s="148" t="s">
        <v>428</v>
      </c>
      <c r="D10" s="149" t="s">
        <v>429</v>
      </c>
      <c r="E10" s="150" t="s">
        <v>430</v>
      </c>
      <c r="F10" s="181"/>
      <c r="G10" s="157"/>
      <c r="H10" s="157"/>
      <c r="I10" s="157"/>
      <c r="J10" s="157"/>
    </row>
    <row r="11" spans="1:10" s="133" customFormat="1" ht="41.1" customHeight="1">
      <c r="A11" s="136"/>
      <c r="B11" s="195" t="s">
        <v>463</v>
      </c>
      <c r="C11" s="151" t="s">
        <v>431</v>
      </c>
      <c r="D11" s="151" t="s">
        <v>432</v>
      </c>
      <c r="E11" s="152" t="s">
        <v>433</v>
      </c>
      <c r="F11" s="181"/>
      <c r="G11" s="157"/>
      <c r="H11" s="157"/>
      <c r="I11" s="157"/>
      <c r="J11" s="157"/>
    </row>
    <row r="12" spans="1:10" s="133" customFormat="1" ht="41.1" customHeight="1">
      <c r="A12" s="136"/>
      <c r="B12" s="196"/>
      <c r="C12" s="153" t="s">
        <v>434</v>
      </c>
      <c r="D12" s="153" t="s">
        <v>435</v>
      </c>
      <c r="E12" s="154" t="s">
        <v>436</v>
      </c>
      <c r="F12" s="181"/>
      <c r="G12" s="157"/>
      <c r="H12" s="157"/>
      <c r="I12" s="157"/>
      <c r="J12" s="157"/>
    </row>
    <row r="13" spans="1:10" s="133" customFormat="1" ht="41.1" customHeight="1" thickBot="1">
      <c r="A13" s="136"/>
      <c r="B13" s="197"/>
      <c r="C13" s="155" t="s">
        <v>437</v>
      </c>
      <c r="D13" s="155" t="s">
        <v>438</v>
      </c>
      <c r="E13" s="155" t="s">
        <v>439</v>
      </c>
      <c r="F13" s="181"/>
      <c r="G13" s="157"/>
      <c r="H13" s="157"/>
      <c r="I13" s="157"/>
      <c r="J13" s="157"/>
    </row>
    <row r="14" spans="1:10" s="133" customFormat="1" ht="41.1" customHeight="1">
      <c r="A14" s="136"/>
      <c r="B14" s="198" t="s">
        <v>464</v>
      </c>
      <c r="C14" s="151" t="s">
        <v>440</v>
      </c>
      <c r="D14" s="151" t="s">
        <v>441</v>
      </c>
      <c r="E14" s="152" t="s">
        <v>442</v>
      </c>
      <c r="F14" s="181"/>
      <c r="G14" s="157"/>
      <c r="H14" s="157"/>
      <c r="I14" s="157"/>
      <c r="J14" s="157"/>
    </row>
    <row r="15" spans="1:10" s="133" customFormat="1" ht="41.1" customHeight="1">
      <c r="A15" s="136"/>
      <c r="B15" s="199"/>
      <c r="C15" s="153" t="s">
        <v>443</v>
      </c>
      <c r="D15" s="153" t="s">
        <v>444</v>
      </c>
      <c r="E15" s="154" t="s">
        <v>445</v>
      </c>
      <c r="F15" s="181"/>
      <c r="G15" s="157"/>
      <c r="H15" s="157"/>
      <c r="I15" s="157"/>
      <c r="J15" s="157"/>
    </row>
    <row r="16" spans="1:10" s="133" customFormat="1" ht="41.1" customHeight="1" thickBot="1">
      <c r="A16" s="136"/>
      <c r="B16" s="199"/>
      <c r="C16" s="155" t="s">
        <v>446</v>
      </c>
      <c r="D16" s="155" t="s">
        <v>447</v>
      </c>
      <c r="E16" s="155" t="s">
        <v>448</v>
      </c>
      <c r="F16" s="181"/>
      <c r="G16" s="157"/>
      <c r="H16" s="157"/>
      <c r="I16" s="157"/>
      <c r="J16" s="157"/>
    </row>
    <row r="17" spans="1:10" s="133" customFormat="1" ht="41.1" customHeight="1">
      <c r="A17" s="136"/>
      <c r="B17" s="200" t="s">
        <v>465</v>
      </c>
      <c r="C17" s="151" t="s">
        <v>433</v>
      </c>
      <c r="D17" s="151" t="s">
        <v>449</v>
      </c>
      <c r="E17" s="152" t="s">
        <v>450</v>
      </c>
      <c r="F17" s="181"/>
      <c r="G17" s="157"/>
      <c r="H17" s="157"/>
      <c r="I17" s="157"/>
      <c r="J17" s="157"/>
    </row>
    <row r="18" spans="1:10" s="133" customFormat="1" ht="41.1" customHeight="1">
      <c r="A18" s="136"/>
      <c r="B18" s="201"/>
      <c r="C18" s="153" t="s">
        <v>436</v>
      </c>
      <c r="D18" s="153" t="s">
        <v>451</v>
      </c>
      <c r="E18" s="154" t="s">
        <v>452</v>
      </c>
      <c r="F18" s="181"/>
      <c r="G18" s="157"/>
      <c r="H18" s="157"/>
      <c r="I18" s="157"/>
      <c r="J18" s="157"/>
    </row>
    <row r="19" spans="1:10" s="133" customFormat="1" ht="41.1" customHeight="1" thickBot="1">
      <c r="A19" s="136"/>
      <c r="B19" s="202"/>
      <c r="C19" s="156" t="s">
        <v>439</v>
      </c>
      <c r="D19" s="155" t="s">
        <v>453</v>
      </c>
      <c r="E19" s="155" t="s">
        <v>454</v>
      </c>
      <c r="F19" s="181"/>
      <c r="G19" s="157"/>
      <c r="H19" s="157"/>
      <c r="I19" s="157"/>
      <c r="J19" s="157"/>
    </row>
    <row r="20" spans="1:10" s="133" customFormat="1">
      <c r="A20" s="136"/>
      <c r="B20" s="146"/>
      <c r="C20" s="146"/>
      <c r="D20" s="146"/>
      <c r="E20" s="146"/>
      <c r="F20" s="181"/>
      <c r="G20" s="157"/>
      <c r="H20" s="157"/>
      <c r="I20" s="157"/>
      <c r="J20" s="157"/>
    </row>
    <row r="21" spans="1:10" s="133" customFormat="1" ht="24.6">
      <c r="A21" s="182"/>
      <c r="B21" s="183" t="s">
        <v>457</v>
      </c>
      <c r="C21" s="134"/>
      <c r="D21" s="134"/>
      <c r="E21" s="134"/>
      <c r="F21" s="181"/>
      <c r="G21" s="157"/>
      <c r="H21" s="157"/>
      <c r="I21" s="157"/>
      <c r="J21" s="157"/>
    </row>
    <row r="22" spans="1:10" s="133" customFormat="1">
      <c r="A22" s="136"/>
      <c r="B22" s="178"/>
      <c r="C22" s="179"/>
      <c r="D22" s="179"/>
      <c r="E22" s="180"/>
      <c r="F22" s="181"/>
      <c r="G22" s="157"/>
      <c r="H22" s="157"/>
      <c r="I22" s="157"/>
      <c r="J22" s="157"/>
    </row>
    <row r="23" spans="1:10" ht="161.1" customHeight="1">
      <c r="A23" s="136"/>
      <c r="B23" s="158" t="s">
        <v>427</v>
      </c>
      <c r="C23" s="159" t="s">
        <v>428</v>
      </c>
      <c r="D23" s="160" t="s">
        <v>429</v>
      </c>
      <c r="E23" s="161" t="s">
        <v>430</v>
      </c>
      <c r="F23" s="139"/>
    </row>
    <row r="24" spans="1:10" ht="24.9" customHeight="1">
      <c r="A24" s="136"/>
      <c r="B24" s="203" t="s">
        <v>463</v>
      </c>
      <c r="C24" s="162" t="s">
        <v>431</v>
      </c>
      <c r="D24" s="163" t="s">
        <v>432</v>
      </c>
      <c r="E24" s="164" t="s">
        <v>433</v>
      </c>
      <c r="F24" s="139"/>
    </row>
    <row r="25" spans="1:10" ht="24.9" customHeight="1">
      <c r="A25" s="136"/>
      <c r="B25" s="204"/>
      <c r="C25" s="165" t="s">
        <v>434</v>
      </c>
      <c r="D25" s="166" t="s">
        <v>435</v>
      </c>
      <c r="E25" s="167" t="s">
        <v>436</v>
      </c>
      <c r="F25" s="139"/>
    </row>
    <row r="26" spans="1:10" ht="24.9" customHeight="1">
      <c r="A26" s="136"/>
      <c r="B26" s="204"/>
      <c r="C26" s="168" t="s">
        <v>437</v>
      </c>
      <c r="D26" s="169" t="s">
        <v>438</v>
      </c>
      <c r="E26" s="170" t="s">
        <v>439</v>
      </c>
      <c r="F26" s="139"/>
    </row>
    <row r="27" spans="1:10" ht="15.9" customHeight="1">
      <c r="A27" s="136"/>
      <c r="B27" s="204"/>
      <c r="C27" s="171" t="s">
        <v>138</v>
      </c>
      <c r="D27" s="172" t="s">
        <v>139</v>
      </c>
      <c r="E27" s="173" t="s">
        <v>455</v>
      </c>
      <c r="F27" s="139"/>
    </row>
    <row r="28" spans="1:10" ht="15.9" customHeight="1">
      <c r="A28" s="136"/>
      <c r="B28" s="204"/>
      <c r="C28" s="171" t="s">
        <v>89</v>
      </c>
      <c r="D28" s="172" t="s">
        <v>140</v>
      </c>
      <c r="E28" s="173"/>
      <c r="F28" s="139"/>
    </row>
    <row r="29" spans="1:10" ht="15.9" customHeight="1">
      <c r="A29" s="136"/>
      <c r="B29" s="204"/>
      <c r="C29" s="171" t="s">
        <v>80</v>
      </c>
      <c r="D29" s="172" t="s">
        <v>104</v>
      </c>
      <c r="E29" s="173"/>
      <c r="F29" s="139"/>
    </row>
    <row r="30" spans="1:10" ht="15.9" customHeight="1">
      <c r="A30" s="136"/>
      <c r="B30" s="204"/>
      <c r="C30" s="171" t="s">
        <v>106</v>
      </c>
      <c r="D30" s="172" t="s">
        <v>71</v>
      </c>
      <c r="E30" s="173"/>
      <c r="F30" s="139"/>
    </row>
    <row r="31" spans="1:10" ht="15.9" customHeight="1">
      <c r="A31" s="136"/>
      <c r="B31" s="204"/>
      <c r="C31" s="171" t="s">
        <v>96</v>
      </c>
      <c r="D31" s="172" t="s">
        <v>128</v>
      </c>
      <c r="E31" s="173"/>
      <c r="F31" s="139"/>
    </row>
    <row r="32" spans="1:10" ht="15.9" customHeight="1">
      <c r="A32" s="136"/>
      <c r="B32" s="204"/>
      <c r="C32" s="171" t="s">
        <v>153</v>
      </c>
      <c r="D32" s="172" t="s">
        <v>109</v>
      </c>
      <c r="E32" s="173"/>
      <c r="F32" s="139"/>
    </row>
    <row r="33" spans="1:10" ht="15.9" customHeight="1">
      <c r="A33" s="136"/>
      <c r="B33" s="204"/>
      <c r="C33" s="171" t="s">
        <v>68</v>
      </c>
      <c r="D33" s="172" t="s">
        <v>110</v>
      </c>
      <c r="E33" s="173"/>
      <c r="F33" s="139"/>
    </row>
    <row r="34" spans="1:10" ht="15.9" customHeight="1">
      <c r="A34" s="136"/>
      <c r="B34" s="204"/>
      <c r="C34" s="171" t="s">
        <v>43</v>
      </c>
      <c r="D34" s="172" t="s">
        <v>118</v>
      </c>
      <c r="E34" s="173"/>
      <c r="F34" s="139"/>
    </row>
    <row r="35" spans="1:10" ht="15.9" customHeight="1">
      <c r="A35" s="136"/>
      <c r="B35" s="204"/>
      <c r="C35" s="171" t="s">
        <v>82</v>
      </c>
      <c r="D35" s="172" t="s">
        <v>133</v>
      </c>
      <c r="E35" s="173"/>
      <c r="F35" s="139"/>
      <c r="G35" s="146"/>
      <c r="H35" s="146"/>
      <c r="I35" s="146"/>
      <c r="J35" s="146"/>
    </row>
    <row r="36" spans="1:10" ht="15.9" customHeight="1">
      <c r="A36" s="136"/>
      <c r="B36" s="204"/>
      <c r="C36" s="171" t="s">
        <v>73</v>
      </c>
      <c r="D36" s="172" t="s">
        <v>102</v>
      </c>
      <c r="E36" s="173"/>
      <c r="F36" s="139"/>
    </row>
    <row r="37" spans="1:10" ht="15.9" customHeight="1">
      <c r="A37" s="136"/>
      <c r="B37" s="204"/>
      <c r="C37" s="171" t="s">
        <v>98</v>
      </c>
      <c r="D37" s="172" t="s">
        <v>125</v>
      </c>
      <c r="E37" s="173"/>
      <c r="F37" s="139"/>
    </row>
    <row r="38" spans="1:10" ht="15.9" customHeight="1">
      <c r="A38" s="136"/>
      <c r="B38" s="204"/>
      <c r="C38" s="171" t="s">
        <v>124</v>
      </c>
      <c r="D38" s="172" t="s">
        <v>132</v>
      </c>
      <c r="E38" s="173"/>
      <c r="F38" s="139"/>
    </row>
    <row r="39" spans="1:10" ht="15.9" customHeight="1">
      <c r="A39" s="136"/>
      <c r="B39" s="204"/>
      <c r="C39" s="171" t="s">
        <v>53</v>
      </c>
      <c r="D39" s="172"/>
      <c r="E39" s="173"/>
      <c r="F39" s="139"/>
    </row>
    <row r="40" spans="1:10" ht="15.9" customHeight="1">
      <c r="A40" s="136"/>
      <c r="B40" s="204"/>
      <c r="C40" s="171" t="s">
        <v>150</v>
      </c>
      <c r="D40" s="172"/>
      <c r="E40" s="173"/>
      <c r="F40" s="139"/>
    </row>
    <row r="41" spans="1:10" ht="15.9" customHeight="1">
      <c r="A41" s="136"/>
      <c r="B41" s="204"/>
      <c r="C41" s="171" t="s">
        <v>47</v>
      </c>
      <c r="D41" s="172"/>
      <c r="E41" s="173"/>
      <c r="F41" s="139"/>
    </row>
    <row r="42" spans="1:10" ht="15.9" customHeight="1">
      <c r="A42" s="136"/>
      <c r="B42" s="204"/>
      <c r="C42" s="171" t="s">
        <v>60</v>
      </c>
      <c r="D42" s="172"/>
      <c r="E42" s="173"/>
      <c r="F42" s="139"/>
    </row>
    <row r="43" spans="1:10" ht="15.9" customHeight="1">
      <c r="A43" s="136"/>
      <c r="B43" s="204"/>
      <c r="C43" s="171" t="s">
        <v>100</v>
      </c>
      <c r="D43" s="172"/>
      <c r="E43" s="173"/>
      <c r="F43" s="139"/>
    </row>
    <row r="44" spans="1:10" ht="15.9" customHeight="1">
      <c r="A44" s="136"/>
      <c r="B44" s="204"/>
      <c r="C44" s="171" t="s">
        <v>105</v>
      </c>
      <c r="D44" s="172"/>
      <c r="E44" s="173"/>
      <c r="F44" s="139"/>
    </row>
    <row r="45" spans="1:10" ht="15.9" customHeight="1">
      <c r="A45" s="136"/>
      <c r="B45" s="204"/>
      <c r="C45" s="171" t="s">
        <v>55</v>
      </c>
      <c r="D45" s="172"/>
      <c r="E45" s="173"/>
      <c r="F45" s="139"/>
    </row>
    <row r="46" spans="1:10" ht="15.9" customHeight="1">
      <c r="A46" s="136"/>
      <c r="B46" s="204"/>
      <c r="C46" s="171" t="s">
        <v>91</v>
      </c>
      <c r="D46" s="172"/>
      <c r="E46" s="173"/>
      <c r="F46" s="139"/>
    </row>
    <row r="47" spans="1:10" ht="15.9" customHeight="1">
      <c r="A47" s="136"/>
      <c r="B47" s="204"/>
      <c r="C47" s="171" t="s">
        <v>129</v>
      </c>
      <c r="D47" s="172"/>
      <c r="E47" s="173"/>
      <c r="F47" s="139"/>
    </row>
    <row r="48" spans="1:10" ht="15.9" customHeight="1">
      <c r="A48" s="136"/>
      <c r="B48" s="204"/>
      <c r="C48" s="171" t="s">
        <v>51</v>
      </c>
      <c r="D48" s="172"/>
      <c r="E48" s="173"/>
      <c r="F48" s="139"/>
    </row>
    <row r="49" spans="1:6" ht="15.9" customHeight="1">
      <c r="A49" s="136"/>
      <c r="B49" s="204"/>
      <c r="C49" s="171" t="s">
        <v>93</v>
      </c>
      <c r="D49" s="172"/>
      <c r="E49" s="173"/>
      <c r="F49" s="139"/>
    </row>
    <row r="50" spans="1:6" ht="15.9" customHeight="1">
      <c r="A50" s="136"/>
      <c r="B50" s="204"/>
      <c r="C50" s="171" t="s">
        <v>143</v>
      </c>
      <c r="D50" s="172"/>
      <c r="E50" s="173"/>
      <c r="F50" s="139"/>
    </row>
    <row r="51" spans="1:6" ht="15.9" customHeight="1">
      <c r="A51" s="136"/>
      <c r="B51" s="204"/>
      <c r="C51" s="171" t="s">
        <v>99</v>
      </c>
      <c r="D51" s="172"/>
      <c r="E51" s="173"/>
      <c r="F51" s="139"/>
    </row>
    <row r="52" spans="1:6" ht="15.9" customHeight="1">
      <c r="A52" s="136"/>
      <c r="B52" s="204"/>
      <c r="C52" s="171" t="s">
        <v>117</v>
      </c>
      <c r="D52" s="172"/>
      <c r="E52" s="173"/>
      <c r="F52" s="139"/>
    </row>
    <row r="53" spans="1:6" ht="15.9" customHeight="1">
      <c r="A53" s="136"/>
      <c r="B53" s="204"/>
      <c r="C53" s="171" t="s">
        <v>115</v>
      </c>
      <c r="D53" s="172"/>
      <c r="E53" s="173"/>
      <c r="F53" s="139"/>
    </row>
    <row r="54" spans="1:6" ht="15.9" customHeight="1">
      <c r="A54" s="136"/>
      <c r="B54" s="204"/>
      <c r="C54" s="171" t="s">
        <v>56</v>
      </c>
      <c r="D54" s="172"/>
      <c r="E54" s="173"/>
      <c r="F54" s="139"/>
    </row>
    <row r="55" spans="1:6" ht="15.9" customHeight="1">
      <c r="A55" s="136"/>
      <c r="B55" s="204"/>
      <c r="C55" s="171" t="s">
        <v>48</v>
      </c>
      <c r="D55" s="172"/>
      <c r="E55" s="173"/>
      <c r="F55" s="139"/>
    </row>
    <row r="56" spans="1:6" ht="15.9" customHeight="1">
      <c r="A56" s="136"/>
      <c r="B56" s="204"/>
      <c r="C56" s="171" t="s">
        <v>126</v>
      </c>
      <c r="D56" s="172"/>
      <c r="E56" s="173"/>
      <c r="F56" s="139"/>
    </row>
    <row r="57" spans="1:6" ht="15.9" customHeight="1">
      <c r="A57" s="136"/>
      <c r="B57" s="205"/>
      <c r="C57" s="174" t="s">
        <v>146</v>
      </c>
      <c r="D57" s="175"/>
      <c r="E57" s="176"/>
      <c r="F57" s="139"/>
    </row>
    <row r="58" spans="1:6" ht="15.9" customHeight="1">
      <c r="A58" s="136"/>
      <c r="B58" s="177"/>
      <c r="C58" s="177"/>
      <c r="D58" s="177"/>
      <c r="E58" s="177"/>
      <c r="F58" s="139"/>
    </row>
    <row r="59" spans="1:6" ht="24.9" customHeight="1">
      <c r="A59" s="136"/>
      <c r="B59" s="206" t="s">
        <v>464</v>
      </c>
      <c r="C59" s="162" t="s">
        <v>440</v>
      </c>
      <c r="D59" s="163" t="s">
        <v>441</v>
      </c>
      <c r="E59" s="164" t="s">
        <v>442</v>
      </c>
      <c r="F59" s="139"/>
    </row>
    <row r="60" spans="1:6" ht="24.9" customHeight="1">
      <c r="A60" s="136"/>
      <c r="B60" s="207"/>
      <c r="C60" s="165" t="s">
        <v>443</v>
      </c>
      <c r="D60" s="166" t="s">
        <v>444</v>
      </c>
      <c r="E60" s="167" t="s">
        <v>445</v>
      </c>
      <c r="F60" s="139"/>
    </row>
    <row r="61" spans="1:6" ht="24.9" customHeight="1">
      <c r="A61" s="136"/>
      <c r="B61" s="207"/>
      <c r="C61" s="168" t="s">
        <v>446</v>
      </c>
      <c r="D61" s="169" t="s">
        <v>447</v>
      </c>
      <c r="E61" s="170" t="s">
        <v>448</v>
      </c>
      <c r="F61" s="139"/>
    </row>
    <row r="62" spans="1:6" ht="15.9" customHeight="1">
      <c r="A62" s="136"/>
      <c r="B62" s="207"/>
      <c r="C62" s="171" t="s">
        <v>18</v>
      </c>
      <c r="D62" s="172" t="s">
        <v>35</v>
      </c>
      <c r="E62" s="173" t="s">
        <v>103</v>
      </c>
      <c r="F62" s="139"/>
    </row>
    <row r="63" spans="1:6" ht="15.9" customHeight="1">
      <c r="A63" s="136"/>
      <c r="B63" s="207"/>
      <c r="C63" s="171" t="s">
        <v>14</v>
      </c>
      <c r="D63" s="172" t="s">
        <v>63</v>
      </c>
      <c r="E63" s="173" t="s">
        <v>134</v>
      </c>
      <c r="F63" s="139"/>
    </row>
    <row r="64" spans="1:6" ht="15.9" customHeight="1">
      <c r="A64" s="136"/>
      <c r="B64" s="207"/>
      <c r="C64" s="171" t="s">
        <v>41</v>
      </c>
      <c r="D64" s="172" t="s">
        <v>46</v>
      </c>
      <c r="E64" s="173" t="s">
        <v>122</v>
      </c>
      <c r="F64" s="139"/>
    </row>
    <row r="65" spans="1:6" ht="15.9" customHeight="1">
      <c r="A65" s="136"/>
      <c r="B65" s="207"/>
      <c r="C65" s="171" t="s">
        <v>6</v>
      </c>
      <c r="D65" s="172" t="s">
        <v>78</v>
      </c>
      <c r="E65" s="173" t="s">
        <v>108</v>
      </c>
      <c r="F65" s="139"/>
    </row>
    <row r="66" spans="1:6" ht="15.9" customHeight="1">
      <c r="A66" s="136"/>
      <c r="B66" s="207"/>
      <c r="C66" s="171" t="s">
        <v>22</v>
      </c>
      <c r="D66" s="172" t="s">
        <v>21</v>
      </c>
      <c r="E66" s="173" t="s">
        <v>69</v>
      </c>
      <c r="F66" s="139"/>
    </row>
    <row r="67" spans="1:6" ht="15.9" customHeight="1">
      <c r="A67" s="136"/>
      <c r="B67" s="207"/>
      <c r="C67" s="171" t="s">
        <v>23</v>
      </c>
      <c r="D67" s="172" t="s">
        <v>7</v>
      </c>
      <c r="E67" s="173" t="s">
        <v>92</v>
      </c>
      <c r="F67" s="139"/>
    </row>
    <row r="68" spans="1:6" ht="15.9" customHeight="1">
      <c r="A68" s="136"/>
      <c r="B68" s="207"/>
      <c r="C68" s="171" t="s">
        <v>30</v>
      </c>
      <c r="D68" s="172" t="s">
        <v>79</v>
      </c>
      <c r="E68" s="173" t="s">
        <v>131</v>
      </c>
      <c r="F68" s="139"/>
    </row>
    <row r="69" spans="1:6" ht="15.9" customHeight="1">
      <c r="A69" s="136"/>
      <c r="B69" s="207"/>
      <c r="C69" s="171" t="s">
        <v>10</v>
      </c>
      <c r="D69" s="172" t="s">
        <v>37</v>
      </c>
      <c r="E69" s="173" t="s">
        <v>142</v>
      </c>
      <c r="F69" s="139"/>
    </row>
    <row r="70" spans="1:6" ht="15.9" customHeight="1">
      <c r="A70" s="136"/>
      <c r="B70" s="207"/>
      <c r="C70" s="171" t="s">
        <v>28</v>
      </c>
      <c r="D70" s="172" t="s">
        <v>65</v>
      </c>
      <c r="E70" s="173" t="s">
        <v>97</v>
      </c>
      <c r="F70" s="139"/>
    </row>
    <row r="71" spans="1:6" ht="15.9" customHeight="1">
      <c r="A71" s="136"/>
      <c r="B71" s="207"/>
      <c r="C71" s="171" t="s">
        <v>49</v>
      </c>
      <c r="D71" s="172" t="s">
        <v>70</v>
      </c>
      <c r="E71" s="173" t="s">
        <v>112</v>
      </c>
      <c r="F71" s="139"/>
    </row>
    <row r="72" spans="1:6" ht="15.9" customHeight="1">
      <c r="A72" s="136"/>
      <c r="B72" s="207"/>
      <c r="C72" s="171" t="s">
        <v>13</v>
      </c>
      <c r="D72" s="172" t="s">
        <v>90</v>
      </c>
      <c r="E72" s="173" t="s">
        <v>154</v>
      </c>
      <c r="F72" s="139"/>
    </row>
    <row r="73" spans="1:6" ht="15.9" customHeight="1">
      <c r="A73" s="136"/>
      <c r="B73" s="207"/>
      <c r="C73" s="171"/>
      <c r="D73" s="172" t="s">
        <v>123</v>
      </c>
      <c r="E73" s="173" t="s">
        <v>116</v>
      </c>
      <c r="F73" s="139"/>
    </row>
    <row r="74" spans="1:6" ht="15.9" customHeight="1">
      <c r="A74" s="136"/>
      <c r="B74" s="207"/>
      <c r="C74" s="171"/>
      <c r="D74" s="172" t="s">
        <v>36</v>
      </c>
      <c r="E74" s="173" t="s">
        <v>137</v>
      </c>
      <c r="F74" s="139"/>
    </row>
    <row r="75" spans="1:6" ht="15.9" customHeight="1">
      <c r="A75" s="136"/>
      <c r="B75" s="207"/>
      <c r="C75" s="171"/>
      <c r="D75" s="172" t="s">
        <v>33</v>
      </c>
      <c r="E75" s="173" t="s">
        <v>151</v>
      </c>
      <c r="F75" s="139"/>
    </row>
    <row r="76" spans="1:6" ht="15.9" customHeight="1">
      <c r="A76" s="136"/>
      <c r="B76" s="207"/>
      <c r="C76" s="171"/>
      <c r="D76" s="172" t="s">
        <v>20</v>
      </c>
      <c r="E76" s="173" t="s">
        <v>111</v>
      </c>
      <c r="F76" s="139"/>
    </row>
    <row r="77" spans="1:6" ht="15.9" customHeight="1">
      <c r="A77" s="136"/>
      <c r="B77" s="207"/>
      <c r="C77" s="171"/>
      <c r="D77" s="172" t="s">
        <v>87</v>
      </c>
      <c r="E77" s="173" t="s">
        <v>144</v>
      </c>
      <c r="F77" s="139"/>
    </row>
    <row r="78" spans="1:6" ht="15.9" customHeight="1">
      <c r="A78" s="136"/>
      <c r="B78" s="207"/>
      <c r="C78" s="171"/>
      <c r="D78" s="172" t="s">
        <v>61</v>
      </c>
      <c r="E78" s="173"/>
      <c r="F78" s="139"/>
    </row>
    <row r="79" spans="1:6" ht="15.9" customHeight="1">
      <c r="A79" s="136"/>
      <c r="B79" s="207"/>
      <c r="C79" s="171"/>
      <c r="D79" s="172" t="s">
        <v>72</v>
      </c>
      <c r="E79" s="173"/>
      <c r="F79" s="139"/>
    </row>
    <row r="80" spans="1:6" ht="15.9" customHeight="1">
      <c r="A80" s="136"/>
      <c r="B80" s="207"/>
      <c r="C80" s="171"/>
      <c r="D80" s="172" t="s">
        <v>107</v>
      </c>
      <c r="E80" s="173"/>
      <c r="F80" s="139"/>
    </row>
    <row r="81" spans="1:6" ht="15.9" customHeight="1">
      <c r="A81" s="136"/>
      <c r="B81" s="207"/>
      <c r="C81" s="171"/>
      <c r="D81" s="172" t="s">
        <v>24</v>
      </c>
      <c r="E81" s="173"/>
      <c r="F81" s="139"/>
    </row>
    <row r="82" spans="1:6" ht="15.9" customHeight="1">
      <c r="A82" s="136"/>
      <c r="B82" s="207"/>
      <c r="C82" s="171"/>
      <c r="D82" s="172" t="s">
        <v>39</v>
      </c>
      <c r="E82" s="173"/>
      <c r="F82" s="139"/>
    </row>
    <row r="83" spans="1:6" ht="15.9" customHeight="1">
      <c r="A83" s="136"/>
      <c r="B83" s="208"/>
      <c r="C83" s="174"/>
      <c r="D83" s="175" t="s">
        <v>50</v>
      </c>
      <c r="E83" s="176"/>
      <c r="F83" s="139"/>
    </row>
    <row r="84" spans="1:6" ht="15.9" customHeight="1">
      <c r="A84" s="136"/>
      <c r="B84" s="177"/>
      <c r="C84" s="177"/>
      <c r="D84" s="177"/>
      <c r="E84" s="177"/>
      <c r="F84" s="139"/>
    </row>
    <row r="85" spans="1:6" ht="24.9" customHeight="1">
      <c r="A85" s="136"/>
      <c r="B85" s="192" t="s">
        <v>465</v>
      </c>
      <c r="C85" s="165" t="s">
        <v>433</v>
      </c>
      <c r="D85" s="166" t="s">
        <v>449</v>
      </c>
      <c r="E85" s="167" t="s">
        <v>450</v>
      </c>
      <c r="F85" s="139"/>
    </row>
    <row r="86" spans="1:6" ht="24.9" customHeight="1">
      <c r="A86" s="136"/>
      <c r="B86" s="193"/>
      <c r="C86" s="165" t="s">
        <v>436</v>
      </c>
      <c r="D86" s="166" t="s">
        <v>451</v>
      </c>
      <c r="E86" s="167" t="s">
        <v>452</v>
      </c>
      <c r="F86" s="139"/>
    </row>
    <row r="87" spans="1:6" ht="24.9" customHeight="1">
      <c r="A87" s="136"/>
      <c r="B87" s="193"/>
      <c r="C87" s="165" t="s">
        <v>439</v>
      </c>
      <c r="D87" s="169" t="s">
        <v>453</v>
      </c>
      <c r="E87" s="170" t="s">
        <v>454</v>
      </c>
      <c r="F87" s="139"/>
    </row>
    <row r="88" spans="1:6" ht="15.9" customHeight="1">
      <c r="A88" s="136"/>
      <c r="B88" s="193"/>
      <c r="C88" s="171" t="s">
        <v>455</v>
      </c>
      <c r="D88" s="172" t="s">
        <v>26</v>
      </c>
      <c r="E88" s="173" t="s">
        <v>45</v>
      </c>
      <c r="F88" s="139"/>
    </row>
    <row r="89" spans="1:6" ht="15.9" customHeight="1">
      <c r="A89" s="136"/>
      <c r="B89" s="193"/>
      <c r="C89" s="171"/>
      <c r="D89" s="172" t="s">
        <v>5</v>
      </c>
      <c r="E89" s="173" t="s">
        <v>119</v>
      </c>
      <c r="F89" s="139"/>
    </row>
    <row r="90" spans="1:6" ht="15.9" customHeight="1">
      <c r="A90" s="136"/>
      <c r="B90" s="193"/>
      <c r="C90" s="171"/>
      <c r="D90" s="172" t="s">
        <v>4</v>
      </c>
      <c r="E90" s="173" t="s">
        <v>88</v>
      </c>
      <c r="F90" s="139"/>
    </row>
    <row r="91" spans="1:6" ht="15.9" customHeight="1">
      <c r="A91" s="136"/>
      <c r="B91" s="193"/>
      <c r="C91" s="171"/>
      <c r="D91" s="172" t="s">
        <v>17</v>
      </c>
      <c r="E91" s="173" t="s">
        <v>149</v>
      </c>
      <c r="F91" s="139"/>
    </row>
    <row r="92" spans="1:6" ht="15.9" customHeight="1">
      <c r="A92" s="136"/>
      <c r="B92" s="193"/>
      <c r="C92" s="171"/>
      <c r="D92" s="172" t="s">
        <v>8</v>
      </c>
      <c r="E92" s="173" t="s">
        <v>120</v>
      </c>
      <c r="F92" s="139"/>
    </row>
    <row r="93" spans="1:6" ht="15.9" customHeight="1">
      <c r="A93" s="136"/>
      <c r="B93" s="193"/>
      <c r="C93" s="171"/>
      <c r="D93" s="172" t="s">
        <v>9</v>
      </c>
      <c r="E93" s="173" t="s">
        <v>66</v>
      </c>
      <c r="F93" s="139"/>
    </row>
    <row r="94" spans="1:6" ht="15.9" customHeight="1">
      <c r="A94" s="136"/>
      <c r="B94" s="193"/>
      <c r="C94" s="171"/>
      <c r="D94" s="172" t="s">
        <v>38</v>
      </c>
      <c r="E94" s="173" t="s">
        <v>130</v>
      </c>
      <c r="F94" s="139"/>
    </row>
    <row r="95" spans="1:6" ht="15.9" customHeight="1">
      <c r="A95" s="136"/>
      <c r="B95" s="193"/>
      <c r="C95" s="171"/>
      <c r="D95" s="172" t="s">
        <v>27</v>
      </c>
      <c r="E95" s="173" t="s">
        <v>86</v>
      </c>
      <c r="F95" s="139"/>
    </row>
    <row r="96" spans="1:6" ht="15.9" customHeight="1">
      <c r="A96" s="136"/>
      <c r="B96" s="193"/>
      <c r="C96" s="171"/>
      <c r="D96" s="172" t="s">
        <v>12</v>
      </c>
      <c r="E96" s="173" t="s">
        <v>58</v>
      </c>
      <c r="F96" s="139"/>
    </row>
    <row r="97" spans="1:6" ht="15.9" customHeight="1">
      <c r="A97" s="136"/>
      <c r="B97" s="193"/>
      <c r="C97" s="171"/>
      <c r="D97" s="172" t="s">
        <v>19</v>
      </c>
      <c r="E97" s="173" t="s">
        <v>83</v>
      </c>
      <c r="F97" s="139"/>
    </row>
    <row r="98" spans="1:6" ht="15.9" customHeight="1">
      <c r="A98" s="136"/>
      <c r="B98" s="193"/>
      <c r="C98" s="171"/>
      <c r="D98" s="172" t="s">
        <v>31</v>
      </c>
      <c r="E98" s="173" t="s">
        <v>101</v>
      </c>
      <c r="F98" s="139"/>
    </row>
    <row r="99" spans="1:6" ht="15.9" customHeight="1">
      <c r="A99" s="136"/>
      <c r="B99" s="193"/>
      <c r="C99" s="171"/>
      <c r="D99" s="172" t="s">
        <v>32</v>
      </c>
      <c r="E99" s="173" t="s">
        <v>141</v>
      </c>
      <c r="F99" s="139"/>
    </row>
    <row r="100" spans="1:6" ht="15.9" customHeight="1">
      <c r="A100" s="136"/>
      <c r="B100" s="193"/>
      <c r="C100" s="171"/>
      <c r="D100" s="172" t="s">
        <v>16</v>
      </c>
      <c r="E100" s="173" t="s">
        <v>57</v>
      </c>
      <c r="F100" s="139"/>
    </row>
    <row r="101" spans="1:6" ht="15.9" customHeight="1">
      <c r="A101" s="136"/>
      <c r="B101" s="193"/>
      <c r="C101" s="171"/>
      <c r="D101" s="172" t="s">
        <v>11</v>
      </c>
      <c r="E101" s="173" t="s">
        <v>44</v>
      </c>
      <c r="F101" s="139"/>
    </row>
    <row r="102" spans="1:6" ht="15.9" customHeight="1">
      <c r="A102" s="136"/>
      <c r="B102" s="193"/>
      <c r="C102" s="171"/>
      <c r="D102" s="172"/>
      <c r="E102" s="173" t="s">
        <v>40</v>
      </c>
      <c r="F102" s="139"/>
    </row>
    <row r="103" spans="1:6" ht="15.9" customHeight="1">
      <c r="A103" s="136"/>
      <c r="B103" s="193"/>
      <c r="C103" s="171"/>
      <c r="D103" s="172"/>
      <c r="E103" s="173" t="s">
        <v>64</v>
      </c>
      <c r="F103" s="139"/>
    </row>
    <row r="104" spans="1:6" ht="15.9" customHeight="1">
      <c r="A104" s="136"/>
      <c r="B104" s="193"/>
      <c r="C104" s="171"/>
      <c r="D104" s="172"/>
      <c r="E104" s="173" t="s">
        <v>147</v>
      </c>
      <c r="F104" s="139"/>
    </row>
    <row r="105" spans="1:6" ht="15.9" customHeight="1">
      <c r="A105" s="136"/>
      <c r="B105" s="193"/>
      <c r="C105" s="171"/>
      <c r="D105" s="172"/>
      <c r="E105" s="173" t="s">
        <v>85</v>
      </c>
      <c r="F105" s="139"/>
    </row>
    <row r="106" spans="1:6" ht="15.9" customHeight="1">
      <c r="A106" s="136"/>
      <c r="B106" s="193"/>
      <c r="C106" s="171"/>
      <c r="D106" s="172"/>
      <c r="E106" s="173" t="s">
        <v>81</v>
      </c>
      <c r="F106" s="139"/>
    </row>
    <row r="107" spans="1:6" ht="15.9" customHeight="1">
      <c r="A107" s="136"/>
      <c r="B107" s="193"/>
      <c r="C107" s="171"/>
      <c r="D107" s="172"/>
      <c r="E107" s="173" t="s">
        <v>54</v>
      </c>
      <c r="F107" s="139"/>
    </row>
    <row r="108" spans="1:6" ht="15.9" customHeight="1">
      <c r="A108" s="136"/>
      <c r="B108" s="193"/>
      <c r="C108" s="171"/>
      <c r="D108" s="172"/>
      <c r="E108" s="173" t="s">
        <v>74</v>
      </c>
      <c r="F108" s="139"/>
    </row>
    <row r="109" spans="1:6" ht="15.9" customHeight="1">
      <c r="A109" s="136"/>
      <c r="B109" s="193"/>
      <c r="C109" s="171"/>
      <c r="D109" s="172"/>
      <c r="E109" s="173" t="s">
        <v>52</v>
      </c>
      <c r="F109" s="139"/>
    </row>
    <row r="110" spans="1:6" ht="15.9" customHeight="1">
      <c r="A110" s="136"/>
      <c r="B110" s="193"/>
      <c r="C110" s="171"/>
      <c r="D110" s="172"/>
      <c r="E110" s="173" t="s">
        <v>75</v>
      </c>
      <c r="F110" s="139"/>
    </row>
    <row r="111" spans="1:6" ht="15.9" customHeight="1">
      <c r="A111" s="136"/>
      <c r="B111" s="193"/>
      <c r="C111" s="171"/>
      <c r="D111" s="172"/>
      <c r="E111" s="173" t="s">
        <v>148</v>
      </c>
      <c r="F111" s="139"/>
    </row>
    <row r="112" spans="1:6" ht="15.9" customHeight="1">
      <c r="A112" s="136"/>
      <c r="B112" s="193"/>
      <c r="C112" s="171"/>
      <c r="D112" s="172"/>
      <c r="E112" s="173" t="s">
        <v>135</v>
      </c>
      <c r="F112" s="139"/>
    </row>
    <row r="113" spans="1:6" ht="15.9" customHeight="1">
      <c r="A113" s="136"/>
      <c r="B113" s="193"/>
      <c r="C113" s="171"/>
      <c r="D113" s="172"/>
      <c r="E113" s="173" t="s">
        <v>152</v>
      </c>
      <c r="F113" s="139"/>
    </row>
    <row r="114" spans="1:6" ht="15.9" customHeight="1">
      <c r="A114" s="136"/>
      <c r="B114" s="193"/>
      <c r="C114" s="171"/>
      <c r="D114" s="172"/>
      <c r="E114" s="173" t="s">
        <v>113</v>
      </c>
      <c r="F114" s="139"/>
    </row>
    <row r="115" spans="1:6" ht="15.9" customHeight="1">
      <c r="A115" s="136"/>
      <c r="B115" s="193"/>
      <c r="C115" s="171"/>
      <c r="D115" s="172"/>
      <c r="E115" s="173" t="s">
        <v>34</v>
      </c>
      <c r="F115" s="139"/>
    </row>
    <row r="116" spans="1:6" ht="15.9" customHeight="1">
      <c r="A116" s="136"/>
      <c r="B116" s="193"/>
      <c r="C116" s="171"/>
      <c r="D116" s="172"/>
      <c r="E116" s="173" t="s">
        <v>25</v>
      </c>
      <c r="F116" s="139"/>
    </row>
    <row r="117" spans="1:6" ht="15.9" customHeight="1">
      <c r="A117" s="136"/>
      <c r="B117" s="193"/>
      <c r="C117" s="171"/>
      <c r="D117" s="172"/>
      <c r="E117" s="173" t="s">
        <v>59</v>
      </c>
      <c r="F117" s="139"/>
    </row>
    <row r="118" spans="1:6" ht="15.9" customHeight="1">
      <c r="A118" s="136"/>
      <c r="B118" s="193"/>
      <c r="C118" s="171"/>
      <c r="D118" s="172"/>
      <c r="E118" s="173" t="s">
        <v>94</v>
      </c>
      <c r="F118" s="139"/>
    </row>
    <row r="119" spans="1:6" ht="15.9" customHeight="1">
      <c r="A119" s="136"/>
      <c r="B119" s="193"/>
      <c r="C119" s="171"/>
      <c r="D119" s="172"/>
      <c r="E119" s="173" t="s">
        <v>84</v>
      </c>
      <c r="F119" s="139"/>
    </row>
    <row r="120" spans="1:6" ht="15.9" customHeight="1">
      <c r="A120" s="136"/>
      <c r="B120" s="193"/>
      <c r="C120" s="171"/>
      <c r="D120" s="172"/>
      <c r="E120" s="173" t="s">
        <v>155</v>
      </c>
      <c r="F120" s="139"/>
    </row>
    <row r="121" spans="1:6" ht="15.9" customHeight="1">
      <c r="A121" s="136"/>
      <c r="B121" s="193"/>
      <c r="C121" s="171"/>
      <c r="D121" s="172"/>
      <c r="E121" s="173" t="s">
        <v>77</v>
      </c>
      <c r="F121" s="139"/>
    </row>
    <row r="122" spans="1:6" ht="15.9" customHeight="1">
      <c r="A122" s="136"/>
      <c r="B122" s="193"/>
      <c r="C122" s="171"/>
      <c r="D122" s="172"/>
      <c r="E122" s="173" t="s">
        <v>121</v>
      </c>
      <c r="F122" s="139"/>
    </row>
    <row r="123" spans="1:6" ht="15.9" customHeight="1">
      <c r="A123" s="136"/>
      <c r="B123" s="193"/>
      <c r="C123" s="171"/>
      <c r="D123" s="172"/>
      <c r="E123" s="173" t="s">
        <v>95</v>
      </c>
      <c r="F123" s="139"/>
    </row>
    <row r="124" spans="1:6" ht="15.9" customHeight="1">
      <c r="A124" s="136"/>
      <c r="B124" s="193"/>
      <c r="C124" s="171"/>
      <c r="D124" s="172"/>
      <c r="E124" s="173" t="s">
        <v>76</v>
      </c>
      <c r="F124" s="139"/>
    </row>
    <row r="125" spans="1:6" ht="15.9" customHeight="1">
      <c r="A125" s="136"/>
      <c r="B125" s="193"/>
      <c r="C125" s="171"/>
      <c r="D125" s="172"/>
      <c r="E125" s="173" t="s">
        <v>67</v>
      </c>
      <c r="F125" s="139"/>
    </row>
    <row r="126" spans="1:6" ht="15.9" customHeight="1">
      <c r="A126" s="136"/>
      <c r="B126" s="193"/>
      <c r="C126" s="171"/>
      <c r="D126" s="172"/>
      <c r="E126" s="173" t="s">
        <v>127</v>
      </c>
      <c r="F126" s="139"/>
    </row>
    <row r="127" spans="1:6" ht="15.9" customHeight="1">
      <c r="A127" s="136"/>
      <c r="B127" s="193"/>
      <c r="C127" s="171"/>
      <c r="D127" s="172"/>
      <c r="E127" s="173" t="s">
        <v>42</v>
      </c>
      <c r="F127" s="139"/>
    </row>
    <row r="128" spans="1:6" ht="15.9" customHeight="1">
      <c r="A128" s="136"/>
      <c r="B128" s="193"/>
      <c r="C128" s="171"/>
      <c r="D128" s="172"/>
      <c r="E128" s="173" t="s">
        <v>62</v>
      </c>
      <c r="F128" s="139"/>
    </row>
    <row r="129" spans="1:6" ht="15.9" customHeight="1">
      <c r="A129" s="136"/>
      <c r="B129" s="193"/>
      <c r="C129" s="171"/>
      <c r="D129" s="172"/>
      <c r="E129" s="173" t="s">
        <v>15</v>
      </c>
      <c r="F129" s="139"/>
    </row>
    <row r="130" spans="1:6" ht="15.9" customHeight="1">
      <c r="A130" s="136"/>
      <c r="B130" s="193"/>
      <c r="C130" s="171"/>
      <c r="D130" s="172"/>
      <c r="E130" s="173" t="s">
        <v>114</v>
      </c>
      <c r="F130" s="139"/>
    </row>
    <row r="131" spans="1:6" ht="15.9" customHeight="1">
      <c r="A131" s="136"/>
      <c r="B131" s="193"/>
      <c r="C131" s="171"/>
      <c r="D131" s="172"/>
      <c r="E131" s="173" t="s">
        <v>145</v>
      </c>
      <c r="F131" s="139"/>
    </row>
    <row r="132" spans="1:6" ht="15.9" customHeight="1">
      <c r="A132" s="136"/>
      <c r="B132" s="193"/>
      <c r="C132" s="171"/>
      <c r="D132" s="172"/>
      <c r="E132" s="173" t="s">
        <v>29</v>
      </c>
      <c r="F132" s="139"/>
    </row>
    <row r="133" spans="1:6" ht="15.9" customHeight="1">
      <c r="A133" s="136"/>
      <c r="B133" s="194"/>
      <c r="C133" s="174"/>
      <c r="D133" s="175"/>
      <c r="E133" s="176" t="s">
        <v>136</v>
      </c>
      <c r="F133" s="139"/>
    </row>
    <row r="134" spans="1:6">
      <c r="B134" s="146"/>
      <c r="C134" s="146"/>
      <c r="D134" s="146"/>
      <c r="E134" s="146"/>
    </row>
    <row r="139" spans="1:6" ht="15.6" thickBot="1">
      <c r="B139" s="134"/>
      <c r="C139" s="134"/>
      <c r="D139" s="134"/>
      <c r="E139" s="134"/>
    </row>
    <row r="140" spans="1:6" ht="123.6" thickBot="1">
      <c r="A140" s="136"/>
      <c r="B140" s="147" t="s">
        <v>427</v>
      </c>
      <c r="C140" s="148" t="s">
        <v>428</v>
      </c>
      <c r="D140" s="149" t="s">
        <v>429</v>
      </c>
      <c r="E140" s="150" t="s">
        <v>430</v>
      </c>
      <c r="F140" s="139"/>
    </row>
    <row r="141" spans="1:6" ht="47.1" customHeight="1">
      <c r="A141" s="136"/>
      <c r="B141" s="195" t="s">
        <v>463</v>
      </c>
      <c r="C141" s="151" t="s">
        <v>431</v>
      </c>
      <c r="D141" s="151" t="s">
        <v>432</v>
      </c>
      <c r="E141" s="152" t="s">
        <v>433</v>
      </c>
      <c r="F141" s="139"/>
    </row>
    <row r="142" spans="1:6" ht="47.1" customHeight="1">
      <c r="A142" s="136"/>
      <c r="B142" s="196"/>
      <c r="C142" s="153" t="s">
        <v>434</v>
      </c>
      <c r="D142" s="153" t="s">
        <v>435</v>
      </c>
      <c r="E142" s="154" t="s">
        <v>436</v>
      </c>
      <c r="F142" s="139"/>
    </row>
    <row r="143" spans="1:6" ht="47.1" customHeight="1" thickBot="1">
      <c r="A143" s="136"/>
      <c r="B143" s="197"/>
      <c r="C143" s="155" t="s">
        <v>437</v>
      </c>
      <c r="D143" s="155" t="s">
        <v>438</v>
      </c>
      <c r="E143" s="155" t="s">
        <v>439</v>
      </c>
      <c r="F143" s="139"/>
    </row>
    <row r="144" spans="1:6" ht="47.1" customHeight="1">
      <c r="A144" s="136"/>
      <c r="B144" s="198" t="s">
        <v>464</v>
      </c>
      <c r="C144" s="151" t="s">
        <v>440</v>
      </c>
      <c r="D144" s="151" t="s">
        <v>441</v>
      </c>
      <c r="E144" s="152" t="s">
        <v>442</v>
      </c>
      <c r="F144" s="139"/>
    </row>
    <row r="145" spans="1:6" ht="47.1" customHeight="1">
      <c r="A145" s="136"/>
      <c r="B145" s="199"/>
      <c r="C145" s="153" t="s">
        <v>443</v>
      </c>
      <c r="D145" s="153" t="s">
        <v>444</v>
      </c>
      <c r="E145" s="154" t="s">
        <v>445</v>
      </c>
      <c r="F145" s="139"/>
    </row>
    <row r="146" spans="1:6" ht="47.1" customHeight="1" thickBot="1">
      <c r="A146" s="136"/>
      <c r="B146" s="199"/>
      <c r="C146" s="155" t="s">
        <v>446</v>
      </c>
      <c r="D146" s="155" t="s">
        <v>447</v>
      </c>
      <c r="E146" s="155" t="s">
        <v>448</v>
      </c>
      <c r="F146" s="139"/>
    </row>
    <row r="147" spans="1:6" ht="47.1" customHeight="1">
      <c r="A147" s="136"/>
      <c r="B147" s="200" t="s">
        <v>465</v>
      </c>
      <c r="C147" s="151" t="s">
        <v>433</v>
      </c>
      <c r="D147" s="151" t="s">
        <v>449</v>
      </c>
      <c r="E147" s="152" t="s">
        <v>450</v>
      </c>
      <c r="F147" s="139"/>
    </row>
    <row r="148" spans="1:6" ht="47.1" customHeight="1">
      <c r="A148" s="136"/>
      <c r="B148" s="201"/>
      <c r="C148" s="153" t="s">
        <v>436</v>
      </c>
      <c r="D148" s="153" t="s">
        <v>451</v>
      </c>
      <c r="E148" s="154" t="s">
        <v>452</v>
      </c>
      <c r="F148" s="139"/>
    </row>
    <row r="149" spans="1:6" ht="47.1" customHeight="1" thickBot="1">
      <c r="A149" s="136"/>
      <c r="B149" s="202"/>
      <c r="C149" s="156" t="s">
        <v>439</v>
      </c>
      <c r="D149" s="155" t="s">
        <v>453</v>
      </c>
      <c r="E149" s="155" t="s">
        <v>454</v>
      </c>
      <c r="F149" s="139"/>
    </row>
    <row r="150" spans="1:6">
      <c r="B150" s="146"/>
      <c r="C150" s="146"/>
      <c r="D150" s="146"/>
      <c r="E150" s="146"/>
    </row>
    <row r="151" spans="1:6">
      <c r="C151" s="134"/>
      <c r="D151" s="134"/>
      <c r="E151" s="134"/>
    </row>
  </sheetData>
  <mergeCells count="9">
    <mergeCell ref="B85:B133"/>
    <mergeCell ref="B141:B143"/>
    <mergeCell ref="B144:B146"/>
    <mergeCell ref="B147:B149"/>
    <mergeCell ref="B11:B13"/>
    <mergeCell ref="B14:B16"/>
    <mergeCell ref="B17:B19"/>
    <mergeCell ref="B24:B57"/>
    <mergeCell ref="B59:B8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AEEE-EF87-424E-ACB7-FC3AD0973F40}">
  <sheetPr>
    <tabColor rgb="FF7030A0"/>
  </sheetPr>
  <dimension ref="A1:D6"/>
  <sheetViews>
    <sheetView workbookViewId="0">
      <selection activeCell="H7" sqref="H7"/>
    </sheetView>
  </sheetViews>
  <sheetFormatPr defaultColWidth="8.88671875" defaultRowHeight="13.8"/>
  <cols>
    <col min="1" max="1" width="33.88671875" style="48" bestFit="1" customWidth="1"/>
    <col min="2" max="2" width="36.88671875" style="48" customWidth="1"/>
    <col min="3" max="3" width="103.33203125" style="48" customWidth="1"/>
    <col min="4" max="16384" width="8.88671875" style="48"/>
  </cols>
  <sheetData>
    <row r="1" spans="1:4" s="45" customFormat="1" ht="19.2">
      <c r="A1" s="46" t="s">
        <v>343</v>
      </c>
      <c r="B1" s="47" t="s">
        <v>349</v>
      </c>
      <c r="C1" s="47" t="s">
        <v>350</v>
      </c>
      <c r="D1" s="44"/>
    </row>
    <row r="2" spans="1:4" ht="124.2">
      <c r="A2" s="49" t="s">
        <v>348</v>
      </c>
      <c r="B2" s="50" t="s">
        <v>0</v>
      </c>
      <c r="C2" s="51" t="s">
        <v>353</v>
      </c>
    </row>
    <row r="3" spans="1:4" ht="27.6">
      <c r="A3" s="49" t="s">
        <v>342</v>
      </c>
      <c r="B3" s="50" t="s">
        <v>351</v>
      </c>
      <c r="C3" s="50" t="s">
        <v>352</v>
      </c>
    </row>
    <row r="4" spans="1:4" ht="96.6">
      <c r="A4" s="49" t="s">
        <v>170</v>
      </c>
      <c r="B4" s="50" t="s">
        <v>1</v>
      </c>
      <c r="C4" s="50" t="s">
        <v>354</v>
      </c>
    </row>
    <row r="5" spans="1:4" ht="27.6">
      <c r="A5" s="49" t="s">
        <v>158</v>
      </c>
      <c r="B5" s="50" t="s">
        <v>345</v>
      </c>
      <c r="C5" s="50"/>
    </row>
    <row r="6" spans="1:4">
      <c r="A6" s="49" t="s">
        <v>347</v>
      </c>
      <c r="B6" s="50" t="s">
        <v>346</v>
      </c>
      <c r="C6" s="5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B247B-4547-43B9-B42A-3566719B1C27}">
  <dimension ref="A1:F154"/>
  <sheetViews>
    <sheetView topLeftCell="A120" workbookViewId="0">
      <selection activeCell="A2" sqref="A2"/>
    </sheetView>
  </sheetViews>
  <sheetFormatPr defaultColWidth="8.88671875" defaultRowHeight="14.4"/>
  <cols>
    <col min="1" max="1" width="43.109375" customWidth="1"/>
  </cols>
  <sheetData>
    <row r="1" spans="1:6">
      <c r="A1" t="s">
        <v>330</v>
      </c>
    </row>
    <row r="2" spans="1:6">
      <c r="A2" t="s">
        <v>329</v>
      </c>
      <c r="B2" t="s">
        <v>328</v>
      </c>
    </row>
    <row r="3" spans="1:6">
      <c r="A3" s="1" t="s">
        <v>138</v>
      </c>
      <c r="B3" t="s">
        <v>327</v>
      </c>
      <c r="D3" s="1"/>
    </row>
    <row r="4" spans="1:6">
      <c r="A4" s="1" t="s">
        <v>35</v>
      </c>
      <c r="B4" t="s">
        <v>326</v>
      </c>
      <c r="D4" s="1"/>
    </row>
    <row r="5" spans="1:6">
      <c r="A5" s="1" t="s">
        <v>63</v>
      </c>
      <c r="B5" t="s">
        <v>325</v>
      </c>
      <c r="D5" s="1"/>
    </row>
    <row r="6" spans="1:6">
      <c r="A6" s="1" t="s">
        <v>45</v>
      </c>
      <c r="B6" t="s">
        <v>324</v>
      </c>
      <c r="D6" s="1"/>
      <c r="F6" t="str">
        <f>CHAR(160)</f>
        <v> </v>
      </c>
    </row>
    <row r="7" spans="1:6">
      <c r="A7" s="1" t="s">
        <v>18</v>
      </c>
      <c r="B7" t="s">
        <v>323</v>
      </c>
      <c r="D7" s="1"/>
    </row>
    <row r="8" spans="1:6">
      <c r="A8" s="1" t="s">
        <v>119</v>
      </c>
      <c r="B8" t="s">
        <v>322</v>
      </c>
      <c r="D8" s="1"/>
    </row>
    <row r="9" spans="1:6">
      <c r="A9" s="1" t="s">
        <v>88</v>
      </c>
      <c r="B9" t="s">
        <v>321</v>
      </c>
      <c r="D9" s="1"/>
    </row>
    <row r="10" spans="1:6">
      <c r="A10" s="1" t="s">
        <v>46</v>
      </c>
      <c r="B10" t="s">
        <v>320</v>
      </c>
      <c r="D10" s="1"/>
    </row>
    <row r="11" spans="1:6">
      <c r="A11" s="1" t="s">
        <v>149</v>
      </c>
      <c r="B11" t="s">
        <v>319</v>
      </c>
      <c r="D11" s="1"/>
    </row>
    <row r="12" spans="1:6">
      <c r="A12" s="1" t="s">
        <v>14</v>
      </c>
      <c r="B12" t="s">
        <v>318</v>
      </c>
      <c r="D12" s="1"/>
    </row>
    <row r="13" spans="1:6">
      <c r="A13" s="1" t="s">
        <v>103</v>
      </c>
      <c r="B13" t="s">
        <v>317</v>
      </c>
      <c r="D13" s="1"/>
    </row>
    <row r="14" spans="1:6">
      <c r="A14" s="1" t="s">
        <v>120</v>
      </c>
      <c r="B14" t="s">
        <v>316</v>
      </c>
      <c r="D14" s="1"/>
    </row>
    <row r="15" spans="1:6">
      <c r="A15" s="1" t="s">
        <v>89</v>
      </c>
      <c r="B15" t="s">
        <v>315</v>
      </c>
      <c r="D15" s="1"/>
    </row>
    <row r="16" spans="1:6">
      <c r="A16" s="1" t="s">
        <v>134</v>
      </c>
      <c r="B16" t="s">
        <v>314</v>
      </c>
      <c r="D16" s="1"/>
    </row>
    <row r="17" spans="1:4">
      <c r="A17" s="1" t="s">
        <v>78</v>
      </c>
      <c r="B17" t="s">
        <v>313</v>
      </c>
      <c r="D17" s="1"/>
    </row>
    <row r="18" spans="1:4">
      <c r="A18" s="1" t="s">
        <v>66</v>
      </c>
      <c r="B18" t="s">
        <v>312</v>
      </c>
      <c r="D18" s="1"/>
    </row>
    <row r="19" spans="1:4">
      <c r="A19" s="1" t="s">
        <v>139</v>
      </c>
      <c r="B19" t="s">
        <v>311</v>
      </c>
      <c r="D19" s="1"/>
    </row>
    <row r="20" spans="1:4">
      <c r="A20" s="1" t="s">
        <v>26</v>
      </c>
      <c r="B20" t="s">
        <v>310</v>
      </c>
      <c r="D20" s="1"/>
    </row>
    <row r="21" spans="1:4">
      <c r="A21" s="1" t="s">
        <v>122</v>
      </c>
      <c r="B21" t="s">
        <v>309</v>
      </c>
      <c r="D21" s="1"/>
    </row>
    <row r="22" spans="1:4">
      <c r="A22" s="1" t="s">
        <v>80</v>
      </c>
      <c r="B22" t="s">
        <v>308</v>
      </c>
      <c r="D22" s="1"/>
    </row>
    <row r="23" spans="1:4">
      <c r="A23" s="1" t="s">
        <v>106</v>
      </c>
      <c r="B23" t="s">
        <v>307</v>
      </c>
      <c r="D23" s="1"/>
    </row>
    <row r="24" spans="1:4">
      <c r="A24" s="1" t="s">
        <v>41</v>
      </c>
      <c r="B24" t="s">
        <v>306</v>
      </c>
      <c r="D24" s="1"/>
    </row>
    <row r="25" spans="1:4">
      <c r="A25" s="1" t="s">
        <v>96</v>
      </c>
      <c r="B25" t="s">
        <v>305</v>
      </c>
      <c r="D25" s="1"/>
    </row>
    <row r="26" spans="1:4">
      <c r="A26" s="1" t="s">
        <v>130</v>
      </c>
      <c r="B26" t="s">
        <v>304</v>
      </c>
      <c r="D26" s="1"/>
    </row>
    <row r="27" spans="1:4">
      <c r="A27" s="1" t="s">
        <v>153</v>
      </c>
      <c r="B27" t="s">
        <v>303</v>
      </c>
      <c r="D27" s="1"/>
    </row>
    <row r="28" spans="1:4">
      <c r="A28" s="1" t="s">
        <v>140</v>
      </c>
      <c r="B28" t="s">
        <v>302</v>
      </c>
      <c r="D28" s="1"/>
    </row>
    <row r="29" spans="1:4">
      <c r="A29" s="1" t="s">
        <v>86</v>
      </c>
      <c r="B29" t="s">
        <v>301</v>
      </c>
      <c r="D29" s="1"/>
    </row>
    <row r="30" spans="1:4">
      <c r="A30" s="1" t="s">
        <v>108</v>
      </c>
      <c r="B30" t="s">
        <v>300</v>
      </c>
      <c r="D30" s="1"/>
    </row>
    <row r="31" spans="1:4">
      <c r="A31" s="1" t="s">
        <v>5</v>
      </c>
      <c r="B31" t="s">
        <v>299</v>
      </c>
      <c r="D31" s="1"/>
    </row>
    <row r="32" spans="1:4">
      <c r="A32" s="1" t="s">
        <v>68</v>
      </c>
      <c r="B32" t="s">
        <v>298</v>
      </c>
      <c r="D32" s="1"/>
    </row>
    <row r="33" spans="1:4">
      <c r="A33" s="1" t="s">
        <v>43</v>
      </c>
      <c r="B33" t="s">
        <v>296</v>
      </c>
      <c r="D33" s="1"/>
    </row>
    <row r="34" spans="1:4">
      <c r="A34" s="1" t="s">
        <v>82</v>
      </c>
      <c r="B34" t="s">
        <v>297</v>
      </c>
      <c r="D34" s="1"/>
    </row>
    <row r="35" spans="1:4">
      <c r="A35" s="1" t="s">
        <v>4</v>
      </c>
      <c r="B35" t="s">
        <v>295</v>
      </c>
      <c r="D35" s="1"/>
    </row>
    <row r="36" spans="1:4">
      <c r="A36" s="1" t="s">
        <v>104</v>
      </c>
      <c r="B36" t="s">
        <v>294</v>
      </c>
      <c r="D36" s="1"/>
    </row>
    <row r="37" spans="1:4">
      <c r="A37" s="1" t="s">
        <v>69</v>
      </c>
      <c r="B37" t="s">
        <v>293</v>
      </c>
      <c r="D37" s="1"/>
    </row>
    <row r="38" spans="1:4">
      <c r="A38" s="1" t="s">
        <v>58</v>
      </c>
      <c r="B38" t="s">
        <v>292</v>
      </c>
      <c r="D38" s="1"/>
    </row>
    <row r="39" spans="1:4">
      <c r="A39" s="1" t="s">
        <v>83</v>
      </c>
      <c r="B39" t="s">
        <v>291</v>
      </c>
      <c r="D39" s="1"/>
    </row>
    <row r="40" spans="1:4">
      <c r="A40" s="1" t="s">
        <v>101</v>
      </c>
      <c r="B40" t="s">
        <v>290</v>
      </c>
      <c r="D40" s="1"/>
    </row>
    <row r="41" spans="1:4">
      <c r="A41" s="1" t="s">
        <v>21</v>
      </c>
      <c r="B41" t="s">
        <v>289</v>
      </c>
      <c r="D41" s="1"/>
    </row>
    <row r="42" spans="1:4">
      <c r="A42" s="1" t="s">
        <v>6</v>
      </c>
      <c r="B42" t="s">
        <v>288</v>
      </c>
      <c r="D42" s="1"/>
    </row>
    <row r="43" spans="1:4">
      <c r="A43" s="1" t="s">
        <v>71</v>
      </c>
      <c r="B43" t="s">
        <v>287</v>
      </c>
      <c r="D43" s="1"/>
    </row>
    <row r="44" spans="1:4">
      <c r="A44" s="1" t="s">
        <v>17</v>
      </c>
      <c r="B44" t="s">
        <v>286</v>
      </c>
      <c r="D44" s="1"/>
    </row>
    <row r="45" spans="1:4">
      <c r="A45" s="1" t="s">
        <v>141</v>
      </c>
      <c r="B45" t="s">
        <v>285</v>
      </c>
      <c r="D45" s="1"/>
    </row>
    <row r="46" spans="1:4">
      <c r="A46" s="1" t="s">
        <v>128</v>
      </c>
      <c r="B46" t="s">
        <v>284</v>
      </c>
      <c r="D46" s="1"/>
    </row>
    <row r="47" spans="1:4">
      <c r="A47" s="1" t="s">
        <v>73</v>
      </c>
      <c r="B47" t="s">
        <v>283</v>
      </c>
      <c r="D47" s="1"/>
    </row>
    <row r="48" spans="1:4">
      <c r="A48" s="1" t="s">
        <v>57</v>
      </c>
      <c r="B48" t="s">
        <v>282</v>
      </c>
      <c r="D48" s="1"/>
    </row>
    <row r="49" spans="1:4">
      <c r="A49" s="1" t="s">
        <v>44</v>
      </c>
      <c r="B49" t="s">
        <v>281</v>
      </c>
      <c r="D49" s="1"/>
    </row>
    <row r="50" spans="1:4">
      <c r="A50" s="1" t="s">
        <v>109</v>
      </c>
      <c r="B50" t="s">
        <v>280</v>
      </c>
      <c r="D50" s="1"/>
    </row>
    <row r="51" spans="1:4">
      <c r="A51" s="1" t="s">
        <v>79</v>
      </c>
      <c r="B51" t="s">
        <v>279</v>
      </c>
      <c r="D51" s="1"/>
    </row>
    <row r="52" spans="1:4">
      <c r="A52" s="1" t="s">
        <v>40</v>
      </c>
      <c r="B52" t="s">
        <v>278</v>
      </c>
      <c r="D52" s="1"/>
    </row>
    <row r="53" spans="1:4">
      <c r="A53" s="1" t="s">
        <v>110</v>
      </c>
      <c r="B53" t="s">
        <v>277</v>
      </c>
      <c r="D53" s="1"/>
    </row>
    <row r="54" spans="1:4">
      <c r="A54" s="1" t="s">
        <v>64</v>
      </c>
      <c r="B54" t="s">
        <v>276</v>
      </c>
      <c r="D54" s="1"/>
    </row>
    <row r="55" spans="1:4">
      <c r="A55" s="1" t="s">
        <v>8</v>
      </c>
      <c r="B55" t="s">
        <v>275</v>
      </c>
      <c r="D55" s="1"/>
    </row>
    <row r="56" spans="1:4">
      <c r="A56" s="1" t="s">
        <v>118</v>
      </c>
      <c r="B56" t="s">
        <v>274</v>
      </c>
      <c r="D56" s="1"/>
    </row>
    <row r="57" spans="1:4">
      <c r="A57" s="1" t="s">
        <v>98</v>
      </c>
      <c r="B57" t="s">
        <v>273</v>
      </c>
      <c r="D57" s="1"/>
    </row>
    <row r="58" spans="1:4">
      <c r="A58" s="1" t="s">
        <v>7</v>
      </c>
      <c r="B58" t="s">
        <v>272</v>
      </c>
      <c r="D58" s="1"/>
    </row>
    <row r="59" spans="1:4">
      <c r="A59" s="1" t="s">
        <v>147</v>
      </c>
      <c r="B59" t="s">
        <v>271</v>
      </c>
      <c r="D59" s="1"/>
    </row>
    <row r="60" spans="1:4">
      <c r="A60" s="1" t="s">
        <v>85</v>
      </c>
      <c r="B60" t="s">
        <v>270</v>
      </c>
      <c r="D60" s="1"/>
    </row>
    <row r="61" spans="1:4">
      <c r="A61" s="1" t="s">
        <v>81</v>
      </c>
      <c r="B61" t="s">
        <v>269</v>
      </c>
      <c r="D61" s="1"/>
    </row>
    <row r="62" spans="1:4">
      <c r="A62" s="1" t="s">
        <v>124</v>
      </c>
      <c r="B62" t="s">
        <v>268</v>
      </c>
      <c r="D62" s="1"/>
    </row>
    <row r="63" spans="1:4">
      <c r="A63" s="1" t="s">
        <v>37</v>
      </c>
      <c r="B63" t="s">
        <v>267</v>
      </c>
      <c r="D63" s="1"/>
    </row>
    <row r="64" spans="1:4">
      <c r="A64" s="1" t="s">
        <v>92</v>
      </c>
      <c r="B64" t="s">
        <v>266</v>
      </c>
      <c r="D64" s="1"/>
    </row>
    <row r="65" spans="1:4">
      <c r="A65" s="1" t="s">
        <v>65</v>
      </c>
      <c r="B65" t="s">
        <v>265</v>
      </c>
      <c r="D65" s="1"/>
    </row>
    <row r="66" spans="1:4">
      <c r="A66" s="1" t="s">
        <v>54</v>
      </c>
      <c r="B66" t="s">
        <v>264</v>
      </c>
      <c r="D66" s="1"/>
    </row>
    <row r="67" spans="1:4">
      <c r="A67" s="1" t="s">
        <v>74</v>
      </c>
      <c r="B67" t="s">
        <v>263</v>
      </c>
      <c r="D67" s="1"/>
    </row>
    <row r="68" spans="1:4">
      <c r="A68" s="1" t="s">
        <v>52</v>
      </c>
      <c r="B68" t="s">
        <v>262</v>
      </c>
      <c r="D68" s="1"/>
    </row>
    <row r="69" spans="1:4">
      <c r="A69" s="1" t="s">
        <v>9</v>
      </c>
      <c r="B69" t="s">
        <v>261</v>
      </c>
      <c r="D69" s="1"/>
    </row>
    <row r="70" spans="1:4">
      <c r="A70" s="1" t="s">
        <v>75</v>
      </c>
      <c r="B70" t="s">
        <v>260</v>
      </c>
      <c r="D70" s="1"/>
    </row>
    <row r="71" spans="1:4">
      <c r="A71" s="1" t="s">
        <v>70</v>
      </c>
      <c r="B71" t="s">
        <v>259</v>
      </c>
      <c r="D71" s="1"/>
    </row>
    <row r="72" spans="1:4">
      <c r="A72" s="1" t="s">
        <v>131</v>
      </c>
      <c r="B72" t="s">
        <v>258</v>
      </c>
      <c r="D72" s="1"/>
    </row>
    <row r="73" spans="1:4">
      <c r="A73" s="1" t="s">
        <v>53</v>
      </c>
      <c r="B73" t="s">
        <v>257</v>
      </c>
      <c r="D73" s="1"/>
    </row>
    <row r="74" spans="1:4">
      <c r="A74" s="1" t="s">
        <v>148</v>
      </c>
      <c r="B74" t="s">
        <v>256</v>
      </c>
      <c r="D74" s="1"/>
    </row>
    <row r="75" spans="1:4">
      <c r="A75" s="1" t="s">
        <v>22</v>
      </c>
      <c r="B75" t="s">
        <v>255</v>
      </c>
      <c r="D75" s="1"/>
    </row>
    <row r="76" spans="1:4">
      <c r="A76" s="1" t="s">
        <v>90</v>
      </c>
      <c r="B76" t="s">
        <v>254</v>
      </c>
      <c r="D76" s="1"/>
    </row>
    <row r="77" spans="1:4">
      <c r="A77" s="1" t="s">
        <v>142</v>
      </c>
      <c r="B77" t="s">
        <v>253</v>
      </c>
      <c r="D77" s="1"/>
    </row>
    <row r="78" spans="1:4">
      <c r="A78" s="1" t="s">
        <v>123</v>
      </c>
      <c r="B78" t="s">
        <v>252</v>
      </c>
      <c r="D78" s="1"/>
    </row>
    <row r="79" spans="1:4">
      <c r="A79" s="1" t="s">
        <v>150</v>
      </c>
      <c r="B79" t="s">
        <v>251</v>
      </c>
      <c r="D79" s="1"/>
    </row>
    <row r="80" spans="1:4">
      <c r="A80" s="1" t="s">
        <v>47</v>
      </c>
      <c r="B80" t="s">
        <v>250</v>
      </c>
      <c r="D80" s="1"/>
    </row>
    <row r="81" spans="1:4">
      <c r="A81" s="1" t="s">
        <v>97</v>
      </c>
      <c r="B81" t="s">
        <v>249</v>
      </c>
      <c r="D81" s="1"/>
    </row>
    <row r="82" spans="1:4">
      <c r="A82" s="1" t="s">
        <v>135</v>
      </c>
      <c r="B82" t="s">
        <v>248</v>
      </c>
      <c r="D82" s="1"/>
    </row>
    <row r="83" spans="1:4">
      <c r="A83" s="1" t="s">
        <v>152</v>
      </c>
      <c r="B83" t="s">
        <v>247</v>
      </c>
      <c r="D83" s="1"/>
    </row>
    <row r="84" spans="1:4">
      <c r="A84" s="1" t="s">
        <v>60</v>
      </c>
      <c r="B84" t="s">
        <v>245</v>
      </c>
      <c r="D84" s="1"/>
    </row>
    <row r="85" spans="1:4">
      <c r="A85" s="1" t="s">
        <v>100</v>
      </c>
      <c r="B85" t="s">
        <v>244</v>
      </c>
      <c r="D85" s="1"/>
    </row>
    <row r="86" spans="1:4">
      <c r="A86" s="1" t="s">
        <v>112</v>
      </c>
      <c r="B86" t="s">
        <v>243</v>
      </c>
      <c r="D86" s="1"/>
    </row>
    <row r="87" spans="1:4">
      <c r="A87" s="1" t="s">
        <v>105</v>
      </c>
      <c r="B87" t="s">
        <v>242</v>
      </c>
      <c r="D87" s="1"/>
    </row>
    <row r="88" spans="1:4">
      <c r="A88" s="1" t="s">
        <v>113</v>
      </c>
      <c r="B88" t="s">
        <v>241</v>
      </c>
      <c r="D88" s="1"/>
    </row>
    <row r="89" spans="1:4">
      <c r="A89" s="1" t="s">
        <v>133</v>
      </c>
      <c r="B89" t="s">
        <v>240</v>
      </c>
      <c r="D89" s="1"/>
    </row>
    <row r="90" spans="1:4">
      <c r="A90" s="1" t="s">
        <v>38</v>
      </c>
      <c r="B90" t="s">
        <v>239</v>
      </c>
      <c r="D90" s="1"/>
    </row>
    <row r="91" spans="1:4">
      <c r="A91" s="1" t="s">
        <v>27</v>
      </c>
      <c r="B91" t="s">
        <v>238</v>
      </c>
      <c r="D91" s="1"/>
    </row>
    <row r="92" spans="1:4">
      <c r="A92" s="1" t="s">
        <v>36</v>
      </c>
      <c r="B92" t="s">
        <v>237</v>
      </c>
      <c r="D92" s="1"/>
    </row>
    <row r="93" spans="1:4">
      <c r="A93" s="1" t="s">
        <v>154</v>
      </c>
      <c r="B93" t="s">
        <v>236</v>
      </c>
      <c r="D93" s="1"/>
    </row>
    <row r="94" spans="1:4">
      <c r="A94" s="1" t="s">
        <v>116</v>
      </c>
      <c r="B94" t="s">
        <v>235</v>
      </c>
      <c r="D94" s="1"/>
    </row>
    <row r="95" spans="1:4">
      <c r="A95" s="1" t="s">
        <v>33</v>
      </c>
      <c r="B95" t="s">
        <v>234</v>
      </c>
      <c r="D95" s="1"/>
    </row>
    <row r="96" spans="1:4">
      <c r="A96" s="1" t="s">
        <v>55</v>
      </c>
      <c r="B96" t="s">
        <v>233</v>
      </c>
      <c r="D96" s="1"/>
    </row>
    <row r="97" spans="1:4">
      <c r="A97" s="1" t="s">
        <v>102</v>
      </c>
      <c r="B97" t="s">
        <v>232</v>
      </c>
      <c r="D97" s="1"/>
    </row>
    <row r="98" spans="1:4">
      <c r="A98" s="1" t="s">
        <v>125</v>
      </c>
      <c r="B98" t="s">
        <v>231</v>
      </c>
      <c r="D98" s="1"/>
    </row>
    <row r="99" spans="1:4">
      <c r="A99" s="1" t="s">
        <v>23</v>
      </c>
      <c r="B99" t="s">
        <v>230</v>
      </c>
      <c r="D99" s="1"/>
    </row>
    <row r="100" spans="1:4">
      <c r="A100" s="1" t="s">
        <v>34</v>
      </c>
      <c r="B100" t="s">
        <v>229</v>
      </c>
      <c r="D100" s="1"/>
    </row>
    <row r="101" spans="1:4">
      <c r="A101" s="1" t="s">
        <v>25</v>
      </c>
      <c r="B101" t="s">
        <v>228</v>
      </c>
      <c r="D101" s="1"/>
    </row>
    <row r="102" spans="1:4">
      <c r="A102" s="1" t="s">
        <v>20</v>
      </c>
      <c r="B102" t="s">
        <v>227</v>
      </c>
      <c r="D102" s="1"/>
    </row>
    <row r="103" spans="1:4">
      <c r="A103" s="1" t="s">
        <v>91</v>
      </c>
      <c r="B103" t="s">
        <v>226</v>
      </c>
      <c r="D103" s="1"/>
    </row>
    <row r="104" spans="1:4">
      <c r="A104" s="1" t="s">
        <v>129</v>
      </c>
      <c r="B104" t="s">
        <v>225</v>
      </c>
      <c r="D104" s="1"/>
    </row>
    <row r="105" spans="1:4">
      <c r="A105" s="1" t="s">
        <v>87</v>
      </c>
      <c r="B105" t="s">
        <v>246</v>
      </c>
      <c r="D105" s="1"/>
    </row>
    <row r="106" spans="1:4">
      <c r="A106" s="1" t="s">
        <v>59</v>
      </c>
      <c r="B106" t="s">
        <v>224</v>
      </c>
      <c r="D106" s="1"/>
    </row>
    <row r="107" spans="1:4">
      <c r="A107" s="1" t="s">
        <v>51</v>
      </c>
      <c r="B107" t="s">
        <v>223</v>
      </c>
      <c r="D107" s="1"/>
    </row>
    <row r="108" spans="1:4">
      <c r="A108" s="1" t="s">
        <v>30</v>
      </c>
      <c r="B108" t="s">
        <v>222</v>
      </c>
      <c r="D108" s="1"/>
    </row>
    <row r="109" spans="1:4">
      <c r="A109" s="1" t="s">
        <v>12</v>
      </c>
      <c r="B109" t="s">
        <v>221</v>
      </c>
      <c r="D109" s="1"/>
    </row>
    <row r="110" spans="1:4">
      <c r="A110" s="1" t="s">
        <v>61</v>
      </c>
      <c r="B110" t="s">
        <v>220</v>
      </c>
      <c r="D110" s="1"/>
    </row>
    <row r="111" spans="1:4">
      <c r="A111" s="1" t="s">
        <v>19</v>
      </c>
      <c r="B111" t="s">
        <v>219</v>
      </c>
      <c r="D111" s="1"/>
    </row>
    <row r="112" spans="1:4">
      <c r="A112" s="1" t="s">
        <v>10</v>
      </c>
      <c r="B112" t="s">
        <v>218</v>
      </c>
      <c r="D112" s="1"/>
    </row>
    <row r="113" spans="1:4">
      <c r="A113" s="1" t="s">
        <v>94</v>
      </c>
      <c r="B113" t="s">
        <v>217</v>
      </c>
      <c r="D113" s="1"/>
    </row>
    <row r="114" spans="1:4">
      <c r="A114" s="1" t="s">
        <v>84</v>
      </c>
      <c r="B114" t="s">
        <v>216</v>
      </c>
      <c r="D114" s="1"/>
    </row>
    <row r="115" spans="1:4">
      <c r="A115" s="1" t="s">
        <v>155</v>
      </c>
      <c r="B115" t="s">
        <v>215</v>
      </c>
      <c r="D115" s="1"/>
    </row>
    <row r="116" spans="1:4">
      <c r="A116" s="1" t="s">
        <v>77</v>
      </c>
      <c r="B116" t="s">
        <v>214</v>
      </c>
      <c r="D116" s="1"/>
    </row>
    <row r="117" spans="1:4">
      <c r="A117" s="1" t="s">
        <v>137</v>
      </c>
      <c r="B117" t="s">
        <v>213</v>
      </c>
      <c r="D117" s="1"/>
    </row>
    <row r="118" spans="1:4">
      <c r="A118" s="1" t="s">
        <v>93</v>
      </c>
      <c r="B118" t="s">
        <v>212</v>
      </c>
      <c r="D118" s="1"/>
    </row>
    <row r="119" spans="1:4">
      <c r="A119" s="1" t="s">
        <v>121</v>
      </c>
      <c r="B119" t="s">
        <v>211</v>
      </c>
      <c r="D119" s="1"/>
    </row>
    <row r="120" spans="1:4">
      <c r="A120" s="1" t="s">
        <v>28</v>
      </c>
      <c r="B120" t="s">
        <v>210</v>
      </c>
      <c r="D120" s="1"/>
    </row>
    <row r="121" spans="1:4">
      <c r="A121" s="1" t="s">
        <v>31</v>
      </c>
      <c r="B121" t="s">
        <v>209</v>
      </c>
      <c r="D121" s="1"/>
    </row>
    <row r="122" spans="1:4">
      <c r="A122" s="1" t="s">
        <v>143</v>
      </c>
      <c r="B122" t="s">
        <v>208</v>
      </c>
      <c r="D122" s="1"/>
    </row>
    <row r="123" spans="1:4">
      <c r="A123" s="1" t="s">
        <v>95</v>
      </c>
      <c r="B123" t="s">
        <v>207</v>
      </c>
      <c r="D123" s="1"/>
    </row>
    <row r="124" spans="1:4">
      <c r="A124" s="1" t="s">
        <v>76</v>
      </c>
      <c r="B124" t="s">
        <v>206</v>
      </c>
      <c r="D124" s="1"/>
    </row>
    <row r="125" spans="1:4">
      <c r="A125" s="1" t="s">
        <v>67</v>
      </c>
      <c r="B125" t="s">
        <v>205</v>
      </c>
      <c r="D125" s="1"/>
    </row>
    <row r="126" spans="1:4">
      <c r="A126" s="1" t="s">
        <v>132</v>
      </c>
      <c r="B126" t="s">
        <v>204</v>
      </c>
      <c r="D126" s="1"/>
    </row>
    <row r="127" spans="1:4">
      <c r="A127" s="13" t="s">
        <v>127</v>
      </c>
      <c r="B127" t="s">
        <v>176</v>
      </c>
      <c r="D127" s="13"/>
    </row>
    <row r="128" spans="1:4">
      <c r="A128" s="1" t="s">
        <v>42</v>
      </c>
      <c r="B128" t="s">
        <v>203</v>
      </c>
      <c r="D128" s="1"/>
    </row>
    <row r="129" spans="1:4">
      <c r="A129" s="1" t="s">
        <v>49</v>
      </c>
      <c r="B129" t="s">
        <v>202</v>
      </c>
      <c r="D129" s="1"/>
    </row>
    <row r="130" spans="1:4">
      <c r="A130" s="1" t="s">
        <v>99</v>
      </c>
      <c r="B130" t="s">
        <v>201</v>
      </c>
      <c r="D130" s="1"/>
    </row>
    <row r="131" spans="1:4">
      <c r="A131" s="1" t="s">
        <v>62</v>
      </c>
      <c r="B131" t="s">
        <v>200</v>
      </c>
      <c r="D131" s="1"/>
    </row>
    <row r="132" spans="1:4">
      <c r="A132" s="1" t="s">
        <v>15</v>
      </c>
      <c r="B132" t="s">
        <v>199</v>
      </c>
      <c r="D132" s="1"/>
    </row>
    <row r="133" spans="1:4">
      <c r="A133" s="1" t="s">
        <v>114</v>
      </c>
      <c r="B133" t="s">
        <v>198</v>
      </c>
      <c r="D133" s="1"/>
    </row>
    <row r="134" spans="1:4">
      <c r="A134" s="1" t="s">
        <v>13</v>
      </c>
      <c r="B134" t="s">
        <v>197</v>
      </c>
      <c r="D134" s="1"/>
    </row>
    <row r="135" spans="1:4">
      <c r="A135" s="1" t="s">
        <v>117</v>
      </c>
      <c r="B135" t="s">
        <v>196</v>
      </c>
      <c r="D135" s="1"/>
    </row>
    <row r="136" spans="1:4">
      <c r="A136" s="1" t="s">
        <v>32</v>
      </c>
      <c r="B136" t="s">
        <v>195</v>
      </c>
      <c r="D136" s="1"/>
    </row>
    <row r="137" spans="1:4">
      <c r="A137" s="1" t="s">
        <v>115</v>
      </c>
      <c r="B137" t="s">
        <v>194</v>
      </c>
      <c r="D137" s="1"/>
    </row>
    <row r="138" spans="1:4">
      <c r="A138" s="1" t="s">
        <v>151</v>
      </c>
      <c r="B138" t="s">
        <v>193</v>
      </c>
      <c r="D138" s="1"/>
    </row>
    <row r="139" spans="1:4">
      <c r="A139" s="1" t="s">
        <v>72</v>
      </c>
      <c r="B139" t="s">
        <v>192</v>
      </c>
      <c r="D139" s="1"/>
    </row>
    <row r="140" spans="1:4">
      <c r="A140" s="1" t="s">
        <v>111</v>
      </c>
      <c r="B140" t="s">
        <v>191</v>
      </c>
      <c r="D140" s="1"/>
    </row>
    <row r="141" spans="1:4">
      <c r="A141" s="1" t="s">
        <v>144</v>
      </c>
      <c r="B141" t="s">
        <v>190</v>
      </c>
      <c r="D141" s="1"/>
    </row>
    <row r="142" spans="1:4">
      <c r="A142" s="1" t="s">
        <v>56</v>
      </c>
      <c r="B142" t="s">
        <v>189</v>
      </c>
      <c r="D142" s="1"/>
    </row>
    <row r="143" spans="1:4">
      <c r="A143" s="1" t="s">
        <v>107</v>
      </c>
      <c r="B143" t="s">
        <v>188</v>
      </c>
      <c r="D143" s="1"/>
    </row>
    <row r="144" spans="1:4">
      <c r="A144" s="1" t="s">
        <v>145</v>
      </c>
      <c r="B144" t="s">
        <v>187</v>
      </c>
      <c r="D144" s="1"/>
    </row>
    <row r="145" spans="1:4">
      <c r="A145" s="1" t="s">
        <v>29</v>
      </c>
      <c r="B145" t="s">
        <v>186</v>
      </c>
      <c r="D145" s="1"/>
    </row>
    <row r="146" spans="1:4">
      <c r="A146" s="1" t="s">
        <v>136</v>
      </c>
      <c r="B146" t="s">
        <v>185</v>
      </c>
      <c r="D146" s="1"/>
    </row>
    <row r="147" spans="1:4">
      <c r="A147" s="1" t="s">
        <v>16</v>
      </c>
      <c r="B147" t="s">
        <v>184</v>
      </c>
      <c r="D147" s="1"/>
    </row>
    <row r="148" spans="1:4">
      <c r="A148" s="1" t="s">
        <v>24</v>
      </c>
      <c r="B148" t="s">
        <v>183</v>
      </c>
      <c r="D148" s="1"/>
    </row>
    <row r="149" spans="1:4">
      <c r="A149" s="1" t="s">
        <v>11</v>
      </c>
      <c r="B149" t="s">
        <v>182</v>
      </c>
      <c r="D149" s="1"/>
    </row>
    <row r="150" spans="1:4">
      <c r="A150" s="1" t="s">
        <v>39</v>
      </c>
      <c r="B150" t="s">
        <v>181</v>
      </c>
      <c r="D150" s="1"/>
    </row>
    <row r="151" spans="1:4">
      <c r="A151" s="1" t="s">
        <v>50</v>
      </c>
      <c r="B151" t="s">
        <v>180</v>
      </c>
      <c r="D151" s="1"/>
    </row>
    <row r="152" spans="1:4">
      <c r="A152" s="1" t="s">
        <v>48</v>
      </c>
      <c r="B152" t="s">
        <v>179</v>
      </c>
      <c r="D152" s="1"/>
    </row>
    <row r="153" spans="1:4">
      <c r="A153" s="1" t="s">
        <v>126</v>
      </c>
      <c r="B153" t="s">
        <v>178</v>
      </c>
      <c r="D153" s="1"/>
    </row>
    <row r="154" spans="1:4">
      <c r="A154" s="1" t="s">
        <v>146</v>
      </c>
      <c r="B154" t="s">
        <v>177</v>
      </c>
      <c r="D154" s="1"/>
    </row>
  </sheetData>
  <sortState xmlns:xlrd2="http://schemas.microsoft.com/office/spreadsheetml/2017/richdata2" ref="D3:D154">
    <sortCondition ref="D3:D1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Charts</vt:lpstr>
      </vt:variant>
      <vt:variant>
        <vt:i4>4</vt:i4>
      </vt:variant>
    </vt:vector>
  </HeadingPairs>
  <TitlesOfParts>
    <vt:vector size="13" baseType="lpstr">
      <vt:lpstr>Intro</vt:lpstr>
      <vt:lpstr>1. All countries</vt:lpstr>
      <vt:lpstr>All data</vt:lpstr>
      <vt:lpstr>2. Country Grapher</vt:lpstr>
      <vt:lpstr>Cont data</vt:lpstr>
      <vt:lpstr>Transposed</vt:lpstr>
      <vt:lpstr>7. HLY vs. EF Full list</vt:lpstr>
      <vt:lpstr>8. Data Sources</vt:lpstr>
      <vt:lpstr>country codes</vt:lpstr>
      <vt:lpstr>3. Regions Graph - 2006 - 2019</vt:lpstr>
      <vt:lpstr>4. Regions Graph - 2006 - 2020</vt:lpstr>
      <vt:lpstr>5. Selected Countries Graph</vt:lpstr>
      <vt:lpstr>6. G7 Countries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Saamah</dc:creator>
  <cp:lastModifiedBy>Anqi Zhao</cp:lastModifiedBy>
  <dcterms:created xsi:type="dcterms:W3CDTF">2021-05-27T08:31:35Z</dcterms:created>
  <dcterms:modified xsi:type="dcterms:W3CDTF">2021-11-11T15:08:37Z</dcterms:modified>
</cp:coreProperties>
</file>