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\Downloads\"/>
    </mc:Choice>
  </mc:AlternateContent>
  <xr:revisionPtr revIDLastSave="0" documentId="13_ncr:1_{CF0C8D72-3B0D-4512-B925-BE0A38FD23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stos" sheetId="1" r:id="rId1"/>
    <sheet name="Balance" sheetId="3" r:id="rId2"/>
    <sheet name="Referencias" sheetId="2" r:id="rId3"/>
    <sheet name="Tabelle1" sheetId="4" r:id="rId4"/>
  </sheets>
  <definedNames>
    <definedName name="solver_adj" localSheetId="1" hidden="1">Balance!$G$2</definedName>
    <definedName name="solver_adj" localSheetId="0" hidden="1">Costos!$C$2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Balance!$G$3</definedName>
    <definedName name="solver_opt" localSheetId="0" hidden="1">Costos!$H$63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31" i="1" l="1"/>
  <c r="C30" i="1"/>
  <c r="C29" i="1"/>
  <c r="F29" i="1" s="1"/>
  <c r="D25" i="1"/>
  <c r="F25" i="1" s="1"/>
  <c r="C23" i="1"/>
  <c r="F23" i="1" s="1"/>
  <c r="D22" i="1"/>
  <c r="I21" i="1"/>
  <c r="I22" i="1"/>
  <c r="I23" i="1"/>
  <c r="I2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F21" i="1"/>
  <c r="F22" i="1"/>
  <c r="F24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H14" i="1"/>
  <c r="P32" i="3"/>
  <c r="Q32" i="3"/>
  <c r="R32" i="3"/>
  <c r="S32" i="3"/>
  <c r="P33" i="3"/>
  <c r="Q33" i="3"/>
  <c r="R33" i="3"/>
  <c r="S33" i="3"/>
  <c r="P34" i="3"/>
  <c r="Q34" i="3"/>
  <c r="R34" i="3"/>
  <c r="S34" i="3"/>
  <c r="P35" i="3"/>
  <c r="R35" i="3"/>
  <c r="S35" i="3"/>
  <c r="P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O40" i="3"/>
  <c r="P40" i="3"/>
  <c r="Q40" i="3"/>
  <c r="R40" i="3"/>
  <c r="S40" i="3"/>
  <c r="O41" i="3"/>
  <c r="P41" i="3"/>
  <c r="Q41" i="3"/>
  <c r="R41" i="3"/>
  <c r="S41" i="3"/>
  <c r="N34" i="3"/>
  <c r="N35" i="3"/>
  <c r="N36" i="3"/>
  <c r="N39" i="3"/>
  <c r="N40" i="3"/>
  <c r="N41" i="3"/>
  <c r="O8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N12" i="3"/>
  <c r="P12" i="3"/>
  <c r="Q12" i="3"/>
  <c r="R12" i="3"/>
  <c r="S12" i="3"/>
  <c r="O13" i="3"/>
  <c r="P13" i="3"/>
  <c r="Q13" i="3"/>
  <c r="R13" i="3"/>
  <c r="S13" i="3"/>
  <c r="P14" i="3"/>
  <c r="Q14" i="3"/>
  <c r="R14" i="3"/>
  <c r="S14" i="3"/>
  <c r="O15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N19" i="3"/>
  <c r="P19" i="3"/>
  <c r="Q19" i="3"/>
  <c r="R19" i="3"/>
  <c r="S19" i="3"/>
  <c r="N20" i="3"/>
  <c r="P20" i="3"/>
  <c r="R20" i="3"/>
  <c r="S20" i="3"/>
  <c r="N21" i="3"/>
  <c r="P21" i="3"/>
  <c r="Q21" i="3"/>
  <c r="R21" i="3"/>
  <c r="S21" i="3"/>
  <c r="N22" i="3"/>
  <c r="P22" i="3"/>
  <c r="Q22" i="3"/>
  <c r="R22" i="3"/>
  <c r="S22" i="3"/>
  <c r="N23" i="3"/>
  <c r="P23" i="3"/>
  <c r="R23" i="3"/>
  <c r="S23" i="3"/>
  <c r="P24" i="3"/>
  <c r="Q24" i="3"/>
  <c r="R24" i="3"/>
  <c r="S24" i="3"/>
  <c r="P25" i="3"/>
  <c r="Q25" i="3"/>
  <c r="R25" i="3"/>
  <c r="S25" i="3"/>
  <c r="N26" i="3"/>
  <c r="P26" i="3"/>
  <c r="Q26" i="3"/>
  <c r="R26" i="3"/>
  <c r="P27" i="3"/>
  <c r="Q27" i="3"/>
  <c r="R27" i="3"/>
  <c r="S27" i="3"/>
  <c r="P28" i="3"/>
  <c r="Q28" i="3"/>
  <c r="R28" i="3"/>
  <c r="S28" i="3"/>
  <c r="N29" i="3"/>
  <c r="P29" i="3"/>
  <c r="R29" i="3"/>
  <c r="S29" i="3"/>
  <c r="P30" i="3"/>
  <c r="Q30" i="3"/>
  <c r="R30" i="3"/>
  <c r="S30" i="3"/>
  <c r="N31" i="3"/>
  <c r="P31" i="3"/>
  <c r="Q31" i="3"/>
  <c r="R31" i="3"/>
  <c r="S31" i="3"/>
  <c r="G49" i="1" l="1"/>
  <c r="G51" i="1"/>
  <c r="G50" i="1"/>
  <c r="G53" i="1"/>
  <c r="G52" i="1"/>
  <c r="G47" i="1"/>
  <c r="O34" i="3" s="1"/>
  <c r="G46" i="1"/>
  <c r="R42" i="3"/>
  <c r="P42" i="3"/>
  <c r="G45" i="1"/>
  <c r="G38" i="1"/>
  <c r="G39" i="1"/>
  <c r="E9" i="1"/>
  <c r="E10" i="1"/>
  <c r="E11" i="1"/>
  <c r="Q36" i="3" l="1"/>
  <c r="O36" i="3"/>
  <c r="N37" i="3"/>
  <c r="O37" i="3"/>
  <c r="N38" i="3"/>
  <c r="O38" i="3"/>
  <c r="S39" i="3"/>
  <c r="O39" i="3"/>
  <c r="S26" i="3"/>
  <c r="O26" i="3"/>
  <c r="N25" i="3"/>
  <c r="O25" i="3"/>
  <c r="O32" i="3"/>
  <c r="N32" i="3"/>
  <c r="G37" i="1"/>
  <c r="N33" i="3"/>
  <c r="O33" i="3"/>
  <c r="G23" i="1"/>
  <c r="G35" i="1"/>
  <c r="O22" i="3" s="1"/>
  <c r="G43" i="1"/>
  <c r="G42" i="1"/>
  <c r="C12" i="1"/>
  <c r="G21" i="1"/>
  <c r="N8" i="3" s="1"/>
  <c r="G25" i="1"/>
  <c r="O12" i="3" s="1"/>
  <c r="G54" i="1"/>
  <c r="G41" i="1"/>
  <c r="G22" i="1"/>
  <c r="G44" i="1"/>
  <c r="O31" i="3" s="1"/>
  <c r="G40" i="1"/>
  <c r="S42" i="3" l="1"/>
  <c r="N24" i="3"/>
  <c r="O24" i="3"/>
  <c r="N11" i="3"/>
  <c r="N10" i="3"/>
  <c r="O10" i="3"/>
  <c r="N9" i="3"/>
  <c r="O9" i="3"/>
  <c r="O30" i="3"/>
  <c r="N30" i="3"/>
  <c r="O29" i="3"/>
  <c r="Q29" i="3"/>
  <c r="O28" i="3"/>
  <c r="N28" i="3"/>
  <c r="O27" i="3"/>
  <c r="N27" i="3"/>
  <c r="G34" i="1"/>
  <c r="O21" i="3" s="1"/>
  <c r="N18" i="3" l="1"/>
  <c r="G48" i="1"/>
  <c r="N16" i="3"/>
  <c r="G36" i="1"/>
  <c r="G33" i="1"/>
  <c r="Q35" i="3" l="1"/>
  <c r="O35" i="3"/>
  <c r="Q23" i="3"/>
  <c r="O23" i="3"/>
  <c r="Q20" i="3"/>
  <c r="O20" i="3"/>
  <c r="Q42" i="3" l="1"/>
  <c r="I24" i="1"/>
  <c r="G24" i="1"/>
  <c r="O11" i="3" s="1"/>
  <c r="I26" i="1" l="1"/>
  <c r="G26" i="1"/>
  <c r="N13" i="3" s="1"/>
  <c r="I27" i="1" l="1"/>
  <c r="G27" i="1" s="1"/>
  <c r="O14" i="3" l="1"/>
  <c r="N14" i="3"/>
  <c r="I28" i="1" l="1"/>
  <c r="G28" i="1"/>
  <c r="N15" i="3" s="1"/>
  <c r="I29" i="1" l="1"/>
  <c r="G29" i="1"/>
  <c r="O16" i="3" s="1"/>
  <c r="I30" i="1" l="1"/>
  <c r="G30" i="1" s="1"/>
  <c r="N17" i="3" l="1"/>
  <c r="N42" i="3" s="1"/>
  <c r="B2" i="3" s="1"/>
  <c r="C2" i="3" s="1"/>
  <c r="O17" i="3"/>
  <c r="D2" i="3" l="1"/>
  <c r="I31" i="1"/>
  <c r="G31" i="1"/>
  <c r="O18" i="3" s="1"/>
  <c r="I32" i="1"/>
  <c r="G32" i="1" s="1"/>
  <c r="O19" i="3" s="1"/>
  <c r="O42" i="3" l="1"/>
  <c r="B159" i="3" s="1"/>
  <c r="C159" i="3" s="1"/>
  <c r="B155" i="3" l="1"/>
  <c r="C155" i="3" s="1"/>
  <c r="B140" i="3"/>
  <c r="C140" i="3" s="1"/>
  <c r="B23" i="3"/>
  <c r="C23" i="3" s="1"/>
  <c r="B106" i="3"/>
  <c r="C106" i="3" s="1"/>
  <c r="B51" i="3"/>
  <c r="C51" i="3" s="1"/>
  <c r="B53" i="3"/>
  <c r="C53" i="3" s="1"/>
  <c r="B33" i="3"/>
  <c r="C33" i="3" s="1"/>
  <c r="B105" i="3"/>
  <c r="C105" i="3" s="1"/>
  <c r="B113" i="3"/>
  <c r="C113" i="3" s="1"/>
  <c r="B144" i="3"/>
  <c r="C144" i="3" s="1"/>
  <c r="B66" i="3"/>
  <c r="C66" i="3" s="1"/>
  <c r="B35" i="3"/>
  <c r="C35" i="3" s="1"/>
  <c r="B54" i="3"/>
  <c r="C54" i="3" s="1"/>
  <c r="B13" i="3"/>
  <c r="C13" i="3" s="1"/>
  <c r="B161" i="3"/>
  <c r="C161" i="3" s="1"/>
  <c r="B39" i="3"/>
  <c r="C39" i="3" s="1"/>
  <c r="B180" i="3"/>
  <c r="C180" i="3" s="1"/>
  <c r="B40" i="3"/>
  <c r="C40" i="3" s="1"/>
  <c r="B139" i="3"/>
  <c r="C139" i="3" s="1"/>
  <c r="B3" i="3"/>
  <c r="C3" i="3" s="1"/>
  <c r="B24" i="3"/>
  <c r="C24" i="3" s="1"/>
  <c r="B81" i="3"/>
  <c r="C81" i="3" s="1"/>
  <c r="B175" i="3"/>
  <c r="C175" i="3" s="1"/>
  <c r="B37" i="3"/>
  <c r="C37" i="3" s="1"/>
  <c r="B27" i="3"/>
  <c r="C27" i="3" s="1"/>
  <c r="B158" i="3"/>
  <c r="C158" i="3" s="1"/>
  <c r="B71" i="3"/>
  <c r="C71" i="3" s="1"/>
  <c r="B102" i="3"/>
  <c r="C102" i="3" s="1"/>
  <c r="B31" i="3"/>
  <c r="C31" i="3" s="1"/>
  <c r="B141" i="3"/>
  <c r="C141" i="3" s="1"/>
  <c r="B135" i="3"/>
  <c r="C135" i="3" s="1"/>
  <c r="B142" i="3"/>
  <c r="C142" i="3" s="1"/>
  <c r="B120" i="3"/>
  <c r="C120" i="3" s="1"/>
  <c r="B76" i="3"/>
  <c r="C76" i="3" s="1"/>
  <c r="B136" i="3"/>
  <c r="C136" i="3" s="1"/>
  <c r="B46" i="3"/>
  <c r="C46" i="3" s="1"/>
  <c r="B132" i="3"/>
  <c r="C132" i="3" s="1"/>
  <c r="B67" i="3"/>
  <c r="C67" i="3" s="1"/>
  <c r="B99" i="3"/>
  <c r="C99" i="3" s="1"/>
  <c r="B103" i="3"/>
  <c r="C103" i="3" s="1"/>
  <c r="B21" i="3"/>
  <c r="C21" i="3" s="1"/>
  <c r="B84" i="3"/>
  <c r="C84" i="3" s="1"/>
  <c r="B131" i="3"/>
  <c r="C131" i="3" s="1"/>
  <c r="B108" i="3"/>
  <c r="C108" i="3" s="1"/>
  <c r="B85" i="3"/>
  <c r="C85" i="3" s="1"/>
  <c r="B77" i="3"/>
  <c r="C77" i="3" s="1"/>
  <c r="B133" i="3"/>
  <c r="C133" i="3" s="1"/>
  <c r="B117" i="3"/>
  <c r="C117" i="3" s="1"/>
  <c r="B130" i="3"/>
  <c r="C130" i="3" s="1"/>
  <c r="B170" i="3"/>
  <c r="C170" i="3" s="1"/>
  <c r="B177" i="3"/>
  <c r="C177" i="3" s="1"/>
  <c r="B65" i="3"/>
  <c r="C65" i="3" s="1"/>
  <c r="B111" i="3"/>
  <c r="C111" i="3" s="1"/>
  <c r="B96" i="3"/>
  <c r="C96" i="3" s="1"/>
  <c r="B112" i="3"/>
  <c r="C112" i="3" s="1"/>
  <c r="B16" i="3"/>
  <c r="C16" i="3" s="1"/>
  <c r="B60" i="3"/>
  <c r="C60" i="3" s="1"/>
  <c r="B98" i="3"/>
  <c r="C98" i="3" s="1"/>
  <c r="B17" i="3"/>
  <c r="C17" i="3" s="1"/>
  <c r="B95" i="3"/>
  <c r="C95" i="3" s="1"/>
  <c r="B50" i="3"/>
  <c r="C50" i="3" s="1"/>
  <c r="B92" i="3"/>
  <c r="C92" i="3" s="1"/>
  <c r="B44" i="3"/>
  <c r="C44" i="3" s="1"/>
  <c r="B119" i="3"/>
  <c r="C119" i="3" s="1"/>
  <c r="B19" i="3"/>
  <c r="C19" i="3" s="1"/>
  <c r="B110" i="3"/>
  <c r="C110" i="3" s="1"/>
  <c r="B15" i="3"/>
  <c r="C15" i="3" s="1"/>
  <c r="B36" i="3"/>
  <c r="C36" i="3" s="1"/>
  <c r="B48" i="3"/>
  <c r="C48" i="3" s="1"/>
  <c r="B7" i="3"/>
  <c r="C7" i="3" s="1"/>
  <c r="B107" i="3"/>
  <c r="C107" i="3" s="1"/>
  <c r="B149" i="3"/>
  <c r="C149" i="3" s="1"/>
  <c r="B61" i="3"/>
  <c r="C61" i="3" s="1"/>
  <c r="B38" i="3"/>
  <c r="C38" i="3" s="1"/>
  <c r="B45" i="3"/>
  <c r="C45" i="3" s="1"/>
  <c r="B162" i="3"/>
  <c r="C162" i="3" s="1"/>
  <c r="B127" i="3"/>
  <c r="C127" i="3" s="1"/>
  <c r="B55" i="3"/>
  <c r="C55" i="3" s="1"/>
  <c r="B152" i="3"/>
  <c r="C152" i="3" s="1"/>
  <c r="B22" i="3"/>
  <c r="C22" i="3" s="1"/>
  <c r="B70" i="3"/>
  <c r="C70" i="3" s="1"/>
  <c r="B12" i="3"/>
  <c r="C12" i="3" s="1"/>
  <c r="B87" i="3"/>
  <c r="C87" i="3" s="1"/>
  <c r="B69" i="3"/>
  <c r="C69" i="3" s="1"/>
  <c r="B168" i="3"/>
  <c r="C168" i="3" s="1"/>
  <c r="B57" i="3"/>
  <c r="C57" i="3" s="1"/>
  <c r="B25" i="3"/>
  <c r="C25" i="3" s="1"/>
  <c r="B75" i="3"/>
  <c r="C75" i="3" s="1"/>
  <c r="B125" i="3"/>
  <c r="C125" i="3" s="1"/>
  <c r="B18" i="3"/>
  <c r="C18" i="3" s="1"/>
  <c r="B88" i="3"/>
  <c r="C88" i="3" s="1"/>
  <c r="B109" i="3"/>
  <c r="C109" i="3" s="1"/>
  <c r="B137" i="3"/>
  <c r="C137" i="3" s="1"/>
  <c r="B10" i="3"/>
  <c r="C10" i="3" s="1"/>
  <c r="B114" i="3"/>
  <c r="C114" i="3" s="1"/>
  <c r="B129" i="3"/>
  <c r="C129" i="3" s="1"/>
  <c r="B164" i="3"/>
  <c r="C164" i="3" s="1"/>
  <c r="B154" i="3"/>
  <c r="C154" i="3" s="1"/>
  <c r="B182" i="3"/>
  <c r="C182" i="3" s="1"/>
  <c r="B20" i="3"/>
  <c r="C20" i="3" s="1"/>
  <c r="B14" i="3"/>
  <c r="C14" i="3" s="1"/>
  <c r="B34" i="3"/>
  <c r="C34" i="3" s="1"/>
  <c r="B138" i="3"/>
  <c r="C138" i="3" s="1"/>
  <c r="B174" i="3"/>
  <c r="C174" i="3" s="1"/>
  <c r="B80" i="3"/>
  <c r="C80" i="3" s="1"/>
  <c r="B74" i="3"/>
  <c r="C74" i="3" s="1"/>
  <c r="B178" i="3"/>
  <c r="C178" i="3" s="1"/>
  <c r="B124" i="3"/>
  <c r="C124" i="3" s="1"/>
  <c r="B26" i="3"/>
  <c r="C26" i="3" s="1"/>
  <c r="B116" i="3"/>
  <c r="C116" i="3" s="1"/>
  <c r="B134" i="3"/>
  <c r="C134" i="3" s="1"/>
  <c r="B101" i="3"/>
  <c r="C101" i="3" s="1"/>
  <c r="B97" i="3"/>
  <c r="C97" i="3" s="1"/>
  <c r="B121" i="3"/>
  <c r="C121" i="3" s="1"/>
  <c r="B72" i="3"/>
  <c r="C72" i="3" s="1"/>
  <c r="B148" i="3"/>
  <c r="C148" i="3" s="1"/>
  <c r="B123" i="3"/>
  <c r="C123" i="3" s="1"/>
  <c r="B52" i="3"/>
  <c r="C52" i="3" s="1"/>
  <c r="B86" i="3"/>
  <c r="C86" i="3" s="1"/>
  <c r="B157" i="3"/>
  <c r="C157" i="3" s="1"/>
  <c r="B122" i="3"/>
  <c r="C122" i="3" s="1"/>
  <c r="B145" i="3"/>
  <c r="C145" i="3" s="1"/>
  <c r="B28" i="3"/>
  <c r="C28" i="3" s="1"/>
  <c r="B41" i="3"/>
  <c r="C41" i="3" s="1"/>
  <c r="B163" i="3"/>
  <c r="C163" i="3" s="1"/>
  <c r="B169" i="3"/>
  <c r="C169" i="3" s="1"/>
  <c r="B167" i="3"/>
  <c r="C167" i="3" s="1"/>
  <c r="B49" i="3"/>
  <c r="C49" i="3" s="1"/>
  <c r="B9" i="3"/>
  <c r="C9" i="3" s="1"/>
  <c r="B11" i="3"/>
  <c r="C11" i="3" s="1"/>
  <c r="B68" i="3"/>
  <c r="C68" i="3" s="1"/>
  <c r="B172" i="3"/>
  <c r="C172" i="3" s="1"/>
  <c r="B64" i="3"/>
  <c r="C64" i="3" s="1"/>
  <c r="B94" i="3"/>
  <c r="C94" i="3" s="1"/>
  <c r="B79" i="3"/>
  <c r="C79" i="3" s="1"/>
  <c r="B63" i="3"/>
  <c r="C63" i="3" s="1"/>
  <c r="B171" i="3"/>
  <c r="C171" i="3" s="1"/>
  <c r="B32" i="3"/>
  <c r="C32" i="3" s="1"/>
  <c r="B43" i="3"/>
  <c r="C43" i="3" s="1"/>
  <c r="B147" i="3"/>
  <c r="C147" i="3" s="1"/>
  <c r="B115" i="3"/>
  <c r="C115" i="3" s="1"/>
  <c r="B126" i="3"/>
  <c r="C126" i="3" s="1"/>
  <c r="B78" i="3"/>
  <c r="C78" i="3" s="1"/>
  <c r="B30" i="3"/>
  <c r="C30" i="3" s="1"/>
  <c r="B93" i="3"/>
  <c r="C93" i="3" s="1"/>
  <c r="B104" i="3"/>
  <c r="C104" i="3" s="1"/>
  <c r="B160" i="3"/>
  <c r="C160" i="3" s="1"/>
  <c r="B118" i="3"/>
  <c r="C118" i="3" s="1"/>
  <c r="B83" i="3"/>
  <c r="C83" i="3" s="1"/>
  <c r="B166" i="3"/>
  <c r="C166" i="3" s="1"/>
  <c r="B153" i="3"/>
  <c r="C153" i="3" s="1"/>
  <c r="B150" i="3"/>
  <c r="C150" i="3" s="1"/>
  <c r="B47" i="3"/>
  <c r="C47" i="3" s="1"/>
  <c r="B90" i="3"/>
  <c r="C90" i="3" s="1"/>
  <c r="B29" i="3"/>
  <c r="C29" i="3" s="1"/>
  <c r="B73" i="3"/>
  <c r="C73" i="3" s="1"/>
  <c r="B181" i="3"/>
  <c r="C181" i="3" s="1"/>
  <c r="B176" i="3"/>
  <c r="C176" i="3" s="1"/>
  <c r="B5" i="3"/>
  <c r="C5" i="3" s="1"/>
  <c r="B165" i="3"/>
  <c r="C165" i="3" s="1"/>
  <c r="B89" i="3"/>
  <c r="C89" i="3" s="1"/>
  <c r="B156" i="3"/>
  <c r="C156" i="3" s="1"/>
  <c r="B8" i="3"/>
  <c r="C8" i="3" s="1"/>
  <c r="B146" i="3"/>
  <c r="C146" i="3" s="1"/>
  <c r="B91" i="3"/>
  <c r="C91" i="3" s="1"/>
  <c r="B151" i="3"/>
  <c r="C151" i="3" s="1"/>
  <c r="B173" i="3"/>
  <c r="C173" i="3" s="1"/>
  <c r="B179" i="3"/>
  <c r="C179" i="3" s="1"/>
  <c r="B128" i="3"/>
  <c r="C128" i="3" s="1"/>
  <c r="B143" i="3"/>
  <c r="C143" i="3" s="1"/>
  <c r="B100" i="3"/>
  <c r="C100" i="3" s="1"/>
  <c r="B62" i="3"/>
  <c r="C62" i="3" s="1"/>
  <c r="B56" i="3"/>
  <c r="C56" i="3" s="1"/>
  <c r="B42" i="3"/>
  <c r="C42" i="3" s="1"/>
  <c r="B58" i="3"/>
  <c r="C58" i="3" s="1"/>
  <c r="B4" i="3"/>
  <c r="C4" i="3" s="1"/>
  <c r="B59" i="3"/>
  <c r="C59" i="3" s="1"/>
  <c r="B82" i="3"/>
  <c r="C82" i="3" s="1"/>
  <c r="B6" i="3"/>
  <c r="C6" i="3" s="1"/>
  <c r="D3" i="3"/>
  <c r="D120" i="3" l="1"/>
  <c r="D129" i="3"/>
  <c r="D49" i="3"/>
  <c r="D80" i="3"/>
  <c r="D71" i="3"/>
  <c r="D28" i="3"/>
  <c r="D10" i="3"/>
  <c r="D159" i="3"/>
  <c r="D76" i="3"/>
  <c r="D68" i="3"/>
  <c r="D148" i="3"/>
  <c r="D150" i="3"/>
  <c r="D109" i="3"/>
  <c r="D50" i="3"/>
  <c r="D6" i="3"/>
  <c r="D131" i="3"/>
  <c r="D87" i="3"/>
  <c r="D178" i="3"/>
  <c r="D119" i="3"/>
  <c r="D166" i="3"/>
  <c r="D56" i="3"/>
  <c r="D25" i="3"/>
  <c r="D141" i="3"/>
  <c r="D61" i="3"/>
  <c r="D152" i="3"/>
  <c r="D118" i="3"/>
  <c r="D58" i="3"/>
  <c r="D161" i="3"/>
  <c r="D35" i="3"/>
  <c r="D65" i="3"/>
  <c r="D57" i="3"/>
  <c r="D106" i="3"/>
  <c r="D33" i="3"/>
  <c r="D162" i="3"/>
  <c r="D145" i="3"/>
  <c r="D96" i="3"/>
  <c r="D155" i="3"/>
  <c r="D85" i="3"/>
  <c r="D172" i="3"/>
  <c r="D169" i="3"/>
  <c r="D40" i="3"/>
  <c r="D47" i="3"/>
  <c r="D128" i="3"/>
  <c r="D168" i="3"/>
  <c r="D37" i="3"/>
  <c r="D173" i="3"/>
  <c r="D92" i="3"/>
  <c r="D104" i="3"/>
  <c r="D139" i="3"/>
  <c r="D46" i="3"/>
  <c r="D157" i="3"/>
  <c r="D181" i="3"/>
  <c r="D9" i="3"/>
  <c r="D154" i="3"/>
  <c r="D182" i="3"/>
  <c r="D135" i="3"/>
  <c r="D18" i="3"/>
  <c r="D62" i="3"/>
  <c r="D20" i="3"/>
  <c r="D59" i="3"/>
  <c r="D100" i="3"/>
  <c r="D121" i="3"/>
  <c r="D26" i="3"/>
  <c r="D137" i="3"/>
  <c r="D8" i="3"/>
  <c r="D126" i="3"/>
  <c r="D114" i="3"/>
  <c r="D54" i="3"/>
  <c r="D177" i="3"/>
  <c r="D48" i="3"/>
  <c r="D133" i="3"/>
  <c r="D142" i="3"/>
  <c r="D127" i="3"/>
  <c r="D117" i="3"/>
  <c r="D30" i="3"/>
  <c r="D12" i="3"/>
  <c r="D89" i="3"/>
  <c r="D153" i="3"/>
  <c r="D113" i="3"/>
  <c r="D15" i="3"/>
  <c r="D98" i="3"/>
  <c r="D4" i="3"/>
  <c r="D99" i="3"/>
  <c r="D43" i="3"/>
  <c r="D19" i="3"/>
  <c r="D36" i="3"/>
  <c r="D116" i="3"/>
  <c r="D55" i="3"/>
  <c r="D66" i="3"/>
  <c r="D108" i="3"/>
  <c r="D69" i="3"/>
  <c r="D79" i="3"/>
  <c r="D160" i="3"/>
  <c r="D136" i="3"/>
  <c r="D77" i="3"/>
  <c r="D73" i="3"/>
  <c r="D82" i="3"/>
  <c r="D64" i="3"/>
  <c r="D22" i="3"/>
  <c r="D70" i="3"/>
  <c r="D93" i="3"/>
  <c r="D91" i="3"/>
  <c r="D158" i="3"/>
  <c r="D115" i="3"/>
  <c r="D149" i="3"/>
  <c r="D130" i="3"/>
  <c r="D13" i="3"/>
  <c r="D67" i="3"/>
  <c r="D124" i="3"/>
  <c r="D110" i="3"/>
  <c r="D34" i="3"/>
  <c r="D88" i="3"/>
  <c r="D42" i="3"/>
  <c r="D31" i="3"/>
  <c r="D51" i="3"/>
  <c r="D176" i="3"/>
  <c r="D86" i="3"/>
  <c r="D53" i="3"/>
  <c r="D16" i="3"/>
  <c r="D105" i="3"/>
  <c r="D175" i="3"/>
  <c r="D5" i="3"/>
  <c r="D143" i="3"/>
  <c r="D165" i="3"/>
  <c r="D78" i="3"/>
  <c r="D63" i="3"/>
  <c r="D163" i="3"/>
  <c r="D122" i="3"/>
  <c r="D180" i="3"/>
  <c r="D102" i="3"/>
  <c r="D60" i="3"/>
  <c r="D41" i="3"/>
  <c r="D44" i="3"/>
  <c r="D164" i="3"/>
  <c r="D83" i="3"/>
  <c r="D170" i="3"/>
  <c r="D134" i="3"/>
  <c r="D179" i="3"/>
  <c r="D14" i="3"/>
  <c r="D72" i="3"/>
  <c r="D52" i="3"/>
  <c r="D90" i="3"/>
  <c r="D84" i="3"/>
  <c r="D167" i="3"/>
  <c r="D132" i="3"/>
  <c r="D140" i="3"/>
  <c r="D29" i="3"/>
  <c r="D17" i="3"/>
  <c r="D74" i="3"/>
  <c r="D24" i="3"/>
  <c r="D147" i="3"/>
  <c r="D45" i="3"/>
  <c r="D171" i="3"/>
  <c r="D101" i="3"/>
  <c r="D107" i="3"/>
  <c r="D81" i="3"/>
  <c r="G3" i="3"/>
  <c r="H59" i="1" s="1"/>
  <c r="D27" i="3"/>
  <c r="D111" i="3"/>
  <c r="D156" i="3"/>
  <c r="D112" i="3"/>
  <c r="D39" i="3"/>
  <c r="D125" i="3"/>
  <c r="D151" i="3"/>
  <c r="D38" i="3"/>
  <c r="D138" i="3"/>
  <c r="D103" i="3"/>
  <c r="D11" i="3"/>
  <c r="D23" i="3"/>
  <c r="D174" i="3"/>
  <c r="D21" i="3"/>
  <c r="D75" i="3"/>
  <c r="D95" i="3"/>
  <c r="D123" i="3"/>
  <c r="D94" i="3"/>
  <c r="D146" i="3"/>
  <c r="D97" i="3"/>
  <c r="D144" i="3"/>
  <c r="D7" i="3"/>
  <c r="D32" i="3"/>
</calcChain>
</file>

<file path=xl/sharedStrings.xml><?xml version="1.0" encoding="utf-8"?>
<sst xmlns="http://schemas.openxmlformats.org/spreadsheetml/2006/main" count="97" uniqueCount="62">
  <si>
    <t>Insumos necesarios</t>
  </si>
  <si>
    <t xml:space="preserve">En dolares </t>
  </si>
  <si>
    <t>En pesos</t>
  </si>
  <si>
    <t>Periodicidad</t>
  </si>
  <si>
    <t xml:space="preserve">Precio </t>
  </si>
  <si>
    <t>UNI</t>
  </si>
  <si>
    <t>MEN</t>
  </si>
  <si>
    <t>https://bibliotecadigital.ccb.org.co/bitstream/handle/11520/11194/100000204.pdf?sequence=1&amp;isAllowed=y</t>
  </si>
  <si>
    <t xml:space="preserve">Periodo </t>
  </si>
  <si>
    <t xml:space="preserve">Valor </t>
  </si>
  <si>
    <t>Valor presente</t>
  </si>
  <si>
    <t>Presente acumulado</t>
  </si>
  <si>
    <t>Id de item</t>
  </si>
  <si>
    <t>TRI</t>
  </si>
  <si>
    <t>ANU</t>
  </si>
  <si>
    <t>BIM</t>
  </si>
  <si>
    <t>SEM</t>
  </si>
  <si>
    <t>Suma</t>
  </si>
  <si>
    <t>Costos de personal</t>
  </si>
  <si>
    <t>Personal</t>
  </si>
  <si>
    <t>Ingenieros</t>
  </si>
  <si>
    <t>Q</t>
  </si>
  <si>
    <t>Administrativos</t>
  </si>
  <si>
    <t>Operacionales</t>
  </si>
  <si>
    <t>Total mensual</t>
  </si>
  <si>
    <t>Salario mensual</t>
  </si>
  <si>
    <t>VPN</t>
  </si>
  <si>
    <t>TIO anual</t>
  </si>
  <si>
    <t xml:space="preserve">TIO mensual </t>
  </si>
  <si>
    <t>Tasa de inflacion mensual</t>
  </si>
  <si>
    <t>Tasa de inflacion anual</t>
  </si>
  <si>
    <t>Porcentaje en prestaciones sociales</t>
  </si>
  <si>
    <t>Caso a analizar</t>
  </si>
  <si>
    <t>Caso en analisis</t>
  </si>
  <si>
    <t>Caso actual</t>
  </si>
  <si>
    <t xml:space="preserve">Hasta que año(max 15) </t>
  </si>
  <si>
    <t>https://cornershopapp.com/es-co/products/xyrs-fruver-f-mora-real-fresca-1bandeja</t>
  </si>
  <si>
    <t xml:space="preserve">Porcentajes de material o construcion </t>
  </si>
  <si>
    <t>Material molde canastas</t>
  </si>
  <si>
    <t>Construccion Carritos</t>
  </si>
  <si>
    <t>Material molde soporte</t>
  </si>
  <si>
    <t>Costos de importación</t>
  </si>
  <si>
    <t>Compra de par de silla</t>
  </si>
  <si>
    <t>Aduanas sobre el costo CIF</t>
  </si>
  <si>
    <t>CIF (Coste, seguro y flete al puerto de destino convenido)</t>
  </si>
  <si>
    <t>Compra de par de silla simple</t>
  </si>
  <si>
    <t>Porcentaje en silla simple</t>
  </si>
  <si>
    <t>Porcentaje en silla con reposabrazos</t>
  </si>
  <si>
    <t>Optimista</t>
  </si>
  <si>
    <t>Normal</t>
  </si>
  <si>
    <t>Pesimista</t>
  </si>
  <si>
    <t>Blow Molding Machine</t>
  </si>
  <si>
    <t>Madera</t>
  </si>
  <si>
    <t>Foam</t>
  </si>
  <si>
    <t>HDPE</t>
  </si>
  <si>
    <t>Tela</t>
  </si>
  <si>
    <t>Cortadora de tela</t>
  </si>
  <si>
    <t>Cortadora laser</t>
  </si>
  <si>
    <t>Cortadora de espuma</t>
  </si>
  <si>
    <t>Ingreso de sillas sin reposabrazos</t>
  </si>
  <si>
    <t>Ingreso de sillas con reposabrazos</t>
  </si>
  <si>
    <t>Pellets de SoftPVC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</si>
</sst>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[$$-240A]#,##0.00;[Red]\([$$-240A]#,##0.00\)"/>
    <numFmt numFmtId="166" formatCode="_-&quot;$&quot;\ * #,##0_-;\-&quot;$&quot;\ * #,##0_-;_-&quot;$&quot;\ * &quot;-&quot;??_-;_-@_-"/>
    <numFmt numFmtId="167" formatCode="_-* #,##0_-;\-* #,##0_-;_-* &quot;-&quot;??_-;_-@_-"/>
    <numFmt numFmtId="168" formatCode="[$$-240A]#,##0;[Red]\([$$-240A]#,##0\)"/>
  </numFmts>
  <fonts count="8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0.79998168889431442"/>
      <name val="Arial"/>
      <family val="2"/>
    </font>
    <font>
      <b/>
      <sz val="11"/>
      <color rgb="FF444444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2">
    <xf numFmtId="0" fontId="0" fillId="0" borderId="0" xfId="0"/>
    <xf numFmtId="166" fontId="0" fillId="0" borderId="0" xfId="4" applyNumberFormat="1" applyFont="1"/>
    <xf numFmtId="0" fontId="2" fillId="0" borderId="0" xfId="0" applyFont="1" applyBorder="1"/>
    <xf numFmtId="10" fontId="0" fillId="0" borderId="0" xfId="0" applyNumberFormat="1" applyBorder="1"/>
    <xf numFmtId="0" fontId="0" fillId="0" borderId="0" xfId="0" applyBorder="1"/>
    <xf numFmtId="43" fontId="0" fillId="0" borderId="0" xfId="3" applyFont="1"/>
    <xf numFmtId="0" fontId="2" fillId="0" borderId="0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10" fontId="2" fillId="0" borderId="5" xfId="0" applyNumberFormat="1" applyFont="1" applyBorder="1"/>
    <xf numFmtId="0" fontId="0" fillId="0" borderId="6" xfId="0" applyBorder="1"/>
    <xf numFmtId="10" fontId="2" fillId="0" borderId="7" xfId="0" applyNumberFormat="1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166" fontId="0" fillId="0" borderId="13" xfId="4" applyNumberFormat="1" applyFont="1" applyBorder="1"/>
    <xf numFmtId="166" fontId="0" fillId="0" borderId="14" xfId="4" applyNumberFormat="1" applyFont="1" applyBorder="1"/>
    <xf numFmtId="0" fontId="0" fillId="0" borderId="18" xfId="0" applyBorder="1"/>
    <xf numFmtId="0" fontId="2" fillId="0" borderId="21" xfId="0" applyFont="1" applyBorder="1"/>
    <xf numFmtId="0" fontId="0" fillId="0" borderId="14" xfId="0" applyBorder="1"/>
    <xf numFmtId="0" fontId="2" fillId="0" borderId="22" xfId="0" applyFont="1" applyBorder="1"/>
    <xf numFmtId="0" fontId="0" fillId="0" borderId="17" xfId="0" applyBorder="1"/>
    <xf numFmtId="0" fontId="2" fillId="0" borderId="20" xfId="0" applyFont="1" applyBorder="1"/>
    <xf numFmtId="0" fontId="0" fillId="0" borderId="16" xfId="0" applyBorder="1"/>
    <xf numFmtId="0" fontId="2" fillId="0" borderId="18" xfId="0" applyFont="1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168" fontId="0" fillId="0" borderId="0" xfId="0" applyNumberFormat="1"/>
    <xf numFmtId="167" fontId="0" fillId="3" borderId="8" xfId="3" applyNumberFormat="1" applyFont="1" applyFill="1" applyBorder="1"/>
    <xf numFmtId="166" fontId="0" fillId="3" borderId="3" xfId="4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9" fontId="0" fillId="0" borderId="0" xfId="3" applyNumberFormat="1" applyFont="1"/>
    <xf numFmtId="167" fontId="0" fillId="0" borderId="0" xfId="3" applyNumberFormat="1" applyFont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0" fillId="3" borderId="14" xfId="0" applyNumberFormat="1" applyFill="1" applyBorder="1"/>
    <xf numFmtId="0" fontId="0" fillId="0" borderId="25" xfId="0" applyBorder="1"/>
    <xf numFmtId="168" fontId="0" fillId="0" borderId="1" xfId="0" applyNumberFormat="1" applyBorder="1"/>
    <xf numFmtId="10" fontId="0" fillId="3" borderId="20" xfId="0" applyNumberFormat="1" applyFill="1" applyBorder="1"/>
    <xf numFmtId="10" fontId="0" fillId="3" borderId="14" xfId="0" applyNumberFormat="1" applyFill="1" applyBorder="1"/>
    <xf numFmtId="0" fontId="2" fillId="0" borderId="21" xfId="0" applyFont="1" applyFill="1" applyBorder="1"/>
    <xf numFmtId="10" fontId="0" fillId="3" borderId="17" xfId="5" applyNumberFormat="1" applyFont="1" applyFill="1" applyBorder="1"/>
    <xf numFmtId="9" fontId="0" fillId="4" borderId="12" xfId="5" applyFont="1" applyFill="1" applyBorder="1"/>
    <xf numFmtId="167" fontId="0" fillId="4" borderId="9" xfId="3" applyNumberFormat="1" applyFont="1" applyFill="1" applyBorder="1"/>
    <xf numFmtId="166" fontId="0" fillId="4" borderId="1" xfId="4" applyNumberFormat="1" applyFont="1" applyFill="1" applyBorder="1"/>
    <xf numFmtId="0" fontId="3" fillId="0" borderId="0" xfId="2"/>
    <xf numFmtId="168" fontId="0" fillId="3" borderId="1" xfId="0" applyNumberFormat="1" applyFill="1" applyBorder="1"/>
    <xf numFmtId="164" fontId="0" fillId="0" borderId="13" xfId="4" applyFont="1" applyBorder="1"/>
    <xf numFmtId="164" fontId="0" fillId="0" borderId="14" xfId="4" applyFont="1" applyBorder="1"/>
    <xf numFmtId="164" fontId="0" fillId="0" borderId="17" xfId="4" applyFont="1" applyBorder="1"/>
    <xf numFmtId="168" fontId="0" fillId="4" borderId="1" xfId="0" applyNumberFormat="1" applyFill="1" applyBorder="1"/>
    <xf numFmtId="164" fontId="2" fillId="0" borderId="14" xfId="4" applyFont="1" applyBorder="1"/>
    <xf numFmtId="9" fontId="0" fillId="5" borderId="12" xfId="5" applyFont="1" applyFill="1" applyBorder="1"/>
    <xf numFmtId="165" fontId="5" fillId="3" borderId="1" xfId="0" applyNumberFormat="1" applyFont="1" applyFill="1" applyBorder="1"/>
    <xf numFmtId="17" fontId="0" fillId="0" borderId="0" xfId="0" applyNumberFormat="1"/>
    <xf numFmtId="168" fontId="0" fillId="6" borderId="1" xfId="0" applyNumberFormat="1" applyFill="1" applyBorder="1"/>
    <xf numFmtId="0" fontId="0" fillId="0" borderId="9" xfId="0" applyBorder="1"/>
    <xf numFmtId="0" fontId="2" fillId="0" borderId="26" xfId="0" applyFont="1" applyBorder="1"/>
    <xf numFmtId="0" fontId="2" fillId="0" borderId="27" xfId="0" applyFont="1" applyBorder="1"/>
    <xf numFmtId="0" fontId="0" fillId="0" borderId="19" xfId="0" applyBorder="1"/>
    <xf numFmtId="168" fontId="5" fillId="5" borderId="19" xfId="0" applyNumberFormat="1" applyFont="1" applyFill="1" applyBorder="1"/>
    <xf numFmtId="168" fontId="0" fillId="3" borderId="19" xfId="0" applyNumberFormat="1" applyFill="1" applyBorder="1"/>
    <xf numFmtId="165" fontId="0" fillId="0" borderId="20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28" xfId="0" applyFont="1" applyFill="1" applyBorder="1"/>
    <xf numFmtId="0" fontId="2" fillId="0" borderId="31" xfId="0" applyFont="1" applyBorder="1"/>
    <xf numFmtId="0" fontId="0" fillId="0" borderId="32" xfId="0" applyBorder="1"/>
    <xf numFmtId="0" fontId="0" fillId="0" borderId="15" xfId="0" applyBorder="1"/>
    <xf numFmtId="168" fontId="5" fillId="3" borderId="1" xfId="0" applyNumberFormat="1" applyFont="1" applyFill="1" applyBorder="1"/>
    <xf numFmtId="0" fontId="0" fillId="0" borderId="1" xfId="0" applyFont="1" applyFill="1" applyBorder="1"/>
    <xf numFmtId="167" fontId="0" fillId="0" borderId="15" xfId="3" applyNumberFormat="1" applyFont="1" applyBorder="1" applyAlignment="1">
      <alignment vertical="center"/>
    </xf>
    <xf numFmtId="167" fontId="0" fillId="0" borderId="16" xfId="3" applyNumberFormat="1" applyFont="1" applyBorder="1" applyAlignment="1">
      <alignment vertical="center"/>
    </xf>
    <xf numFmtId="167" fontId="0" fillId="0" borderId="17" xfId="3" applyNumberFormat="1" applyFont="1" applyBorder="1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0" fontId="6" fillId="0" borderId="0" xfId="0" applyNumberFormat="1" applyFont="1" applyFill="1" applyBorder="1"/>
    <xf numFmtId="0" fontId="0" fillId="0" borderId="0" xfId="0" applyFill="1" applyBorder="1"/>
    <xf numFmtId="10" fontId="0" fillId="0" borderId="17" xfId="0" applyNumberFormat="1" applyFill="1" applyBorder="1"/>
    <xf numFmtId="0" fontId="7" fillId="0" borderId="0" xfId="0" applyFont="1"/>
    <xf numFmtId="9" fontId="0" fillId="0" borderId="0" xfId="5" applyFont="1" applyFill="1" applyBorder="1"/>
    <xf numFmtId="0" fontId="0" fillId="4" borderId="17" xfId="0" applyFill="1" applyBorder="1"/>
    <xf numFmtId="165" fontId="0" fillId="7" borderId="20" xfId="0" applyNumberFormat="1" applyFont="1" applyFill="1" applyBorder="1"/>
  </cellXfs>
  <cellStyles count="6">
    <cellStyle name="Comma" xfId="3" builtinId="3"/>
    <cellStyle name="Currency" xfId="4" builtinId="4"/>
    <cellStyle name="Explanatory Text" xfId="1" builtinId="53" customBuiltin="1"/>
    <cellStyle name="Hyperlink" xfId="2" builtinId="8"/>
    <cellStyle name="Normal" xfId="0" builtinId="0"/>
    <cellStyle name="Percent" xfId="5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240A]#,##0.00;[Red]\([$$-240A]#,##0.00\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6</xdr:col>
      <xdr:colOff>581641</xdr:colOff>
      <xdr:row>14</xdr:row>
      <xdr:rowOff>95580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08629-4E5E-4F01-923E-BDEBD65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410691" cy="2362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19395-4A7C-4C21-878C-1A3A72A335C2}" name="Tabelle1" displayName="Tabelle1" ref="A20:F54" totalsRowShown="0" headerRowDxfId="6" tableBorderDxfId="5">
  <autoFilter ref="A20:F54" xr:uid="{69D19395-4A7C-4C21-878C-1A3A72A335C2}"/>
  <tableColumns count="6">
    <tableColumn id="1" xr3:uid="{504B1ED4-413B-4CFB-B3AD-E3385563538C}" name="Id de item" dataDxfId="4"/>
    <tableColumn id="2" xr3:uid="{F65FDCF2-BBFA-49BF-B42C-821E81068D3F}" name="Insumos necesarios"/>
    <tableColumn id="3" xr3:uid="{51F26159-C702-4CE3-B1F2-F22E99911975}" name="En dolares " dataDxfId="3"/>
    <tableColumn id="4" xr3:uid="{89B74426-B812-4638-8278-828E0F583A17}" name="En pesos" dataDxfId="0"/>
    <tableColumn id="5" xr3:uid="{24973B68-BF82-4D30-8D31-7DB22836D7EE}" name="Periodicidad" dataDxfId="2"/>
    <tableColumn id="6" xr3:uid="{735AADA6-D5BA-41F6-84DA-9E09946E99F9}" name="Precio " dataDxfId="1">
      <calculatedColumnFormula>C21*4000+D21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rnershopapp.com/es-co/products/xyrs-fruver-f-mora-real-fresca-1bandeja" TargetMode="External"/><Relationship Id="rId1" Type="http://schemas.openxmlformats.org/officeDocument/2006/relationships/hyperlink" Target="https://bibliotecadigital.ccb.org.co/bitstream/handle/11520/11194/1000002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0" zoomScale="80" zoomScaleNormal="80" workbookViewId="0">
      <selection activeCell="E49" sqref="E49"/>
    </sheetView>
  </sheetViews>
  <sheetFormatPr defaultColWidth="9.140625" defaultRowHeight="12.75"/>
  <cols>
    <col min="1" max="1" width="12.42578125" customWidth="1"/>
    <col min="2" max="2" width="69.5703125" bestFit="1" customWidth="1"/>
    <col min="3" max="3" width="27.140625" bestFit="1" customWidth="1"/>
    <col min="4" max="4" width="18.5703125" bestFit="1" customWidth="1"/>
    <col min="5" max="5" width="46" bestFit="1" customWidth="1"/>
    <col min="6" max="6" width="33" customWidth="1"/>
    <col min="7" max="7" width="40.5703125" bestFit="1" customWidth="1"/>
    <col min="8" max="8" width="23.42578125" bestFit="1" customWidth="1"/>
    <col min="9" max="9" width="40.7109375" bestFit="1" customWidth="1"/>
    <col min="10" max="10" width="30" bestFit="1" customWidth="1"/>
    <col min="11" max="11" width="24.5703125" bestFit="1" customWidth="1"/>
    <col min="12" max="12" width="42.5703125" bestFit="1" customWidth="1"/>
    <col min="13" max="1026" width="11.5703125"/>
  </cols>
  <sheetData>
    <row r="1" spans="2:9" ht="13.5" thickBot="1">
      <c r="B1" s="39" t="s">
        <v>45</v>
      </c>
      <c r="C1" s="90">
        <v>35</v>
      </c>
      <c r="D1" s="6"/>
      <c r="E1" s="6"/>
      <c r="F1" s="6"/>
      <c r="G1" s="6"/>
    </row>
    <row r="2" spans="2:9" ht="13.5" thickBot="1">
      <c r="B2" s="23" t="s">
        <v>42</v>
      </c>
      <c r="C2" s="90">
        <v>45</v>
      </c>
      <c r="D2" s="4"/>
      <c r="E2" s="4"/>
      <c r="F2" s="6"/>
      <c r="G2" s="6"/>
    </row>
    <row r="3" spans="2:9" ht="13.5" thickBot="1">
      <c r="F3" s="86"/>
      <c r="G3" s="86"/>
      <c r="I3" s="30" t="s">
        <v>31</v>
      </c>
    </row>
    <row r="4" spans="2:9" ht="13.5" thickBot="1">
      <c r="B4" s="20"/>
      <c r="C4" s="25" t="s">
        <v>43</v>
      </c>
      <c r="D4" s="6"/>
      <c r="E4" s="86"/>
      <c r="F4" s="86"/>
      <c r="G4" s="86"/>
      <c r="I4" s="49">
        <v>0.25</v>
      </c>
    </row>
    <row r="5" spans="2:9" ht="17.25" thickBot="1">
      <c r="B5" s="23" t="s">
        <v>41</v>
      </c>
      <c r="C5" s="87">
        <v>0.36599999999999999</v>
      </c>
      <c r="D5" s="88" t="s">
        <v>44</v>
      </c>
      <c r="E5" s="86"/>
      <c r="F5" s="86"/>
      <c r="G5" s="86"/>
    </row>
    <row r="6" spans="2:9">
      <c r="B6" s="6"/>
      <c r="C6" s="85"/>
      <c r="D6" s="85"/>
      <c r="E6" s="86"/>
      <c r="F6" s="4"/>
      <c r="G6" s="4"/>
    </row>
    <row r="7" spans="2:9" ht="13.5" thickBot="1">
      <c r="B7" s="2"/>
      <c r="C7" s="3"/>
      <c r="D7" s="3"/>
      <c r="E7" s="4"/>
    </row>
    <row r="8" spans="2:9" ht="13.5" thickBot="1">
      <c r="B8" s="13" t="s">
        <v>19</v>
      </c>
      <c r="C8" s="12" t="s">
        <v>21</v>
      </c>
      <c r="D8" s="10" t="s">
        <v>25</v>
      </c>
      <c r="E8" s="11"/>
      <c r="G8" s="6"/>
      <c r="H8" s="86"/>
      <c r="I8" s="6"/>
    </row>
    <row r="9" spans="2:9">
      <c r="B9" s="14" t="s">
        <v>20</v>
      </c>
      <c r="C9" s="32">
        <v>4</v>
      </c>
      <c r="D9" s="33">
        <v>750</v>
      </c>
      <c r="E9" s="18">
        <f>D9*C9</f>
        <v>3000</v>
      </c>
      <c r="F9" s="61"/>
      <c r="G9" s="89"/>
      <c r="H9" s="86"/>
      <c r="I9" s="89"/>
    </row>
    <row r="10" spans="2:9" ht="13.5" thickBot="1">
      <c r="B10" s="15" t="s">
        <v>22</v>
      </c>
      <c r="C10" s="50">
        <v>3</v>
      </c>
      <c r="D10" s="51">
        <v>370</v>
      </c>
      <c r="E10" s="19">
        <f t="shared" ref="E10:E11" si="0">D10*C10</f>
        <v>1110</v>
      </c>
    </row>
    <row r="11" spans="2:9">
      <c r="B11" s="16" t="s">
        <v>23</v>
      </c>
      <c r="C11" s="50">
        <v>4</v>
      </c>
      <c r="D11" s="51">
        <v>300</v>
      </c>
      <c r="E11" s="19">
        <f t="shared" si="0"/>
        <v>1200</v>
      </c>
      <c r="G11" s="30" t="s">
        <v>46</v>
      </c>
      <c r="I11" s="30" t="s">
        <v>47</v>
      </c>
    </row>
    <row r="12" spans="2:9" ht="13.5" thickBot="1">
      <c r="B12" s="17" t="s">
        <v>24</v>
      </c>
      <c r="C12" s="80">
        <f>SUM(E9:E11)</f>
        <v>5310</v>
      </c>
      <c r="D12" s="81"/>
      <c r="E12" s="82"/>
      <c r="G12" s="59">
        <v>0.6</v>
      </c>
      <c r="I12" s="59">
        <v>0.4</v>
      </c>
    </row>
    <row r="13" spans="2:9">
      <c r="F13" s="5"/>
    </row>
    <row r="14" spans="2:9">
      <c r="F14" s="5"/>
      <c r="H14" s="72">
        <f>+I12+G12</f>
        <v>1</v>
      </c>
    </row>
    <row r="15" spans="2:9">
      <c r="F15" s="36"/>
      <c r="G15" s="6"/>
    </row>
    <row r="16" spans="2:9">
      <c r="G16" s="89"/>
    </row>
    <row r="18" spans="1:12" ht="13.5" thickBot="1">
      <c r="B18" s="6"/>
      <c r="C18" s="37"/>
      <c r="D18" s="37"/>
      <c r="E18" s="37"/>
    </row>
    <row r="19" spans="1:12" ht="13.5" thickBot="1">
      <c r="F19" s="9" t="s">
        <v>32</v>
      </c>
      <c r="G19" s="38">
        <v>2</v>
      </c>
      <c r="H19" t="s">
        <v>48</v>
      </c>
      <c r="I19" t="s">
        <v>49</v>
      </c>
      <c r="J19" t="s">
        <v>50</v>
      </c>
    </row>
    <row r="20" spans="1:12" ht="13.5" thickBot="1">
      <c r="A20" s="75" t="s">
        <v>12</v>
      </c>
      <c r="B20" s="64" t="s">
        <v>0</v>
      </c>
      <c r="C20" s="64" t="s">
        <v>1</v>
      </c>
      <c r="D20" s="64" t="s">
        <v>2</v>
      </c>
      <c r="E20" s="64" t="s">
        <v>3</v>
      </c>
      <c r="F20" s="65" t="s">
        <v>4</v>
      </c>
      <c r="G20" s="39" t="s">
        <v>33</v>
      </c>
      <c r="H20" s="40">
        <v>1</v>
      </c>
      <c r="I20" s="40">
        <v>2</v>
      </c>
      <c r="J20" s="40">
        <v>3</v>
      </c>
      <c r="K20" s="40">
        <v>4</v>
      </c>
      <c r="L20" s="41">
        <v>5</v>
      </c>
    </row>
    <row r="21" spans="1:12">
      <c r="A21" s="76">
        <v>1</v>
      </c>
      <c r="B21" t="s">
        <v>51</v>
      </c>
      <c r="C21" s="67">
        <v>-80000</v>
      </c>
      <c r="D21" s="68"/>
      <c r="E21" s="66" t="s">
        <v>5</v>
      </c>
      <c r="F21" s="69">
        <f t="shared" ref="F21:J54" si="1">C21*4000+D21</f>
        <v>-320000000</v>
      </c>
      <c r="G21" s="63">
        <f t="shared" ref="G21:G45" si="2">HLOOKUP($G$19,$H$20:$L$54,A21+1)</f>
        <v>-300000000</v>
      </c>
      <c r="H21" s="91">
        <v>-280000000</v>
      </c>
      <c r="I21" s="35">
        <f>(H21+J21)/2</f>
        <v>-300000000</v>
      </c>
      <c r="J21" s="35">
        <v>-320000000</v>
      </c>
      <c r="K21" s="35"/>
      <c r="L21" s="42"/>
    </row>
    <row r="22" spans="1:12">
      <c r="A22" s="63">
        <v>2</v>
      </c>
      <c r="B22" s="8" t="s">
        <v>52</v>
      </c>
      <c r="C22" s="53"/>
      <c r="D22" s="53">
        <f>-10000*80</f>
        <v>-800000</v>
      </c>
      <c r="E22" s="8" t="s">
        <v>6</v>
      </c>
      <c r="F22" s="70">
        <f t="shared" si="1"/>
        <v>-800000</v>
      </c>
      <c r="G22" s="63">
        <f t="shared" si="2"/>
        <v>-1200000</v>
      </c>
      <c r="H22" s="35">
        <v>-800000</v>
      </c>
      <c r="I22" s="35">
        <f t="shared" ref="I22:I54" si="3">(H22+J22)/2</f>
        <v>-1200000</v>
      </c>
      <c r="J22" s="35">
        <v>-1600000</v>
      </c>
      <c r="K22" s="35"/>
      <c r="L22" s="42"/>
    </row>
    <row r="23" spans="1:12">
      <c r="A23" s="63">
        <v>3</v>
      </c>
      <c r="B23" s="8" t="s">
        <v>53</v>
      </c>
      <c r="C23" s="53">
        <f>-200*20</f>
        <v>-4000</v>
      </c>
      <c r="D23" s="62"/>
      <c r="E23" s="8" t="s">
        <v>6</v>
      </c>
      <c r="F23" s="70">
        <f t="shared" si="1"/>
        <v>-16000000</v>
      </c>
      <c r="G23" s="63">
        <f t="shared" si="2"/>
        <v>-18000000</v>
      </c>
      <c r="H23" s="35">
        <v>-16000000</v>
      </c>
      <c r="I23" s="35">
        <f t="shared" si="3"/>
        <v>-18000000</v>
      </c>
      <c r="J23" s="35">
        <v>-20000000</v>
      </c>
      <c r="K23" s="35"/>
      <c r="L23" s="42"/>
    </row>
    <row r="24" spans="1:12">
      <c r="A24" s="63">
        <v>4</v>
      </c>
      <c r="B24" s="8" t="s">
        <v>54</v>
      </c>
      <c r="C24" s="57">
        <v>-1500</v>
      </c>
      <c r="D24" s="57"/>
      <c r="E24" s="8" t="s">
        <v>6</v>
      </c>
      <c r="F24" s="70">
        <f t="shared" si="1"/>
        <v>-6000000</v>
      </c>
      <c r="G24" s="63">
        <f t="shared" si="2"/>
        <v>-5200000</v>
      </c>
      <c r="H24" s="35">
        <v>-4400000</v>
      </c>
      <c r="I24" s="35">
        <f t="shared" si="3"/>
        <v>-5200000</v>
      </c>
      <c r="J24" s="35">
        <v>-6000000</v>
      </c>
      <c r="K24" s="35"/>
      <c r="L24" s="42"/>
    </row>
    <row r="25" spans="1:12">
      <c r="A25" s="63">
        <v>5</v>
      </c>
      <c r="B25" s="8" t="s">
        <v>55</v>
      </c>
      <c r="C25" s="57"/>
      <c r="D25" s="53">
        <f>-10000*80</f>
        <v>-800000</v>
      </c>
      <c r="E25" s="8" t="s">
        <v>6</v>
      </c>
      <c r="F25" s="70">
        <f t="shared" si="1"/>
        <v>-800000</v>
      </c>
      <c r="G25" s="63">
        <f t="shared" si="2"/>
        <v>-1200000</v>
      </c>
      <c r="H25" s="35">
        <v>-800000</v>
      </c>
      <c r="I25" s="35">
        <f t="shared" si="3"/>
        <v>-1200000</v>
      </c>
      <c r="J25" s="35">
        <v>-1600000</v>
      </c>
      <c r="K25" s="35"/>
      <c r="L25" s="42"/>
    </row>
    <row r="26" spans="1:12">
      <c r="A26" s="63">
        <v>6</v>
      </c>
      <c r="B26" s="8" t="s">
        <v>56</v>
      </c>
      <c r="C26" s="53">
        <v>-15000</v>
      </c>
      <c r="D26" s="53"/>
      <c r="E26" s="8" t="s">
        <v>5</v>
      </c>
      <c r="F26" s="70">
        <f t="shared" si="1"/>
        <v>-60000000</v>
      </c>
      <c r="G26" s="63">
        <f t="shared" si="2"/>
        <v>-48000000</v>
      </c>
      <c r="H26" s="35">
        <v>-36000000</v>
      </c>
      <c r="I26" s="35">
        <f t="shared" si="3"/>
        <v>-48000000</v>
      </c>
      <c r="J26" s="35">
        <v>-60000000</v>
      </c>
      <c r="K26" s="35"/>
      <c r="L26" s="42"/>
    </row>
    <row r="27" spans="1:12">
      <c r="A27" s="63">
        <v>7</v>
      </c>
      <c r="B27" s="8" t="s">
        <v>57</v>
      </c>
      <c r="C27" s="53">
        <v>-15000</v>
      </c>
      <c r="D27" s="53"/>
      <c r="E27" s="8" t="s">
        <v>5</v>
      </c>
      <c r="F27" s="70">
        <f t="shared" si="1"/>
        <v>-60000000</v>
      </c>
      <c r="G27" s="63">
        <f t="shared" si="2"/>
        <v>-64000000</v>
      </c>
      <c r="H27" s="35">
        <v>-60000000</v>
      </c>
      <c r="I27" s="35">
        <f t="shared" si="3"/>
        <v>-64000000</v>
      </c>
      <c r="J27" s="35">
        <v>-68000000</v>
      </c>
      <c r="K27" s="35"/>
      <c r="L27" s="42"/>
    </row>
    <row r="28" spans="1:12">
      <c r="A28" s="63">
        <v>8</v>
      </c>
      <c r="B28" s="8" t="s">
        <v>58</v>
      </c>
      <c r="C28" s="53">
        <v>-7000</v>
      </c>
      <c r="D28" s="53"/>
      <c r="E28" s="8" t="s">
        <v>5</v>
      </c>
      <c r="F28" s="70">
        <f t="shared" si="1"/>
        <v>-28000000</v>
      </c>
      <c r="G28" s="63">
        <f t="shared" si="2"/>
        <v>-22000000</v>
      </c>
      <c r="H28" s="35">
        <v>-16000000</v>
      </c>
      <c r="I28" s="35">
        <f t="shared" si="3"/>
        <v>-22000000</v>
      </c>
      <c r="J28" s="35">
        <v>-28000000</v>
      </c>
      <c r="K28" s="35"/>
      <c r="L28" s="42"/>
    </row>
    <row r="29" spans="1:12">
      <c r="A29" s="63">
        <v>9</v>
      </c>
      <c r="B29" s="73" t="s">
        <v>59</v>
      </c>
      <c r="C29" s="57">
        <f>400*G12*C1</f>
        <v>8400</v>
      </c>
      <c r="D29" s="53"/>
      <c r="E29" s="8" t="s">
        <v>6</v>
      </c>
      <c r="F29" s="70">
        <f t="shared" si="1"/>
        <v>33600000</v>
      </c>
      <c r="G29" s="63">
        <f t="shared" si="2"/>
        <v>36000000</v>
      </c>
      <c r="H29" s="35">
        <v>38400000</v>
      </c>
      <c r="I29" s="35">
        <f t="shared" si="3"/>
        <v>36000000</v>
      </c>
      <c r="J29" s="35">
        <v>33600000</v>
      </c>
      <c r="K29" s="35"/>
      <c r="L29" s="42"/>
    </row>
    <row r="30" spans="1:12">
      <c r="A30" s="63">
        <v>10</v>
      </c>
      <c r="B30" s="73" t="s">
        <v>60</v>
      </c>
      <c r="C30" s="57">
        <f>400*I12*C2</f>
        <v>7200</v>
      </c>
      <c r="D30" s="53"/>
      <c r="E30" s="8" t="s">
        <v>6</v>
      </c>
      <c r="F30" s="70">
        <f t="shared" si="1"/>
        <v>28800000</v>
      </c>
      <c r="G30" s="63">
        <f t="shared" si="2"/>
        <v>30400000</v>
      </c>
      <c r="H30" s="35">
        <v>32000000</v>
      </c>
      <c r="I30" s="35">
        <f t="shared" si="3"/>
        <v>30400000</v>
      </c>
      <c r="J30" s="35">
        <v>28800000</v>
      </c>
      <c r="K30" s="35"/>
      <c r="L30" s="42"/>
    </row>
    <row r="31" spans="1:12">
      <c r="A31" s="63">
        <v>11</v>
      </c>
      <c r="B31" s="8" t="s">
        <v>18</v>
      </c>
      <c r="C31" s="57">
        <f>-C12*I4</f>
        <v>-1327.5</v>
      </c>
      <c r="D31" s="53"/>
      <c r="E31" s="8" t="s">
        <v>6</v>
      </c>
      <c r="F31" s="70">
        <f t="shared" si="1"/>
        <v>-5310000</v>
      </c>
      <c r="G31" s="63">
        <f t="shared" si="2"/>
        <v>-5310000</v>
      </c>
      <c r="H31" s="35">
        <v>-5310000</v>
      </c>
      <c r="I31" s="35">
        <f t="shared" si="3"/>
        <v>-5310000</v>
      </c>
      <c r="J31" s="35">
        <v>-5310000</v>
      </c>
      <c r="K31" s="35"/>
      <c r="L31" s="42"/>
    </row>
    <row r="32" spans="1:12">
      <c r="A32" s="63">
        <v>12</v>
      </c>
      <c r="B32" s="8" t="s">
        <v>61</v>
      </c>
      <c r="C32" s="53">
        <v>-900</v>
      </c>
      <c r="D32" s="53"/>
      <c r="E32" s="8" t="s">
        <v>6</v>
      </c>
      <c r="F32" s="70">
        <f t="shared" si="1"/>
        <v>-3600000</v>
      </c>
      <c r="G32" s="63">
        <f t="shared" si="2"/>
        <v>-3200000</v>
      </c>
      <c r="H32" s="35">
        <v>-2800000</v>
      </c>
      <c r="I32" s="35">
        <f t="shared" si="3"/>
        <v>-3200000</v>
      </c>
      <c r="J32" s="35">
        <v>-3600000</v>
      </c>
      <c r="K32" s="35"/>
      <c r="L32" s="42"/>
    </row>
    <row r="33" spans="1:12">
      <c r="A33" s="63">
        <v>13</v>
      </c>
      <c r="B33" s="8"/>
      <c r="C33" s="53"/>
      <c r="D33" s="53"/>
      <c r="E33" s="8" t="s">
        <v>6</v>
      </c>
      <c r="F33" s="70">
        <f t="shared" si="1"/>
        <v>0</v>
      </c>
      <c r="G33" s="63">
        <f t="shared" si="2"/>
        <v>0</v>
      </c>
      <c r="H33" s="35"/>
      <c r="I33" s="35">
        <f t="shared" si="3"/>
        <v>0</v>
      </c>
      <c r="J33" s="35"/>
      <c r="K33" s="35"/>
      <c r="L33" s="42"/>
    </row>
    <row r="34" spans="1:12">
      <c r="A34" s="63">
        <v>14</v>
      </c>
      <c r="B34" s="8"/>
      <c r="C34" s="53"/>
      <c r="D34" s="53"/>
      <c r="E34" s="8" t="s">
        <v>6</v>
      </c>
      <c r="F34" s="70">
        <f t="shared" si="1"/>
        <v>0</v>
      </c>
      <c r="G34" s="63">
        <f t="shared" si="2"/>
        <v>0</v>
      </c>
      <c r="H34" s="35"/>
      <c r="I34" s="35">
        <f t="shared" si="3"/>
        <v>0</v>
      </c>
      <c r="J34" s="35"/>
      <c r="K34" s="35"/>
      <c r="L34" s="42"/>
    </row>
    <row r="35" spans="1:12">
      <c r="A35" s="63">
        <v>15</v>
      </c>
      <c r="B35" s="73"/>
      <c r="C35" s="53"/>
      <c r="D35" s="53"/>
      <c r="E35" s="8" t="s">
        <v>6</v>
      </c>
      <c r="F35" s="70">
        <f t="shared" si="1"/>
        <v>0</v>
      </c>
      <c r="G35" s="63">
        <f t="shared" si="2"/>
        <v>0</v>
      </c>
      <c r="H35" s="35"/>
      <c r="I35" s="35">
        <f t="shared" si="3"/>
        <v>0</v>
      </c>
      <c r="J35" s="35"/>
      <c r="K35" s="35"/>
      <c r="L35" s="42"/>
    </row>
    <row r="36" spans="1:12">
      <c r="A36" s="63">
        <v>16</v>
      </c>
      <c r="B36" s="8"/>
      <c r="C36" s="53"/>
      <c r="D36" s="53"/>
      <c r="E36" s="8" t="s">
        <v>6</v>
      </c>
      <c r="F36" s="70">
        <f t="shared" si="1"/>
        <v>0</v>
      </c>
      <c r="G36" s="63">
        <f t="shared" si="2"/>
        <v>0</v>
      </c>
      <c r="H36" s="35"/>
      <c r="I36" s="35">
        <f t="shared" si="3"/>
        <v>0</v>
      </c>
      <c r="J36" s="35"/>
      <c r="K36" s="35"/>
      <c r="L36" s="42"/>
    </row>
    <row r="37" spans="1:12">
      <c r="A37" s="63">
        <v>17</v>
      </c>
      <c r="B37" s="8"/>
      <c r="C37" s="35"/>
      <c r="D37" s="53"/>
      <c r="E37" s="8" t="s">
        <v>6</v>
      </c>
      <c r="F37" s="70">
        <f t="shared" si="1"/>
        <v>0</v>
      </c>
      <c r="G37" s="63">
        <f t="shared" si="2"/>
        <v>0</v>
      </c>
      <c r="H37" s="35"/>
      <c r="I37" s="35">
        <f t="shared" si="3"/>
        <v>0</v>
      </c>
      <c r="J37" s="35"/>
      <c r="K37" s="35"/>
      <c r="L37" s="42"/>
    </row>
    <row r="38" spans="1:12">
      <c r="A38" s="63">
        <v>18</v>
      </c>
      <c r="B38" s="8"/>
      <c r="C38" s="78"/>
      <c r="D38" s="78"/>
      <c r="E38" s="8" t="s">
        <v>6</v>
      </c>
      <c r="F38" s="70">
        <f t="shared" si="1"/>
        <v>0</v>
      </c>
      <c r="G38" s="63">
        <f t="shared" si="2"/>
        <v>0</v>
      </c>
      <c r="H38" s="35"/>
      <c r="I38" s="35">
        <f t="shared" si="3"/>
        <v>0</v>
      </c>
      <c r="J38" s="35"/>
      <c r="K38" s="35"/>
      <c r="L38" s="42"/>
    </row>
    <row r="39" spans="1:12">
      <c r="A39" s="63">
        <v>19</v>
      </c>
      <c r="B39" s="73"/>
      <c r="C39" s="78"/>
      <c r="D39" s="78"/>
      <c r="E39" s="8" t="s">
        <v>6</v>
      </c>
      <c r="F39" s="70">
        <f t="shared" si="1"/>
        <v>0</v>
      </c>
      <c r="G39" s="63">
        <f t="shared" si="2"/>
        <v>0</v>
      </c>
      <c r="H39" s="35"/>
      <c r="I39" s="35">
        <f t="shared" si="3"/>
        <v>0</v>
      </c>
      <c r="J39" s="35"/>
      <c r="K39" s="35"/>
      <c r="L39" s="42"/>
    </row>
    <row r="40" spans="1:12">
      <c r="A40" s="63">
        <v>20</v>
      </c>
      <c r="B40" s="73"/>
      <c r="C40" s="78"/>
      <c r="D40" s="78"/>
      <c r="E40" s="8" t="s">
        <v>6</v>
      </c>
      <c r="F40" s="70">
        <f t="shared" si="1"/>
        <v>0</v>
      </c>
      <c r="G40" s="63">
        <f t="shared" si="2"/>
        <v>0</v>
      </c>
      <c r="H40" s="35"/>
      <c r="I40" s="35">
        <f t="shared" si="3"/>
        <v>0</v>
      </c>
      <c r="J40" s="35"/>
      <c r="K40" s="35"/>
      <c r="L40" s="42"/>
    </row>
    <row r="41" spans="1:12">
      <c r="A41" s="63">
        <v>21</v>
      </c>
      <c r="B41" s="73"/>
      <c r="C41" s="78"/>
      <c r="D41" s="78"/>
      <c r="E41" s="8" t="s">
        <v>6</v>
      </c>
      <c r="F41" s="70">
        <f t="shared" si="1"/>
        <v>0</v>
      </c>
      <c r="G41" s="63">
        <f t="shared" si="2"/>
        <v>0</v>
      </c>
      <c r="H41" s="35"/>
      <c r="I41" s="35">
        <f t="shared" si="3"/>
        <v>0</v>
      </c>
      <c r="J41" s="35"/>
      <c r="K41" s="35"/>
      <c r="L41" s="42"/>
    </row>
    <row r="42" spans="1:12">
      <c r="A42" s="63">
        <v>22</v>
      </c>
      <c r="B42" s="73"/>
      <c r="C42" s="78"/>
      <c r="D42" s="78"/>
      <c r="E42" s="8" t="s">
        <v>6</v>
      </c>
      <c r="F42" s="70">
        <f t="shared" si="1"/>
        <v>0</v>
      </c>
      <c r="G42" s="63">
        <f t="shared" si="2"/>
        <v>0</v>
      </c>
      <c r="H42" s="35"/>
      <c r="I42" s="35">
        <f t="shared" si="3"/>
        <v>0</v>
      </c>
      <c r="J42" s="35"/>
      <c r="K42" s="35"/>
      <c r="L42" s="42"/>
    </row>
    <row r="43" spans="1:12">
      <c r="A43" s="63">
        <v>23</v>
      </c>
      <c r="B43" s="73"/>
      <c r="C43" s="78"/>
      <c r="D43" s="78"/>
      <c r="E43" s="8" t="s">
        <v>6</v>
      </c>
      <c r="F43" s="70">
        <f t="shared" si="1"/>
        <v>0</v>
      </c>
      <c r="G43" s="63">
        <f t="shared" si="2"/>
        <v>0</v>
      </c>
      <c r="H43" s="35"/>
      <c r="I43" s="35">
        <f t="shared" si="3"/>
        <v>0</v>
      </c>
      <c r="J43" s="35"/>
      <c r="K43" s="35"/>
      <c r="L43" s="42"/>
    </row>
    <row r="44" spans="1:12">
      <c r="A44" s="63">
        <v>24</v>
      </c>
      <c r="B44" s="7"/>
      <c r="C44" s="78"/>
      <c r="D44" s="78"/>
      <c r="E44" s="8" t="s">
        <v>6</v>
      </c>
      <c r="F44" s="70">
        <f t="shared" si="1"/>
        <v>0</v>
      </c>
      <c r="G44" s="63">
        <f t="shared" si="2"/>
        <v>0</v>
      </c>
      <c r="H44" s="35"/>
      <c r="I44" s="35">
        <f t="shared" si="3"/>
        <v>0</v>
      </c>
      <c r="J44" s="35"/>
      <c r="K44" s="35"/>
      <c r="L44" s="42"/>
    </row>
    <row r="45" spans="1:12">
      <c r="A45" s="63">
        <v>25</v>
      </c>
      <c r="B45" s="74"/>
      <c r="C45" s="78"/>
      <c r="D45" s="78"/>
      <c r="E45" s="8" t="s">
        <v>6</v>
      </c>
      <c r="F45" s="70">
        <f t="shared" si="1"/>
        <v>0</v>
      </c>
      <c r="G45" s="63">
        <f t="shared" si="2"/>
        <v>0</v>
      </c>
      <c r="H45" s="35"/>
      <c r="I45" s="35">
        <f t="shared" si="3"/>
        <v>0</v>
      </c>
      <c r="J45" s="35"/>
      <c r="K45" s="35"/>
      <c r="L45" s="42"/>
    </row>
    <row r="46" spans="1:12">
      <c r="A46" s="63">
        <v>26</v>
      </c>
      <c r="B46" s="8"/>
      <c r="C46" s="78"/>
      <c r="D46" s="78"/>
      <c r="E46" s="8" t="s">
        <v>6</v>
      </c>
      <c r="F46" s="70">
        <f t="shared" si="1"/>
        <v>0</v>
      </c>
      <c r="G46" s="63">
        <f t="shared" ref="G46:G53" si="4">HLOOKUP($G$19,$H$20:$L$54,A46+1)</f>
        <v>0</v>
      </c>
      <c r="H46" s="35"/>
      <c r="I46" s="35">
        <f t="shared" si="3"/>
        <v>0</v>
      </c>
      <c r="J46" s="35"/>
      <c r="K46" s="35"/>
      <c r="L46" s="42"/>
    </row>
    <row r="47" spans="1:12">
      <c r="A47" s="63">
        <v>27</v>
      </c>
      <c r="B47" s="73"/>
      <c r="C47" s="78"/>
      <c r="D47" s="78"/>
      <c r="E47" s="8" t="s">
        <v>6</v>
      </c>
      <c r="F47" s="70">
        <f t="shared" si="1"/>
        <v>0</v>
      </c>
      <c r="G47" s="63">
        <f t="shared" si="4"/>
        <v>0</v>
      </c>
      <c r="H47" s="35"/>
      <c r="I47" s="35">
        <f t="shared" si="3"/>
        <v>0</v>
      </c>
      <c r="J47" s="35"/>
      <c r="K47" s="35"/>
      <c r="L47" s="42"/>
    </row>
    <row r="48" spans="1:12">
      <c r="A48" s="63">
        <v>28</v>
      </c>
      <c r="B48" s="8"/>
      <c r="C48" s="78"/>
      <c r="D48" s="53"/>
      <c r="E48" s="8" t="s">
        <v>6</v>
      </c>
      <c r="F48" s="70">
        <f t="shared" si="1"/>
        <v>0</v>
      </c>
      <c r="G48" s="63">
        <f t="shared" si="4"/>
        <v>0</v>
      </c>
      <c r="H48" s="35"/>
      <c r="I48" s="35">
        <f t="shared" si="3"/>
        <v>0</v>
      </c>
      <c r="J48" s="35"/>
      <c r="K48" s="35"/>
      <c r="L48" s="42"/>
    </row>
    <row r="49" spans="1:12">
      <c r="A49" s="63">
        <v>29</v>
      </c>
      <c r="B49" s="8"/>
      <c r="C49" s="78"/>
      <c r="D49" s="53"/>
      <c r="E49" s="8" t="s">
        <v>6</v>
      </c>
      <c r="F49" s="70">
        <f t="shared" si="1"/>
        <v>0</v>
      </c>
      <c r="G49" s="63">
        <f t="shared" si="4"/>
        <v>0</v>
      </c>
      <c r="H49" s="35"/>
      <c r="I49" s="35">
        <f t="shared" si="3"/>
        <v>0</v>
      </c>
      <c r="J49" s="35"/>
      <c r="K49" s="35"/>
      <c r="L49" s="42"/>
    </row>
    <row r="50" spans="1:12">
      <c r="A50" s="63">
        <v>30</v>
      </c>
      <c r="B50" s="73"/>
      <c r="C50" s="78"/>
      <c r="D50" s="78"/>
      <c r="E50" s="8" t="s">
        <v>6</v>
      </c>
      <c r="F50" s="70">
        <f t="shared" si="1"/>
        <v>0</v>
      </c>
      <c r="G50" s="63">
        <f t="shared" si="4"/>
        <v>0</v>
      </c>
      <c r="H50" s="35"/>
      <c r="I50" s="35">
        <f t="shared" si="3"/>
        <v>0</v>
      </c>
      <c r="J50" s="35"/>
      <c r="K50" s="35"/>
      <c r="L50" s="42"/>
    </row>
    <row r="51" spans="1:12">
      <c r="A51" s="63">
        <v>31</v>
      </c>
      <c r="B51" s="74"/>
      <c r="C51" s="78"/>
      <c r="D51" s="78"/>
      <c r="E51" s="8" t="s">
        <v>6</v>
      </c>
      <c r="F51" s="70">
        <f t="shared" si="1"/>
        <v>0</v>
      </c>
      <c r="G51" s="63">
        <f t="shared" si="4"/>
        <v>0</v>
      </c>
      <c r="H51" s="35"/>
      <c r="I51" s="35">
        <f t="shared" si="3"/>
        <v>0</v>
      </c>
      <c r="J51" s="35"/>
      <c r="K51" s="35"/>
      <c r="L51" s="42"/>
    </row>
    <row r="52" spans="1:12">
      <c r="A52" s="63">
        <v>32</v>
      </c>
      <c r="B52" s="79"/>
      <c r="C52" s="60"/>
      <c r="D52" s="60"/>
      <c r="E52" s="8" t="s">
        <v>6</v>
      </c>
      <c r="F52" s="70">
        <f t="shared" si="1"/>
        <v>0</v>
      </c>
      <c r="G52" s="63">
        <f t="shared" si="4"/>
        <v>0</v>
      </c>
      <c r="H52" s="35"/>
      <c r="I52" s="35">
        <f t="shared" si="3"/>
        <v>0</v>
      </c>
      <c r="J52" s="35"/>
      <c r="K52" s="35"/>
      <c r="L52" s="42"/>
    </row>
    <row r="53" spans="1:12">
      <c r="A53" s="63">
        <v>33</v>
      </c>
      <c r="B53" s="8"/>
      <c r="C53" s="60"/>
      <c r="D53" s="60"/>
      <c r="E53" s="8"/>
      <c r="F53" s="70">
        <f t="shared" si="1"/>
        <v>0</v>
      </c>
      <c r="G53" s="63">
        <f t="shared" si="4"/>
        <v>0</v>
      </c>
      <c r="H53" s="35"/>
      <c r="I53" s="35">
        <f t="shared" si="3"/>
        <v>0</v>
      </c>
      <c r="J53" s="35"/>
      <c r="K53" s="35"/>
      <c r="L53" s="42"/>
    </row>
    <row r="54" spans="1:12" ht="15" customHeight="1" thickBot="1">
      <c r="A54" s="77">
        <v>34</v>
      </c>
      <c r="B54" s="26"/>
      <c r="C54" s="60"/>
      <c r="D54" s="60"/>
      <c r="E54" s="26"/>
      <c r="F54" s="71">
        <f t="shared" si="1"/>
        <v>0</v>
      </c>
      <c r="G54" s="63">
        <f>HLOOKUP($G$19,$H$20:$L$54,A54+1)</f>
        <v>0</v>
      </c>
      <c r="H54" s="35"/>
      <c r="I54" s="35">
        <f t="shared" si="3"/>
        <v>0</v>
      </c>
      <c r="J54" s="35"/>
      <c r="K54" s="35"/>
      <c r="L54" s="42"/>
    </row>
    <row r="56" spans="1:12" ht="13.5" thickBot="1"/>
    <row r="57" spans="1:12">
      <c r="B57" s="83" t="s">
        <v>37</v>
      </c>
      <c r="C57" s="84"/>
    </row>
    <row r="58" spans="1:12" ht="13.5" thickBot="1">
      <c r="B58" s="28" t="s">
        <v>38</v>
      </c>
      <c r="C58" s="22">
        <v>20</v>
      </c>
    </row>
    <row r="59" spans="1:12" ht="13.5" thickBot="1">
      <c r="B59" s="28" t="s">
        <v>40</v>
      </c>
      <c r="C59" s="22">
        <v>20</v>
      </c>
      <c r="G59" s="9" t="s">
        <v>34</v>
      </c>
      <c r="H59" s="11">
        <f ca="1">Balance!G3</f>
        <v>738395053.25218916</v>
      </c>
    </row>
    <row r="60" spans="1:12" ht="13.5" thickBot="1">
      <c r="B60" s="29" t="s">
        <v>39</v>
      </c>
      <c r="C60" s="24">
        <v>50</v>
      </c>
      <c r="G60" s="43">
        <v>1</v>
      </c>
      <c r="H60" s="54">
        <f t="dataTable" ref="H60:H64" dt2D="0" dtr="0" r1="G19" ca="1"/>
        <v>1070861464.7113883</v>
      </c>
    </row>
    <row r="61" spans="1:12">
      <c r="G61" s="28">
        <v>2</v>
      </c>
      <c r="H61" s="55">
        <v>738395053.25218916</v>
      </c>
    </row>
    <row r="62" spans="1:12">
      <c r="G62" s="28">
        <v>3</v>
      </c>
      <c r="H62" s="55">
        <v>405928641.79299104</v>
      </c>
    </row>
    <row r="63" spans="1:12">
      <c r="G63" s="28">
        <v>4</v>
      </c>
      <c r="H63" s="58">
        <v>0</v>
      </c>
    </row>
    <row r="64" spans="1:12" ht="13.5" thickBot="1">
      <c r="G64" s="29">
        <v>5</v>
      </c>
      <c r="H64" s="56">
        <v>0</v>
      </c>
    </row>
  </sheetData>
  <mergeCells count="2">
    <mergeCell ref="C12:E12"/>
    <mergeCell ref="B57:C5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2"/>
  <sheetViews>
    <sheetView zoomScaleNormal="100" workbookViewId="0">
      <selection activeCell="G3" sqref="G3"/>
    </sheetView>
  </sheetViews>
  <sheetFormatPr defaultColWidth="9.140625" defaultRowHeight="12.75"/>
  <cols>
    <col min="1" max="1" width="11.5703125"/>
    <col min="2" max="2" width="17.5703125" customWidth="1"/>
    <col min="3" max="3" width="17.5703125" bestFit="1" customWidth="1"/>
    <col min="4" max="4" width="19.85546875" bestFit="1" customWidth="1"/>
    <col min="5" max="5" width="20.140625" bestFit="1" customWidth="1"/>
    <col min="6" max="6" width="21" bestFit="1" customWidth="1"/>
    <col min="7" max="7" width="15.85546875" customWidth="1"/>
    <col min="8" max="9" width="11.5703125"/>
    <col min="10" max="10" width="25.140625" bestFit="1" customWidth="1"/>
    <col min="11" max="11" width="18.5703125" bestFit="1" customWidth="1"/>
    <col min="12" max="12" width="18.85546875" customWidth="1"/>
    <col min="13" max="13" width="13.85546875" hidden="1" customWidth="1"/>
    <col min="14" max="14" width="16.7109375" hidden="1" customWidth="1"/>
    <col min="15" max="15" width="13.7109375" hidden="1" customWidth="1"/>
    <col min="16" max="16" width="9.140625" hidden="1" customWidth="1"/>
    <col min="17" max="17" width="16.5703125" hidden="1" customWidth="1"/>
    <col min="18" max="18" width="17.85546875" hidden="1" customWidth="1"/>
    <col min="19" max="19" width="11.5703125" hidden="1" customWidth="1"/>
    <col min="20" max="1025" width="11.5703125"/>
  </cols>
  <sheetData>
    <row r="1" spans="1:19">
      <c r="A1" s="7" t="s">
        <v>8</v>
      </c>
      <c r="B1" s="7" t="s">
        <v>9</v>
      </c>
      <c r="C1" s="7" t="s">
        <v>10</v>
      </c>
      <c r="D1" s="7" t="s">
        <v>11</v>
      </c>
      <c r="I1" t="s">
        <v>5</v>
      </c>
      <c r="J1" s="27" t="s">
        <v>29</v>
      </c>
      <c r="K1" s="45">
        <v>2.5000000000000001E-3</v>
      </c>
    </row>
    <row r="2" spans="1:19">
      <c r="A2" s="8">
        <v>0</v>
      </c>
      <c r="B2" s="44">
        <f>IF(A2=0,$N$42,0)</f>
        <v>-434000000</v>
      </c>
      <c r="C2" s="44">
        <f t="shared" ref="C2:C33" si="0">-PV($K$1,A2,,B2)</f>
        <v>-434000000</v>
      </c>
      <c r="D2" s="44">
        <f>SUM($C$2:C2)</f>
        <v>-434000000</v>
      </c>
      <c r="E2" s="1"/>
      <c r="F2" s="8" t="s">
        <v>35</v>
      </c>
      <c r="G2" s="34">
        <v>4</v>
      </c>
      <c r="I2" t="s">
        <v>6</v>
      </c>
      <c r="J2" s="21" t="s">
        <v>30</v>
      </c>
      <c r="K2" s="46">
        <v>0.03</v>
      </c>
    </row>
    <row r="3" spans="1:19">
      <c r="A3" s="8">
        <v>1</v>
      </c>
      <c r="B3" s="44">
        <f t="shared" ref="B3:B34" si="1">IF(A3=0,$N$42,0)+IF(A3=0,0,$O$42)+IF(MOD(A3,2)=0,$P$42,0)+IF(MOD(A3,3)=0,$Q$42,0)+IF(MOD(A3,6)=0,$R$42,0)+IF(MOD(A3,12)=0,$S$42,0)</f>
        <v>32290000</v>
      </c>
      <c r="C3" s="44">
        <f t="shared" si="0"/>
        <v>32209476.309226934</v>
      </c>
      <c r="D3" s="44">
        <f>SUM($C$2:C3)</f>
        <v>-401790523.69077307</v>
      </c>
      <c r="E3" s="1"/>
      <c r="F3" s="8" t="s">
        <v>26</v>
      </c>
      <c r="G3" s="44">
        <f ca="1">NPV(K4,OFFSET(C3,0,0,MATCH(G2*12,A3:A182,0),1))+D2</f>
        <v>738395053.25218916</v>
      </c>
      <c r="J3" s="47" t="s">
        <v>27</v>
      </c>
      <c r="K3" s="46">
        <v>0.12</v>
      </c>
    </row>
    <row r="4" spans="1:19" ht="13.5" thickBot="1">
      <c r="A4" s="8">
        <v>2</v>
      </c>
      <c r="B4" s="44">
        <f t="shared" si="1"/>
        <v>32290000</v>
      </c>
      <c r="C4" s="44">
        <f t="shared" si="0"/>
        <v>32129153.425662778</v>
      </c>
      <c r="D4" s="44">
        <f>SUM($C$2:C4)</f>
        <v>-369661370.26511031</v>
      </c>
      <c r="E4" s="1"/>
      <c r="J4" s="23" t="s">
        <v>28</v>
      </c>
      <c r="K4" s="48">
        <v>9.4999999999999998E-3</v>
      </c>
    </row>
    <row r="5" spans="1:19">
      <c r="A5" s="8">
        <v>3</v>
      </c>
      <c r="B5" s="44">
        <f t="shared" si="1"/>
        <v>32290000</v>
      </c>
      <c r="C5" s="44">
        <f t="shared" si="0"/>
        <v>32049030.848541431</v>
      </c>
      <c r="D5" s="44">
        <f>SUM($C$2:C5)</f>
        <v>-337612339.41656888</v>
      </c>
      <c r="E5" s="1"/>
      <c r="G5" s="31"/>
    </row>
    <row r="6" spans="1:19">
      <c r="A6" s="8">
        <v>4</v>
      </c>
      <c r="B6" s="44">
        <f t="shared" si="1"/>
        <v>32290000</v>
      </c>
      <c r="C6" s="44">
        <f t="shared" si="0"/>
        <v>31969108.078345563</v>
      </c>
      <c r="D6" s="44">
        <f>SUM($C$2:C6)</f>
        <v>-305643231.33822334</v>
      </c>
      <c r="E6" s="1"/>
    </row>
    <row r="7" spans="1:19">
      <c r="A7" s="8">
        <v>5</v>
      </c>
      <c r="B7" s="44">
        <f t="shared" si="1"/>
        <v>32290000</v>
      </c>
      <c r="C7" s="44">
        <f t="shared" si="0"/>
        <v>31889384.616803553</v>
      </c>
      <c r="D7" s="44">
        <f>SUM($C$2:C7)</f>
        <v>-273753846.72141981</v>
      </c>
      <c r="E7" s="1"/>
      <c r="M7" t="s">
        <v>12</v>
      </c>
      <c r="N7" t="s">
        <v>5</v>
      </c>
      <c r="O7" t="s">
        <v>6</v>
      </c>
      <c r="P7" t="s">
        <v>15</v>
      </c>
      <c r="Q7" t="s">
        <v>13</v>
      </c>
      <c r="R7" t="s">
        <v>16</v>
      </c>
      <c r="S7" t="s">
        <v>14</v>
      </c>
    </row>
    <row r="8" spans="1:19">
      <c r="A8" s="8">
        <v>6</v>
      </c>
      <c r="B8" s="44">
        <f t="shared" si="1"/>
        <v>32290000</v>
      </c>
      <c r="C8" s="44">
        <f t="shared" si="0"/>
        <v>31809859.966886345</v>
      </c>
      <c r="D8" s="44">
        <f>SUM($C$2:C8)</f>
        <v>-241943986.75453347</v>
      </c>
      <c r="E8" s="1"/>
      <c r="M8">
        <v>1</v>
      </c>
      <c r="N8" s="1">
        <f>IF(Costos!E21= $N$7, Costos!G21,0)</f>
        <v>-300000000</v>
      </c>
      <c r="O8" s="1">
        <f>IF(Costos!E21= $O$7, Costos!G21,0)</f>
        <v>0</v>
      </c>
      <c r="P8" s="1">
        <f>IF(Costos!E21= $P$7, Costos!G21,0)</f>
        <v>0</v>
      </c>
      <c r="Q8" s="1">
        <f>IF(Costos!E21= $Q$7, Costos!G21,0)</f>
        <v>0</v>
      </c>
      <c r="R8" s="1">
        <f>IF(Costos!E21= $R$7, Costos!G21,0)</f>
        <v>0</v>
      </c>
      <c r="S8" s="1">
        <f>IF(Costos!E21= $S$7, Costos!G21,0)</f>
        <v>0</v>
      </c>
    </row>
    <row r="9" spans="1:19">
      <c r="A9" s="8">
        <v>7</v>
      </c>
      <c r="B9" s="44">
        <f t="shared" si="1"/>
        <v>32290000</v>
      </c>
      <c r="C9" s="44">
        <f t="shared" si="0"/>
        <v>31730533.632804338</v>
      </c>
      <c r="D9" s="44">
        <f>SUM($C$2:C9)</f>
        <v>-210213453.12172914</v>
      </c>
      <c r="E9" s="1"/>
      <c r="G9" s="31"/>
      <c r="M9">
        <v>2</v>
      </c>
      <c r="N9" s="1">
        <f>IF(Costos!E22= $N$7, Costos!G22,0)</f>
        <v>0</v>
      </c>
      <c r="O9" s="1">
        <f>IF(Costos!E22= $O$7, Costos!G22,0)</f>
        <v>-1200000</v>
      </c>
      <c r="P9" s="1">
        <f>IF(Costos!E22= $P$7, Costos!G22,0)</f>
        <v>0</v>
      </c>
      <c r="Q9" s="1">
        <f>IF(Costos!E22= $Q$7, Costos!G22,0)</f>
        <v>0</v>
      </c>
      <c r="R9" s="1">
        <f>IF(Costos!E22= $R$7, Costos!G22,0)</f>
        <v>0</v>
      </c>
      <c r="S9" s="1">
        <f>IF(Costos!E22= $S$7, Costos!G22,0)</f>
        <v>0</v>
      </c>
    </row>
    <row r="10" spans="1:19">
      <c r="A10" s="8">
        <v>8</v>
      </c>
      <c r="B10" s="44">
        <f t="shared" si="1"/>
        <v>32290000</v>
      </c>
      <c r="C10" s="44">
        <f t="shared" si="0"/>
        <v>31651405.120004326</v>
      </c>
      <c r="D10" s="44">
        <f>SUM($C$2:C10)</f>
        <v>-178562048.00172481</v>
      </c>
      <c r="E10" s="1"/>
      <c r="M10">
        <v>3</v>
      </c>
      <c r="N10" s="1">
        <f>IF(Costos!E23= $N$7, Costos!G23,0)</f>
        <v>0</v>
      </c>
      <c r="O10" s="1">
        <f>IF(Costos!E23= $O$7, Costos!G23,0)</f>
        <v>-18000000</v>
      </c>
      <c r="P10" s="1">
        <f>IF(Costos!E23= $P$7, Costos!G23,0)</f>
        <v>0</v>
      </c>
      <c r="Q10" s="1">
        <f>IF(Costos!E23= $Q$7, Costos!G23,0)</f>
        <v>0</v>
      </c>
      <c r="R10" s="1">
        <f>IF(Costos!E23= $R$7, Costos!G23,0)</f>
        <v>0</v>
      </c>
      <c r="S10" s="1">
        <f>IF(Costos!E23= $S$7, Costos!G23,0)</f>
        <v>0</v>
      </c>
    </row>
    <row r="11" spans="1:19">
      <c r="A11" s="8">
        <v>9</v>
      </c>
      <c r="B11" s="44">
        <f t="shared" si="1"/>
        <v>32290000</v>
      </c>
      <c r="C11" s="44">
        <f t="shared" si="0"/>
        <v>31572473.935166407</v>
      </c>
      <c r="D11" s="44">
        <f>SUM($C$2:C11)</f>
        <v>-146989574.06655839</v>
      </c>
      <c r="E11" s="1"/>
      <c r="M11">
        <v>4</v>
      </c>
      <c r="N11" s="1">
        <f>IF(Costos!E24= $N$7, Costos!G24,0)</f>
        <v>0</v>
      </c>
      <c r="O11" s="1">
        <f>IF(Costos!E24= $O$7, Costos!G24,0)</f>
        <v>-5200000</v>
      </c>
      <c r="P11" s="1">
        <f>IF(Costos!E24= $P$7, Costos!G24,0)</f>
        <v>0</v>
      </c>
      <c r="Q11" s="1">
        <f>IF(Costos!E24= $Q$7, Costos!G24,0)</f>
        <v>0</v>
      </c>
      <c r="R11" s="1">
        <f>IF(Costos!E24= $R$7, Costos!G24,0)</f>
        <v>0</v>
      </c>
      <c r="S11" s="1">
        <f>IF(Costos!E24= $S$7, Costos!G24,0)</f>
        <v>0</v>
      </c>
    </row>
    <row r="12" spans="1:19">
      <c r="A12" s="8">
        <v>10</v>
      </c>
      <c r="B12" s="44">
        <f t="shared" si="1"/>
        <v>32290000</v>
      </c>
      <c r="C12" s="44">
        <f t="shared" si="0"/>
        <v>31493739.586200912</v>
      </c>
      <c r="D12" s="44">
        <f>SUM($C$2:C12)</f>
        <v>-115495834.48035748</v>
      </c>
      <c r="E12" s="1"/>
      <c r="M12">
        <v>5</v>
      </c>
      <c r="N12" s="1">
        <f>IF(Costos!E25= $N$7, Costos!G25,0)</f>
        <v>0</v>
      </c>
      <c r="O12" s="1">
        <f>IF(Costos!E25= $O$7, Costos!G25,0)</f>
        <v>-1200000</v>
      </c>
      <c r="P12" s="1">
        <f>IF(Costos!E25= $P$7, Costos!G25,0)</f>
        <v>0</v>
      </c>
      <c r="Q12" s="1">
        <f>IF(Costos!E25= $Q$7, Costos!G25,0)</f>
        <v>0</v>
      </c>
      <c r="R12" s="1">
        <f>IF(Costos!E25= $R$7, Costos!G25,0)</f>
        <v>0</v>
      </c>
      <c r="S12" s="1">
        <f>IF(Costos!E25= $S$7, Costos!G25,0)</f>
        <v>0</v>
      </c>
    </row>
    <row r="13" spans="1:19">
      <c r="A13" s="8">
        <v>11</v>
      </c>
      <c r="B13" s="44">
        <f t="shared" si="1"/>
        <v>32290000</v>
      </c>
      <c r="C13" s="44">
        <f t="shared" si="0"/>
        <v>31415201.582245301</v>
      </c>
      <c r="D13" s="44">
        <f>SUM($C$2:C13)</f>
        <v>-84080632.898112178</v>
      </c>
      <c r="E13" s="1"/>
      <c r="M13">
        <v>6</v>
      </c>
      <c r="N13" s="1">
        <f>IF(Costos!E26= $N$7, Costos!G26,0)</f>
        <v>-48000000</v>
      </c>
      <c r="O13" s="1">
        <f>IF(Costos!E26= $O$7, Costos!G26,0)</f>
        <v>0</v>
      </c>
      <c r="P13" s="1">
        <f>IF(Costos!E26= $P$7, Costos!G26,0)</f>
        <v>0</v>
      </c>
      <c r="Q13" s="1">
        <f>IF(Costos!E26= $Q$7, Costos!G26,0)</f>
        <v>0</v>
      </c>
      <c r="R13" s="1">
        <f>IF(Costos!E26= $R$7, Costos!G26,0)</f>
        <v>0</v>
      </c>
      <c r="S13" s="1">
        <f>IF(Costos!E26= $S$7, Costos!G26,0)</f>
        <v>0</v>
      </c>
    </row>
    <row r="14" spans="1:19">
      <c r="A14" s="8">
        <v>12</v>
      </c>
      <c r="B14" s="44">
        <f t="shared" si="1"/>
        <v>32290000</v>
      </c>
      <c r="C14" s="44">
        <f t="shared" si="0"/>
        <v>31336859.433661144</v>
      </c>
      <c r="D14" s="44">
        <f>SUM($C$2:C14)</f>
        <v>-52743773.46445103</v>
      </c>
      <c r="E14" s="1"/>
      <c r="M14">
        <v>7</v>
      </c>
      <c r="N14" s="1">
        <f>IF(Costos!E27= $N$7, Costos!G27,0)</f>
        <v>-64000000</v>
      </c>
      <c r="O14" s="1">
        <f>IF(Costos!E27= $O$7, Costos!G27,0)</f>
        <v>0</v>
      </c>
      <c r="P14" s="1">
        <f>IF(Costos!E27= $P$7, Costos!G27,0)</f>
        <v>0</v>
      </c>
      <c r="Q14" s="1">
        <f>IF(Costos!E27= $Q$7, Costos!G27,0)</f>
        <v>0</v>
      </c>
      <c r="R14" s="1">
        <f>IF(Costos!E27= $R$7, Costos!G27,0)</f>
        <v>0</v>
      </c>
      <c r="S14" s="1">
        <f>IF(Costos!E27= $S$7, Costos!G27,0)</f>
        <v>0</v>
      </c>
    </row>
    <row r="15" spans="1:19">
      <c r="A15" s="8">
        <v>13</v>
      </c>
      <c r="B15" s="44">
        <f t="shared" si="1"/>
        <v>32290000</v>
      </c>
      <c r="C15" s="44">
        <f t="shared" si="0"/>
        <v>31258712.652031064</v>
      </c>
      <c r="D15" s="44">
        <f>SUM($C$2:C15)</f>
        <v>-21485060.812419966</v>
      </c>
      <c r="E15" s="1"/>
      <c r="M15">
        <v>8</v>
      </c>
      <c r="N15" s="1">
        <f>IF(Costos!E28= $N$7, Costos!G28,0)</f>
        <v>-22000000</v>
      </c>
      <c r="O15" s="1">
        <f>IF(Costos!E28= $O$7, Costos!G28,0)</f>
        <v>0</v>
      </c>
      <c r="P15" s="1">
        <f>IF(Costos!E28= $P$7, Costos!G28,0)</f>
        <v>0</v>
      </c>
      <c r="Q15" s="1">
        <f>IF(Costos!E28= $Q$7, Costos!G28,0)</f>
        <v>0</v>
      </c>
      <c r="R15" s="1">
        <f>IF(Costos!E28= $R$7, Costos!G28,0)</f>
        <v>0</v>
      </c>
      <c r="S15" s="1">
        <f>IF(Costos!E28= $S$7, Costos!G28,0)</f>
        <v>0</v>
      </c>
    </row>
    <row r="16" spans="1:19">
      <c r="A16" s="8">
        <v>14</v>
      </c>
      <c r="B16" s="44">
        <f t="shared" si="1"/>
        <v>32290000</v>
      </c>
      <c r="C16" s="44">
        <f t="shared" si="0"/>
        <v>31180760.750155684</v>
      </c>
      <c r="D16" s="44">
        <f>SUM($C$2:C16)</f>
        <v>9695699.9377357177</v>
      </c>
      <c r="E16" s="1"/>
      <c r="M16">
        <v>9</v>
      </c>
      <c r="N16" s="1">
        <f>IF(Costos!E29= $N$7, Costos!G29,0)</f>
        <v>0</v>
      </c>
      <c r="O16" s="1">
        <f>IF(Costos!E29= $O$7, Costos!G29,0)</f>
        <v>36000000</v>
      </c>
      <c r="P16" s="1">
        <f>IF(Costos!E29= $P$7, Costos!G29,0)</f>
        <v>0</v>
      </c>
      <c r="Q16" s="1">
        <f>IF(Costos!E29= $Q$7, Costos!G29,0)</f>
        <v>0</v>
      </c>
      <c r="R16" s="1">
        <f>IF(Costos!E29= $R$7, Costos!G29,0)</f>
        <v>0</v>
      </c>
      <c r="S16" s="1">
        <f>IF(Costos!E29= $S$7, Costos!G29,0)</f>
        <v>0</v>
      </c>
    </row>
    <row r="17" spans="1:19">
      <c r="A17" s="8">
        <v>15</v>
      </c>
      <c r="B17" s="44">
        <f t="shared" si="1"/>
        <v>32290000</v>
      </c>
      <c r="C17" s="44">
        <f t="shared" si="0"/>
        <v>31103003.242050562</v>
      </c>
      <c r="D17" s="44">
        <f>SUM($C$2:C17)</f>
        <v>40798703.17978628</v>
      </c>
      <c r="E17" s="1"/>
      <c r="M17">
        <v>10</v>
      </c>
      <c r="N17" s="1">
        <f>IF(Costos!E30= $N$7, Costos!G30,0)</f>
        <v>0</v>
      </c>
      <c r="O17" s="1">
        <f>IF(Costos!E30= $O$7, Costos!G30,0)</f>
        <v>30400000</v>
      </c>
      <c r="P17" s="1">
        <f>IF(Costos!E30= $P$7, Costos!G30,0)</f>
        <v>0</v>
      </c>
      <c r="Q17" s="1">
        <f>IF(Costos!E30= $Q$7, Costos!G30,0)</f>
        <v>0</v>
      </c>
      <c r="R17" s="1">
        <f>IF(Costos!E30= $R$7, Costos!G30,0)</f>
        <v>0</v>
      </c>
      <c r="S17" s="1">
        <f>IF(Costos!E30= $S$7, Costos!G30,0)</f>
        <v>0</v>
      </c>
    </row>
    <row r="18" spans="1:19">
      <c r="A18" s="8">
        <v>16</v>
      </c>
      <c r="B18" s="44">
        <f t="shared" si="1"/>
        <v>32290000</v>
      </c>
      <c r="C18" s="44">
        <f t="shared" si="0"/>
        <v>31025439.6429432</v>
      </c>
      <c r="D18" s="44">
        <f>SUM($C$2:C18)</f>
        <v>71824142.822729483</v>
      </c>
      <c r="E18" s="1"/>
      <c r="M18">
        <v>11</v>
      </c>
      <c r="N18" s="1">
        <f>IF(Costos!E31= $N$7, Costos!G31,0)</f>
        <v>0</v>
      </c>
      <c r="O18" s="1">
        <f>IF(Costos!E31= $O$7, Costos!G31,0)</f>
        <v>-5310000</v>
      </c>
      <c r="P18" s="1">
        <f>IF(Costos!E31= $P$7, Costos!G31,0)</f>
        <v>0</v>
      </c>
      <c r="Q18" s="1">
        <f>IF(Costos!E31= $Q$7, Costos!G31,0)</f>
        <v>0</v>
      </c>
      <c r="R18" s="1">
        <f>IF(Costos!E31= $R$7, Costos!G31,0)</f>
        <v>0</v>
      </c>
      <c r="S18" s="1">
        <f>IF(Costos!E31= $S$7, Costos!G31,0)</f>
        <v>0</v>
      </c>
    </row>
    <row r="19" spans="1:19">
      <c r="A19" s="8">
        <v>17</v>
      </c>
      <c r="B19" s="44">
        <f t="shared" si="1"/>
        <v>32290000</v>
      </c>
      <c r="C19" s="44">
        <f t="shared" si="0"/>
        <v>30948069.469270028</v>
      </c>
      <c r="D19" s="44">
        <f>SUM($C$2:C19)</f>
        <v>102772212.29199952</v>
      </c>
      <c r="E19" s="1"/>
      <c r="M19">
        <v>12</v>
      </c>
      <c r="N19" s="1">
        <f>IF(Costos!E32= $N$7, Costos!G32,0)</f>
        <v>0</v>
      </c>
      <c r="O19" s="1">
        <f>IF(Costos!E32= $O$7, Costos!G32,0)</f>
        <v>-3200000</v>
      </c>
      <c r="P19" s="1">
        <f>IF(Costos!E32= $P$7, Costos!G32,0)</f>
        <v>0</v>
      </c>
      <c r="Q19" s="1">
        <f>IF(Costos!E32= $Q$7, Costos!G32,0)</f>
        <v>0</v>
      </c>
      <c r="R19" s="1">
        <f>IF(Costos!E32= $R$7, Costos!G32,0)</f>
        <v>0</v>
      </c>
      <c r="S19" s="1">
        <f>IF(Costos!E32= $S$7, Costos!G32,0)</f>
        <v>0</v>
      </c>
    </row>
    <row r="20" spans="1:19">
      <c r="A20" s="8">
        <v>18</v>
      </c>
      <c r="B20" s="44">
        <f t="shared" si="1"/>
        <v>32290000</v>
      </c>
      <c r="C20" s="44">
        <f t="shared" si="0"/>
        <v>30870892.238673341</v>
      </c>
      <c r="D20" s="44">
        <f>SUM($C$2:C20)</f>
        <v>133643104.53067286</v>
      </c>
      <c r="E20" s="1"/>
      <c r="M20">
        <v>13</v>
      </c>
      <c r="N20" s="1">
        <f>IF(Costos!E33= $N$7, Costos!G33,0)</f>
        <v>0</v>
      </c>
      <c r="O20" s="1">
        <f>IF(Costos!E33= $O$7, Costos!G33,0)</f>
        <v>0</v>
      </c>
      <c r="P20" s="1">
        <f>IF(Costos!E33= $P$7, Costos!G33,0)</f>
        <v>0</v>
      </c>
      <c r="Q20" s="1">
        <f>IF(Costos!E33= $Q$7, Costos!G33,0)</f>
        <v>0</v>
      </c>
      <c r="R20" s="1">
        <f>IF(Costos!E33= $R$7, Costos!G33,0)</f>
        <v>0</v>
      </c>
      <c r="S20" s="1">
        <f>IF(Costos!E33= $S$7, Costos!G33,0)</f>
        <v>0</v>
      </c>
    </row>
    <row r="21" spans="1:19">
      <c r="A21" s="8">
        <v>19</v>
      </c>
      <c r="B21" s="44">
        <f t="shared" si="1"/>
        <v>32290000</v>
      </c>
      <c r="C21" s="44">
        <f t="shared" si="0"/>
        <v>30793907.469998352</v>
      </c>
      <c r="D21" s="44">
        <f>SUM($C$2:C21)</f>
        <v>164437012.00067121</v>
      </c>
      <c r="E21" s="1"/>
      <c r="M21">
        <v>14</v>
      </c>
      <c r="N21" s="1">
        <f>IF(Costos!E34= $N$7, Costos!G34,0)</f>
        <v>0</v>
      </c>
      <c r="O21" s="1">
        <f>IF(Costos!E34= $O$7, Costos!G34,0)</f>
        <v>0</v>
      </c>
      <c r="P21" s="1">
        <f>IF(Costos!E34= $P$7, Costos!G34,0)</f>
        <v>0</v>
      </c>
      <c r="Q21" s="1">
        <f>IF(Costos!E34= $Q$7, Costos!G34,0)</f>
        <v>0</v>
      </c>
      <c r="R21" s="1">
        <f>IF(Costos!E34= $R$7, Costos!G34,0)</f>
        <v>0</v>
      </c>
      <c r="S21" s="1">
        <f>IF(Costos!E34= $S$7, Costos!G34,0)</f>
        <v>0</v>
      </c>
    </row>
    <row r="22" spans="1:19">
      <c r="A22" s="8">
        <v>20</v>
      </c>
      <c r="B22" s="44">
        <f t="shared" si="1"/>
        <v>32290000</v>
      </c>
      <c r="C22" s="44">
        <f t="shared" si="0"/>
        <v>30717114.683290124</v>
      </c>
      <c r="D22" s="44">
        <f>SUM($C$2:C22)</f>
        <v>195154126.68396133</v>
      </c>
      <c r="E22" s="1"/>
      <c r="M22">
        <v>15</v>
      </c>
      <c r="N22" s="1">
        <f>IF(Costos!E35= $N$7, Costos!G35,0)</f>
        <v>0</v>
      </c>
      <c r="O22" s="1">
        <f>IF(Costos!E35= $O$7, Costos!G35,0)</f>
        <v>0</v>
      </c>
      <c r="P22" s="1">
        <f>IF(Costos!E35= $P$7, Costos!G35,0)</f>
        <v>0</v>
      </c>
      <c r="Q22" s="1">
        <f>IF(Costos!E35= $Q$7, Costos!G35,0)</f>
        <v>0</v>
      </c>
      <c r="R22" s="1">
        <f>IF(Costos!E35= $R$7, Costos!G35,0)</f>
        <v>0</v>
      </c>
      <c r="S22" s="1">
        <f>IF(Costos!E35= $S$7, Costos!G35,0)</f>
        <v>0</v>
      </c>
    </row>
    <row r="23" spans="1:19">
      <c r="A23" s="8">
        <v>21</v>
      </c>
      <c r="B23" s="44">
        <f t="shared" si="1"/>
        <v>32290000</v>
      </c>
      <c r="C23" s="44">
        <f t="shared" si="0"/>
        <v>30640513.399790652</v>
      </c>
      <c r="D23" s="44">
        <f>SUM($C$2:C23)</f>
        <v>225794640.08375198</v>
      </c>
      <c r="E23" s="1"/>
      <c r="M23">
        <v>16</v>
      </c>
      <c r="N23" s="1">
        <f>IF(Costos!E36= $N$7, Costos!G36,0)</f>
        <v>0</v>
      </c>
      <c r="O23" s="1">
        <f>IF(Costos!E36= $O$7, Costos!G36,0)</f>
        <v>0</v>
      </c>
      <c r="P23" s="1">
        <f>IF(Costos!E36= $P$7, Costos!G36,0)</f>
        <v>0</v>
      </c>
      <c r="Q23" s="1">
        <f>IF(Costos!E36= $Q$7, Costos!G36,0)</f>
        <v>0</v>
      </c>
      <c r="R23" s="1">
        <f>IF(Costos!E36= $R$7, Costos!G36,0)</f>
        <v>0</v>
      </c>
      <c r="S23" s="1">
        <f>IF(Costos!E36= $S$7, Costos!G36,0)</f>
        <v>0</v>
      </c>
    </row>
    <row r="24" spans="1:19">
      <c r="A24" s="8">
        <v>22</v>
      </c>
      <c r="B24" s="44">
        <f t="shared" si="1"/>
        <v>32290000</v>
      </c>
      <c r="C24" s="44">
        <f t="shared" si="0"/>
        <v>30564103.141935818</v>
      </c>
      <c r="D24" s="44">
        <f>SUM($C$2:C24)</f>
        <v>256358743.2256878</v>
      </c>
      <c r="E24" s="1"/>
      <c r="M24">
        <v>17</v>
      </c>
      <c r="N24" s="1">
        <f>IF(Costos!E37= $N$7, Costos!G37,0)</f>
        <v>0</v>
      </c>
      <c r="O24" s="1">
        <f>IF(Costos!E37= $O$7, Costos!G37,0)</f>
        <v>0</v>
      </c>
      <c r="P24" s="1">
        <f>IF(Costos!E37= $P$7, Costos!G37,0)</f>
        <v>0</v>
      </c>
      <c r="Q24" s="1">
        <f>IF(Costos!E37= $Q$7, Costos!G37,0)</f>
        <v>0</v>
      </c>
      <c r="R24" s="1">
        <f>IF(Costos!E37= $R$7, Costos!G37,0)</f>
        <v>0</v>
      </c>
      <c r="S24" s="1">
        <f>IF(Costos!E37= $S$7, Costos!G37,0)</f>
        <v>0</v>
      </c>
    </row>
    <row r="25" spans="1:19">
      <c r="A25" s="8">
        <v>23</v>
      </c>
      <c r="B25" s="44">
        <f t="shared" si="1"/>
        <v>32290000</v>
      </c>
      <c r="C25" s="44">
        <f t="shared" si="0"/>
        <v>30487883.433352433</v>
      </c>
      <c r="D25" s="44">
        <f>SUM($C$2:C25)</f>
        <v>286846626.65904021</v>
      </c>
      <c r="E25" s="1"/>
      <c r="M25">
        <v>18</v>
      </c>
      <c r="N25" s="1">
        <f>IF(Costos!E38= $N$7, Costos!G38,0)</f>
        <v>0</v>
      </c>
      <c r="O25" s="1">
        <f>IF(Costos!E38= $O$7, Costos!G38,0)</f>
        <v>0</v>
      </c>
      <c r="P25" s="1">
        <f>IF(Costos!E38= $P$7, Costos!G38,0)</f>
        <v>0</v>
      </c>
      <c r="Q25" s="1">
        <f>IF(Costos!E38= $Q$7, Costos!G38,0)</f>
        <v>0</v>
      </c>
      <c r="R25" s="1">
        <f>IF(Costos!E38= $R$7, Costos!G38,0)</f>
        <v>0</v>
      </c>
      <c r="S25" s="1">
        <f>IF(Costos!E38= $S$7, Costos!G38,0)</f>
        <v>0</v>
      </c>
    </row>
    <row r="26" spans="1:19">
      <c r="A26" s="8">
        <v>24</v>
      </c>
      <c r="B26" s="44">
        <f t="shared" si="1"/>
        <v>32290000</v>
      </c>
      <c r="C26" s="44">
        <f t="shared" si="0"/>
        <v>30411853.798855297</v>
      </c>
      <c r="D26" s="44">
        <f>SUM($C$2:C26)</f>
        <v>317258480.45789552</v>
      </c>
      <c r="E26" s="1"/>
      <c r="M26">
        <v>19</v>
      </c>
      <c r="N26" s="1">
        <f>IF(Costos!E39= $N$7, Costos!G39,0)</f>
        <v>0</v>
      </c>
      <c r="O26" s="1">
        <f>IF(Costos!E39= $O$7, Costos!G39,0)</f>
        <v>0</v>
      </c>
      <c r="P26" s="1">
        <f>IF(Costos!E39= $P$7, Costos!G39,0)</f>
        <v>0</v>
      </c>
      <c r="Q26" s="1">
        <f>IF(Costos!E39= $Q$7, Costos!G39,0)</f>
        <v>0</v>
      </c>
      <c r="R26" s="1">
        <f>IF(Costos!E39= $R$7, Costos!G39,0)</f>
        <v>0</v>
      </c>
      <c r="S26" s="1">
        <f>IF(Costos!E39= $S$7, Costos!G39,0)</f>
        <v>0</v>
      </c>
    </row>
    <row r="27" spans="1:19">
      <c r="A27" s="8">
        <v>25</v>
      </c>
      <c r="B27" s="44">
        <f t="shared" si="1"/>
        <v>32290000</v>
      </c>
      <c r="C27" s="44">
        <f t="shared" si="0"/>
        <v>30336013.764444187</v>
      </c>
      <c r="D27" s="44">
        <f>SUM($C$2:C27)</f>
        <v>347594494.22233969</v>
      </c>
      <c r="E27" s="1"/>
      <c r="M27">
        <v>20</v>
      </c>
      <c r="N27" s="1">
        <f>IF(Costos!E40= $N$7, Costos!G40,0)</f>
        <v>0</v>
      </c>
      <c r="O27" s="1">
        <f>IF(Costos!E40= $O$7, Costos!G40,0)</f>
        <v>0</v>
      </c>
      <c r="P27" s="1">
        <f>IF(Costos!E40= $P$7, Costos!G40,0)</f>
        <v>0</v>
      </c>
      <c r="Q27" s="1">
        <f>IF(Costos!E40= $Q$7, Costos!G40,0)</f>
        <v>0</v>
      </c>
      <c r="R27" s="1">
        <f>IF(Costos!E40= $R$7, Costos!G40,0)</f>
        <v>0</v>
      </c>
      <c r="S27" s="1">
        <f>IF(Costos!E40= $S$7, Costos!G40,0)</f>
        <v>0</v>
      </c>
    </row>
    <row r="28" spans="1:19">
      <c r="A28" s="8">
        <v>26</v>
      </c>
      <c r="B28" s="44">
        <f t="shared" si="1"/>
        <v>32290000</v>
      </c>
      <c r="C28" s="44">
        <f t="shared" si="0"/>
        <v>30260362.857300933</v>
      </c>
      <c r="D28" s="44">
        <f>SUM($C$2:C28)</f>
        <v>377854857.07964063</v>
      </c>
      <c r="E28" s="1"/>
      <c r="M28">
        <v>21</v>
      </c>
      <c r="N28" s="1">
        <f>IF(Costos!E41= $N$7, Costos!G41,0)</f>
        <v>0</v>
      </c>
      <c r="O28" s="1">
        <f>IF(Costos!E41= $O$7, Costos!G41,0)</f>
        <v>0</v>
      </c>
      <c r="P28" s="1">
        <f>IF(Costos!E41= $P$7, Costos!G41,0)</f>
        <v>0</v>
      </c>
      <c r="Q28" s="1">
        <f>IF(Costos!E41= $Q$7, Costos!G41,0)</f>
        <v>0</v>
      </c>
      <c r="R28" s="1">
        <f>IF(Costos!E41= $R$7, Costos!G41,0)</f>
        <v>0</v>
      </c>
      <c r="S28" s="1">
        <f>IF(Costos!E41= $S$7, Costos!G41,0)</f>
        <v>0</v>
      </c>
    </row>
    <row r="29" spans="1:19">
      <c r="A29" s="8">
        <v>27</v>
      </c>
      <c r="B29" s="44">
        <f t="shared" si="1"/>
        <v>32290000</v>
      </c>
      <c r="C29" s="44">
        <f t="shared" si="0"/>
        <v>30184900.605786473</v>
      </c>
      <c r="D29" s="44">
        <f>SUM($C$2:C29)</f>
        <v>408039757.68542707</v>
      </c>
      <c r="E29" s="1"/>
      <c r="M29">
        <v>22</v>
      </c>
      <c r="N29" s="1">
        <f>IF(Costos!E42= $N$7, Costos!G42,0)</f>
        <v>0</v>
      </c>
      <c r="O29" s="1">
        <f>IF(Costos!E42= $O$7, Costos!G42,0)</f>
        <v>0</v>
      </c>
      <c r="P29" s="1">
        <f>IF(Costos!E42= $P$7, Costos!G42,0)</f>
        <v>0</v>
      </c>
      <c r="Q29" s="1">
        <f>IF(Costos!E42= $Q$7, Costos!G42,0)</f>
        <v>0</v>
      </c>
      <c r="R29" s="1">
        <f>IF(Costos!E42= $R$7, Costos!G42,0)</f>
        <v>0</v>
      </c>
      <c r="S29" s="1">
        <f>IF(Costos!E42= $S$7, Costos!G42,0)</f>
        <v>0</v>
      </c>
    </row>
    <row r="30" spans="1:19">
      <c r="A30" s="8">
        <v>28</v>
      </c>
      <c r="B30" s="44">
        <f t="shared" si="1"/>
        <v>32290000</v>
      </c>
      <c r="C30" s="44">
        <f t="shared" si="0"/>
        <v>30109626.539437879</v>
      </c>
      <c r="D30" s="44">
        <f>SUM($C$2:C30)</f>
        <v>438149384.22486496</v>
      </c>
      <c r="E30" s="1"/>
      <c r="M30">
        <v>23</v>
      </c>
      <c r="N30" s="1">
        <f>IF(Costos!E43= $N$7, Costos!G43,0)</f>
        <v>0</v>
      </c>
      <c r="O30" s="1">
        <f>IF(Costos!E43= $O$7, Costos!G43,0)</f>
        <v>0</v>
      </c>
      <c r="P30" s="1">
        <f>IF(Costos!E43= $P$7, Costos!G43,0)</f>
        <v>0</v>
      </c>
      <c r="Q30" s="1">
        <f>IF(Costos!E43= $Q$7, Costos!G43,0)</f>
        <v>0</v>
      </c>
      <c r="R30" s="1">
        <f>IF(Costos!E43= $R$7, Costos!G43,0)</f>
        <v>0</v>
      </c>
      <c r="S30" s="1">
        <f>IF(Costos!E43= $S$7, Costos!G43,0)</f>
        <v>0</v>
      </c>
    </row>
    <row r="31" spans="1:19">
      <c r="A31" s="8">
        <v>29</v>
      </c>
      <c r="B31" s="44">
        <f t="shared" si="1"/>
        <v>32290000</v>
      </c>
      <c r="C31" s="44">
        <f t="shared" si="0"/>
        <v>30034540.188965458</v>
      </c>
      <c r="D31" s="44">
        <f>SUM($C$2:C31)</f>
        <v>468183924.4138304</v>
      </c>
      <c r="M31">
        <v>24</v>
      </c>
      <c r="N31" s="1">
        <f>IF(Costos!E44= $N$7, Costos!G44,0)</f>
        <v>0</v>
      </c>
      <c r="O31" s="1">
        <f>IF(Costos!E44= $O$7, Costos!G44,0)</f>
        <v>0</v>
      </c>
      <c r="P31" s="1">
        <f>IF(Costos!E44= $P$7, Costos!G44,0)</f>
        <v>0</v>
      </c>
      <c r="Q31" s="1">
        <f>IF(Costos!E44= $Q$7, Costos!G44,0)</f>
        <v>0</v>
      </c>
      <c r="R31" s="1">
        <f>IF(Costos!E44= $R$7, Costos!G44,0)</f>
        <v>0</v>
      </c>
      <c r="S31" s="1">
        <f>IF(Costos!E44= $S$7, Costos!G44,0)</f>
        <v>0</v>
      </c>
    </row>
    <row r="32" spans="1:19">
      <c r="A32" s="8">
        <v>30</v>
      </c>
      <c r="B32" s="44">
        <f t="shared" si="1"/>
        <v>32290000</v>
      </c>
      <c r="C32" s="44">
        <f t="shared" si="0"/>
        <v>29959641.086249843</v>
      </c>
      <c r="D32" s="44">
        <f>SUM($C$2:C32)</f>
        <v>498143565.50008023</v>
      </c>
      <c r="M32">
        <v>25</v>
      </c>
      <c r="N32" s="1">
        <f>IF(Costos!E45= $N$7, Costos!G45,0)</f>
        <v>0</v>
      </c>
      <c r="O32" s="1">
        <f>IF(Costos!E45= $O$7, Costos!G45,0)</f>
        <v>0</v>
      </c>
      <c r="P32" s="1">
        <f>IF(Costos!E45= $P$7, Costos!G45,0)</f>
        <v>0</v>
      </c>
      <c r="Q32" s="1">
        <f>IF(Costos!E45= $Q$7, Costos!G45,0)</f>
        <v>0</v>
      </c>
      <c r="R32" s="1">
        <f>IF(Costos!E45= $R$7, Costos!G45,0)</f>
        <v>0</v>
      </c>
      <c r="S32" s="1">
        <f>IF(Costos!E45= $S$7, Costos!G45,0)</f>
        <v>0</v>
      </c>
    </row>
    <row r="33" spans="1:19">
      <c r="A33" s="8">
        <v>31</v>
      </c>
      <c r="B33" s="44">
        <f t="shared" si="1"/>
        <v>32290000</v>
      </c>
      <c r="C33" s="44">
        <f t="shared" si="0"/>
        <v>29884928.764339</v>
      </c>
      <c r="D33" s="44">
        <f>SUM($C$2:C33)</f>
        <v>528028494.2644192</v>
      </c>
      <c r="M33">
        <v>26</v>
      </c>
      <c r="N33" s="1">
        <f>IF(Costos!E46= $N$7, Costos!G46,0)</f>
        <v>0</v>
      </c>
      <c r="O33" s="1">
        <f>IF(Costos!E46= $O$7, Costos!G46,0)</f>
        <v>0</v>
      </c>
      <c r="P33" s="1">
        <f>IF(Costos!E46= $P$7, Costos!G46,0)</f>
        <v>0</v>
      </c>
      <c r="Q33" s="1">
        <f>IF(Costos!E46= $Q$7, Costos!G46,0)</f>
        <v>0</v>
      </c>
      <c r="R33" s="1">
        <f>IF(Costos!E46= $R$7, Costos!G46,0)</f>
        <v>0</v>
      </c>
      <c r="S33" s="1">
        <f>IF(Costos!E46= $S$7, Costos!G46,0)</f>
        <v>0</v>
      </c>
    </row>
    <row r="34" spans="1:19">
      <c r="A34" s="8">
        <v>32</v>
      </c>
      <c r="B34" s="44">
        <f t="shared" si="1"/>
        <v>32290000</v>
      </c>
      <c r="C34" s="44">
        <f t="shared" ref="C34:C65" si="2">-PV($K$1,A34,,B34)</f>
        <v>29810402.75744538</v>
      </c>
      <c r="D34" s="44">
        <f>SUM($C$2:C34)</f>
        <v>557838897.02186453</v>
      </c>
      <c r="M34">
        <v>27</v>
      </c>
      <c r="N34" s="1">
        <f>IF(Costos!E47= $N$7, Costos!G47,0)</f>
        <v>0</v>
      </c>
      <c r="O34" s="1">
        <f>IF(Costos!E47= $O$7, Costos!G47,0)</f>
        <v>0</v>
      </c>
      <c r="P34" s="1">
        <f>IF(Costos!E47= $P$7, Costos!G47,0)</f>
        <v>0</v>
      </c>
      <c r="Q34" s="1">
        <f>IF(Costos!E47= $Q$7, Costos!G47,0)</f>
        <v>0</v>
      </c>
      <c r="R34" s="1">
        <f>IF(Costos!E47= $R$7, Costos!G47,0)</f>
        <v>0</v>
      </c>
      <c r="S34" s="1">
        <f>IF(Costos!E47= $S$7, Costos!G47,0)</f>
        <v>0</v>
      </c>
    </row>
    <row r="35" spans="1:19">
      <c r="A35" s="8">
        <v>33</v>
      </c>
      <c r="B35" s="44">
        <f t="shared" ref="B35:B66" si="3">IF(A35=0,$N$42,0)+IF(A35=0,0,$O$42)+IF(MOD(A35,2)=0,$P$42,0)+IF(MOD(A35,3)=0,$Q$42,0)+IF(MOD(A35,6)=0,$R$42,0)+IF(MOD(A35,12)=0,$S$42,0)</f>
        <v>32290000</v>
      </c>
      <c r="C35" s="44">
        <f t="shared" si="2"/>
        <v>29736062.600943025</v>
      </c>
      <c r="D35" s="44">
        <f>SUM($C$2:C35)</f>
        <v>587574959.6228075</v>
      </c>
      <c r="M35">
        <v>28</v>
      </c>
      <c r="N35" s="1">
        <f>IF(Costos!E48= $N$7, Costos!G48,0)</f>
        <v>0</v>
      </c>
      <c r="O35" s="1">
        <f>IF(Costos!E48= $O$7, Costos!G48,0)</f>
        <v>0</v>
      </c>
      <c r="P35" s="1">
        <f>IF(Costos!E48= $P$7, Costos!G48,0)</f>
        <v>0</v>
      </c>
      <c r="Q35" s="1">
        <f>IF(Costos!E48= $Q$7, Costos!G48,0)</f>
        <v>0</v>
      </c>
      <c r="R35" s="1">
        <f>IF(Costos!E48= $R$7, Costos!G48,0)</f>
        <v>0</v>
      </c>
      <c r="S35" s="1">
        <f>IF(Costos!E48= $S$7, Costos!G48,0)</f>
        <v>0</v>
      </c>
    </row>
    <row r="36" spans="1:19">
      <c r="A36" s="8">
        <v>34</v>
      </c>
      <c r="B36" s="44">
        <f t="shared" si="3"/>
        <v>32290000</v>
      </c>
      <c r="C36" s="44">
        <f t="shared" si="2"/>
        <v>29661907.831364617</v>
      </c>
      <c r="D36" s="44">
        <f>SUM($C$2:C36)</f>
        <v>617236867.45417213</v>
      </c>
      <c r="M36">
        <v>29</v>
      </c>
      <c r="N36" s="1">
        <f>IF(Costos!E49= $N$7, Costos!G49,0)</f>
        <v>0</v>
      </c>
      <c r="O36" s="1">
        <f>IF(Costos!E49= $O$7, Costos!G49,0)</f>
        <v>0</v>
      </c>
      <c r="P36" s="1">
        <f>IF(Costos!E49= $P$7, Costos!G49,0)</f>
        <v>0</v>
      </c>
      <c r="Q36" s="1">
        <f>IF(Costos!E49= $Q$7, Costos!G49,0)</f>
        <v>0</v>
      </c>
      <c r="R36" s="1">
        <f>IF(Costos!E49= $R$7, Costos!G49,0)</f>
        <v>0</v>
      </c>
      <c r="S36" s="1">
        <f>IF(Costos!E49= $S$7, Costos!G49,0)</f>
        <v>0</v>
      </c>
    </row>
    <row r="37" spans="1:19">
      <c r="A37" s="8">
        <v>35</v>
      </c>
      <c r="B37" s="44">
        <f t="shared" si="3"/>
        <v>32290000</v>
      </c>
      <c r="C37" s="44">
        <f t="shared" si="2"/>
        <v>29587937.986398622</v>
      </c>
      <c r="D37" s="44">
        <f>SUM($C$2:C37)</f>
        <v>646824805.44057071</v>
      </c>
      <c r="M37">
        <v>30</v>
      </c>
      <c r="N37" s="1">
        <f>IF(Costos!E50= $N$7, Costos!G50,0)</f>
        <v>0</v>
      </c>
      <c r="O37" s="1">
        <f>IF(Costos!E50= $O$7, Costos!G50,0)</f>
        <v>0</v>
      </c>
      <c r="P37" s="1">
        <f>IF(Costos!E50= $P$7, Costos!G50,0)</f>
        <v>0</v>
      </c>
      <c r="Q37" s="1">
        <f>IF(Costos!E50= $Q$7, Costos!G50,0)</f>
        <v>0</v>
      </c>
      <c r="R37" s="1">
        <f>IF(Costos!E50= $R$7, Costos!G50,0)</f>
        <v>0</v>
      </c>
      <c r="S37" s="1">
        <f>IF(Costos!E50= $S$7, Costos!G50,0)</f>
        <v>0</v>
      </c>
    </row>
    <row r="38" spans="1:19">
      <c r="A38" s="8">
        <v>36</v>
      </c>
      <c r="B38" s="44">
        <f t="shared" si="3"/>
        <v>32290000</v>
      </c>
      <c r="C38" s="44">
        <f t="shared" si="2"/>
        <v>29514152.604886405</v>
      </c>
      <c r="D38" s="44">
        <f>SUM($C$2:C38)</f>
        <v>676338958.04545712</v>
      </c>
      <c r="M38">
        <v>31</v>
      </c>
      <c r="N38" s="1">
        <f>IF(Costos!E51= $N$7, Costos!G51,0)</f>
        <v>0</v>
      </c>
      <c r="O38" s="1">
        <f>IF(Costos!E51= $O$7, Costos!G51,0)</f>
        <v>0</v>
      </c>
      <c r="P38" s="1">
        <f>IF(Costos!E51= $P$7, Costos!G51,0)</f>
        <v>0</v>
      </c>
      <c r="Q38" s="1">
        <f>IF(Costos!E51= $Q$7, Costos!G51,0)</f>
        <v>0</v>
      </c>
      <c r="R38" s="1">
        <f>IF(Costos!E51= $R$7, Costos!G51,0)</f>
        <v>0</v>
      </c>
      <c r="S38" s="1">
        <f>IF(Costos!E51= $S$7, Costos!G51,0)</f>
        <v>0</v>
      </c>
    </row>
    <row r="39" spans="1:19">
      <c r="A39" s="8">
        <v>37</v>
      </c>
      <c r="B39" s="44">
        <f t="shared" si="3"/>
        <v>32290000</v>
      </c>
      <c r="C39" s="44">
        <f t="shared" si="2"/>
        <v>29440551.226819355</v>
      </c>
      <c r="D39" s="44">
        <f>SUM($C$2:C39)</f>
        <v>705779509.27227652</v>
      </c>
      <c r="M39">
        <v>32</v>
      </c>
      <c r="N39" s="1">
        <f>IF(Costos!E52= $N$7, Costos!G52,0)</f>
        <v>0</v>
      </c>
      <c r="O39" s="1">
        <f>IF(Costos!E52= $O$7, Costos!G52,0)</f>
        <v>0</v>
      </c>
      <c r="P39" s="1">
        <f>IF(Costos!E52= $P$7, Costos!G52,0)</f>
        <v>0</v>
      </c>
      <c r="Q39" s="1">
        <f>IF(Costos!E52= $Q$7, Costos!G52,0)</f>
        <v>0</v>
      </c>
      <c r="R39" s="1">
        <f>IF(Costos!E52= $R$7, Costos!G52,0)</f>
        <v>0</v>
      </c>
      <c r="S39" s="1">
        <f>IF(Costos!E52= $S$7, Costos!G52,0)</f>
        <v>0</v>
      </c>
    </row>
    <row r="40" spans="1:19">
      <c r="A40" s="8">
        <v>38</v>
      </c>
      <c r="B40" s="44">
        <f t="shared" si="3"/>
        <v>32290000</v>
      </c>
      <c r="C40" s="44">
        <f t="shared" si="2"/>
        <v>29367133.393336024</v>
      </c>
      <c r="D40" s="44">
        <f>SUM($C$2:C40)</f>
        <v>735146642.66561258</v>
      </c>
      <c r="M40">
        <v>33</v>
      </c>
      <c r="N40" s="1">
        <f>IF(Costos!E53= $N$7, Costos!G53,0)</f>
        <v>0</v>
      </c>
      <c r="O40" s="1">
        <f>IF(Costos!E53= $O$7, Costos!G53,0)</f>
        <v>0</v>
      </c>
      <c r="P40" s="1">
        <f>IF(Costos!E53= $P$7, Costos!G53,0)</f>
        <v>0</v>
      </c>
      <c r="Q40" s="1">
        <f>IF(Costos!E53= $Q$7, Costos!G53,0)</f>
        <v>0</v>
      </c>
      <c r="R40" s="1">
        <f>IF(Costos!E53= $R$7, Costos!G53,0)</f>
        <v>0</v>
      </c>
      <c r="S40" s="1">
        <f>IF(Costos!E53= $S$7, Costos!G53,0)</f>
        <v>0</v>
      </c>
    </row>
    <row r="41" spans="1:19">
      <c r="A41" s="8">
        <v>39</v>
      </c>
      <c r="B41" s="44">
        <f t="shared" si="3"/>
        <v>32290000</v>
      </c>
      <c r="C41" s="44">
        <f t="shared" si="2"/>
        <v>29293898.646719225</v>
      </c>
      <c r="D41" s="44">
        <f>SUM($C$2:C41)</f>
        <v>764440541.3123318</v>
      </c>
      <c r="M41">
        <v>34</v>
      </c>
      <c r="N41" s="1">
        <f>IF(Costos!E54= $N$7, Costos!G54,0)</f>
        <v>0</v>
      </c>
      <c r="O41" s="1">
        <f>IF(Costos!E54= $O$7, Costos!G54,0)</f>
        <v>0</v>
      </c>
      <c r="P41" s="1">
        <f>IF(Costos!E54= $P$7, Costos!G54,0)</f>
        <v>0</v>
      </c>
      <c r="Q41" s="1">
        <f>IF(Costos!E54= $Q$7, Costos!G54,0)</f>
        <v>0</v>
      </c>
      <c r="R41" s="1">
        <f>IF(Costos!E54= $R$7, Costos!G54,0)</f>
        <v>0</v>
      </c>
      <c r="S41" s="1">
        <f>IF(Costos!E54= $S$7, Costos!G54,0)</f>
        <v>0</v>
      </c>
    </row>
    <row r="42" spans="1:19">
      <c r="A42" s="8">
        <v>40</v>
      </c>
      <c r="B42" s="44">
        <f t="shared" si="3"/>
        <v>32290000</v>
      </c>
      <c r="C42" s="44">
        <f t="shared" si="2"/>
        <v>29220846.530393239</v>
      </c>
      <c r="D42" s="44">
        <f>SUM($C$2:C42)</f>
        <v>793661387.84272504</v>
      </c>
      <c r="M42" t="s">
        <v>17</v>
      </c>
      <c r="N42" s="1">
        <f>SUM(N8:N41)</f>
        <v>-434000000</v>
      </c>
      <c r="O42" s="1">
        <f t="shared" ref="O42:S42" si="4">SUM(O8:O41)</f>
        <v>32290000</v>
      </c>
      <c r="P42" s="1">
        <f t="shared" si="4"/>
        <v>0</v>
      </c>
      <c r="Q42" s="1">
        <f t="shared" si="4"/>
        <v>0</v>
      </c>
      <c r="R42" s="1">
        <f t="shared" si="4"/>
        <v>0</v>
      </c>
      <c r="S42" s="1">
        <f t="shared" si="4"/>
        <v>0</v>
      </c>
    </row>
    <row r="43" spans="1:19">
      <c r="A43" s="8">
        <v>41</v>
      </c>
      <c r="B43" s="44">
        <f t="shared" si="3"/>
        <v>32290000</v>
      </c>
      <c r="C43" s="44">
        <f t="shared" si="2"/>
        <v>29147976.58892094</v>
      </c>
      <c r="D43" s="44">
        <f>SUM($C$2:C43)</f>
        <v>822809364.43164599</v>
      </c>
    </row>
    <row r="44" spans="1:19">
      <c r="A44" s="8">
        <v>42</v>
      </c>
      <c r="B44" s="44">
        <f t="shared" si="3"/>
        <v>32290000</v>
      </c>
      <c r="C44" s="44">
        <f t="shared" si="2"/>
        <v>29075288.368000939</v>
      </c>
      <c r="D44" s="44">
        <f>SUM($C$2:C44)</f>
        <v>851884652.79964697</v>
      </c>
    </row>
    <row r="45" spans="1:19">
      <c r="A45" s="8">
        <v>43</v>
      </c>
      <c r="B45" s="44">
        <f t="shared" si="3"/>
        <v>32290000</v>
      </c>
      <c r="C45" s="44">
        <f t="shared" si="2"/>
        <v>29002781.414464783</v>
      </c>
      <c r="D45" s="44">
        <f>SUM($C$2:C45)</f>
        <v>880887434.2141118</v>
      </c>
    </row>
    <row r="46" spans="1:19">
      <c r="A46" s="8">
        <v>44</v>
      </c>
      <c r="B46" s="44">
        <f t="shared" si="3"/>
        <v>32290000</v>
      </c>
      <c r="C46" s="44">
        <f t="shared" si="2"/>
        <v>28930455.276274096</v>
      </c>
      <c r="D46" s="44">
        <f>SUM($C$2:C46)</f>
        <v>909817889.49038589</v>
      </c>
    </row>
    <row r="47" spans="1:19">
      <c r="A47" s="8">
        <v>45</v>
      </c>
      <c r="B47" s="44">
        <f t="shared" si="3"/>
        <v>32290000</v>
      </c>
      <c r="C47" s="44">
        <f t="shared" si="2"/>
        <v>28858309.502517801</v>
      </c>
      <c r="D47" s="44">
        <f>SUM($C$2:C47)</f>
        <v>938676198.99290371</v>
      </c>
    </row>
    <row r="48" spans="1:19">
      <c r="A48" s="8">
        <v>46</v>
      </c>
      <c r="B48" s="44">
        <f t="shared" si="3"/>
        <v>32290000</v>
      </c>
      <c r="C48" s="44">
        <f t="shared" si="2"/>
        <v>28786343.643409286</v>
      </c>
      <c r="D48" s="44">
        <f>SUM($C$2:C48)</f>
        <v>967462542.63631296</v>
      </c>
    </row>
    <row r="49" spans="1:4">
      <c r="A49" s="8">
        <v>47</v>
      </c>
      <c r="B49" s="44">
        <f t="shared" si="3"/>
        <v>32290000</v>
      </c>
      <c r="C49" s="44">
        <f t="shared" si="2"/>
        <v>28714557.250283577</v>
      </c>
      <c r="D49" s="44">
        <f>SUM($C$2:C49)</f>
        <v>996177099.88659656</v>
      </c>
    </row>
    <row r="50" spans="1:4">
      <c r="A50" s="8">
        <v>48</v>
      </c>
      <c r="B50" s="44">
        <f t="shared" si="3"/>
        <v>32290000</v>
      </c>
      <c r="C50" s="44">
        <f t="shared" si="2"/>
        <v>28642949.875594582</v>
      </c>
      <c r="D50" s="44">
        <f>SUM($C$2:C50)</f>
        <v>1024820049.7621912</v>
      </c>
    </row>
    <row r="51" spans="1:4">
      <c r="A51" s="8">
        <v>49</v>
      </c>
      <c r="B51" s="44">
        <f t="shared" si="3"/>
        <v>32290000</v>
      </c>
      <c r="C51" s="44">
        <f t="shared" si="2"/>
        <v>28571521.072912313</v>
      </c>
      <c r="D51" s="44">
        <f>SUM($C$2:C51)</f>
        <v>1053391570.8351035</v>
      </c>
    </row>
    <row r="52" spans="1:4">
      <c r="A52" s="8">
        <v>50</v>
      </c>
      <c r="B52" s="44">
        <f t="shared" si="3"/>
        <v>32290000</v>
      </c>
      <c r="C52" s="44">
        <f t="shared" si="2"/>
        <v>28500270.396920007</v>
      </c>
      <c r="D52" s="44">
        <f>SUM($C$2:C52)</f>
        <v>1081891841.2320235</v>
      </c>
    </row>
    <row r="53" spans="1:4">
      <c r="A53" s="8">
        <v>51</v>
      </c>
      <c r="B53" s="44">
        <f t="shared" si="3"/>
        <v>32290000</v>
      </c>
      <c r="C53" s="44">
        <f t="shared" si="2"/>
        <v>28429197.403411482</v>
      </c>
      <c r="D53" s="44">
        <f>SUM($C$2:C53)</f>
        <v>1110321038.6354349</v>
      </c>
    </row>
    <row r="54" spans="1:4">
      <c r="A54" s="8">
        <v>52</v>
      </c>
      <c r="B54" s="44">
        <f t="shared" si="3"/>
        <v>32290000</v>
      </c>
      <c r="C54" s="44">
        <f t="shared" si="2"/>
        <v>28358301.649288259</v>
      </c>
      <c r="D54" s="44">
        <f>SUM($C$2:C54)</f>
        <v>1138679340.284723</v>
      </c>
    </row>
    <row r="55" spans="1:4">
      <c r="A55" s="8">
        <v>53</v>
      </c>
      <c r="B55" s="44">
        <f t="shared" si="3"/>
        <v>32290000</v>
      </c>
      <c r="C55" s="44">
        <f t="shared" si="2"/>
        <v>28287582.692556869</v>
      </c>
      <c r="D55" s="44">
        <f>SUM($C$2:C55)</f>
        <v>1166966922.9772799</v>
      </c>
    </row>
    <row r="56" spans="1:4">
      <c r="A56" s="8">
        <v>54</v>
      </c>
      <c r="B56" s="44">
        <f t="shared" si="3"/>
        <v>32290000</v>
      </c>
      <c r="C56" s="44">
        <f t="shared" si="2"/>
        <v>28217040.09232606</v>
      </c>
      <c r="D56" s="44">
        <f>SUM($C$2:C56)</f>
        <v>1195183963.0696061</v>
      </c>
    </row>
    <row r="57" spans="1:4">
      <c r="A57" s="8">
        <v>55</v>
      </c>
      <c r="B57" s="44">
        <f t="shared" si="3"/>
        <v>32290000</v>
      </c>
      <c r="C57" s="44">
        <f t="shared" si="2"/>
        <v>28146673.408804052</v>
      </c>
      <c r="D57" s="44">
        <f>SUM($C$2:C57)</f>
        <v>1223330636.47841</v>
      </c>
    </row>
    <row r="58" spans="1:4">
      <c r="A58" s="8">
        <v>56</v>
      </c>
      <c r="B58" s="44">
        <f t="shared" si="3"/>
        <v>32290000</v>
      </c>
      <c r="C58" s="44">
        <f t="shared" si="2"/>
        <v>28076482.203295816</v>
      </c>
      <c r="D58" s="44">
        <f>SUM($C$2:C58)</f>
        <v>1251407118.6817057</v>
      </c>
    </row>
    <row r="59" spans="1:4">
      <c r="A59" s="8">
        <v>57</v>
      </c>
      <c r="B59" s="44">
        <f t="shared" si="3"/>
        <v>32290000</v>
      </c>
      <c r="C59" s="44">
        <f t="shared" si="2"/>
        <v>28006466.038200311</v>
      </c>
      <c r="D59" s="44">
        <f>SUM($C$2:C59)</f>
        <v>1279413584.7199061</v>
      </c>
    </row>
    <row r="60" spans="1:4">
      <c r="A60" s="8">
        <v>58</v>
      </c>
      <c r="B60" s="44">
        <f t="shared" si="3"/>
        <v>32290000</v>
      </c>
      <c r="C60" s="44">
        <f t="shared" si="2"/>
        <v>27936624.477007791</v>
      </c>
      <c r="D60" s="44">
        <f>SUM($C$2:C60)</f>
        <v>1307350209.196914</v>
      </c>
    </row>
    <row r="61" spans="1:4">
      <c r="A61" s="8">
        <v>59</v>
      </c>
      <c r="B61" s="44">
        <f t="shared" si="3"/>
        <v>32290000</v>
      </c>
      <c r="C61" s="44">
        <f t="shared" si="2"/>
        <v>27866957.08429705</v>
      </c>
      <c r="D61" s="44">
        <f>SUM($C$2:C61)</f>
        <v>1335217166.2812109</v>
      </c>
    </row>
    <row r="62" spans="1:4">
      <c r="A62" s="8">
        <v>60</v>
      </c>
      <c r="B62" s="44">
        <f t="shared" si="3"/>
        <v>32290000</v>
      </c>
      <c r="C62" s="44">
        <f t="shared" si="2"/>
        <v>27797463.425732721</v>
      </c>
      <c r="D62" s="44">
        <f>SUM($C$2:C62)</f>
        <v>1363014629.7069435</v>
      </c>
    </row>
    <row r="63" spans="1:4">
      <c r="A63" s="8">
        <v>61</v>
      </c>
      <c r="B63" s="44">
        <f t="shared" si="3"/>
        <v>32290000</v>
      </c>
      <c r="C63" s="44">
        <f t="shared" si="2"/>
        <v>27728143.068062559</v>
      </c>
      <c r="D63" s="44">
        <f>SUM($C$2:C63)</f>
        <v>1390742772.7750061</v>
      </c>
    </row>
    <row r="64" spans="1:4">
      <c r="A64" s="8">
        <v>62</v>
      </c>
      <c r="B64" s="44">
        <f t="shared" si="3"/>
        <v>32290000</v>
      </c>
      <c r="C64" s="44">
        <f t="shared" si="2"/>
        <v>27658995.579114784</v>
      </c>
      <c r="D64" s="44">
        <f>SUM($C$2:C64)</f>
        <v>1418401768.3541207</v>
      </c>
    </row>
    <row r="65" spans="1:4">
      <c r="A65" s="8">
        <v>63</v>
      </c>
      <c r="B65" s="44">
        <f t="shared" si="3"/>
        <v>32290000</v>
      </c>
      <c r="C65" s="44">
        <f t="shared" si="2"/>
        <v>27590020.5277953</v>
      </c>
      <c r="D65" s="44">
        <f>SUM($C$2:C65)</f>
        <v>1445991788.881916</v>
      </c>
    </row>
    <row r="66" spans="1:4">
      <c r="A66" s="8">
        <v>64</v>
      </c>
      <c r="B66" s="44">
        <f t="shared" si="3"/>
        <v>32290000</v>
      </c>
      <c r="C66" s="44">
        <f t="shared" ref="C66:C97" si="5">-PV($K$1,A66,,B66)</f>
        <v>27521217.484085079</v>
      </c>
      <c r="D66" s="44">
        <f>SUM($C$2:C66)</f>
        <v>1473513006.3660011</v>
      </c>
    </row>
    <row r="67" spans="1:4">
      <c r="A67" s="8">
        <v>65</v>
      </c>
      <c r="B67" s="44">
        <f t="shared" ref="B67:B98" si="6">IF(A67=0,$N$42,0)+IF(A67=0,0,$O$42)+IF(MOD(A67,2)=0,$P$42,0)+IF(MOD(A67,3)=0,$Q$42,0)+IF(MOD(A67,6)=0,$R$42,0)+IF(MOD(A67,12)=0,$S$42,0)</f>
        <v>32290000</v>
      </c>
      <c r="C67" s="44">
        <f t="shared" si="5"/>
        <v>27452586.019037485</v>
      </c>
      <c r="D67" s="44">
        <f>SUM($C$2:C67)</f>
        <v>1500965592.3850386</v>
      </c>
    </row>
    <row r="68" spans="1:4">
      <c r="A68" s="8">
        <v>66</v>
      </c>
      <c r="B68" s="44">
        <f t="shared" si="6"/>
        <v>32290000</v>
      </c>
      <c r="C68" s="44">
        <f t="shared" si="5"/>
        <v>27384125.704775549</v>
      </c>
      <c r="D68" s="44">
        <f>SUM($C$2:C68)</f>
        <v>1528349718.0898142</v>
      </c>
    </row>
    <row r="69" spans="1:4">
      <c r="A69" s="8">
        <v>67</v>
      </c>
      <c r="B69" s="44">
        <f t="shared" si="6"/>
        <v>32290000</v>
      </c>
      <c r="C69" s="44">
        <f t="shared" si="5"/>
        <v>27315836.114489332</v>
      </c>
      <c r="D69" s="44">
        <f>SUM($C$2:C69)</f>
        <v>1555665554.2043035</v>
      </c>
    </row>
    <row r="70" spans="1:4">
      <c r="A70" s="8">
        <v>68</v>
      </c>
      <c r="B70" s="44">
        <f t="shared" si="6"/>
        <v>32290000</v>
      </c>
      <c r="C70" s="44">
        <f t="shared" si="5"/>
        <v>27247716.822433244</v>
      </c>
      <c r="D70" s="44">
        <f>SUM($C$2:C70)</f>
        <v>1582913271.0267367</v>
      </c>
    </row>
    <row r="71" spans="1:4">
      <c r="A71" s="8">
        <v>69</v>
      </c>
      <c r="B71" s="44">
        <f t="shared" si="6"/>
        <v>32290000</v>
      </c>
      <c r="C71" s="44">
        <f t="shared" si="5"/>
        <v>27179767.403923437</v>
      </c>
      <c r="D71" s="44">
        <f>SUM($C$2:C71)</f>
        <v>1610093038.4306602</v>
      </c>
    </row>
    <row r="72" spans="1:4">
      <c r="A72" s="8">
        <v>70</v>
      </c>
      <c r="B72" s="44">
        <f t="shared" si="6"/>
        <v>32290000</v>
      </c>
      <c r="C72" s="44">
        <f t="shared" si="5"/>
        <v>27111987.435335107</v>
      </c>
      <c r="D72" s="44">
        <f>SUM($C$2:C72)</f>
        <v>1637205025.8659954</v>
      </c>
    </row>
    <row r="73" spans="1:4">
      <c r="A73" s="8">
        <v>71</v>
      </c>
      <c r="B73" s="44">
        <f t="shared" si="6"/>
        <v>32290000</v>
      </c>
      <c r="C73" s="44">
        <f t="shared" si="5"/>
        <v>27044376.494099859</v>
      </c>
      <c r="D73" s="44">
        <f>SUM($C$2:C73)</f>
        <v>1664249402.3600953</v>
      </c>
    </row>
    <row r="74" spans="1:4">
      <c r="A74" s="8">
        <v>72</v>
      </c>
      <c r="B74" s="44">
        <f t="shared" si="6"/>
        <v>32290000</v>
      </c>
      <c r="C74" s="44">
        <f t="shared" si="5"/>
        <v>26976934.1587031</v>
      </c>
      <c r="D74" s="44">
        <f>SUM($C$2:C74)</f>
        <v>1691226336.5187984</v>
      </c>
    </row>
    <row r="75" spans="1:4">
      <c r="A75" s="8">
        <v>73</v>
      </c>
      <c r="B75" s="44">
        <f t="shared" si="6"/>
        <v>32290000</v>
      </c>
      <c r="C75" s="44">
        <f t="shared" si="5"/>
        <v>26909660.008681398</v>
      </c>
      <c r="D75" s="44">
        <f>SUM($C$2:C75)</f>
        <v>1718135996.5274796</v>
      </c>
    </row>
    <row r="76" spans="1:4">
      <c r="A76" s="8">
        <v>74</v>
      </c>
      <c r="B76" s="44">
        <f t="shared" si="6"/>
        <v>32290000</v>
      </c>
      <c r="C76" s="44">
        <f t="shared" si="5"/>
        <v>26842553.624619849</v>
      </c>
      <c r="D76" s="44">
        <f>SUM($C$2:C76)</f>
        <v>1744978550.1520996</v>
      </c>
    </row>
    <row r="77" spans="1:4">
      <c r="A77" s="8">
        <v>75</v>
      </c>
      <c r="B77" s="44">
        <f t="shared" si="6"/>
        <v>32290000</v>
      </c>
      <c r="C77" s="44">
        <f t="shared" si="5"/>
        <v>26775614.588149481</v>
      </c>
      <c r="D77" s="44">
        <f>SUM($C$2:C77)</f>
        <v>1771754164.7402492</v>
      </c>
    </row>
    <row r="78" spans="1:4">
      <c r="A78" s="8">
        <v>76</v>
      </c>
      <c r="B78" s="44">
        <f t="shared" si="6"/>
        <v>32290000</v>
      </c>
      <c r="C78" s="44">
        <f t="shared" si="5"/>
        <v>26708842.481944617</v>
      </c>
      <c r="D78" s="44">
        <f>SUM($C$2:C78)</f>
        <v>1798463007.2221937</v>
      </c>
    </row>
    <row r="79" spans="1:4">
      <c r="A79" s="8">
        <v>77</v>
      </c>
      <c r="B79" s="44">
        <f t="shared" si="6"/>
        <v>32290000</v>
      </c>
      <c r="C79" s="44">
        <f t="shared" si="5"/>
        <v>26642236.889720313</v>
      </c>
      <c r="D79" s="44">
        <f>SUM($C$2:C79)</f>
        <v>1825105244.1119139</v>
      </c>
    </row>
    <row r="80" spans="1:4">
      <c r="A80" s="8">
        <v>78</v>
      </c>
      <c r="B80" s="44">
        <f t="shared" si="6"/>
        <v>32290000</v>
      </c>
      <c r="C80" s="44">
        <f t="shared" si="5"/>
        <v>26575797.396229748</v>
      </c>
      <c r="D80" s="44">
        <f>SUM($C$2:C80)</f>
        <v>1851681041.5081437</v>
      </c>
    </row>
    <row r="81" spans="1:4">
      <c r="A81" s="8">
        <v>79</v>
      </c>
      <c r="B81" s="44">
        <f t="shared" si="6"/>
        <v>32290000</v>
      </c>
      <c r="C81" s="44">
        <f t="shared" si="5"/>
        <v>26509523.587261595</v>
      </c>
      <c r="D81" s="44">
        <f>SUM($C$2:C81)</f>
        <v>1878190565.0954053</v>
      </c>
    </row>
    <row r="82" spans="1:4">
      <c r="A82" s="8">
        <v>80</v>
      </c>
      <c r="B82" s="44">
        <f t="shared" si="6"/>
        <v>32290000</v>
      </c>
      <c r="C82" s="44">
        <f t="shared" si="5"/>
        <v>26443415.049637496</v>
      </c>
      <c r="D82" s="44">
        <f>SUM($C$2:C82)</f>
        <v>1904633980.1450429</v>
      </c>
    </row>
    <row r="83" spans="1:4">
      <c r="A83" s="8">
        <v>81</v>
      </c>
      <c r="B83" s="44">
        <f t="shared" si="6"/>
        <v>32290000</v>
      </c>
      <c r="C83" s="44">
        <f t="shared" si="5"/>
        <v>26377471.37120948</v>
      </c>
      <c r="D83" s="44">
        <f>SUM($C$2:C83)</f>
        <v>1931011451.5162523</v>
      </c>
    </row>
    <row r="84" spans="1:4">
      <c r="A84" s="8">
        <v>82</v>
      </c>
      <c r="B84" s="44">
        <f t="shared" si="6"/>
        <v>32290000</v>
      </c>
      <c r="C84" s="44">
        <f t="shared" si="5"/>
        <v>26311692.140857328</v>
      </c>
      <c r="D84" s="44">
        <f>SUM($C$2:C84)</f>
        <v>1957323143.6571095</v>
      </c>
    </row>
    <row r="85" spans="1:4">
      <c r="A85" s="8">
        <v>83</v>
      </c>
      <c r="B85" s="44">
        <f t="shared" si="6"/>
        <v>32290000</v>
      </c>
      <c r="C85" s="44">
        <f t="shared" si="5"/>
        <v>26246076.94848612</v>
      </c>
      <c r="D85" s="44">
        <f>SUM($C$2:C85)</f>
        <v>1983569220.6055956</v>
      </c>
    </row>
    <row r="86" spans="1:4">
      <c r="A86" s="8">
        <v>84</v>
      </c>
      <c r="B86" s="44">
        <f t="shared" si="6"/>
        <v>32290000</v>
      </c>
      <c r="C86" s="44">
        <f t="shared" si="5"/>
        <v>26180625.38502356</v>
      </c>
      <c r="D86" s="44">
        <f>SUM($C$2:C86)</f>
        <v>2009749845.9906192</v>
      </c>
    </row>
    <row r="87" spans="1:4">
      <c r="A87" s="8">
        <v>85</v>
      </c>
      <c r="B87" s="44">
        <f t="shared" si="6"/>
        <v>32290000</v>
      </c>
      <c r="C87" s="44">
        <f t="shared" si="5"/>
        <v>26115337.042417515</v>
      </c>
      <c r="D87" s="44">
        <f>SUM($C$2:C87)</f>
        <v>2035865183.0330367</v>
      </c>
    </row>
    <row r="88" spans="1:4">
      <c r="A88" s="8">
        <v>86</v>
      </c>
      <c r="B88" s="44">
        <f t="shared" si="6"/>
        <v>32290000</v>
      </c>
      <c r="C88" s="44">
        <f t="shared" si="5"/>
        <v>26050211.513633441</v>
      </c>
      <c r="D88" s="44">
        <f>SUM($C$2:C88)</f>
        <v>2061915394.5466702</v>
      </c>
    </row>
    <row r="89" spans="1:4">
      <c r="A89" s="8">
        <v>87</v>
      </c>
      <c r="B89" s="44">
        <f t="shared" si="6"/>
        <v>32290000</v>
      </c>
      <c r="C89" s="44">
        <f t="shared" si="5"/>
        <v>25985248.392651808</v>
      </c>
      <c r="D89" s="44">
        <f>SUM($C$2:C89)</f>
        <v>2087900642.939322</v>
      </c>
    </row>
    <row r="90" spans="1:4">
      <c r="A90" s="8">
        <v>88</v>
      </c>
      <c r="B90" s="44">
        <f t="shared" si="6"/>
        <v>32290000</v>
      </c>
      <c r="C90" s="44">
        <f t="shared" si="5"/>
        <v>25920447.274465647</v>
      </c>
      <c r="D90" s="44">
        <f>SUM($C$2:C90)</f>
        <v>2113821090.2137876</v>
      </c>
    </row>
    <row r="91" spans="1:4">
      <c r="A91" s="8">
        <v>89</v>
      </c>
      <c r="B91" s="44">
        <f t="shared" si="6"/>
        <v>32290000</v>
      </c>
      <c r="C91" s="44">
        <f t="shared" si="5"/>
        <v>25855807.755077951</v>
      </c>
      <c r="D91" s="44">
        <f>SUM($C$2:C91)</f>
        <v>2139676897.9688654</v>
      </c>
    </row>
    <row r="92" spans="1:4">
      <c r="A92" s="8">
        <v>90</v>
      </c>
      <c r="B92" s="44">
        <f t="shared" si="6"/>
        <v>32290000</v>
      </c>
      <c r="C92" s="44">
        <f t="shared" si="5"/>
        <v>25791329.431499202</v>
      </c>
      <c r="D92" s="44">
        <f>SUM($C$2:C92)</f>
        <v>2165468227.4003644</v>
      </c>
    </row>
    <row r="93" spans="1:4">
      <c r="A93" s="8">
        <v>91</v>
      </c>
      <c r="B93" s="44">
        <f t="shared" si="6"/>
        <v>32290000</v>
      </c>
      <c r="C93" s="44">
        <f t="shared" si="5"/>
        <v>25727011.901744843</v>
      </c>
      <c r="D93" s="44">
        <f>SUM($C$2:C93)</f>
        <v>2191195239.3021092</v>
      </c>
    </row>
    <row r="94" spans="1:4">
      <c r="A94" s="8">
        <v>92</v>
      </c>
      <c r="B94" s="44">
        <f t="shared" si="6"/>
        <v>32290000</v>
      </c>
      <c r="C94" s="44">
        <f t="shared" si="5"/>
        <v>25662854.764832765</v>
      </c>
      <c r="D94" s="44">
        <f>SUM($C$2:C94)</f>
        <v>2216858094.0669422</v>
      </c>
    </row>
    <row r="95" spans="1:4">
      <c r="A95" s="8">
        <v>93</v>
      </c>
      <c r="B95" s="44">
        <f t="shared" si="6"/>
        <v>32290000</v>
      </c>
      <c r="C95" s="44">
        <f t="shared" si="5"/>
        <v>25598857.620780803</v>
      </c>
      <c r="D95" s="44">
        <f>SUM($C$2:C95)</f>
        <v>2242456951.6877232</v>
      </c>
    </row>
    <row r="96" spans="1:4">
      <c r="A96" s="8">
        <v>94</v>
      </c>
      <c r="B96" s="44">
        <f t="shared" si="6"/>
        <v>32290000</v>
      </c>
      <c r="C96" s="44">
        <f t="shared" si="5"/>
        <v>25535020.070604302</v>
      </c>
      <c r="D96" s="44">
        <f>SUM($C$2:C96)</f>
        <v>2267991971.7583275</v>
      </c>
    </row>
    <row r="97" spans="1:4">
      <c r="A97" s="8">
        <v>95</v>
      </c>
      <c r="B97" s="44">
        <f t="shared" si="6"/>
        <v>32290000</v>
      </c>
      <c r="C97" s="44">
        <f t="shared" si="5"/>
        <v>25471341.716313522</v>
      </c>
      <c r="D97" s="44">
        <f>SUM($C$2:C97)</f>
        <v>2293463313.4746408</v>
      </c>
    </row>
    <row r="98" spans="1:4">
      <c r="A98" s="8">
        <v>96</v>
      </c>
      <c r="B98" s="44">
        <f t="shared" si="6"/>
        <v>32290000</v>
      </c>
      <c r="C98" s="44">
        <f t="shared" ref="C98:C129" si="7">-PV($K$1,A98,,B98)</f>
        <v>25407822.16091124</v>
      </c>
      <c r="D98" s="44">
        <f>SUM($C$2:C98)</f>
        <v>2318871135.6355519</v>
      </c>
    </row>
    <row r="99" spans="1:4">
      <c r="A99" s="8">
        <v>97</v>
      </c>
      <c r="B99" s="44">
        <f t="shared" ref="B99:B130" si="8">IF(A99=0,$N$42,0)+IF(A99=0,0,$O$42)+IF(MOD(A99,2)=0,$P$42,0)+IF(MOD(A99,3)=0,$Q$42,0)+IF(MOD(A99,6)=0,$R$42,0)+IF(MOD(A99,12)=0,$S$42,0)</f>
        <v>32290000</v>
      </c>
      <c r="C99" s="44">
        <f t="shared" si="7"/>
        <v>25344461.008390263</v>
      </c>
      <c r="D99" s="44">
        <f>SUM($C$2:C99)</f>
        <v>2344215596.6439424</v>
      </c>
    </row>
    <row r="100" spans="1:4">
      <c r="A100" s="8">
        <v>98</v>
      </c>
      <c r="B100" s="44">
        <f t="shared" si="8"/>
        <v>32290000</v>
      </c>
      <c r="C100" s="44">
        <f t="shared" si="7"/>
        <v>25281257.863730945</v>
      </c>
      <c r="D100" s="44">
        <f>SUM($C$2:C100)</f>
        <v>2369496854.5076733</v>
      </c>
    </row>
    <row r="101" spans="1:4">
      <c r="A101" s="8">
        <v>99</v>
      </c>
      <c r="B101" s="44">
        <f t="shared" si="8"/>
        <v>32290000</v>
      </c>
      <c r="C101" s="44">
        <f t="shared" si="7"/>
        <v>25218212.332898699</v>
      </c>
      <c r="D101" s="44">
        <f>SUM($C$2:C101)</f>
        <v>2394715066.8405719</v>
      </c>
    </row>
    <row r="102" spans="1:4">
      <c r="A102" s="8">
        <v>100</v>
      </c>
      <c r="B102" s="44">
        <f t="shared" si="8"/>
        <v>32290000</v>
      </c>
      <c r="C102" s="44">
        <f t="shared" si="7"/>
        <v>25155324.022841588</v>
      </c>
      <c r="D102" s="44">
        <f>SUM($C$2:C102)</f>
        <v>2419870390.8634133</v>
      </c>
    </row>
    <row r="103" spans="1:4">
      <c r="A103" s="8">
        <v>101</v>
      </c>
      <c r="B103" s="44">
        <f t="shared" si="8"/>
        <v>32290000</v>
      </c>
      <c r="C103" s="44">
        <f t="shared" si="7"/>
        <v>25092592.541487869</v>
      </c>
      <c r="D103" s="44">
        <f>SUM($C$2:C103)</f>
        <v>2444962983.404901</v>
      </c>
    </row>
    <row r="104" spans="1:4">
      <c r="A104" s="8">
        <v>102</v>
      </c>
      <c r="B104" s="44">
        <f t="shared" si="8"/>
        <v>32290000</v>
      </c>
      <c r="C104" s="44">
        <f t="shared" si="7"/>
        <v>25030017.497743521</v>
      </c>
      <c r="D104" s="44">
        <f>SUM($C$2:C104)</f>
        <v>2469993000.9026446</v>
      </c>
    </row>
    <row r="105" spans="1:4">
      <c r="A105" s="8">
        <v>103</v>
      </c>
      <c r="B105" s="44">
        <f t="shared" si="8"/>
        <v>32290000</v>
      </c>
      <c r="C105" s="44">
        <f t="shared" si="7"/>
        <v>24967598.501489792</v>
      </c>
      <c r="D105" s="44">
        <f>SUM($C$2:C105)</f>
        <v>2494960599.4041343</v>
      </c>
    </row>
    <row r="106" spans="1:4">
      <c r="A106" s="8">
        <v>104</v>
      </c>
      <c r="B106" s="44">
        <f t="shared" si="8"/>
        <v>32290000</v>
      </c>
      <c r="C106" s="44">
        <f t="shared" si="7"/>
        <v>24905335.163580839</v>
      </c>
      <c r="D106" s="44">
        <f>SUM($C$2:C106)</f>
        <v>2519865934.5677152</v>
      </c>
    </row>
    <row r="107" spans="1:4">
      <c r="A107" s="8">
        <v>105</v>
      </c>
      <c r="B107" s="44">
        <f t="shared" si="8"/>
        <v>32290000</v>
      </c>
      <c r="C107" s="44">
        <f t="shared" si="7"/>
        <v>24843227.09584124</v>
      </c>
      <c r="D107" s="44">
        <f>SUM($C$2:C107)</f>
        <v>2544709161.6635566</v>
      </c>
    </row>
    <row r="108" spans="1:4">
      <c r="A108" s="8">
        <v>106</v>
      </c>
      <c r="B108" s="44">
        <f t="shared" si="8"/>
        <v>32290000</v>
      </c>
      <c r="C108" s="44">
        <f t="shared" si="7"/>
        <v>24781273.911063582</v>
      </c>
      <c r="D108" s="44">
        <f>SUM($C$2:C108)</f>
        <v>2569490435.5746202</v>
      </c>
    </row>
    <row r="109" spans="1:4">
      <c r="A109" s="8">
        <v>107</v>
      </c>
      <c r="B109" s="44">
        <f t="shared" si="8"/>
        <v>32290000</v>
      </c>
      <c r="C109" s="44">
        <f t="shared" si="7"/>
        <v>24719475.22300607</v>
      </c>
      <c r="D109" s="44">
        <f>SUM($C$2:C109)</f>
        <v>2594209910.7976265</v>
      </c>
    </row>
    <row r="110" spans="1:4">
      <c r="A110" s="8">
        <v>108</v>
      </c>
      <c r="B110" s="44">
        <f t="shared" si="8"/>
        <v>32290000</v>
      </c>
      <c r="C110" s="44">
        <f t="shared" si="7"/>
        <v>24657830.646390095</v>
      </c>
      <c r="D110" s="44">
        <f>SUM($C$2:C110)</f>
        <v>2618867741.4440165</v>
      </c>
    </row>
    <row r="111" spans="1:4">
      <c r="A111" s="8">
        <v>109</v>
      </c>
      <c r="B111" s="44">
        <f t="shared" si="8"/>
        <v>32290000</v>
      </c>
      <c r="C111" s="44">
        <f t="shared" si="7"/>
        <v>24596339.796897847</v>
      </c>
      <c r="D111" s="44">
        <f>SUM($C$2:C111)</f>
        <v>2643464081.2409143</v>
      </c>
    </row>
    <row r="112" spans="1:4">
      <c r="A112" s="8">
        <v>110</v>
      </c>
      <c r="B112" s="44">
        <f t="shared" si="8"/>
        <v>32290000</v>
      </c>
      <c r="C112" s="44">
        <f t="shared" si="7"/>
        <v>24535002.291169934</v>
      </c>
      <c r="D112" s="44">
        <f>SUM($C$2:C112)</f>
        <v>2667999083.5320845</v>
      </c>
    </row>
    <row r="113" spans="1:4">
      <c r="A113" s="8">
        <v>111</v>
      </c>
      <c r="B113" s="44">
        <f t="shared" si="8"/>
        <v>32290000</v>
      </c>
      <c r="C113" s="44">
        <f t="shared" si="7"/>
        <v>24473817.746802922</v>
      </c>
      <c r="D113" s="44">
        <f>SUM($C$2:C113)</f>
        <v>2692472901.2788873</v>
      </c>
    </row>
    <row r="114" spans="1:4">
      <c r="A114" s="8">
        <v>112</v>
      </c>
      <c r="B114" s="44">
        <f t="shared" si="8"/>
        <v>32290000</v>
      </c>
      <c r="C114" s="44">
        <f t="shared" si="7"/>
        <v>24412785.78234705</v>
      </c>
      <c r="D114" s="44">
        <f>SUM($C$2:C114)</f>
        <v>2716885687.0612345</v>
      </c>
    </row>
    <row r="115" spans="1:4">
      <c r="A115" s="8">
        <v>113</v>
      </c>
      <c r="B115" s="44">
        <f t="shared" si="8"/>
        <v>32290000</v>
      </c>
      <c r="C115" s="44">
        <f t="shared" si="7"/>
        <v>24351906.017303798</v>
      </c>
      <c r="D115" s="44">
        <f>SUM($C$2:C115)</f>
        <v>2741237593.0785384</v>
      </c>
    </row>
    <row r="116" spans="1:4">
      <c r="A116" s="8">
        <v>114</v>
      </c>
      <c r="B116" s="44">
        <f t="shared" si="8"/>
        <v>32290000</v>
      </c>
      <c r="C116" s="44">
        <f t="shared" si="7"/>
        <v>24291178.072123483</v>
      </c>
      <c r="D116" s="44">
        <f>SUM($C$2:C116)</f>
        <v>2765528771.1506619</v>
      </c>
    </row>
    <row r="117" spans="1:4">
      <c r="A117" s="8">
        <v>115</v>
      </c>
      <c r="B117" s="44">
        <f t="shared" si="8"/>
        <v>32290000</v>
      </c>
      <c r="C117" s="44">
        <f t="shared" si="7"/>
        <v>24230601.568202984</v>
      </c>
      <c r="D117" s="44">
        <f>SUM($C$2:C117)</f>
        <v>2789759372.7188649</v>
      </c>
    </row>
    <row r="118" spans="1:4">
      <c r="A118" s="8">
        <v>116</v>
      </c>
      <c r="B118" s="44">
        <f t="shared" si="8"/>
        <v>32290000</v>
      </c>
      <c r="C118" s="44">
        <f t="shared" si="7"/>
        <v>24170176.127883274</v>
      </c>
      <c r="D118" s="44">
        <f>SUM($C$2:C118)</f>
        <v>2813929548.8467484</v>
      </c>
    </row>
    <row r="119" spans="1:4">
      <c r="A119" s="8">
        <v>117</v>
      </c>
      <c r="B119" s="44">
        <f t="shared" si="8"/>
        <v>32290000</v>
      </c>
      <c r="C119" s="44">
        <f t="shared" si="7"/>
        <v>24109901.374447156</v>
      </c>
      <c r="D119" s="44">
        <f>SUM($C$2:C119)</f>
        <v>2838039450.2211957</v>
      </c>
    </row>
    <row r="120" spans="1:4">
      <c r="A120" s="8">
        <v>118</v>
      </c>
      <c r="B120" s="44">
        <f t="shared" si="8"/>
        <v>32290000</v>
      </c>
      <c r="C120" s="44">
        <f t="shared" si="7"/>
        <v>24049776.93211687</v>
      </c>
      <c r="D120" s="44">
        <f>SUM($C$2:C120)</f>
        <v>2862089227.1533127</v>
      </c>
    </row>
    <row r="121" spans="1:4">
      <c r="A121" s="8">
        <v>119</v>
      </c>
      <c r="B121" s="44">
        <f t="shared" si="8"/>
        <v>32290000</v>
      </c>
      <c r="C121" s="44">
        <f t="shared" si="7"/>
        <v>23989802.42605174</v>
      </c>
      <c r="D121" s="44">
        <f>SUM($C$2:C121)</f>
        <v>2886079029.5793643</v>
      </c>
    </row>
    <row r="122" spans="1:4">
      <c r="A122" s="8">
        <v>120</v>
      </c>
      <c r="B122" s="44">
        <f t="shared" si="8"/>
        <v>32290000</v>
      </c>
      <c r="C122" s="44">
        <f t="shared" si="7"/>
        <v>23929977.482345879</v>
      </c>
      <c r="D122" s="44">
        <f>SUM($C$2:C122)</f>
        <v>2910009007.0617104</v>
      </c>
    </row>
    <row r="123" spans="1:4">
      <c r="A123" s="8">
        <v>121</v>
      </c>
      <c r="B123" s="44">
        <f t="shared" si="8"/>
        <v>32290000</v>
      </c>
      <c r="C123" s="44">
        <f t="shared" si="7"/>
        <v>23870301.728025813</v>
      </c>
      <c r="D123" s="44">
        <f>SUM($C$2:C123)</f>
        <v>2933879308.7897363</v>
      </c>
    </row>
    <row r="124" spans="1:4">
      <c r="A124" s="8">
        <v>122</v>
      </c>
      <c r="B124" s="44">
        <f t="shared" si="8"/>
        <v>32290000</v>
      </c>
      <c r="C124" s="44">
        <f t="shared" si="7"/>
        <v>23810774.791048191</v>
      </c>
      <c r="D124" s="44">
        <f>SUM($C$2:C124)</f>
        <v>2957690083.5807843</v>
      </c>
    </row>
    <row r="125" spans="1:4">
      <c r="A125" s="8">
        <v>123</v>
      </c>
      <c r="B125" s="44">
        <f t="shared" si="8"/>
        <v>32290000</v>
      </c>
      <c r="C125" s="44">
        <f t="shared" si="7"/>
        <v>23751396.300297447</v>
      </c>
      <c r="D125" s="44">
        <f>SUM($C$2:C125)</f>
        <v>2981441479.8810816</v>
      </c>
    </row>
    <row r="126" spans="1:4">
      <c r="A126" s="8">
        <v>124</v>
      </c>
      <c r="B126" s="44">
        <f t="shared" si="8"/>
        <v>32290000</v>
      </c>
      <c r="C126" s="44">
        <f t="shared" si="7"/>
        <v>23692165.88558349</v>
      </c>
      <c r="D126" s="44">
        <f>SUM($C$2:C126)</f>
        <v>3005133645.766665</v>
      </c>
    </row>
    <row r="127" spans="1:4">
      <c r="A127" s="8">
        <v>125</v>
      </c>
      <c r="B127" s="44">
        <f t="shared" si="8"/>
        <v>32290000</v>
      </c>
      <c r="C127" s="44">
        <f t="shared" si="7"/>
        <v>23633083.177639391</v>
      </c>
      <c r="D127" s="44">
        <f>SUM($C$2:C127)</f>
        <v>3028766728.9443045</v>
      </c>
    </row>
    <row r="128" spans="1:4">
      <c r="A128" s="8">
        <v>126</v>
      </c>
      <c r="B128" s="44">
        <f t="shared" si="8"/>
        <v>32290000</v>
      </c>
      <c r="C128" s="44">
        <f t="shared" si="7"/>
        <v>23574147.808119096</v>
      </c>
      <c r="D128" s="44">
        <f>SUM($C$2:C128)</f>
        <v>3052340876.7524238</v>
      </c>
    </row>
    <row r="129" spans="1:4">
      <c r="A129" s="8">
        <v>127</v>
      </c>
      <c r="B129" s="44">
        <f t="shared" si="8"/>
        <v>32290000</v>
      </c>
      <c r="C129" s="44">
        <f t="shared" si="7"/>
        <v>23515359.409595117</v>
      </c>
      <c r="D129" s="44">
        <f>SUM($C$2:C129)</f>
        <v>3075856236.1620188</v>
      </c>
    </row>
    <row r="130" spans="1:4">
      <c r="A130" s="8">
        <v>128</v>
      </c>
      <c r="B130" s="44">
        <f t="shared" si="8"/>
        <v>32290000</v>
      </c>
      <c r="C130" s="44">
        <f t="shared" ref="C130:C168" si="9">-PV($K$1,A130,,B130)</f>
        <v>23456717.615556221</v>
      </c>
      <c r="D130" s="44">
        <f>SUM($C$2:C130)</f>
        <v>3099312953.777575</v>
      </c>
    </row>
    <row r="131" spans="1:4">
      <c r="A131" s="8">
        <v>129</v>
      </c>
      <c r="B131" s="44">
        <f t="shared" ref="B131:B162" si="10">IF(A131=0,$N$42,0)+IF(A131=0,0,$O$42)+IF(MOD(A131,2)=0,$P$42,0)+IF(MOD(A131,3)=0,$Q$42,0)+IF(MOD(A131,6)=0,$R$42,0)+IF(MOD(A131,12)=0,$S$42,0)</f>
        <v>32290000</v>
      </c>
      <c r="C131" s="44">
        <f t="shared" si="9"/>
        <v>23398222.06040521</v>
      </c>
      <c r="D131" s="44">
        <f>SUM($C$2:C131)</f>
        <v>3122711175.8379803</v>
      </c>
    </row>
    <row r="132" spans="1:4">
      <c r="A132" s="8">
        <v>130</v>
      </c>
      <c r="B132" s="44">
        <f t="shared" si="10"/>
        <v>32290000</v>
      </c>
      <c r="C132" s="44">
        <f t="shared" si="9"/>
        <v>23339872.379456569</v>
      </c>
      <c r="D132" s="44">
        <f>SUM($C$2:C132)</f>
        <v>3146051048.2174368</v>
      </c>
    </row>
    <row r="133" spans="1:4">
      <c r="A133" s="8">
        <v>131</v>
      </c>
      <c r="B133" s="44">
        <f t="shared" si="10"/>
        <v>32290000</v>
      </c>
      <c r="C133" s="44">
        <f t="shared" si="9"/>
        <v>23281668.208934236</v>
      </c>
      <c r="D133" s="44">
        <f>SUM($C$2:C133)</f>
        <v>3169332716.4263711</v>
      </c>
    </row>
    <row r="134" spans="1:4">
      <c r="A134" s="8">
        <v>132</v>
      </c>
      <c r="B134" s="44">
        <f t="shared" si="10"/>
        <v>32290000</v>
      </c>
      <c r="C134" s="44">
        <f t="shared" si="9"/>
        <v>23223609.185969315</v>
      </c>
      <c r="D134" s="44">
        <f>SUM($C$2:C134)</f>
        <v>3192556325.6123405</v>
      </c>
    </row>
    <row r="135" spans="1:4">
      <c r="A135" s="8">
        <v>133</v>
      </c>
      <c r="B135" s="44">
        <f t="shared" si="10"/>
        <v>32290000</v>
      </c>
      <c r="C135" s="44">
        <f t="shared" si="9"/>
        <v>23165694.948597819</v>
      </c>
      <c r="D135" s="44">
        <f>SUM($C$2:C135)</f>
        <v>3215722020.5609384</v>
      </c>
    </row>
    <row r="136" spans="1:4">
      <c r="A136" s="8">
        <v>134</v>
      </c>
      <c r="B136" s="44">
        <f t="shared" si="10"/>
        <v>32290000</v>
      </c>
      <c r="C136" s="44">
        <f t="shared" si="9"/>
        <v>23107925.135758426</v>
      </c>
      <c r="D136" s="44">
        <f>SUM($C$2:C136)</f>
        <v>3238829945.6966968</v>
      </c>
    </row>
    <row r="137" spans="1:4">
      <c r="A137" s="8">
        <v>135</v>
      </c>
      <c r="B137" s="44">
        <f t="shared" si="10"/>
        <v>32290000</v>
      </c>
      <c r="C137" s="44">
        <f t="shared" si="9"/>
        <v>23050299.387290202</v>
      </c>
      <c r="D137" s="44">
        <f>SUM($C$2:C137)</f>
        <v>3261880245.0839868</v>
      </c>
    </row>
    <row r="138" spans="1:4">
      <c r="A138" s="8">
        <v>136</v>
      </c>
      <c r="B138" s="44">
        <f t="shared" si="10"/>
        <v>32290000</v>
      </c>
      <c r="C138" s="44">
        <f t="shared" si="9"/>
        <v>22992817.343930375</v>
      </c>
      <c r="D138" s="44">
        <f>SUM($C$2:C138)</f>
        <v>3284873062.427917</v>
      </c>
    </row>
    <row r="139" spans="1:4">
      <c r="A139" s="8">
        <v>137</v>
      </c>
      <c r="B139" s="44">
        <f t="shared" si="10"/>
        <v>32290000</v>
      </c>
      <c r="C139" s="44">
        <f t="shared" si="9"/>
        <v>22935478.647312094</v>
      </c>
      <c r="D139" s="44">
        <f>SUM($C$2:C139)</f>
        <v>3307808541.0752292</v>
      </c>
    </row>
    <row r="140" spans="1:4">
      <c r="A140" s="8">
        <v>138</v>
      </c>
      <c r="B140" s="44">
        <f t="shared" si="10"/>
        <v>32290000</v>
      </c>
      <c r="C140" s="44">
        <f t="shared" si="9"/>
        <v>22878282.93996219</v>
      </c>
      <c r="D140" s="44">
        <f>SUM($C$2:C140)</f>
        <v>3330686824.0151916</v>
      </c>
    </row>
    <row r="141" spans="1:4">
      <c r="A141" s="8">
        <v>139</v>
      </c>
      <c r="B141" s="44">
        <f t="shared" si="10"/>
        <v>32290000</v>
      </c>
      <c r="C141" s="44">
        <f t="shared" si="9"/>
        <v>22821229.865298949</v>
      </c>
      <c r="D141" s="44">
        <f>SUM($C$2:C141)</f>
        <v>3353508053.8804903</v>
      </c>
    </row>
    <row r="142" spans="1:4">
      <c r="A142" s="8">
        <v>140</v>
      </c>
      <c r="B142" s="44">
        <f t="shared" si="10"/>
        <v>32290000</v>
      </c>
      <c r="C142" s="44">
        <f t="shared" si="9"/>
        <v>22764319.06762987</v>
      </c>
      <c r="D142" s="44">
        <f>SUM($C$2:C142)</f>
        <v>3376272372.9481201</v>
      </c>
    </row>
    <row r="143" spans="1:4">
      <c r="A143" s="8">
        <v>141</v>
      </c>
      <c r="B143" s="44">
        <f t="shared" si="10"/>
        <v>32290000</v>
      </c>
      <c r="C143" s="44">
        <f t="shared" si="9"/>
        <v>22707550.192149498</v>
      </c>
      <c r="D143" s="44">
        <f>SUM($C$2:C143)</f>
        <v>3398979923.1402698</v>
      </c>
    </row>
    <row r="144" spans="1:4">
      <c r="A144" s="8">
        <v>142</v>
      </c>
      <c r="B144" s="44">
        <f t="shared" si="10"/>
        <v>32290000</v>
      </c>
      <c r="C144" s="44">
        <f t="shared" si="9"/>
        <v>22650922.88493716</v>
      </c>
      <c r="D144" s="44">
        <f>SUM($C$2:C144)</f>
        <v>3421630846.025207</v>
      </c>
    </row>
    <row r="145" spans="1:4">
      <c r="A145" s="8">
        <v>143</v>
      </c>
      <c r="B145" s="44">
        <f t="shared" si="10"/>
        <v>32290000</v>
      </c>
      <c r="C145" s="44">
        <f t="shared" si="9"/>
        <v>22594436.792954776</v>
      </c>
      <c r="D145" s="44">
        <f>SUM($C$2:C145)</f>
        <v>3444225282.818162</v>
      </c>
    </row>
    <row r="146" spans="1:4">
      <c r="A146" s="8">
        <v>144</v>
      </c>
      <c r="B146" s="44">
        <f t="shared" si="10"/>
        <v>32290000</v>
      </c>
      <c r="C146" s="44">
        <f t="shared" si="9"/>
        <v>22538091.564044662</v>
      </c>
      <c r="D146" s="44">
        <f>SUM($C$2:C146)</f>
        <v>3466763374.3822064</v>
      </c>
    </row>
    <row r="147" spans="1:4">
      <c r="A147" s="8">
        <v>145</v>
      </c>
      <c r="B147" s="44">
        <f t="shared" si="10"/>
        <v>32290000</v>
      </c>
      <c r="C147" s="44">
        <f t="shared" si="9"/>
        <v>22481886.846927345</v>
      </c>
      <c r="D147" s="44">
        <f>SUM($C$2:C147)</f>
        <v>3489245261.2291336</v>
      </c>
    </row>
    <row r="148" spans="1:4">
      <c r="A148" s="8">
        <v>146</v>
      </c>
      <c r="B148" s="44">
        <f t="shared" si="10"/>
        <v>32290000</v>
      </c>
      <c r="C148" s="44">
        <f t="shared" si="9"/>
        <v>22425822.291199341</v>
      </c>
      <c r="D148" s="44">
        <f>SUM($C$2:C148)</f>
        <v>3511671083.5203328</v>
      </c>
    </row>
    <row r="149" spans="1:4">
      <c r="A149" s="8">
        <v>147</v>
      </c>
      <c r="B149" s="44">
        <f t="shared" si="10"/>
        <v>32290000</v>
      </c>
      <c r="C149" s="44">
        <f t="shared" si="9"/>
        <v>22369897.54733102</v>
      </c>
      <c r="D149" s="44">
        <f>SUM($C$2:C149)</f>
        <v>3534040981.0676637</v>
      </c>
    </row>
    <row r="150" spans="1:4">
      <c r="A150" s="8">
        <v>148</v>
      </c>
      <c r="B150" s="44">
        <f t="shared" si="10"/>
        <v>32290000</v>
      </c>
      <c r="C150" s="44">
        <f t="shared" si="9"/>
        <v>22314112.266664356</v>
      </c>
      <c r="D150" s="44">
        <f>SUM($C$2:C150)</f>
        <v>3556355093.3343282</v>
      </c>
    </row>
    <row r="151" spans="1:4">
      <c r="A151" s="8">
        <v>149</v>
      </c>
      <c r="B151" s="44">
        <f t="shared" si="10"/>
        <v>32290000</v>
      </c>
      <c r="C151" s="44">
        <f t="shared" si="9"/>
        <v>22258466.101410832</v>
      </c>
      <c r="D151" s="44">
        <f>SUM($C$2:C151)</f>
        <v>3578613559.435739</v>
      </c>
    </row>
    <row r="152" spans="1:4">
      <c r="A152" s="8">
        <v>150</v>
      </c>
      <c r="B152" s="44">
        <f t="shared" si="10"/>
        <v>32290000</v>
      </c>
      <c r="C152" s="44">
        <f t="shared" si="9"/>
        <v>22202958.704649217</v>
      </c>
      <c r="D152" s="44">
        <f>SUM($C$2:C152)</f>
        <v>3600816518.1403885</v>
      </c>
    </row>
    <row r="153" spans="1:4">
      <c r="A153" s="8">
        <v>151</v>
      </c>
      <c r="B153" s="44">
        <f t="shared" si="10"/>
        <v>32290000</v>
      </c>
      <c r="C153" s="44">
        <f t="shared" si="9"/>
        <v>22147589.730323408</v>
      </c>
      <c r="D153" s="44">
        <f>SUM($C$2:C153)</f>
        <v>3622964107.8707118</v>
      </c>
    </row>
    <row r="154" spans="1:4">
      <c r="A154" s="8">
        <v>152</v>
      </c>
      <c r="B154" s="44">
        <f t="shared" si="10"/>
        <v>32290000</v>
      </c>
      <c r="C154" s="44">
        <f t="shared" si="9"/>
        <v>22092358.833240308</v>
      </c>
      <c r="D154" s="44">
        <f>SUM($C$2:C154)</f>
        <v>3645056466.7039523</v>
      </c>
    </row>
    <row r="155" spans="1:4">
      <c r="A155" s="8">
        <v>153</v>
      </c>
      <c r="B155" s="44">
        <f t="shared" si="10"/>
        <v>32290000</v>
      </c>
      <c r="C155" s="44">
        <f t="shared" si="9"/>
        <v>22037265.669067636</v>
      </c>
      <c r="D155" s="44">
        <f>SUM($C$2:C155)</f>
        <v>3667093732.3730202</v>
      </c>
    </row>
    <row r="156" spans="1:4">
      <c r="A156" s="8">
        <v>154</v>
      </c>
      <c r="B156" s="44">
        <f t="shared" si="10"/>
        <v>32290000</v>
      </c>
      <c r="C156" s="44">
        <f t="shared" si="9"/>
        <v>21982309.894331805</v>
      </c>
      <c r="D156" s="44">
        <f>SUM($C$2:C156)</f>
        <v>3689076042.2673521</v>
      </c>
    </row>
    <row r="157" spans="1:4">
      <c r="A157" s="8">
        <v>155</v>
      </c>
      <c r="B157" s="44">
        <f t="shared" si="10"/>
        <v>32290000</v>
      </c>
      <c r="C157" s="44">
        <f t="shared" si="9"/>
        <v>21927491.16641577</v>
      </c>
      <c r="D157" s="44">
        <f>SUM($C$2:C157)</f>
        <v>3711003533.4337678</v>
      </c>
    </row>
    <row r="158" spans="1:4">
      <c r="A158" s="8">
        <v>156</v>
      </c>
      <c r="B158" s="44">
        <f t="shared" si="10"/>
        <v>32290000</v>
      </c>
      <c r="C158" s="44">
        <f t="shared" si="9"/>
        <v>21872809.143556878</v>
      </c>
      <c r="D158" s="44">
        <f>SUM($C$2:C158)</f>
        <v>3732876342.5773249</v>
      </c>
    </row>
    <row r="159" spans="1:4">
      <c r="A159" s="8">
        <v>157</v>
      </c>
      <c r="B159" s="44">
        <f t="shared" si="10"/>
        <v>32290000</v>
      </c>
      <c r="C159" s="44">
        <f t="shared" si="9"/>
        <v>21818263.484844763</v>
      </c>
      <c r="D159" s="44">
        <f>SUM($C$2:C159)</f>
        <v>3754694606.0621696</v>
      </c>
    </row>
    <row r="160" spans="1:4">
      <c r="A160" s="8">
        <v>158</v>
      </c>
      <c r="B160" s="44">
        <f t="shared" si="10"/>
        <v>32290000</v>
      </c>
      <c r="C160" s="44">
        <f t="shared" si="9"/>
        <v>21763853.85021922</v>
      </c>
      <c r="D160" s="44">
        <f>SUM($C$2:C160)</f>
        <v>3776458459.9123888</v>
      </c>
    </row>
    <row r="161" spans="1:4">
      <c r="A161" s="8">
        <v>159</v>
      </c>
      <c r="B161" s="44">
        <f t="shared" si="10"/>
        <v>32290000</v>
      </c>
      <c r="C161" s="44">
        <f t="shared" si="9"/>
        <v>21709579.900468055</v>
      </c>
      <c r="D161" s="44">
        <f>SUM($C$2:C161)</f>
        <v>3798168039.8128567</v>
      </c>
    </row>
    <row r="162" spans="1:4">
      <c r="A162" s="8">
        <v>160</v>
      </c>
      <c r="B162" s="44">
        <f t="shared" si="10"/>
        <v>32290000</v>
      </c>
      <c r="C162" s="44">
        <f t="shared" si="9"/>
        <v>21655441.297224987</v>
      </c>
      <c r="D162" s="44">
        <f>SUM($C$2:C162)</f>
        <v>3819823481.1100817</v>
      </c>
    </row>
    <row r="163" spans="1:4">
      <c r="A163" s="8">
        <v>161</v>
      </c>
      <c r="B163" s="44">
        <f t="shared" ref="B163:B182" si="11">IF(A163=0,$N$42,0)+IF(A163=0,0,$O$42)+IF(MOD(A163,2)=0,$P$42,0)+IF(MOD(A163,3)=0,$Q$42,0)+IF(MOD(A163,6)=0,$R$42,0)+IF(MOD(A163,12)=0,$S$42,0)</f>
        <v>32290000</v>
      </c>
      <c r="C163" s="44">
        <f t="shared" si="9"/>
        <v>21601437.702967569</v>
      </c>
      <c r="D163" s="44">
        <f>SUM($C$2:C163)</f>
        <v>3841424918.8130493</v>
      </c>
    </row>
    <row r="164" spans="1:4">
      <c r="A164" s="8">
        <v>162</v>
      </c>
      <c r="B164" s="44">
        <f t="shared" si="11"/>
        <v>32290000</v>
      </c>
      <c r="C164" s="44">
        <f t="shared" si="9"/>
        <v>21547568.781015035</v>
      </c>
      <c r="D164" s="44">
        <f>SUM($C$2:C164)</f>
        <v>3862972487.5940642</v>
      </c>
    </row>
    <row r="165" spans="1:4">
      <c r="A165" s="8">
        <v>163</v>
      </c>
      <c r="B165" s="44">
        <f t="shared" si="11"/>
        <v>32290000</v>
      </c>
      <c r="C165" s="44">
        <f t="shared" si="9"/>
        <v>21493834.195526224</v>
      </c>
      <c r="D165" s="44">
        <f>SUM($C$2:C165)</f>
        <v>3884466321.7895904</v>
      </c>
    </row>
    <row r="166" spans="1:4">
      <c r="A166" s="8">
        <v>164</v>
      </c>
      <c r="B166" s="44">
        <f t="shared" si="11"/>
        <v>32290000</v>
      </c>
      <c r="C166" s="44">
        <f t="shared" si="9"/>
        <v>21440233.611497473</v>
      </c>
      <c r="D166" s="44">
        <f>SUM($C$2:C166)</f>
        <v>3905906555.4010878</v>
      </c>
    </row>
    <row r="167" spans="1:4">
      <c r="A167" s="8">
        <v>165</v>
      </c>
      <c r="B167" s="44">
        <f t="shared" si="11"/>
        <v>32290000</v>
      </c>
      <c r="C167" s="44">
        <f t="shared" si="9"/>
        <v>21386766.694760572</v>
      </c>
      <c r="D167" s="44">
        <f>SUM($C$2:C167)</f>
        <v>3927293322.0958486</v>
      </c>
    </row>
    <row r="168" spans="1:4">
      <c r="A168" s="8">
        <v>166</v>
      </c>
      <c r="B168" s="44">
        <f t="shared" si="11"/>
        <v>32290000</v>
      </c>
      <c r="C168" s="44">
        <f t="shared" si="9"/>
        <v>21333433.111980628</v>
      </c>
      <c r="D168" s="44">
        <f>SUM($C$2:C168)</f>
        <v>3948626755.207829</v>
      </c>
    </row>
    <row r="169" spans="1:4">
      <c r="A169" s="8">
        <v>167</v>
      </c>
      <c r="B169" s="44">
        <f t="shared" si="11"/>
        <v>32290000</v>
      </c>
      <c r="C169" s="44">
        <f t="shared" ref="C169:C177" si="12">-PV($K$1,A169,,B169)</f>
        <v>21280232.530653991</v>
      </c>
      <c r="D169" s="44">
        <f>SUM($C$2:C169)</f>
        <v>3969906987.738483</v>
      </c>
    </row>
    <row r="170" spans="1:4">
      <c r="A170" s="8">
        <v>168</v>
      </c>
      <c r="B170" s="44">
        <f t="shared" si="11"/>
        <v>32290000</v>
      </c>
      <c r="C170" s="44">
        <f t="shared" si="12"/>
        <v>21227164.619106226</v>
      </c>
      <c r="D170" s="44">
        <f>SUM($C$2:C170)</f>
        <v>3991134152.3575892</v>
      </c>
    </row>
    <row r="171" spans="1:4">
      <c r="A171" s="8">
        <v>169</v>
      </c>
      <c r="B171" s="44">
        <f t="shared" si="11"/>
        <v>32290000</v>
      </c>
      <c r="C171" s="44">
        <f t="shared" si="12"/>
        <v>21174229.046490002</v>
      </c>
      <c r="D171" s="44">
        <f>SUM($C$2:C171)</f>
        <v>4012308381.4040794</v>
      </c>
    </row>
    <row r="172" spans="1:4">
      <c r="A172" s="8">
        <v>170</v>
      </c>
      <c r="B172" s="44">
        <f t="shared" si="11"/>
        <v>32290000</v>
      </c>
      <c r="C172" s="44">
        <f t="shared" si="12"/>
        <v>21121425.482783046</v>
      </c>
      <c r="D172" s="44">
        <f>SUM($C$2:C172)</f>
        <v>4033429806.8868623</v>
      </c>
    </row>
    <row r="173" spans="1:4">
      <c r="A173" s="8">
        <v>171</v>
      </c>
      <c r="B173" s="44">
        <f t="shared" si="11"/>
        <v>32290000</v>
      </c>
      <c r="C173" s="44">
        <f t="shared" si="12"/>
        <v>21068753.598786086</v>
      </c>
      <c r="D173" s="44">
        <f>SUM($C$2:C173)</f>
        <v>4054498560.4856482</v>
      </c>
    </row>
    <row r="174" spans="1:4">
      <c r="A174" s="8">
        <v>172</v>
      </c>
      <c r="B174" s="44">
        <f t="shared" si="11"/>
        <v>32290000</v>
      </c>
      <c r="C174" s="44">
        <f t="shared" si="12"/>
        <v>21016213.066120781</v>
      </c>
      <c r="D174" s="44">
        <f>SUM($C$2:C174)</f>
        <v>4075514773.5517688</v>
      </c>
    </row>
    <row r="175" spans="1:4">
      <c r="A175" s="8">
        <v>173</v>
      </c>
      <c r="B175" s="44">
        <f t="shared" si="11"/>
        <v>32290000</v>
      </c>
      <c r="C175" s="44">
        <f t="shared" si="12"/>
        <v>20963803.557227708</v>
      </c>
      <c r="D175" s="44">
        <f>SUM($C$2:C175)</f>
        <v>4096478577.1089964</v>
      </c>
    </row>
    <row r="176" spans="1:4">
      <c r="A176" s="8">
        <v>174</v>
      </c>
      <c r="B176" s="44">
        <f t="shared" si="11"/>
        <v>32290000</v>
      </c>
      <c r="C176" s="44">
        <f t="shared" si="12"/>
        <v>20911524.745364305</v>
      </c>
      <c r="D176" s="44">
        <f>SUM($C$2:C176)</f>
        <v>4117390101.8543606</v>
      </c>
    </row>
    <row r="177" spans="1:4">
      <c r="A177" s="8">
        <v>175</v>
      </c>
      <c r="B177" s="44">
        <f t="shared" si="11"/>
        <v>32290000</v>
      </c>
      <c r="C177" s="44">
        <f t="shared" si="12"/>
        <v>20859376.304602798</v>
      </c>
      <c r="D177" s="44">
        <f>SUM($C$2:C177)</f>
        <v>4138249478.1589632</v>
      </c>
    </row>
    <row r="178" spans="1:4">
      <c r="A178" s="8">
        <v>176</v>
      </c>
      <c r="B178" s="44">
        <f t="shared" si="11"/>
        <v>32290000</v>
      </c>
      <c r="C178" s="44">
        <f t="shared" ref="C178:C182" si="13">-PV($K$1,A178,,B178)</f>
        <v>20807357.909828223</v>
      </c>
      <c r="D178" s="44">
        <f>SUM($C$2:C178)</f>
        <v>4159056836.0687914</v>
      </c>
    </row>
    <row r="179" spans="1:4">
      <c r="A179" s="8">
        <v>177</v>
      </c>
      <c r="B179" s="44">
        <f t="shared" si="11"/>
        <v>32290000</v>
      </c>
      <c r="C179" s="44">
        <f t="shared" si="13"/>
        <v>20755469.236736391</v>
      </c>
      <c r="D179" s="44">
        <f>SUM($C$2:C179)</f>
        <v>4179812305.3055277</v>
      </c>
    </row>
    <row r="180" spans="1:4">
      <c r="A180" s="8">
        <v>178</v>
      </c>
      <c r="B180" s="44">
        <f t="shared" si="11"/>
        <v>32290000</v>
      </c>
      <c r="C180" s="44">
        <f t="shared" si="13"/>
        <v>20703709.961831804</v>
      </c>
      <c r="D180" s="44">
        <f>SUM($C$2:C180)</f>
        <v>4200516015.2673593</v>
      </c>
    </row>
    <row r="181" spans="1:4">
      <c r="A181" s="8">
        <v>179</v>
      </c>
      <c r="B181" s="44">
        <f t="shared" si="11"/>
        <v>32290000</v>
      </c>
      <c r="C181" s="44">
        <f t="shared" si="13"/>
        <v>20652079.762425743</v>
      </c>
      <c r="D181" s="44">
        <f>SUM($C$2:C181)</f>
        <v>4221168095.0297852</v>
      </c>
    </row>
    <row r="182" spans="1:4">
      <c r="A182" s="8">
        <v>180</v>
      </c>
      <c r="B182" s="44">
        <f t="shared" si="11"/>
        <v>32290000</v>
      </c>
      <c r="C182" s="44">
        <f t="shared" si="13"/>
        <v>20600578.31663416</v>
      </c>
      <c r="D182" s="44">
        <f>SUM($C$2:C182)</f>
        <v>4241768673.3464193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defaultColWidth="9.140625" defaultRowHeight="12.75"/>
  <cols>
    <col min="1" max="1" width="89.5703125" customWidth="1"/>
    <col min="2" max="1025" width="11.5703125"/>
  </cols>
  <sheetData>
    <row r="1" spans="1:1">
      <c r="A1" s="52" t="s">
        <v>7</v>
      </c>
    </row>
    <row r="2" spans="1:1">
      <c r="A2" s="52" t="s">
        <v>36</v>
      </c>
    </row>
  </sheetData>
  <hyperlinks>
    <hyperlink ref="A1" r:id="rId1" xr:uid="{74E29BC8-6BDC-466A-927E-1935730DDAD7}"/>
    <hyperlink ref="A2" r:id="rId2" xr:uid="{8B53C580-F9EF-459C-A62B-D7763FE87038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EED-AC7F-4AAF-849B-AD5DE529EC0E}">
  <dimension ref="A1"/>
  <sheetViews>
    <sheetView workbookViewId="0"/>
  </sheetViews>
  <sheetFormatPr defaultColWidth="11.4257812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Balance</vt:lpstr>
      <vt:lpstr>Referencias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leonardo gonzalez huertas</dc:creator>
  <dc:description/>
  <cp:lastModifiedBy>Yeison</cp:lastModifiedBy>
  <cp:revision>12</cp:revision>
  <dcterms:created xsi:type="dcterms:W3CDTF">2021-05-25T09:21:53Z</dcterms:created>
  <dcterms:modified xsi:type="dcterms:W3CDTF">2022-05-11T12:55:28Z</dcterms:modified>
  <dc:language>es-CO</dc:language>
</cp:coreProperties>
</file>