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rcuppari_ad_unc_edu/Documents/Research/PhD Work/Columbia/BPA/BPA_Net_Revenue_Simulations/"/>
    </mc:Choice>
  </mc:AlternateContent>
  <xr:revisionPtr revIDLastSave="172" documentId="8_{21B0D65D-143A-4652-9EE3-CD77FD2B0322}" xr6:coauthVersionLast="47" xr6:coauthVersionMax="47" xr10:uidLastSave="{9A6F7840-1285-4571-859B-DE950E2C6675}"/>
  <bookViews>
    <workbookView xWindow="-110" yWindow="-110" windowWidth="19420" windowHeight="11620" firstSheet="8" activeTab="8" xr2:uid="{00000000-000D-0000-FFFF-FFFF00000000}"/>
  </bookViews>
  <sheets>
    <sheet name="Cover" sheetId="3" r:id="rId1"/>
    <sheet name="COSA" sheetId="2" r:id="rId2"/>
    <sheet name="Resources" sheetId="4" r:id="rId3"/>
    <sheet name="Load" sheetId="16" r:id="rId4"/>
    <sheet name="Alloc" sheetId="5" r:id="rId5"/>
    <sheet name="Second_sales" sheetId="6" r:id="rId6"/>
    <sheet name="Exchange_Load" sheetId="7" r:id="rId7"/>
    <sheet name="Base_Ex_Cost" sheetId="9" r:id="rId8"/>
    <sheet name="Rate_Protect" sheetId="10" r:id="rId9"/>
    <sheet name="Rate_Summary" sheetId="11" r:id="rId10"/>
    <sheet name="SD_cost_alloc" sheetId="12" r:id="rId11"/>
    <sheet name="IP_PF_delta" sheetId="14" r:id="rId12"/>
    <sheet name="MidC" sheetId="17" r:id="rId13"/>
    <sheet name="Hydro" sheetId="13" r:id="rId14"/>
    <sheet name="CAISO" sheetId="18" r:id="rId15"/>
    <sheet name="Loads2" sheetId="1" r:id="rId16"/>
  </sheets>
  <externalReferences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2" i="17"/>
  <c r="A71" i="17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47" i="17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T18" i="16"/>
  <c r="S18" i="16"/>
  <c r="R18" i="16"/>
  <c r="Q18" i="16"/>
  <c r="P18" i="16"/>
  <c r="O18" i="16"/>
  <c r="N18" i="16"/>
  <c r="M18" i="16"/>
  <c r="L18" i="16"/>
  <c r="K18" i="16"/>
  <c r="J18" i="16"/>
  <c r="U18" i="16" s="1"/>
  <c r="I18" i="16"/>
  <c r="H18" i="16"/>
  <c r="G18" i="16"/>
  <c r="F18" i="16"/>
  <c r="E18" i="16"/>
  <c r="D18" i="16"/>
  <c r="C18" i="16"/>
  <c r="B18" i="16"/>
  <c r="T17" i="16"/>
  <c r="S17" i="16"/>
  <c r="R17" i="16"/>
  <c r="Q17" i="16"/>
  <c r="P17" i="16"/>
  <c r="O17" i="16"/>
  <c r="N17" i="16"/>
  <c r="M17" i="16"/>
  <c r="L17" i="16"/>
  <c r="K17" i="16"/>
  <c r="J17" i="16"/>
  <c r="U17" i="16" s="1"/>
  <c r="I17" i="16"/>
  <c r="H17" i="16"/>
  <c r="G17" i="16"/>
  <c r="F17" i="16"/>
  <c r="E17" i="16"/>
  <c r="D17" i="16"/>
  <c r="C17" i="16"/>
  <c r="B17" i="16"/>
  <c r="O16" i="16"/>
  <c r="N16" i="16"/>
  <c r="G16" i="16"/>
  <c r="F16" i="16"/>
  <c r="U15" i="16"/>
  <c r="U14" i="16"/>
  <c r="U13" i="16"/>
  <c r="U12" i="16"/>
  <c r="U11" i="16"/>
  <c r="U10" i="16"/>
  <c r="U9" i="16"/>
  <c r="C9" i="16"/>
  <c r="B9" i="16"/>
  <c r="T8" i="16"/>
  <c r="S8" i="16"/>
  <c r="R8" i="16"/>
  <c r="Q8" i="16"/>
  <c r="P8" i="16"/>
  <c r="O8" i="16"/>
  <c r="N8" i="16"/>
  <c r="M8" i="16"/>
  <c r="L8" i="16"/>
  <c r="K8" i="16"/>
  <c r="J8" i="16"/>
  <c r="U8" i="16" s="1"/>
  <c r="I8" i="16"/>
  <c r="H8" i="16"/>
  <c r="G8" i="16"/>
  <c r="F8" i="16"/>
  <c r="E8" i="16"/>
  <c r="D8" i="16"/>
  <c r="C8" i="16"/>
  <c r="B8" i="16"/>
  <c r="U7" i="16"/>
  <c r="U6" i="16"/>
  <c r="U5" i="16"/>
  <c r="T4" i="16"/>
  <c r="T16" i="16" s="1"/>
  <c r="S4" i="16"/>
  <c r="S16" i="16" s="1"/>
  <c r="R4" i="16"/>
  <c r="R16" i="16" s="1"/>
  <c r="Q4" i="16"/>
  <c r="Q16" i="16" s="1"/>
  <c r="P4" i="16"/>
  <c r="P16" i="16" s="1"/>
  <c r="O4" i="16"/>
  <c r="N4" i="16"/>
  <c r="M4" i="16"/>
  <c r="M16" i="16" s="1"/>
  <c r="L4" i="16"/>
  <c r="L16" i="16" s="1"/>
  <c r="K4" i="16"/>
  <c r="K16" i="16" s="1"/>
  <c r="J4" i="16"/>
  <c r="U4" i="16" s="1"/>
  <c r="I4" i="16"/>
  <c r="I16" i="16" s="1"/>
  <c r="H4" i="16"/>
  <c r="H16" i="16" s="1"/>
  <c r="G4" i="16"/>
  <c r="F4" i="16"/>
  <c r="E4" i="16"/>
  <c r="E16" i="16" s="1"/>
  <c r="D4" i="16"/>
  <c r="D16" i="16" s="1"/>
  <c r="J16" i="16" l="1"/>
  <c r="U16" i="16" s="1"/>
  <c r="K16" i="1" l="1"/>
  <c r="K17" i="1"/>
  <c r="K18" i="1"/>
  <c r="K19" i="1"/>
  <c r="K20" i="1"/>
  <c r="K21" i="1"/>
  <c r="E5" i="11" l="1"/>
  <c r="K3" i="11"/>
  <c r="K2" i="11"/>
  <c r="K2" i="10"/>
  <c r="C5" i="11"/>
  <c r="C6" i="11" s="1"/>
  <c r="D5" i="11"/>
  <c r="D6" i="11" s="1"/>
  <c r="F5" i="11"/>
  <c r="F6" i="11" s="1"/>
  <c r="G5" i="11"/>
  <c r="G6" i="11" s="1"/>
  <c r="H5" i="11"/>
  <c r="H6" i="11" s="1"/>
  <c r="I5" i="11"/>
  <c r="J5" i="11"/>
  <c r="J6" i="11" s="1"/>
  <c r="B5" i="11"/>
  <c r="K5" i="11" s="1"/>
  <c r="E6" i="11"/>
  <c r="I6" i="11"/>
  <c r="B6" i="11" l="1"/>
  <c r="K6" i="11" s="1"/>
  <c r="K2" i="14"/>
  <c r="K2" i="13" l="1"/>
  <c r="K3" i="6" l="1"/>
  <c r="C8" i="2"/>
  <c r="D8" i="2"/>
  <c r="E8" i="2"/>
  <c r="F8" i="2"/>
  <c r="G8" i="2"/>
  <c r="H8" i="2"/>
  <c r="I8" i="2"/>
  <c r="J8" i="2"/>
  <c r="B8" i="2"/>
  <c r="K2" i="12"/>
  <c r="C11" i="9" l="1"/>
  <c r="B11" i="9"/>
  <c r="D11" i="9"/>
  <c r="E11" i="9"/>
  <c r="F11" i="9"/>
  <c r="G11" i="9"/>
  <c r="H11" i="9"/>
  <c r="I11" i="9"/>
  <c r="J11" i="9"/>
  <c r="K2" i="6" l="1"/>
  <c r="K4" i="10" l="1"/>
  <c r="K3" i="10"/>
  <c r="K2" i="9"/>
  <c r="K10" i="9"/>
  <c r="K9" i="9"/>
  <c r="K8" i="9"/>
  <c r="K7" i="9"/>
  <c r="K6" i="9"/>
  <c r="K5" i="9"/>
  <c r="K4" i="9"/>
  <c r="K3" i="9"/>
  <c r="K3" i="7"/>
  <c r="K4" i="7"/>
  <c r="K5" i="7"/>
  <c r="K6" i="7"/>
  <c r="K7" i="7"/>
  <c r="K8" i="7"/>
  <c r="K9" i="7"/>
  <c r="K10" i="7"/>
  <c r="K2" i="7"/>
  <c r="C11" i="7"/>
  <c r="D11" i="7"/>
  <c r="E11" i="7"/>
  <c r="F11" i="7"/>
  <c r="G11" i="7"/>
  <c r="H11" i="7"/>
  <c r="I11" i="7"/>
  <c r="J11" i="7"/>
  <c r="B11" i="7"/>
  <c r="H46" i="5"/>
  <c r="I46" i="5"/>
  <c r="J46" i="5"/>
  <c r="E46" i="5"/>
  <c r="F46" i="5"/>
  <c r="G46" i="5"/>
  <c r="C46" i="5"/>
  <c r="D46" i="5"/>
  <c r="B46" i="5"/>
  <c r="E38" i="5"/>
  <c r="F38" i="5"/>
  <c r="G38" i="5"/>
  <c r="H38" i="5"/>
  <c r="I38" i="5"/>
  <c r="J38" i="5"/>
  <c r="C38" i="5"/>
  <c r="D38" i="5"/>
  <c r="B38" i="5"/>
  <c r="C18" i="5"/>
  <c r="D18" i="5"/>
  <c r="E18" i="5"/>
  <c r="F18" i="5"/>
  <c r="G18" i="5"/>
  <c r="H18" i="5"/>
  <c r="I18" i="5"/>
  <c r="J18" i="5"/>
  <c r="B18" i="5"/>
  <c r="C13" i="5"/>
  <c r="K11" i="9" l="1"/>
  <c r="K11" i="7"/>
  <c r="C23" i="5"/>
  <c r="D23" i="5"/>
  <c r="E23" i="5"/>
  <c r="F23" i="5"/>
  <c r="G23" i="5"/>
  <c r="H23" i="5"/>
  <c r="I23" i="5"/>
  <c r="J23" i="5"/>
  <c r="B23" i="5"/>
  <c r="E13" i="5"/>
  <c r="F13" i="5"/>
  <c r="G13" i="5"/>
  <c r="H13" i="5"/>
  <c r="I13" i="5"/>
  <c r="J13" i="5"/>
  <c r="D13" i="5"/>
  <c r="B13" i="5"/>
  <c r="C8" i="5"/>
  <c r="D8" i="5"/>
  <c r="E8" i="5"/>
  <c r="F8" i="5"/>
  <c r="G8" i="5"/>
  <c r="H8" i="5"/>
  <c r="I8" i="5"/>
  <c r="J8" i="5"/>
  <c r="B8" i="5"/>
  <c r="G3" i="5"/>
  <c r="H3" i="5"/>
  <c r="I3" i="5"/>
  <c r="J3" i="5"/>
  <c r="D3" i="5"/>
  <c r="E3" i="5"/>
  <c r="F3" i="5"/>
  <c r="C3" i="5"/>
  <c r="B3" i="5"/>
  <c r="K52" i="5"/>
  <c r="K51" i="5"/>
  <c r="K49" i="5"/>
  <c r="K48" i="5"/>
  <c r="K47" i="5"/>
  <c r="K46" i="5"/>
  <c r="K44" i="5"/>
  <c r="K43" i="5"/>
  <c r="K41" i="5"/>
  <c r="K40" i="5"/>
  <c r="K39" i="5"/>
  <c r="K38" i="5"/>
  <c r="K36" i="5"/>
  <c r="K35" i="5"/>
  <c r="K34" i="5"/>
  <c r="K33" i="5"/>
  <c r="K31" i="5"/>
  <c r="K30" i="5"/>
  <c r="K29" i="5"/>
  <c r="K28" i="5"/>
  <c r="K26" i="5"/>
  <c r="K25" i="5"/>
  <c r="K24" i="5"/>
  <c r="K21" i="5"/>
  <c r="K20" i="5"/>
  <c r="K19" i="5"/>
  <c r="K18" i="5"/>
  <c r="K16" i="5"/>
  <c r="K15" i="5"/>
  <c r="K14" i="5"/>
  <c r="K11" i="5"/>
  <c r="K10" i="5"/>
  <c r="K9" i="5"/>
  <c r="K6" i="5"/>
  <c r="K5" i="5"/>
  <c r="K4" i="5"/>
  <c r="K22" i="4"/>
  <c r="K21" i="4"/>
  <c r="K20" i="4"/>
  <c r="K19" i="4"/>
  <c r="K17" i="4"/>
  <c r="K16" i="4"/>
  <c r="K15" i="4"/>
  <c r="K14" i="4"/>
  <c r="K12" i="4"/>
  <c r="K11" i="4"/>
  <c r="K10" i="4"/>
  <c r="K9" i="4"/>
  <c r="K5" i="4"/>
  <c r="K4" i="4"/>
  <c r="K3" i="4"/>
  <c r="K2" i="4"/>
  <c r="K3" i="1"/>
  <c r="K4" i="1"/>
  <c r="K5" i="1"/>
  <c r="K6" i="1"/>
  <c r="K9" i="1"/>
  <c r="K10" i="1"/>
  <c r="K11" i="1"/>
  <c r="K12" i="1"/>
  <c r="K13" i="1"/>
  <c r="K14" i="1"/>
  <c r="K15" i="1"/>
  <c r="K2" i="1"/>
  <c r="K3" i="2"/>
  <c r="K4" i="2"/>
  <c r="K5" i="2"/>
  <c r="K6" i="2"/>
  <c r="K7" i="2"/>
  <c r="K2" i="2"/>
  <c r="K8" i="5" l="1"/>
  <c r="K8" i="2"/>
  <c r="K23" i="5"/>
  <c r="K13" i="5"/>
  <c r="K3" i="5"/>
</calcChain>
</file>

<file path=xl/sharedStrings.xml><?xml version="1.0" encoding="utf-8"?>
<sst xmlns="http://schemas.openxmlformats.org/spreadsheetml/2006/main" count="193" uniqueCount="99">
  <si>
    <t>AVERAGE</t>
  </si>
  <si>
    <t>Costs (/$1000)</t>
  </si>
  <si>
    <t>FBS</t>
  </si>
  <si>
    <t>New Resources</t>
  </si>
  <si>
    <t>Residential Exchange</t>
  </si>
  <si>
    <t>Conservation</t>
  </si>
  <si>
    <t>BPAPrograms</t>
  </si>
  <si>
    <t>Transmission</t>
  </si>
  <si>
    <t>Exchange</t>
  </si>
  <si>
    <t>DSI</t>
  </si>
  <si>
    <t>NR</t>
  </si>
  <si>
    <t>FPS</t>
  </si>
  <si>
    <t>Load Pools -- Program Case</t>
  </si>
  <si>
    <t>Priority Firm - 7(b) Loads</t>
  </si>
  <si>
    <t>Industrial Firm - 7(c) Loads</t>
  </si>
  <si>
    <t>New Resources - 7(f) Loads</t>
  </si>
  <si>
    <t>Surplus Firm - SP Loads</t>
  </si>
  <si>
    <t>Total Firm Loads</t>
  </si>
  <si>
    <t>Secondary</t>
  </si>
  <si>
    <t>Surplus Firm - SP Loads (for rate protection)</t>
  </si>
  <si>
    <t>Resources (after adjustments)</t>
  </si>
  <si>
    <t>Federal Base System</t>
  </si>
  <si>
    <t>Exchange Resources</t>
  </si>
  <si>
    <t xml:space="preserve">   Total Firm Resources</t>
  </si>
  <si>
    <t>Allocators -- Program Case</t>
  </si>
  <si>
    <t>Allocation Factors -- Program Case with Exchange</t>
  </si>
  <si>
    <t>Federal Base System + NR</t>
  </si>
  <si>
    <t>Conservation &amp; General</t>
  </si>
  <si>
    <t>FPS Revenues and Costs</t>
  </si>
  <si>
    <t>Irrigation and Low Density</t>
  </si>
  <si>
    <t>Surplus Deficit</t>
  </si>
  <si>
    <t>7(c)(2) Delta</t>
  </si>
  <si>
    <t>Rate Protection</t>
  </si>
  <si>
    <t>PF Exchange</t>
  </si>
  <si>
    <t>Secondary Sales</t>
  </si>
  <si>
    <t>7b2 Industrial 7c2 Delta</t>
  </si>
  <si>
    <t>Data from RAM 2012, 2014, 2016, 2018, &amp; 2020 used to obtain an average value from which to calculate revenue requirements and rates</t>
  </si>
  <si>
    <t>Revenue Req</t>
  </si>
  <si>
    <t>BPA Secondary Sales Available as Revenue Credit  (row 13 - row 15)</t>
  </si>
  <si>
    <t>Avista Corporation</t>
  </si>
  <si>
    <t>Idaho Power Company</t>
  </si>
  <si>
    <t>NorthWestern Energy, LLC</t>
  </si>
  <si>
    <t>PacifiCorp</t>
  </si>
  <si>
    <t>Portland General Electric Company</t>
  </si>
  <si>
    <t>Puget Sound Energy, Inc.</t>
  </si>
  <si>
    <t>Clark Public Utilities</t>
  </si>
  <si>
    <t>Franklin</t>
  </si>
  <si>
    <t>Snohomish County PUD No 1</t>
  </si>
  <si>
    <t>Total</t>
  </si>
  <si>
    <t>Unconstrained Benefits</t>
  </si>
  <si>
    <r>
      <t>Unconstrained Benefits: (</t>
    </r>
    <r>
      <rPr>
        <sz val="10"/>
        <rFont val="Times New Roman"/>
        <family val="1"/>
      </rPr>
      <t>load * (ASC - Base PFx)</t>
    </r>
  </si>
  <si>
    <t>Calc Rate Protection to PFx Rate</t>
  </si>
  <si>
    <t>REP Recovery Amount plus COU Benefits</t>
  </si>
  <si>
    <t>delta</t>
  </si>
  <si>
    <t>Public Load (aMW)</t>
  </si>
  <si>
    <t>Loads (after adjustments, some without adj)</t>
  </si>
  <si>
    <t>Surplus Deficit Cost Allocation</t>
  </si>
  <si>
    <t xml:space="preserve">Secondary Sales Pre-Slice, aMW    </t>
  </si>
  <si>
    <t>Hydro</t>
  </si>
  <si>
    <t>PF_Rate</t>
  </si>
  <si>
    <t>IP_Rate</t>
  </si>
  <si>
    <t>7(c)(2) Delta Cost Allocation</t>
  </si>
  <si>
    <t>Wind</t>
  </si>
  <si>
    <t>SOURCE: RAM spreadsheets</t>
  </si>
  <si>
    <t>PF Load</t>
  </si>
  <si>
    <t>IP Load</t>
  </si>
  <si>
    <t>Nuclear</t>
  </si>
  <si>
    <t>Purchases</t>
  </si>
  <si>
    <t xml:space="preserve">ET Load </t>
  </si>
  <si>
    <t>comments: ET load is not noted after 2012 RAM</t>
  </si>
  <si>
    <t>Firm Obligations</t>
  </si>
  <si>
    <t>BP-10</t>
  </si>
  <si>
    <t>BP-12</t>
  </si>
  <si>
    <t>BP-14</t>
  </si>
  <si>
    <t xml:space="preserve"> BP-16</t>
  </si>
  <si>
    <t>BP-18</t>
  </si>
  <si>
    <t>2017 whitebook</t>
  </si>
  <si>
    <t xml:space="preserve">Energy (aMW) </t>
  </si>
  <si>
    <t xml:space="preserve">1. Non-Utility Obligations Total </t>
  </si>
  <si>
    <t>missing</t>
  </si>
  <si>
    <t xml:space="preserve">2. Fed. Agencies </t>
  </si>
  <si>
    <t xml:space="preserve">3. USBR Obligation </t>
  </si>
  <si>
    <t>4. DSI Obligation</t>
  </si>
  <si>
    <t>5. Transfers Out Total</t>
  </si>
  <si>
    <t>6. Load-Following</t>
  </si>
  <si>
    <t xml:space="preserve">7. Tier 1 Block </t>
  </si>
  <si>
    <t>8. Slice Block</t>
  </si>
  <si>
    <t>9. Slice Output from Tier 1 System</t>
  </si>
  <si>
    <t>10. Exports/Canadian Entitlement</t>
  </si>
  <si>
    <t xml:space="preserve">11. Intra-Regional Transfers (Out) </t>
  </si>
  <si>
    <t xml:space="preserve">12. Federal Diversity/Firm Surplus </t>
  </si>
  <si>
    <t>13. Total Firm Obligations (Line 1 + line 5)</t>
  </si>
  <si>
    <t>14. Total Preference Load Obligations (2+6-9)</t>
  </si>
  <si>
    <t>15. Total Export/Transfer Contract obligations</t>
  </si>
  <si>
    <t>MidC_HLH</t>
  </si>
  <si>
    <t>MidC_LHL</t>
  </si>
  <si>
    <t xml:space="preserve">Source: RAM, Using Secondary Sales Price for CAISO </t>
  </si>
  <si>
    <t>Source: RAM</t>
  </si>
  <si>
    <t>CAISO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</si>
</sst>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@*."/>
    <numFmt numFmtId="166" formatCode="0.0000"/>
    <numFmt numFmtId="167" formatCode="#,##0.0000"/>
    <numFmt numFmtId="168" formatCode="[$-409]mmm\-yy;@"/>
    <numFmt numFmtId="169" formatCode="#,##0.000"/>
    <numFmt numFmtId="170" formatCode="_(* #,##0.00_);\(* #,##0.00\);_(* &quot;-&quot;??_);_(@_)"/>
    <numFmt numFmtId="171" formatCode="#,##0.0_)\x;\(#,##0.0\)\x;0.0_)\x;@_)_x"/>
    <numFmt numFmtId="172" formatCode="#,##0.0_);\(#,##0.0\);#,##0.0_);@_)"/>
    <numFmt numFmtId="173" formatCode="&quot;$&quot;_(#,##0.00_);&quot;$&quot;\(#,##0.00\);&quot;$&quot;_(0.00_);@_)"/>
    <numFmt numFmtId="174" formatCode="#,##0.00_);\(#,##0.00\);0.00_);@_)"/>
    <numFmt numFmtId="175" formatCode="\€_(#,##0.00_);\€\(#,##0.00\);\€_(0.00_);@_)"/>
    <numFmt numFmtId="176" formatCode="0.0_)\%;\(0.0\)\%;0.0_)\%;@_)_%"/>
    <numFmt numFmtId="177" formatCode="#,##0.0_)_%;\(#,##0.0\)_%;0.0_)_%;@_)_%"/>
    <numFmt numFmtId="178" formatCode="#,##0.0_)_x;\(#,##0.0\)_x;0.0_)_x;@_)_x"/>
    <numFmt numFmtId="179" formatCode="0.000%;;"/>
    <numFmt numFmtId="180" formatCode="&quot;$&quot;#,##0.0;[Red]\-&quot;$&quot;#,##0.0"/>
    <numFmt numFmtId="181" formatCode="_([$€-2]* #,##0.00_);_([$€-2]* \(#,##0.00\);_([$€-2]* &quot;-&quot;??_)"/>
    <numFmt numFmtId="182" formatCode="_-* #,##0.0_-;\-* #,##0.0_-;_-* &quot;-&quot;??_-;_-@_-"/>
    <numFmt numFmtId="183" formatCode="#,##0.00&quot; $&quot;;\-#,##0.00&quot; $&quot;"/>
    <numFmt numFmtId="184" formatCode="#,##0.0000\ ;[Red]\(#,##0.0000\)"/>
    <numFmt numFmtId="185" formatCode="mmm\-yyyy"/>
    <numFmt numFmtId="186" formatCode="_(* #,##0_);_(* \(#,##0\);_(* &quot;-&quot;??_);_(@_)"/>
    <numFmt numFmtId="187" formatCode="0.0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u/>
      <sz val="7.5"/>
      <color indexed="12"/>
      <name val="Arial"/>
      <family val="2"/>
    </font>
    <font>
      <sz val="10"/>
      <name val="MS Sans Serif"/>
    </font>
    <font>
      <b/>
      <sz val="10"/>
      <name val="MS Sans Serif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sz val="11"/>
      <color indexed="6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17"/>
      <name val="Arial"/>
      <family val="2"/>
    </font>
    <font>
      <sz val="9"/>
      <color indexed="8"/>
      <name val="Arial"/>
      <family val="2"/>
    </font>
    <font>
      <sz val="11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8"/>
      <name val="Times New Roman"/>
      <family val="1"/>
    </font>
    <font>
      <sz val="11"/>
      <color indexed="12"/>
      <name val="Times New Roman"/>
      <family val="1"/>
    </font>
    <font>
      <i/>
      <sz val="12"/>
      <name val="Times New Roman"/>
      <family val="1"/>
    </font>
    <font>
      <b/>
      <sz val="9"/>
      <name val="Arial"/>
      <family val="2"/>
    </font>
    <font>
      <sz val="10"/>
      <color indexed="10"/>
      <name val="Times New Roman"/>
      <family val="1"/>
    </font>
    <font>
      <b/>
      <sz val="11"/>
      <name val="Times New Roman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sz val="6"/>
      <color indexed="16"/>
      <name val="Palatino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6"/>
      <name val="Helvetica-Black"/>
    </font>
    <font>
      <sz val="8"/>
      <color indexed="8"/>
      <name val="Times New Roman"/>
      <family val="1"/>
    </font>
    <font>
      <b/>
      <i/>
      <sz val="10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b/>
      <sz val="8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2"/>
      <name val="Helv"/>
    </font>
    <font>
      <sz val="11"/>
      <name val="??"/>
      <family val="3"/>
      <charset val="129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  <family val="2"/>
    </font>
    <font>
      <sz val="8"/>
      <color indexed="12"/>
      <name val="Arial"/>
      <family val="2"/>
    </font>
    <font>
      <sz val="9"/>
      <color indexed="20"/>
      <name val="Times New Roman"/>
      <family val="1"/>
    </font>
    <font>
      <sz val="18"/>
      <name val="Arial"/>
      <family val="2"/>
    </font>
    <font>
      <i/>
      <sz val="12"/>
      <name val="Arial"/>
      <family val="2"/>
    </font>
    <font>
      <sz val="18"/>
      <name val="Times New Roman"/>
      <family val="1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10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b/>
      <sz val="14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00000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dotted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72">
    <xf numFmtId="0" fontId="0" fillId="0" borderId="0"/>
    <xf numFmtId="0" fontId="6" fillId="0" borderId="0"/>
    <xf numFmtId="44" fontId="6" fillId="0" borderId="0" applyFont="0" applyFill="0" applyBorder="0" applyAlignment="0" applyProtection="0"/>
    <xf numFmtId="0" fontId="5" fillId="2" borderId="8" applyFont="0" applyBorder="0"/>
    <xf numFmtId="0" fontId="4" fillId="0" borderId="0"/>
    <xf numFmtId="0" fontId="4" fillId="0" borderId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6" borderId="0" applyNumberFormat="0" applyBorder="0" applyAlignment="0" applyProtection="0"/>
    <xf numFmtId="0" fontId="14" fillId="23" borderId="1" applyNumberFormat="0" applyAlignment="0" applyProtection="0"/>
    <xf numFmtId="0" fontId="15" fillId="24" borderId="22" applyNumberFormat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0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1" fillId="10" borderId="1" applyNumberFormat="0" applyAlignment="0" applyProtection="0"/>
    <xf numFmtId="0" fontId="22" fillId="0" borderId="26" applyNumberFormat="0" applyFill="0" applyAlignment="0" applyProtection="0"/>
    <xf numFmtId="0" fontId="23" fillId="25" borderId="0" applyNumberFormat="0" applyBorder="0" applyAlignment="0" applyProtection="0"/>
    <xf numFmtId="0" fontId="4" fillId="26" borderId="27" applyNumberFormat="0" applyFont="0" applyAlignment="0" applyProtection="0"/>
    <xf numFmtId="0" fontId="24" fillId="23" borderId="28" applyNumberForma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ont="0" applyFill="0" applyBorder="0" applyAlignment="0" applyProtection="0">
      <alignment horizontal="left"/>
    </xf>
    <xf numFmtId="15" fontId="9" fillId="0" borderId="0" applyFont="0" applyFill="0" applyBorder="0" applyAlignment="0" applyProtection="0"/>
    <xf numFmtId="4" fontId="9" fillId="0" borderId="0" applyFont="0" applyFill="0" applyBorder="0" applyAlignment="0" applyProtection="0"/>
    <xf numFmtId="0" fontId="10" fillId="0" borderId="6">
      <alignment horizontal="center"/>
    </xf>
    <xf numFmtId="3" fontId="9" fillId="0" borderId="0" applyFont="0" applyFill="0" applyBorder="0" applyAlignment="0" applyProtection="0"/>
    <xf numFmtId="0" fontId="9" fillId="27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0" borderId="0" applyNumberFormat="0" applyFill="0" applyBorder="0" applyAlignment="0" applyProtection="0"/>
    <xf numFmtId="0" fontId="21" fillId="10" borderId="1" applyNumberFormat="0" applyAlignment="0" applyProtection="0"/>
    <xf numFmtId="0" fontId="6" fillId="0" borderId="0"/>
    <xf numFmtId="0" fontId="4" fillId="0" borderId="0"/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5" fillId="0" borderId="6">
      <alignment horizontal="center"/>
    </xf>
    <xf numFmtId="3" fontId="34" fillId="0" borderId="0" applyFont="0" applyFill="0" applyBorder="0" applyAlignment="0" applyProtection="0"/>
    <xf numFmtId="0" fontId="34" fillId="27" borderId="0" applyNumberFormat="0" applyFont="0" applyBorder="0" applyAlignment="0" applyProtection="0"/>
    <xf numFmtId="0" fontId="6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3" fontId="39" fillId="0" borderId="0" applyFont="0" applyFill="0" applyBorder="0" applyAlignment="0" applyProtection="0"/>
    <xf numFmtId="173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38" fontId="39" fillId="25" borderId="0" applyNumberFormat="0" applyFont="0" applyAlignment="0" applyProtection="0"/>
    <xf numFmtId="38" fontId="39" fillId="25" borderId="0" applyNumberFormat="0" applyFont="0" applyAlignment="0" applyProtection="0"/>
    <xf numFmtId="171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8" fontId="39" fillId="0" borderId="0" applyFont="0" applyFill="0" applyBorder="0" applyProtection="0">
      <alignment horizontal="right"/>
    </xf>
    <xf numFmtId="178" fontId="39" fillId="0" borderId="0" applyFont="0" applyFill="0" applyBorder="0" applyProtection="0">
      <alignment horizontal="right"/>
    </xf>
    <xf numFmtId="0" fontId="51" fillId="0" borderId="0" applyNumberFormat="0" applyFill="0" applyBorder="0" applyProtection="0">
      <alignment vertical="top"/>
    </xf>
    <xf numFmtId="38" fontId="37" fillId="0" borderId="31" applyNumberFormat="0" applyFill="0" applyAlignment="0" applyProtection="0"/>
    <xf numFmtId="38" fontId="52" fillId="0" borderId="32" applyNumberFormat="0" applyFill="0" applyProtection="0">
      <alignment horizontal="center"/>
    </xf>
    <xf numFmtId="38" fontId="52" fillId="0" borderId="0" applyNumberFormat="0" applyFill="0" applyBorder="0" applyProtection="0">
      <alignment horizontal="left"/>
    </xf>
    <xf numFmtId="38" fontId="53" fillId="0" borderId="0" applyNumberFormat="0" applyFill="0" applyBorder="0" applyProtection="0">
      <alignment horizontal="centerContinuous"/>
    </xf>
    <xf numFmtId="0" fontId="54" fillId="5" borderId="0" applyNumberFormat="0" applyBorder="0" applyAlignment="0" applyProtection="0"/>
    <xf numFmtId="0" fontId="32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32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32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32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32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32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32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32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32" fillId="13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32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1" borderId="0" applyNumberFormat="0" applyBorder="0" applyAlignment="0" applyProtection="0"/>
    <xf numFmtId="0" fontId="32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4" borderId="0" applyNumberFormat="0" applyBorder="0" applyAlignment="0" applyProtection="0"/>
    <xf numFmtId="0" fontId="32" fillId="14" borderId="0" applyNumberFormat="0" applyBorder="0" applyAlignment="0" applyProtection="0"/>
    <xf numFmtId="0" fontId="54" fillId="14" borderId="0" applyNumberFormat="0" applyBorder="0" applyAlignment="0" applyProtection="0"/>
    <xf numFmtId="0" fontId="55" fillId="15" borderId="0" applyNumberFormat="0" applyBorder="0" applyAlignment="0" applyProtection="0"/>
    <xf numFmtId="0" fontId="43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2" borderId="0" applyNumberFormat="0" applyBorder="0" applyAlignment="0" applyProtection="0"/>
    <xf numFmtId="0" fontId="43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43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6" borderId="0" applyNumberFormat="0" applyBorder="0" applyAlignment="0" applyProtection="0"/>
    <xf numFmtId="0" fontId="43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43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43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43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43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43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16" borderId="0" applyNumberFormat="0" applyBorder="0" applyAlignment="0" applyProtection="0"/>
    <xf numFmtId="0" fontId="43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43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22" borderId="0" applyNumberFormat="0" applyBorder="0" applyAlignment="0" applyProtection="0"/>
    <xf numFmtId="0" fontId="43" fillId="22" borderId="0" applyNumberFormat="0" applyBorder="0" applyAlignment="0" applyProtection="0"/>
    <xf numFmtId="0" fontId="55" fillId="22" borderId="0" applyNumberFormat="0" applyBorder="0" applyAlignment="0" applyProtection="0"/>
    <xf numFmtId="0" fontId="33" fillId="0" borderId="0" applyNumberFormat="0" applyFill="0" applyBorder="0" applyAlignment="0">
      <protection locked="0"/>
    </xf>
    <xf numFmtId="0" fontId="56" fillId="6" borderId="0" applyNumberFormat="0" applyBorder="0" applyAlignment="0" applyProtection="0"/>
    <xf numFmtId="0" fontId="57" fillId="6" borderId="0" applyNumberFormat="0" applyBorder="0" applyAlignment="0" applyProtection="0"/>
    <xf numFmtId="0" fontId="56" fillId="6" borderId="0" applyNumberFormat="0" applyBorder="0" applyAlignment="0" applyProtection="0"/>
    <xf numFmtId="0" fontId="58" fillId="23" borderId="1" applyNumberFormat="0" applyAlignment="0" applyProtection="0"/>
    <xf numFmtId="0" fontId="59" fillId="23" borderId="1" applyNumberFormat="0" applyAlignment="0" applyProtection="0"/>
    <xf numFmtId="0" fontId="58" fillId="23" borderId="1" applyNumberFormat="0" applyAlignment="0" applyProtection="0"/>
    <xf numFmtId="0" fontId="60" fillId="24" borderId="22" applyNumberFormat="0" applyAlignment="0" applyProtection="0"/>
    <xf numFmtId="0" fontId="42" fillId="24" borderId="22" applyNumberFormat="0" applyAlignment="0" applyProtection="0"/>
    <xf numFmtId="0" fontId="60" fillId="24" borderId="22" applyNumberFormat="0" applyAlignment="0" applyProtection="0"/>
    <xf numFmtId="0" fontId="61" fillId="0" borderId="0" applyFont="0" applyFill="0" applyBorder="0" applyAlignment="0" applyProtection="0">
      <alignment horizontal="right"/>
    </xf>
    <xf numFmtId="0" fontId="61" fillId="0" borderId="0" applyFont="0" applyFill="0" applyBorder="0" applyAlignment="0" applyProtection="0">
      <alignment horizontal="right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1" fillId="0" borderId="0" applyFont="0" applyFill="0" applyBorder="0" applyAlignment="0" applyProtection="0">
      <alignment horizontal="right"/>
    </xf>
    <xf numFmtId="0" fontId="61" fillId="0" borderId="0" applyFont="0" applyFill="0" applyBorder="0" applyAlignment="0" applyProtection="0">
      <alignment horizontal="right"/>
    </xf>
    <xf numFmtId="44" fontId="4" fillId="0" borderId="0" applyFont="0" applyFill="0" applyBorder="0" applyAlignment="0" applyProtection="0"/>
    <xf numFmtId="14" fontId="39" fillId="0" borderId="0" applyFont="0" applyFill="0" applyBorder="0" applyAlignment="0" applyProtection="0"/>
    <xf numFmtId="14" fontId="39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33" applyNumberFormat="0" applyFont="0" applyFill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0" fillId="0" borderId="0" applyFill="0" applyBorder="0" applyProtection="0">
      <alignment horizontal="left"/>
    </xf>
    <xf numFmtId="0" fontId="64" fillId="7" borderId="0" applyNumberFormat="0" applyBorder="0" applyAlignment="0" applyProtection="0"/>
    <xf numFmtId="0" fontId="36" fillId="7" borderId="0" applyNumberFormat="0" applyBorder="0" applyAlignment="0" applyProtection="0"/>
    <xf numFmtId="0" fontId="64" fillId="7" borderId="0" applyNumberFormat="0" applyBorder="0" applyAlignment="0" applyProtection="0"/>
    <xf numFmtId="0" fontId="61" fillId="0" borderId="0" applyFont="0" applyFill="0" applyBorder="0" applyAlignment="0" applyProtection="0">
      <alignment horizontal="right"/>
    </xf>
    <xf numFmtId="0" fontId="65" fillId="0" borderId="0" applyProtection="0">
      <alignment horizontal="right"/>
    </xf>
    <xf numFmtId="0" fontId="66" fillId="0" borderId="23" applyNumberFormat="0" applyFill="0" applyAlignment="0" applyProtection="0"/>
    <xf numFmtId="0" fontId="66" fillId="0" borderId="23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25" applyNumberFormat="0" applyFill="0" applyAlignment="0" applyProtection="0"/>
    <xf numFmtId="0" fontId="68" fillId="0" borderId="25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10" borderId="1" applyNumberFormat="0" applyAlignment="0" applyProtection="0"/>
    <xf numFmtId="0" fontId="70" fillId="10" borderId="1" applyNumberFormat="0" applyAlignment="0" applyProtection="0"/>
    <xf numFmtId="0" fontId="69" fillId="10" borderId="1" applyNumberFormat="0" applyAlignment="0" applyProtection="0"/>
    <xf numFmtId="0" fontId="71" fillId="0" borderId="26" applyNumberFormat="0" applyFill="0" applyAlignment="0" applyProtection="0"/>
    <xf numFmtId="0" fontId="72" fillId="0" borderId="26" applyNumberFormat="0" applyFill="0" applyAlignment="0" applyProtection="0"/>
    <xf numFmtId="0" fontId="71" fillId="0" borderId="26" applyNumberFormat="0" applyFill="0" applyAlignment="0" applyProtection="0"/>
    <xf numFmtId="0" fontId="61" fillId="0" borderId="0" applyFont="0" applyFill="0" applyBorder="0" applyAlignment="0" applyProtection="0">
      <alignment horizontal="right"/>
    </xf>
    <xf numFmtId="0" fontId="73" fillId="25" borderId="0" applyNumberFormat="0" applyBorder="0" applyAlignment="0" applyProtection="0"/>
    <xf numFmtId="0" fontId="74" fillId="25" borderId="0" applyNumberFormat="0" applyBorder="0" applyAlignment="0" applyProtection="0"/>
    <xf numFmtId="0" fontId="73" fillId="25" borderId="0" applyNumberFormat="0" applyBorder="0" applyAlignment="0" applyProtection="0"/>
    <xf numFmtId="0" fontId="4" fillId="0" borderId="0"/>
    <xf numFmtId="0" fontId="4" fillId="0" borderId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75" fillId="23" borderId="28" applyNumberFormat="0" applyAlignment="0" applyProtection="0"/>
    <xf numFmtId="0" fontId="76" fillId="23" borderId="28" applyNumberFormat="0" applyAlignment="0" applyProtection="0"/>
    <xf numFmtId="0" fontId="75" fillId="23" borderId="28" applyNumberFormat="0" applyAlignment="0" applyProtection="0"/>
    <xf numFmtId="1" fontId="77" fillId="0" borderId="0" applyProtection="0">
      <alignment horizontal="right" vertical="center"/>
    </xf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179" fontId="40" fillId="0" borderId="18" applyFont="0" applyFill="0" applyBorder="0" applyAlignment="0" applyProtection="0"/>
    <xf numFmtId="179" fontId="40" fillId="0" borderId="18" applyFont="0" applyFill="0" applyBorder="0" applyAlignment="0" applyProtection="0"/>
    <xf numFmtId="179" fontId="40" fillId="0" borderId="18" applyFont="0" applyFill="0" applyBorder="0" applyAlignment="0" applyProtection="0"/>
    <xf numFmtId="179" fontId="40" fillId="0" borderId="18" applyFont="0" applyFill="0" applyBorder="0" applyAlignment="0" applyProtection="0"/>
    <xf numFmtId="179" fontId="40" fillId="0" borderId="18" applyFont="0" applyFill="0" applyBorder="0" applyAlignment="0" applyProtection="0"/>
    <xf numFmtId="179" fontId="40" fillId="0" borderId="18" applyFont="0" applyFill="0" applyBorder="0" applyAlignment="0" applyProtection="0"/>
    <xf numFmtId="179" fontId="40" fillId="0" borderId="18" applyFont="0" applyFill="0" applyBorder="0" applyAlignment="0" applyProtection="0"/>
    <xf numFmtId="179" fontId="40" fillId="0" borderId="18" applyFont="0" applyFill="0" applyBorder="0" applyAlignment="0" applyProtection="0"/>
    <xf numFmtId="0" fontId="78" fillId="0" borderId="0" applyNumberFormat="0" applyFill="0" applyBorder="0" applyAlignment="0" applyProtection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80" fillId="0" borderId="0" applyBorder="0" applyProtection="0">
      <alignment vertical="center"/>
    </xf>
    <xf numFmtId="0" fontId="80" fillId="0" borderId="21" applyBorder="0" applyProtection="0">
      <alignment horizontal="right" vertical="center"/>
    </xf>
    <xf numFmtId="0" fontId="81" fillId="34" borderId="0" applyBorder="0" applyProtection="0">
      <alignment horizontal="centerContinuous" vertical="center"/>
    </xf>
    <xf numFmtId="0" fontId="81" fillId="33" borderId="21" applyBorder="0" applyProtection="0">
      <alignment horizontal="centerContinuous" vertical="center"/>
    </xf>
    <xf numFmtId="0" fontId="82" fillId="0" borderId="0" applyBorder="0" applyProtection="0">
      <alignment horizontal="left"/>
    </xf>
    <xf numFmtId="0" fontId="82" fillId="0" borderId="0" applyBorder="0" applyProtection="0">
      <alignment horizontal="left"/>
    </xf>
    <xf numFmtId="0" fontId="47" fillId="0" borderId="0" applyFill="0" applyBorder="0" applyProtection="0">
      <alignment horizontal="left"/>
    </xf>
    <xf numFmtId="0" fontId="39" fillId="0" borderId="18" applyFill="0" applyBorder="0" applyProtection="0">
      <alignment horizontal="left" vertical="top"/>
    </xf>
    <xf numFmtId="0" fontId="39" fillId="0" borderId="18" applyFill="0" applyBorder="0" applyProtection="0">
      <alignment horizontal="left" vertical="top"/>
    </xf>
    <xf numFmtId="0" fontId="83" fillId="0" borderId="29" applyNumberFormat="0" applyFill="0" applyAlignment="0" applyProtection="0"/>
    <xf numFmtId="0" fontId="31" fillId="0" borderId="29" applyNumberFormat="0" applyFill="0" applyAlignment="0" applyProtection="0"/>
    <xf numFmtId="0" fontId="83" fillId="0" borderId="29" applyNumberFormat="0" applyFill="0" applyAlignment="0" applyProtection="0"/>
    <xf numFmtId="0" fontId="8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4" fillId="26" borderId="27" applyNumberFormat="0" applyFont="0" applyAlignment="0" applyProtection="0"/>
    <xf numFmtId="9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26" borderId="27" applyNumberFormat="0" applyFont="0" applyAlignment="0" applyProtection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5" fillId="0" borderId="6">
      <alignment horizontal="center"/>
    </xf>
    <xf numFmtId="3" fontId="34" fillId="0" borderId="0" applyFont="0" applyFill="0" applyBorder="0" applyAlignment="0" applyProtection="0"/>
    <xf numFmtId="0" fontId="34" fillId="27" borderId="0" applyNumberFormat="0" applyFon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180" fontId="3" fillId="29" borderId="34">
      <alignment horizontal="center" vertical="center"/>
    </xf>
    <xf numFmtId="0" fontId="13" fillId="6" borderId="0" applyNumberFormat="0" applyBorder="0" applyAlignment="0" applyProtection="0"/>
    <xf numFmtId="0" fontId="14" fillId="23" borderId="1" applyNumberFormat="0" applyAlignment="0" applyProtection="0"/>
    <xf numFmtId="0" fontId="15" fillId="24" borderId="22" applyNumberFormat="0" applyAlignment="0" applyProtection="0"/>
    <xf numFmtId="43" fontId="4" fillId="0" borderId="0" applyFont="0" applyFill="0" applyBorder="0" applyAlignment="0" applyProtection="0"/>
    <xf numFmtId="0" fontId="86" fillId="0" borderId="0"/>
    <xf numFmtId="44" fontId="4" fillId="0" borderId="0" applyFont="0" applyFill="0" applyBorder="0" applyAlignment="0" applyProtection="0"/>
    <xf numFmtId="6" fontId="87" fillId="0" borderId="0">
      <protection locked="0"/>
    </xf>
    <xf numFmtId="181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82" fontId="4" fillId="0" borderId="0">
      <protection locked="0"/>
    </xf>
    <xf numFmtId="182" fontId="4" fillId="0" borderId="0">
      <protection locked="0"/>
    </xf>
    <xf numFmtId="0" fontId="88" fillId="0" borderId="0"/>
    <xf numFmtId="0" fontId="17" fillId="7" borderId="0" applyNumberFormat="0" applyBorder="0" applyAlignment="0" applyProtection="0"/>
    <xf numFmtId="38" fontId="39" fillId="31" borderId="0" applyNumberFormat="0" applyBorder="0" applyAlignment="0" applyProtection="0"/>
    <xf numFmtId="0" fontId="89" fillId="0" borderId="0" applyNumberFormat="0" applyFill="0" applyBorder="0" applyAlignment="0" applyProtection="0"/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0" fontId="33" fillId="0" borderId="35" applyNumberFormat="0" applyFill="0" applyAlignment="0" applyProtection="0"/>
    <xf numFmtId="10" fontId="39" fillId="30" borderId="7" applyNumberFormat="0" applyBorder="0" applyAlignment="0" applyProtection="0"/>
    <xf numFmtId="0" fontId="21" fillId="10" borderId="1" applyNumberFormat="0" applyAlignment="0" applyProtection="0"/>
    <xf numFmtId="0" fontId="22" fillId="0" borderId="26" applyNumberFormat="0" applyFill="0" applyAlignment="0" applyProtection="0"/>
    <xf numFmtId="0" fontId="23" fillId="25" borderId="0" applyNumberFormat="0" applyBorder="0" applyAlignment="0" applyProtection="0"/>
    <xf numFmtId="37" fontId="90" fillId="0" borderId="0"/>
    <xf numFmtId="184" fontId="3" fillId="0" borderId="0"/>
    <xf numFmtId="0" fontId="1" fillId="0" borderId="0"/>
    <xf numFmtId="0" fontId="1" fillId="0" borderId="0"/>
    <xf numFmtId="0" fontId="24" fillId="23" borderId="28" applyNumberFormat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185" fontId="4" fillId="0" borderId="0" applyFill="0" applyBorder="0" applyAlignment="0" applyProtection="0">
      <alignment wrapText="1"/>
    </xf>
    <xf numFmtId="185" fontId="4" fillId="0" borderId="0" applyFill="0" applyBorder="0" applyAlignment="0" applyProtection="0">
      <alignment wrapText="1"/>
    </xf>
    <xf numFmtId="0" fontId="26" fillId="0" borderId="29" applyNumberFormat="0" applyFill="0" applyAlignment="0" applyProtection="0"/>
    <xf numFmtId="37" fontId="39" fillId="28" borderId="0" applyNumberFormat="0" applyBorder="0" applyAlignment="0" applyProtection="0"/>
    <xf numFmtId="37" fontId="39" fillId="0" borderId="0"/>
    <xf numFmtId="37" fontId="39" fillId="28" borderId="0" applyNumberFormat="0" applyBorder="0" applyAlignment="0" applyProtection="0"/>
    <xf numFmtId="3" fontId="91" fillId="0" borderId="35" applyProtection="0"/>
    <xf numFmtId="0" fontId="92" fillId="0" borderId="0">
      <alignment horizontal="center"/>
    </xf>
    <xf numFmtId="0" fontId="27" fillId="0" borderId="0" applyNumberFormat="0" applyFill="0" applyBorder="0" applyAlignment="0" applyProtection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6" borderId="0" applyNumberFormat="0" applyBorder="0" applyAlignment="0" applyProtection="0"/>
    <xf numFmtId="0" fontId="14" fillId="23" borderId="1" applyNumberFormat="0" applyAlignment="0" applyProtection="0"/>
    <xf numFmtId="0" fontId="15" fillId="24" borderId="2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1" applyNumberFormat="0" applyAlignment="0" applyProtection="0"/>
    <xf numFmtId="0" fontId="22" fillId="0" borderId="26" applyNumberFormat="0" applyFill="0" applyAlignment="0" applyProtection="0"/>
    <xf numFmtId="0" fontId="23" fillId="25" borderId="0" applyNumberFormat="0" applyBorder="0" applyAlignment="0" applyProtection="0"/>
    <xf numFmtId="0" fontId="4" fillId="0" borderId="0"/>
    <xf numFmtId="0" fontId="4" fillId="26" borderId="27" applyNumberFormat="0" applyFont="0" applyAlignment="0" applyProtection="0"/>
    <xf numFmtId="0" fontId="24" fillId="23" borderId="28" applyNumberFormat="0" applyAlignment="0" applyProtection="0"/>
    <xf numFmtId="9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6" fillId="0" borderId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6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4" fillId="0" borderId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8" borderId="0" applyNumberFormat="0" applyBorder="0" applyAlignment="0" applyProtection="0"/>
    <xf numFmtId="0" fontId="32" fillId="11" borderId="0" applyNumberFormat="0" applyBorder="0" applyAlignment="0" applyProtection="0"/>
    <xf numFmtId="0" fontId="32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22" borderId="0" applyNumberFormat="0" applyBorder="0" applyAlignment="0" applyProtection="0"/>
    <xf numFmtId="0" fontId="57" fillId="6" borderId="0" applyNumberFormat="0" applyBorder="0" applyAlignment="0" applyProtection="0"/>
    <xf numFmtId="0" fontId="59" fillId="23" borderId="1" applyNumberFormat="0" applyAlignment="0" applyProtection="0"/>
    <xf numFmtId="0" fontId="42" fillId="24" borderId="22" applyNumberFormat="0" applyAlignment="0" applyProtection="0"/>
    <xf numFmtId="43" fontId="4" fillId="0" borderId="0" applyFont="0" applyFill="0" applyBorder="0" applyAlignment="0" applyProtection="0"/>
    <xf numFmtId="0" fontId="61" fillId="0" borderId="0" applyFont="0" applyFill="0" applyBorder="0" applyAlignment="0" applyProtection="0">
      <alignment horizontal="right"/>
    </xf>
    <xf numFmtId="0" fontId="63" fillId="0" borderId="0" applyNumberFormat="0" applyFill="0" applyBorder="0" applyAlignment="0" applyProtection="0"/>
    <xf numFmtId="0" fontId="36" fillId="7" borderId="0" applyNumberFormat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70" fillId="10" borderId="1" applyNumberFormat="0" applyAlignment="0" applyProtection="0"/>
    <xf numFmtId="0" fontId="72" fillId="0" borderId="26" applyNumberFormat="0" applyFill="0" applyAlignment="0" applyProtection="0"/>
    <xf numFmtId="0" fontId="74" fillId="25" borderId="0" applyNumberFormat="0" applyBorder="0" applyAlignment="0" applyProtection="0"/>
    <xf numFmtId="0" fontId="4" fillId="26" borderId="27" applyNumberFormat="0" applyFont="0" applyAlignment="0" applyProtection="0"/>
    <xf numFmtId="0" fontId="76" fillId="23" borderId="2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1" fillId="0" borderId="29" applyNumberFormat="0" applyFill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1" borderId="0" applyNumberFormat="0" applyBorder="0" applyAlignment="0" applyProtection="0"/>
    <xf numFmtId="0" fontId="54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22" borderId="0" applyNumberFormat="0" applyBorder="0" applyAlignment="0" applyProtection="0"/>
    <xf numFmtId="180" fontId="3" fillId="29" borderId="34">
      <alignment horizontal="center" vertical="center"/>
    </xf>
    <xf numFmtId="0" fontId="33" fillId="0" borderId="0" applyNumberFormat="0" applyFill="0" applyBorder="0" applyAlignment="0">
      <protection locked="0"/>
    </xf>
    <xf numFmtId="0" fontId="56" fillId="6" borderId="0" applyNumberFormat="0" applyBorder="0" applyAlignment="0" applyProtection="0"/>
    <xf numFmtId="0" fontId="58" fillId="23" borderId="1" applyNumberFormat="0" applyAlignment="0" applyProtection="0"/>
    <xf numFmtId="0" fontId="58" fillId="23" borderId="1" applyNumberFormat="0" applyAlignment="0" applyProtection="0"/>
    <xf numFmtId="0" fontId="14" fillId="23" borderId="1" applyNumberFormat="0" applyAlignment="0" applyProtection="0"/>
    <xf numFmtId="0" fontId="58" fillId="23" borderId="1" applyNumberFormat="0" applyAlignment="0" applyProtection="0"/>
    <xf numFmtId="0" fontId="60" fillId="24" borderId="22" applyNumberFormat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1" fillId="0" borderId="0" applyFont="0" applyFill="0" applyBorder="0" applyAlignment="0" applyProtection="0">
      <alignment horizontal="right"/>
    </xf>
    <xf numFmtId="43" fontId="4" fillId="0" borderId="0" applyFont="0" applyFill="0" applyBorder="0" applyAlignment="0" applyProtection="0"/>
    <xf numFmtId="0" fontId="61" fillId="0" borderId="0" applyFont="0" applyFill="0" applyBorder="0" applyAlignment="0" applyProtection="0">
      <alignment horizontal="right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1" fillId="0" borderId="0" applyFont="0" applyFill="0" applyBorder="0" applyAlignment="0" applyProtection="0">
      <alignment horizontal="right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4" fontId="39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93" fillId="0" borderId="0" applyProtection="0"/>
    <xf numFmtId="0" fontId="93" fillId="0" borderId="0" applyProtection="0"/>
    <xf numFmtId="0" fontId="93" fillId="0" borderId="0" applyProtection="0"/>
    <xf numFmtId="0" fontId="39" fillId="0" borderId="0" applyProtection="0"/>
    <xf numFmtId="0" fontId="39" fillId="0" borderId="0" applyProtection="0"/>
    <xf numFmtId="0" fontId="39" fillId="0" borderId="0" applyProtection="0"/>
    <xf numFmtId="0" fontId="39" fillId="0" borderId="0" applyProtection="0"/>
    <xf numFmtId="0" fontId="94" fillId="0" borderId="0" applyProtection="0"/>
    <xf numFmtId="0" fontId="94" fillId="0" borderId="0" applyProtection="0"/>
    <xf numFmtId="0" fontId="94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95" fillId="0" borderId="0" applyProtection="0"/>
    <xf numFmtId="0" fontId="95" fillId="0" borderId="0" applyProtection="0"/>
    <xf numFmtId="0" fontId="95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6" fillId="0" borderId="0" applyProtection="0"/>
    <xf numFmtId="0" fontId="46" fillId="0" borderId="0" applyProtection="0"/>
    <xf numFmtId="0" fontId="46" fillId="0" borderId="0" applyProtection="0"/>
    <xf numFmtId="182" fontId="4" fillId="0" borderId="0">
      <protection locked="0"/>
    </xf>
    <xf numFmtId="0" fontId="64" fillId="7" borderId="0" applyNumberFormat="0" applyBorder="0" applyAlignment="0" applyProtection="0"/>
    <xf numFmtId="38" fontId="39" fillId="31" borderId="0" applyNumberFormat="0" applyBorder="0" applyAlignment="0" applyProtection="0"/>
    <xf numFmtId="0" fontId="65" fillId="0" borderId="0" applyProtection="0">
      <alignment horizontal="right"/>
    </xf>
    <xf numFmtId="0" fontId="66" fillId="0" borderId="23" applyNumberFormat="0" applyFill="0" applyAlignment="0" applyProtection="0"/>
    <xf numFmtId="0" fontId="67" fillId="0" borderId="24" applyNumberFormat="0" applyFill="0" applyAlignment="0" applyProtection="0"/>
    <xf numFmtId="0" fontId="68" fillId="0" borderId="25" applyNumberFormat="0" applyFill="0" applyAlignment="0" applyProtection="0"/>
    <xf numFmtId="0" fontId="68" fillId="0" borderId="0" applyNumberFormat="0" applyFill="0" applyBorder="0" applyAlignment="0" applyProtection="0"/>
    <xf numFmtId="183" fontId="4" fillId="0" borderId="0">
      <protection locked="0"/>
    </xf>
    <xf numFmtId="183" fontId="4" fillId="0" borderId="0">
      <protection locked="0"/>
    </xf>
    <xf numFmtId="0" fontId="33" fillId="0" borderId="35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8" fontId="8" fillId="0" borderId="0" applyNumberFormat="0" applyFill="0" applyBorder="0" applyAlignment="0" applyProtection="0">
      <alignment vertical="top"/>
      <protection locked="0"/>
    </xf>
    <xf numFmtId="10" fontId="39" fillId="30" borderId="7" applyNumberFormat="0" applyBorder="0" applyAlignment="0" applyProtection="0"/>
    <xf numFmtId="10" fontId="39" fillId="30" borderId="7" applyNumberFormat="0" applyBorder="0" applyAlignment="0" applyProtection="0"/>
    <xf numFmtId="10" fontId="39" fillId="30" borderId="7" applyNumberFormat="0" applyBorder="0" applyAlignment="0" applyProtection="0"/>
    <xf numFmtId="0" fontId="69" fillId="10" borderId="1" applyNumberFormat="0" applyAlignment="0" applyProtection="0"/>
    <xf numFmtId="0" fontId="69" fillId="10" borderId="1" applyNumberFormat="0" applyAlignment="0" applyProtection="0"/>
    <xf numFmtId="0" fontId="21" fillId="10" borderId="1" applyNumberFormat="0" applyAlignment="0" applyProtection="0"/>
    <xf numFmtId="0" fontId="69" fillId="10" borderId="1" applyNumberFormat="0" applyAlignment="0" applyProtection="0"/>
    <xf numFmtId="0" fontId="69" fillId="10" borderId="1" applyNumberFormat="0" applyAlignment="0" applyProtection="0"/>
    <xf numFmtId="0" fontId="71" fillId="0" borderId="26" applyNumberFormat="0" applyFill="0" applyAlignment="0" applyProtection="0"/>
    <xf numFmtId="0" fontId="73" fillId="25" borderId="0" applyNumberFormat="0" applyBorder="0" applyAlignment="0" applyProtection="0"/>
    <xf numFmtId="37" fontId="90" fillId="0" borderId="0"/>
    <xf numFmtId="37" fontId="90" fillId="0" borderId="0"/>
    <xf numFmtId="184" fontId="3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1" fillId="0" borderId="0"/>
    <xf numFmtId="168" fontId="6" fillId="0" borderId="0"/>
    <xf numFmtId="168" fontId="6" fillId="0" borderId="0"/>
    <xf numFmtId="0" fontId="28" fillId="0" borderId="0"/>
    <xf numFmtId="0" fontId="6" fillId="26" borderId="27" applyNumberFormat="0" applyFont="0" applyAlignment="0" applyProtection="0"/>
    <xf numFmtId="0" fontId="6" fillId="26" borderId="27" applyNumberFormat="0" applyFont="0" applyAlignment="0" applyProtection="0"/>
    <xf numFmtId="0" fontId="6" fillId="26" borderId="27" applyNumberFormat="0" applyFont="0" applyAlignment="0" applyProtection="0"/>
    <xf numFmtId="0" fontId="6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6" fillId="26" borderId="27" applyNumberFormat="0" applyFont="0" applyAlignment="0" applyProtection="0"/>
    <xf numFmtId="0" fontId="6" fillId="26" borderId="27" applyNumberFormat="0" applyFont="0" applyAlignment="0" applyProtection="0"/>
    <xf numFmtId="0" fontId="76" fillId="23" borderId="28" applyNumberFormat="0" applyAlignment="0" applyProtection="0"/>
    <xf numFmtId="0" fontId="75" fillId="23" borderId="28" applyNumberFormat="0" applyAlignment="0" applyProtection="0"/>
    <xf numFmtId="0" fontId="75" fillId="23" borderId="28" applyNumberFormat="0" applyAlignment="0" applyProtection="0"/>
    <xf numFmtId="0" fontId="75" fillId="23" borderId="28" applyNumberFormat="0" applyAlignment="0" applyProtection="0"/>
    <xf numFmtId="0" fontId="75" fillId="23" borderId="28" applyNumberFormat="0" applyAlignment="0" applyProtection="0"/>
    <xf numFmtId="0" fontId="75" fillId="23" borderId="28" applyNumberFormat="0" applyAlignment="0" applyProtection="0"/>
    <xf numFmtId="0" fontId="75" fillId="23" borderId="28" applyNumberFormat="0" applyAlignment="0" applyProtection="0"/>
    <xf numFmtId="0" fontId="24" fillId="23" borderId="28" applyNumberFormat="0" applyAlignment="0" applyProtection="0"/>
    <xf numFmtId="0" fontId="24" fillId="23" borderId="28" applyNumberFormat="0" applyAlignment="0" applyProtection="0"/>
    <xf numFmtId="0" fontId="24" fillId="23" borderId="28" applyNumberFormat="0" applyAlignment="0" applyProtection="0"/>
    <xf numFmtId="0" fontId="75" fillId="23" borderId="28" applyNumberFormat="0" applyAlignment="0" applyProtection="0"/>
    <xf numFmtId="0" fontId="75" fillId="23" borderId="28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Protection="0">
      <alignment horizontal="right" wrapText="1"/>
    </xf>
    <xf numFmtId="185" fontId="4" fillId="0" borderId="0" applyFill="0" applyBorder="0" applyAlignment="0" applyProtection="0">
      <alignment wrapText="1"/>
    </xf>
    <xf numFmtId="0" fontId="25" fillId="0" borderId="0" applyNumberFormat="0" applyFill="0" applyBorder="0" applyAlignment="0" applyProtection="0"/>
    <xf numFmtId="0" fontId="4" fillId="0" borderId="0"/>
    <xf numFmtId="0" fontId="83" fillId="0" borderId="29" applyNumberFormat="0" applyFill="0" applyAlignment="0" applyProtection="0"/>
    <xf numFmtId="0" fontId="83" fillId="0" borderId="29" applyNumberFormat="0" applyFill="0" applyAlignment="0" applyProtection="0"/>
    <xf numFmtId="0" fontId="26" fillId="0" borderId="29" applyNumberFormat="0" applyFill="0" applyAlignment="0" applyProtection="0"/>
    <xf numFmtId="0" fontId="83" fillId="0" borderId="29" applyNumberFormat="0" applyFill="0" applyAlignment="0" applyProtection="0"/>
    <xf numFmtId="37" fontId="39" fillId="28" borderId="0" applyNumberFormat="0" applyBorder="0" applyAlignment="0" applyProtection="0"/>
    <xf numFmtId="37" fontId="39" fillId="0" borderId="0"/>
    <xf numFmtId="37" fontId="39" fillId="0" borderId="0"/>
    <xf numFmtId="0" fontId="84" fillId="0" borderId="0" applyNumberFormat="0" applyFill="0" applyBorder="0" applyAlignment="0" applyProtection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3" fontId="39" fillId="0" borderId="0" applyFont="0" applyFill="0" applyBorder="0" applyAlignment="0" applyProtection="0"/>
    <xf numFmtId="173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38" fontId="39" fillId="25" borderId="0" applyNumberFormat="0" applyFont="0" applyAlignment="0" applyProtection="0"/>
    <xf numFmtId="38" fontId="39" fillId="25" borderId="0" applyNumberFormat="0" applyFont="0" applyAlignment="0" applyProtection="0"/>
    <xf numFmtId="171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8" fontId="39" fillId="0" borderId="0" applyFont="0" applyFill="0" applyBorder="0" applyProtection="0">
      <alignment horizontal="right"/>
    </xf>
    <xf numFmtId="178" fontId="39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4" fontId="39" fillId="0" borderId="0" applyFont="0" applyFill="0" applyBorder="0" applyAlignment="0" applyProtection="0"/>
    <xf numFmtId="6" fontId="87" fillId="0" borderId="0">
      <protection locked="0"/>
    </xf>
    <xf numFmtId="181" fontId="3" fillId="0" borderId="0" applyFont="0" applyFill="0" applyBorder="0" applyAlignment="0" applyProtection="0"/>
    <xf numFmtId="182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1" fillId="0" borderId="0"/>
    <xf numFmtId="0" fontId="4" fillId="26" borderId="27" applyNumberFormat="0" applyFont="0" applyAlignment="0" applyProtection="0"/>
    <xf numFmtId="10" fontId="4" fillId="0" borderId="0" applyFont="0" applyFill="0" applyBorder="0" applyAlignment="0" applyProtection="0"/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0" fontId="35" fillId="0" borderId="6">
      <alignment horizontal="center"/>
    </xf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0" fontId="34" fillId="27" borderId="0" applyNumberFormat="0" applyFont="0" applyBorder="0" applyAlignment="0" applyProtection="0"/>
    <xf numFmtId="0" fontId="4" fillId="0" borderId="0" applyNumberFormat="0" applyFill="0" applyBorder="0" applyProtection="0">
      <alignment horizontal="right" wrapText="1"/>
    </xf>
    <xf numFmtId="185" fontId="4" fillId="0" borderId="0" applyFill="0" applyBorder="0" applyAlignment="0" applyProtection="0">
      <alignment wrapText="1"/>
    </xf>
    <xf numFmtId="0" fontId="39" fillId="0" borderId="18" applyFill="0" applyBorder="0" applyProtection="0">
      <alignment horizontal="left" vertical="top"/>
    </xf>
    <xf numFmtId="0" fontId="39" fillId="0" borderId="18" applyFill="0" applyBorder="0" applyProtection="0">
      <alignment horizontal="left" vertical="top"/>
    </xf>
    <xf numFmtId="0" fontId="39" fillId="0" borderId="18" applyFill="0" applyBorder="0" applyProtection="0">
      <alignment horizontal="left" vertical="top"/>
    </xf>
    <xf numFmtId="0" fontId="27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0" fontId="4" fillId="0" borderId="0"/>
    <xf numFmtId="44" fontId="6" fillId="0" borderId="0" applyFont="0" applyFill="0" applyBorder="0" applyAlignment="0" applyProtection="0"/>
    <xf numFmtId="0" fontId="4" fillId="26" borderId="27" applyNumberFormat="0" applyFont="0" applyAlignment="0" applyProtection="0"/>
    <xf numFmtId="14" fontId="39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26" borderId="27" applyNumberFormat="0" applyFont="0" applyAlignment="0" applyProtection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0" fontId="4" fillId="26" borderId="27" applyNumberFormat="0" applyFon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Protection="0">
      <alignment horizontal="right" wrapText="1"/>
    </xf>
    <xf numFmtId="185" fontId="4" fillId="0" borderId="0" applyFill="0" applyBorder="0" applyAlignment="0" applyProtection="0">
      <alignment wrapText="1"/>
    </xf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87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" fillId="0" borderId="0"/>
    <xf numFmtId="168" fontId="6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96" fillId="0" borderId="0"/>
    <xf numFmtId="43" fontId="9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0" fontId="6" fillId="0" borderId="0"/>
    <xf numFmtId="0" fontId="96" fillId="0" borderId="0"/>
    <xf numFmtId="0" fontId="21" fillId="10" borderId="1" applyNumberFormat="0" applyAlignment="0" applyProtection="0"/>
    <xf numFmtId="9" fontId="9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96" fillId="0" borderId="0" applyFont="0" applyFill="0" applyBorder="0" applyAlignment="0" applyProtection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0" fontId="6" fillId="0" borderId="0"/>
    <xf numFmtId="0" fontId="21" fillId="10" borderId="1" applyNumberFormat="0" applyAlignment="0" applyProtection="0"/>
    <xf numFmtId="0" fontId="21" fillId="10" borderId="1" applyNumberFormat="0" applyAlignment="0" applyProtection="0"/>
    <xf numFmtId="0" fontId="96" fillId="0" borderId="0"/>
    <xf numFmtId="0" fontId="96" fillId="0" borderId="0"/>
    <xf numFmtId="0" fontId="96" fillId="0" borderId="0"/>
    <xf numFmtId="0" fontId="21" fillId="10" borderId="1" applyNumberFormat="0" applyAlignment="0" applyProtection="0"/>
    <xf numFmtId="9" fontId="9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96" fillId="0" borderId="0"/>
    <xf numFmtId="0" fontId="21" fillId="10" borderId="1" applyNumberFormat="0" applyAlignment="0" applyProtection="0"/>
    <xf numFmtId="0" fontId="96" fillId="0" borderId="0"/>
    <xf numFmtId="0" fontId="6" fillId="0" borderId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0" fontId="96" fillId="0" borderId="0"/>
    <xf numFmtId="0" fontId="6" fillId="0" borderId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6" fillId="0" borderId="0"/>
    <xf numFmtId="9" fontId="6" fillId="0" borderId="0" applyFont="0" applyFill="0" applyBorder="0" applyAlignment="0" applyProtection="0"/>
    <xf numFmtId="0" fontId="6" fillId="0" borderId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1" fillId="10" borderId="1" applyNumberFormat="0" applyAlignment="0" applyProtection="0"/>
    <xf numFmtId="0" fontId="21" fillId="10" borderId="1" applyNumberFormat="0" applyAlignment="0" applyProtection="0"/>
    <xf numFmtId="0" fontId="21" fillId="10" borderId="1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3" fillId="0" borderId="0"/>
    <xf numFmtId="0" fontId="21" fillId="10" borderId="1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1" fillId="10" borderId="1" applyNumberFormat="0" applyAlignment="0" applyProtection="0"/>
    <xf numFmtId="0" fontId="103" fillId="0" borderId="0"/>
    <xf numFmtId="0" fontId="6" fillId="0" borderId="0"/>
  </cellStyleXfs>
  <cellXfs count="219">
    <xf numFmtId="0" fontId="0" fillId="0" borderId="0" xfId="0"/>
    <xf numFmtId="0" fontId="0" fillId="4" borderId="0" xfId="0" applyFill="1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164" fontId="6" fillId="0" borderId="0" xfId="67" applyNumberFormat="1"/>
    <xf numFmtId="164" fontId="6" fillId="0" borderId="21" xfId="67" applyNumberFormat="1" applyBorder="1"/>
    <xf numFmtId="0" fontId="7" fillId="32" borderId="0" xfId="5" applyFont="1" applyFill="1" applyAlignment="1">
      <alignment horizontal="left"/>
    </xf>
    <xf numFmtId="0" fontId="44" fillId="0" borderId="0" xfId="5" applyFont="1" applyAlignment="1">
      <alignment horizontal="center"/>
    </xf>
    <xf numFmtId="165" fontId="6" fillId="32" borderId="16" xfId="5" applyNumberFormat="1" applyFont="1" applyFill="1" applyBorder="1"/>
    <xf numFmtId="165" fontId="6" fillId="32" borderId="18" xfId="5" applyNumberFormat="1" applyFont="1" applyFill="1" applyBorder="1"/>
    <xf numFmtId="165" fontId="6" fillId="32" borderId="20" xfId="5" applyNumberFormat="1" applyFont="1" applyFill="1" applyBorder="1"/>
    <xf numFmtId="164" fontId="6" fillId="4" borderId="17" xfId="67" applyNumberFormat="1" applyFill="1" applyBorder="1"/>
    <xf numFmtId="164" fontId="6" fillId="0" borderId="0" xfId="1205" applyNumberFormat="1"/>
    <xf numFmtId="164" fontId="6" fillId="0" borderId="21" xfId="1205" applyNumberFormat="1" applyBorder="1"/>
    <xf numFmtId="164" fontId="6" fillId="0" borderId="17" xfId="1205" applyNumberFormat="1" applyBorder="1"/>
    <xf numFmtId="164" fontId="6" fillId="0" borderId="2" xfId="1205" applyNumberFormat="1" applyBorder="1"/>
    <xf numFmtId="164" fontId="6" fillId="0" borderId="19" xfId="1205" applyNumberFormat="1" applyBorder="1"/>
    <xf numFmtId="164" fontId="6" fillId="0" borderId="3" xfId="1205" applyNumberFormat="1" applyBorder="1"/>
    <xf numFmtId="164" fontId="6" fillId="0" borderId="0" xfId="1216" applyNumberFormat="1" applyFont="1"/>
    <xf numFmtId="164" fontId="6" fillId="0" borderId="21" xfId="1216" applyNumberFormat="1" applyFont="1" applyBorder="1"/>
    <xf numFmtId="164" fontId="6" fillId="0" borderId="17" xfId="1216" applyNumberFormat="1" applyFont="1" applyBorder="1"/>
    <xf numFmtId="164" fontId="6" fillId="0" borderId="2" xfId="1216" applyNumberFormat="1" applyFont="1" applyBorder="1"/>
    <xf numFmtId="164" fontId="6" fillId="0" borderId="19" xfId="1216" applyNumberFormat="1" applyFont="1" applyBorder="1"/>
    <xf numFmtId="164" fontId="6" fillId="0" borderId="3" xfId="1216" applyNumberFormat="1" applyFont="1" applyBorder="1"/>
    <xf numFmtId="164" fontId="6" fillId="0" borderId="2" xfId="1201" applyNumberFormat="1" applyFont="1" applyBorder="1"/>
    <xf numFmtId="164" fontId="6" fillId="0" borderId="19" xfId="1201" applyNumberFormat="1" applyFont="1" applyBorder="1"/>
    <xf numFmtId="164" fontId="6" fillId="0" borderId="3" xfId="1201" applyNumberFormat="1" applyFont="1" applyBorder="1"/>
    <xf numFmtId="164" fontId="6" fillId="0" borderId="0" xfId="1217" applyNumberFormat="1" applyFont="1"/>
    <xf numFmtId="164" fontId="6" fillId="0" borderId="21" xfId="1217" applyNumberFormat="1" applyFont="1" applyBorder="1"/>
    <xf numFmtId="164" fontId="6" fillId="0" borderId="17" xfId="1217" applyNumberFormat="1" applyFont="1" applyBorder="1"/>
    <xf numFmtId="164" fontId="6" fillId="0" borderId="2" xfId="1217" applyNumberFormat="1" applyFont="1" applyBorder="1"/>
    <xf numFmtId="164" fontId="6" fillId="0" borderId="19" xfId="1217" applyNumberFormat="1" applyFont="1" applyBorder="1"/>
    <xf numFmtId="164" fontId="6" fillId="0" borderId="3" xfId="1217" applyNumberFormat="1" applyFont="1" applyBorder="1"/>
    <xf numFmtId="0" fontId="6" fillId="0" borderId="0" xfId="1221"/>
    <xf numFmtId="3" fontId="38" fillId="0" borderId="0" xfId="1221" applyNumberFormat="1" applyFont="1"/>
    <xf numFmtId="167" fontId="38" fillId="0" borderId="0" xfId="1221" applyNumberFormat="1" applyFont="1"/>
    <xf numFmtId="3" fontId="38" fillId="0" borderId="0" xfId="310" applyNumberFormat="1" applyFont="1"/>
    <xf numFmtId="3" fontId="38" fillId="0" borderId="0" xfId="310" applyNumberFormat="1" applyFont="1" applyFill="1"/>
    <xf numFmtId="169" fontId="38" fillId="0" borderId="0" xfId="310" applyNumberFormat="1" applyFont="1"/>
    <xf numFmtId="0" fontId="45" fillId="32" borderId="0" xfId="1221" applyFont="1" applyFill="1" applyAlignment="1">
      <alignment horizontal="left" indent="1"/>
    </xf>
    <xf numFmtId="0" fontId="45" fillId="32" borderId="0" xfId="1221" applyFont="1" applyFill="1" applyAlignment="1">
      <alignment horizontal="left" indent="3"/>
    </xf>
    <xf numFmtId="166" fontId="38" fillId="0" borderId="0" xfId="1221" applyNumberFormat="1" applyFont="1"/>
    <xf numFmtId="1" fontId="49" fillId="0" borderId="0" xfId="1221" applyNumberFormat="1" applyFont="1"/>
    <xf numFmtId="0" fontId="49" fillId="32" borderId="0" xfId="1221" applyFont="1" applyFill="1"/>
    <xf numFmtId="0" fontId="38" fillId="32" borderId="0" xfId="1221" applyFont="1" applyFill="1" applyAlignment="1">
      <alignment horizontal="left" indent="1"/>
    </xf>
    <xf numFmtId="0" fontId="38" fillId="32" borderId="0" xfId="1221" applyFont="1" applyFill="1"/>
    <xf numFmtId="0" fontId="38" fillId="32" borderId="0" xfId="1221" applyFont="1" applyFill="1" applyAlignment="1">
      <alignment horizontal="left" indent="2"/>
    </xf>
    <xf numFmtId="0" fontId="38" fillId="32" borderId="0" xfId="1221" applyFont="1" applyFill="1" applyAlignment="1">
      <alignment horizontal="left"/>
    </xf>
    <xf numFmtId="0" fontId="38" fillId="32" borderId="0" xfId="1221" applyFont="1" applyFill="1" applyAlignment="1">
      <alignment horizontal="left" indent="3"/>
    </xf>
    <xf numFmtId="0" fontId="98" fillId="4" borderId="9" xfId="0" applyFont="1" applyFill="1" applyBorder="1"/>
    <xf numFmtId="0" fontId="6" fillId="0" borderId="0" xfId="1213"/>
    <xf numFmtId="3" fontId="38" fillId="0" borderId="0" xfId="1213" applyNumberFormat="1" applyFont="1"/>
    <xf numFmtId="167" fontId="38" fillId="0" borderId="0" xfId="1213" applyNumberFormat="1" applyFont="1"/>
    <xf numFmtId="1" fontId="49" fillId="0" borderId="0" xfId="1213" applyNumberFormat="1" applyFont="1"/>
    <xf numFmtId="3" fontId="99" fillId="4" borderId="10" xfId="0" applyNumberFormat="1" applyFont="1" applyFill="1" applyBorder="1"/>
    <xf numFmtId="167" fontId="99" fillId="4" borderId="11" xfId="0" applyNumberFormat="1" applyFont="1" applyFill="1" applyBorder="1"/>
    <xf numFmtId="0" fontId="0" fillId="4" borderId="11" xfId="0" applyFill="1" applyBorder="1"/>
    <xf numFmtId="167" fontId="0" fillId="0" borderId="0" xfId="0" applyNumberFormat="1"/>
    <xf numFmtId="0" fontId="0" fillId="4" borderId="9" xfId="0" applyFill="1" applyBorder="1"/>
    <xf numFmtId="0" fontId="6" fillId="0" borderId="0" xfId="1230"/>
    <xf numFmtId="3" fontId="38" fillId="0" borderId="0" xfId="1230" applyNumberFormat="1" applyFont="1"/>
    <xf numFmtId="167" fontId="38" fillId="0" borderId="0" xfId="1230" applyNumberFormat="1" applyFont="1"/>
    <xf numFmtId="1" fontId="49" fillId="0" borderId="0" xfId="1230" applyNumberFormat="1" applyFont="1"/>
    <xf numFmtId="167" fontId="99" fillId="4" borderId="10" xfId="0" applyNumberFormat="1" applyFont="1" applyFill="1" applyBorder="1"/>
    <xf numFmtId="0" fontId="0" fillId="4" borderId="10" xfId="0" applyFill="1" applyBorder="1"/>
    <xf numFmtId="0" fontId="6" fillId="0" borderId="0" xfId="1238"/>
    <xf numFmtId="3" fontId="38" fillId="0" borderId="0" xfId="1238" applyNumberFormat="1" applyFont="1"/>
    <xf numFmtId="167" fontId="38" fillId="0" borderId="0" xfId="1238" applyNumberFormat="1" applyFont="1"/>
    <xf numFmtId="166" fontId="38" fillId="0" borderId="0" xfId="1238" applyNumberFormat="1" applyFont="1"/>
    <xf numFmtId="1" fontId="49" fillId="0" borderId="0" xfId="1238" applyNumberFormat="1" applyFont="1"/>
    <xf numFmtId="0" fontId="6" fillId="0" borderId="0" xfId="1241"/>
    <xf numFmtId="3" fontId="38" fillId="0" borderId="0" xfId="1241" applyNumberFormat="1" applyFont="1"/>
    <xf numFmtId="167" fontId="38" fillId="0" borderId="0" xfId="1241" applyNumberFormat="1" applyFont="1"/>
    <xf numFmtId="1" fontId="49" fillId="0" borderId="0" xfId="1241" applyNumberFormat="1" applyFont="1"/>
    <xf numFmtId="164" fontId="7" fillId="0" borderId="0" xfId="1206" applyNumberFormat="1" applyFont="1"/>
    <xf numFmtId="0" fontId="4" fillId="0" borderId="0" xfId="60"/>
    <xf numFmtId="3" fontId="48" fillId="0" borderId="16" xfId="59" applyNumberFormat="1" applyFont="1" applyBorder="1" applyAlignment="1">
      <alignment horizontal="center"/>
    </xf>
    <xf numFmtId="3" fontId="48" fillId="0" borderId="18" xfId="59" applyNumberFormat="1" applyFont="1" applyBorder="1" applyAlignment="1">
      <alignment horizontal="center"/>
    </xf>
    <xf numFmtId="0" fontId="3" fillId="0" borderId="0" xfId="60" applyFont="1"/>
    <xf numFmtId="0" fontId="41" fillId="0" borderId="0" xfId="60" quotePrefix="1" applyFont="1" applyAlignment="1">
      <alignment horizontal="left"/>
    </xf>
    <xf numFmtId="164" fontId="3" fillId="0" borderId="18" xfId="817" applyNumberFormat="1" applyFont="1" applyBorder="1"/>
    <xf numFmtId="164" fontId="3" fillId="0" borderId="19" xfId="817" applyNumberFormat="1" applyFont="1" applyBorder="1"/>
    <xf numFmtId="164" fontId="3" fillId="0" borderId="20" xfId="817" applyNumberFormat="1" applyFont="1" applyBorder="1"/>
    <xf numFmtId="164" fontId="3" fillId="0" borderId="3" xfId="817" applyNumberFormat="1" applyFont="1" applyBorder="1"/>
    <xf numFmtId="164" fontId="96" fillId="0" borderId="21" xfId="817" applyNumberFormat="1" applyFont="1" applyBorder="1"/>
    <xf numFmtId="164" fontId="96" fillId="0" borderId="0" xfId="1246" applyNumberFormat="1"/>
    <xf numFmtId="164" fontId="96" fillId="0" borderId="0" xfId="817" applyNumberFormat="1" applyFont="1"/>
    <xf numFmtId="0" fontId="7" fillId="0" borderId="0" xfId="1206" applyFont="1" applyAlignment="1">
      <alignment wrapText="1"/>
    </xf>
    <xf numFmtId="0" fontId="96" fillId="0" borderId="0" xfId="1246" applyAlignment="1">
      <alignment wrapText="1"/>
    </xf>
    <xf numFmtId="164" fontId="6" fillId="0" borderId="0" xfId="1256" applyNumberFormat="1"/>
    <xf numFmtId="3" fontId="101" fillId="0" borderId="18" xfId="59" applyNumberFormat="1" applyFont="1" applyBorder="1" applyAlignment="1">
      <alignment horizontal="center"/>
    </xf>
    <xf numFmtId="0" fontId="44" fillId="0" borderId="21" xfId="5" applyFont="1" applyBorder="1" applyAlignment="1">
      <alignment horizontal="left" wrapText="1"/>
    </xf>
    <xf numFmtId="3" fontId="101" fillId="0" borderId="0" xfId="59" applyNumberFormat="1" applyFont="1" applyAlignment="1">
      <alignment horizontal="center"/>
    </xf>
    <xf numFmtId="164" fontId="6" fillId="0" borderId="0" xfId="817" applyNumberFormat="1" applyFont="1"/>
    <xf numFmtId="0" fontId="0" fillId="0" borderId="0" xfId="0" applyAlignment="1">
      <alignment wrapText="1"/>
    </xf>
    <xf numFmtId="0" fontId="96" fillId="0" borderId="0" xfId="1246" applyAlignment="1">
      <alignment horizontal="right" wrapText="1"/>
    </xf>
    <xf numFmtId="164" fontId="38" fillId="0" borderId="0" xfId="0" applyNumberFormat="1" applyFont="1"/>
    <xf numFmtId="3" fontId="101" fillId="0" borderId="17" xfId="59" applyNumberFormat="1" applyFont="1" applyBorder="1" applyAlignment="1">
      <alignment horizontal="center"/>
    </xf>
    <xf numFmtId="164" fontId="102" fillId="0" borderId="7" xfId="817" applyNumberFormat="1" applyFont="1" applyFill="1" applyBorder="1"/>
    <xf numFmtId="164" fontId="3" fillId="0" borderId="0" xfId="60" applyNumberFormat="1" applyFont="1"/>
    <xf numFmtId="3" fontId="101" fillId="0" borderId="16" xfId="59" applyNumberFormat="1" applyFont="1" applyBorder="1" applyAlignment="1">
      <alignment horizontal="center"/>
    </xf>
    <xf numFmtId="164" fontId="38" fillId="0" borderId="0" xfId="817" applyNumberFormat="1" applyFont="1" applyFill="1" applyBorder="1"/>
    <xf numFmtId="164" fontId="4" fillId="0" borderId="0" xfId="817" applyNumberFormat="1" applyFont="1" applyBorder="1"/>
    <xf numFmtId="3" fontId="48" fillId="0" borderId="0" xfId="59" applyNumberFormat="1" applyFont="1" applyAlignment="1">
      <alignment horizontal="center"/>
    </xf>
    <xf numFmtId="164" fontId="30" fillId="0" borderId="0" xfId="60" applyNumberFormat="1" applyFont="1"/>
    <xf numFmtId="3" fontId="48" fillId="0" borderId="17" xfId="59" applyNumberFormat="1" applyFont="1" applyBorder="1" applyAlignment="1">
      <alignment horizontal="center"/>
    </xf>
    <xf numFmtId="164" fontId="100" fillId="28" borderId="7" xfId="817" applyNumberFormat="1" applyFont="1" applyFill="1" applyBorder="1"/>
    <xf numFmtId="164" fontId="4" fillId="0" borderId="18" xfId="817" applyNumberFormat="1" applyFont="1" applyBorder="1"/>
    <xf numFmtId="164" fontId="4" fillId="0" borderId="19" xfId="817" applyNumberFormat="1" applyFont="1" applyBorder="1"/>
    <xf numFmtId="164" fontId="7" fillId="0" borderId="0" xfId="1262" applyNumberFormat="1" applyFont="1"/>
    <xf numFmtId="44" fontId="0" fillId="0" borderId="0" xfId="0" applyNumberFormat="1"/>
    <xf numFmtId="2" fontId="0" fillId="0" borderId="0" xfId="0" applyNumberFormat="1"/>
    <xf numFmtId="43" fontId="49" fillId="3" borderId="0" xfId="310" applyFont="1" applyFill="1"/>
    <xf numFmtId="186" fontId="49" fillId="3" borderId="0" xfId="310" applyNumberFormat="1" applyFont="1" applyFill="1"/>
    <xf numFmtId="186" fontId="38" fillId="3" borderId="0" xfId="310" applyNumberFormat="1" applyFont="1" applyFill="1"/>
    <xf numFmtId="165" fontId="0" fillId="0" borderId="0" xfId="0" applyNumberFormat="1" applyAlignment="1">
      <alignment wrapText="1"/>
    </xf>
    <xf numFmtId="164" fontId="6" fillId="0" borderId="17" xfId="0" applyNumberFormat="1" applyFont="1" applyBorder="1"/>
    <xf numFmtId="164" fontId="6" fillId="0" borderId="0" xfId="0" applyNumberFormat="1" applyFont="1"/>
    <xf numFmtId="164" fontId="6" fillId="0" borderId="21" xfId="0" applyNumberFormat="1" applyFont="1" applyBorder="1"/>
    <xf numFmtId="1" fontId="0" fillId="0" borderId="0" xfId="0" applyNumberFormat="1"/>
    <xf numFmtId="187" fontId="0" fillId="0" borderId="0" xfId="0" applyNumberFormat="1"/>
    <xf numFmtId="164" fontId="0" fillId="0" borderId="21" xfId="0" applyNumberFormat="1" applyBorder="1"/>
    <xf numFmtId="37" fontId="0" fillId="0" borderId="0" xfId="0" applyNumberFormat="1"/>
    <xf numFmtId="10" fontId="0" fillId="0" borderId="21" xfId="1263" applyNumberFormat="1" applyFont="1" applyBorder="1"/>
    <xf numFmtId="44" fontId="0" fillId="0" borderId="0" xfId="1264" applyFont="1"/>
    <xf numFmtId="0" fontId="44" fillId="0" borderId="36" xfId="5" applyFont="1" applyBorder="1" applyAlignment="1">
      <alignment horizontal="left"/>
    </xf>
    <xf numFmtId="44" fontId="100" fillId="32" borderId="19" xfId="2" applyFont="1" applyFill="1" applyBorder="1"/>
    <xf numFmtId="44" fontId="100" fillId="32" borderId="18" xfId="2" applyFont="1" applyFill="1" applyBorder="1"/>
    <xf numFmtId="2" fontId="0" fillId="4" borderId="0" xfId="0" applyNumberFormat="1" applyFill="1"/>
    <xf numFmtId="0" fontId="2" fillId="4" borderId="0" xfId="0" applyFont="1" applyFill="1"/>
    <xf numFmtId="164" fontId="0" fillId="4" borderId="0" xfId="0" applyNumberFormat="1" applyFill="1"/>
    <xf numFmtId="3" fontId="3" fillId="0" borderId="16" xfId="1271" applyNumberFormat="1" applyFont="1" applyBorder="1"/>
    <xf numFmtId="3" fontId="3" fillId="0" borderId="2" xfId="1271" applyNumberFormat="1" applyFont="1" applyBorder="1"/>
    <xf numFmtId="3" fontId="104" fillId="0" borderId="37" xfId="1271" applyNumberFormat="1" applyFont="1" applyBorder="1"/>
    <xf numFmtId="3" fontId="104" fillId="0" borderId="38" xfId="1271" applyNumberFormat="1" applyFont="1" applyBorder="1"/>
    <xf numFmtId="3" fontId="104" fillId="0" borderId="39" xfId="1271" applyNumberFormat="1" applyFont="1" applyBorder="1"/>
    <xf numFmtId="3" fontId="104" fillId="0" borderId="18" xfId="1271" applyNumberFormat="1" applyFont="1" applyBorder="1"/>
    <xf numFmtId="3" fontId="104" fillId="0" borderId="19" xfId="1271" applyNumberFormat="1" applyFont="1" applyBorder="1"/>
    <xf numFmtId="3" fontId="3" fillId="0" borderId="18" xfId="1271" applyNumberFormat="1" applyFont="1" applyBorder="1"/>
    <xf numFmtId="3" fontId="3" fillId="0" borderId="19" xfId="1271" applyNumberFormat="1" applyFont="1" applyBorder="1"/>
    <xf numFmtId="3" fontId="3" fillId="0" borderId="0" xfId="1271" applyNumberFormat="1" applyFont="1"/>
    <xf numFmtId="0" fontId="105" fillId="0" borderId="0" xfId="0" applyFont="1"/>
    <xf numFmtId="0" fontId="5" fillId="0" borderId="40" xfId="0" applyFont="1" applyBorder="1"/>
    <xf numFmtId="0" fontId="106" fillId="36" borderId="8" xfId="0" applyFont="1" applyFill="1" applyBorder="1"/>
    <xf numFmtId="0" fontId="5" fillId="37" borderId="8" xfId="0" applyFont="1" applyFill="1" applyBorder="1"/>
    <xf numFmtId="0" fontId="5" fillId="38" borderId="8" xfId="0" applyFont="1" applyFill="1" applyBorder="1"/>
    <xf numFmtId="0" fontId="5" fillId="39" borderId="41" xfId="0" applyFont="1" applyFill="1" applyBorder="1"/>
    <xf numFmtId="0" fontId="5" fillId="39" borderId="42" xfId="0" applyFont="1" applyFill="1" applyBorder="1"/>
    <xf numFmtId="0" fontId="5" fillId="40" borderId="42" xfId="0" applyFont="1" applyFill="1" applyBorder="1"/>
    <xf numFmtId="0" fontId="5" fillId="3" borderId="42" xfId="0" applyFont="1" applyFill="1" applyBorder="1"/>
    <xf numFmtId="0" fontId="2" fillId="0" borderId="43" xfId="0" applyFont="1" applyBorder="1"/>
    <xf numFmtId="3" fontId="107" fillId="36" borderId="38" xfId="0" applyNumberFormat="1" applyFont="1" applyFill="1" applyBorder="1"/>
    <xf numFmtId="3" fontId="2" fillId="37" borderId="3" xfId="0" applyNumberFormat="1" applyFont="1" applyFill="1" applyBorder="1"/>
    <xf numFmtId="3" fontId="2" fillId="38" borderId="3" xfId="0" applyNumberFormat="1" applyFont="1" applyFill="1" applyBorder="1"/>
    <xf numFmtId="3" fontId="2" fillId="39" borderId="3" xfId="0" applyNumberFormat="1" applyFont="1" applyFill="1" applyBorder="1"/>
    <xf numFmtId="3" fontId="2" fillId="40" borderId="3" xfId="0" applyNumberFormat="1" applyFont="1" applyFill="1" applyBorder="1"/>
    <xf numFmtId="3" fontId="2" fillId="3" borderId="3" xfId="0" applyNumberFormat="1" applyFont="1" applyFill="1" applyBorder="1"/>
    <xf numFmtId="0" fontId="0" fillId="0" borderId="44" xfId="0" applyBorder="1"/>
    <xf numFmtId="3" fontId="0" fillId="37" borderId="38" xfId="0" applyNumberFormat="1" applyFill="1" applyBorder="1"/>
    <xf numFmtId="3" fontId="0" fillId="38" borderId="38" xfId="0" applyNumberFormat="1" applyFill="1" applyBorder="1"/>
    <xf numFmtId="3" fontId="0" fillId="39" borderId="7" xfId="0" applyNumberFormat="1" applyFill="1" applyBorder="1"/>
    <xf numFmtId="3" fontId="0" fillId="39" borderId="45" xfId="0" applyNumberFormat="1" applyFill="1" applyBorder="1"/>
    <xf numFmtId="3" fontId="0" fillId="40" borderId="45" xfId="0" applyNumberFormat="1" applyFill="1" applyBorder="1"/>
    <xf numFmtId="3" fontId="0" fillId="3" borderId="45" xfId="0" applyNumberFormat="1" applyFill="1" applyBorder="1"/>
    <xf numFmtId="0" fontId="0" fillId="0" borderId="46" xfId="0" applyBorder="1"/>
    <xf numFmtId="3" fontId="107" fillId="36" borderId="47" xfId="0" applyNumberFormat="1" applyFont="1" applyFill="1" applyBorder="1"/>
    <xf numFmtId="3" fontId="0" fillId="37" borderId="47" xfId="0" applyNumberFormat="1" applyFill="1" applyBorder="1"/>
    <xf numFmtId="3" fontId="0" fillId="38" borderId="47" xfId="0" applyNumberFormat="1" applyFill="1" applyBorder="1"/>
    <xf numFmtId="3" fontId="0" fillId="39" borderId="48" xfId="0" applyNumberFormat="1" applyFill="1" applyBorder="1"/>
    <xf numFmtId="3" fontId="0" fillId="39" borderId="49" xfId="0" applyNumberFormat="1" applyFill="1" applyBorder="1"/>
    <xf numFmtId="3" fontId="0" fillId="40" borderId="49" xfId="0" applyNumberFormat="1" applyFill="1" applyBorder="1"/>
    <xf numFmtId="3" fontId="0" fillId="3" borderId="49" xfId="0" applyNumberFormat="1" applyFill="1" applyBorder="1"/>
    <xf numFmtId="0" fontId="2" fillId="0" borderId="50" xfId="0" applyFont="1" applyBorder="1"/>
    <xf numFmtId="3" fontId="106" fillId="36" borderId="51" xfId="0" applyNumberFormat="1" applyFont="1" applyFill="1" applyBorder="1"/>
    <xf numFmtId="3" fontId="2" fillId="37" borderId="51" xfId="0" applyNumberFormat="1" applyFont="1" applyFill="1" applyBorder="1"/>
    <xf numFmtId="3" fontId="2" fillId="38" borderId="51" xfId="0" applyNumberFormat="1" applyFont="1" applyFill="1" applyBorder="1"/>
    <xf numFmtId="3" fontId="2" fillId="39" borderId="51" xfId="0" applyNumberFormat="1" applyFont="1" applyFill="1" applyBorder="1"/>
    <xf numFmtId="3" fontId="2" fillId="40" borderId="51" xfId="0" applyNumberFormat="1" applyFont="1" applyFill="1" applyBorder="1"/>
    <xf numFmtId="3" fontId="2" fillId="3" borderId="51" xfId="0" applyNumberFormat="1" applyFont="1" applyFill="1" applyBorder="1"/>
    <xf numFmtId="3" fontId="0" fillId="37" borderId="0" xfId="0" applyNumberFormat="1" applyFill="1"/>
    <xf numFmtId="0" fontId="0" fillId="0" borderId="52" xfId="0" applyBorder="1"/>
    <xf numFmtId="3" fontId="107" fillId="36" borderId="2" xfId="0" applyNumberFormat="1" applyFont="1" applyFill="1" applyBorder="1"/>
    <xf numFmtId="3" fontId="0" fillId="37" borderId="2" xfId="0" applyNumberFormat="1" applyFill="1" applyBorder="1"/>
    <xf numFmtId="3" fontId="0" fillId="38" borderId="2" xfId="0" applyNumberFormat="1" applyFill="1" applyBorder="1"/>
    <xf numFmtId="3" fontId="0" fillId="39" borderId="53" xfId="0" applyNumberFormat="1" applyFill="1" applyBorder="1"/>
    <xf numFmtId="3" fontId="0" fillId="39" borderId="54" xfId="0" applyNumberFormat="1" applyFill="1" applyBorder="1"/>
    <xf numFmtId="3" fontId="0" fillId="40" borderId="54" xfId="0" applyNumberFormat="1" applyFill="1" applyBorder="1"/>
    <xf numFmtId="3" fontId="0" fillId="3" borderId="54" xfId="0" applyNumberFormat="1" applyFill="1" applyBorder="1"/>
    <xf numFmtId="0" fontId="2" fillId="0" borderId="40" xfId="0" applyFont="1" applyBorder="1"/>
    <xf numFmtId="3" fontId="106" fillId="36" borderId="8" xfId="0" applyNumberFormat="1" applyFont="1" applyFill="1" applyBorder="1"/>
    <xf numFmtId="3" fontId="2" fillId="37" borderId="8" xfId="0" applyNumberFormat="1" applyFont="1" applyFill="1" applyBorder="1"/>
    <xf numFmtId="3" fontId="2" fillId="38" borderId="8" xfId="0" applyNumberFormat="1" applyFont="1" applyFill="1" applyBorder="1"/>
    <xf numFmtId="3" fontId="2" fillId="39" borderId="8" xfId="0" applyNumberFormat="1" applyFont="1" applyFill="1" applyBorder="1"/>
    <xf numFmtId="3" fontId="2" fillId="39" borderId="55" xfId="0" applyNumberFormat="1" applyFont="1" applyFill="1" applyBorder="1"/>
    <xf numFmtId="3" fontId="2" fillId="40" borderId="55" xfId="0" applyNumberFormat="1" applyFont="1" applyFill="1" applyBorder="1"/>
    <xf numFmtId="3" fontId="2" fillId="3" borderId="55" xfId="0" applyNumberFormat="1" applyFont="1" applyFill="1" applyBorder="1"/>
    <xf numFmtId="2" fontId="3" fillId="41" borderId="7" xfId="0" applyNumberFormat="1" applyFont="1" applyFill="1" applyBorder="1"/>
    <xf numFmtId="17" fontId="3" fillId="0" borderId="0" xfId="0" applyNumberFormat="1" applyFont="1"/>
    <xf numFmtId="17" fontId="108" fillId="42" borderId="17" xfId="0" applyNumberFormat="1" applyFont="1" applyFill="1" applyBorder="1"/>
    <xf numFmtId="2" fontId="108" fillId="42" borderId="7" xfId="0" applyNumberFormat="1" applyFont="1" applyFill="1" applyBorder="1"/>
    <xf numFmtId="2" fontId="108" fillId="42" borderId="37" xfId="0" applyNumberFormat="1" applyFont="1" applyFill="1" applyBorder="1"/>
    <xf numFmtId="17" fontId="108" fillId="42" borderId="0" xfId="0" applyNumberFormat="1" applyFont="1" applyFill="1"/>
    <xf numFmtId="169" fontId="38" fillId="0" borderId="0" xfId="1221" applyNumberFormat="1" applyFont="1"/>
    <xf numFmtId="0" fontId="97" fillId="35" borderId="4" xfId="0" applyFont="1" applyFill="1" applyBorder="1" applyAlignment="1">
      <alignment horizontal="center" vertical="center" wrapText="1"/>
    </xf>
    <xf numFmtId="0" fontId="0" fillId="35" borderId="30" xfId="0" applyFill="1" applyBorder="1" applyAlignment="1">
      <alignment horizontal="center" vertical="center" wrapText="1"/>
    </xf>
    <xf numFmtId="0" fontId="0" fillId="35" borderId="5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  <xf numFmtId="0" fontId="0" fillId="35" borderId="6" xfId="0" applyFill="1" applyBorder="1" applyAlignment="1">
      <alignment horizontal="center" vertical="center" wrapText="1"/>
    </xf>
    <xf numFmtId="0" fontId="0" fillId="35" borderId="15" xfId="0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106" fillId="36" borderId="6" xfId="0" applyFont="1" applyFill="1" applyBorder="1" applyAlignment="1">
      <alignment horizontal="center"/>
    </xf>
    <xf numFmtId="0" fontId="5" fillId="37" borderId="6" xfId="0" applyFont="1" applyFill="1" applyBorder="1" applyAlignment="1">
      <alignment horizontal="center"/>
    </xf>
    <xf numFmtId="0" fontId="5" fillId="38" borderId="6" xfId="0" applyFont="1" applyFill="1" applyBorder="1" applyAlignment="1">
      <alignment horizontal="center"/>
    </xf>
    <xf numFmtId="0" fontId="5" fillId="39" borderId="6" xfId="0" applyFont="1" applyFill="1" applyBorder="1" applyAlignment="1">
      <alignment horizontal="center"/>
    </xf>
    <xf numFmtId="0" fontId="5" fillId="40" borderId="6" xfId="0" applyFont="1" applyFill="1" applyBorder="1" applyAlignment="1">
      <alignment horizontal="center"/>
    </xf>
  </cellXfs>
  <cellStyles count="1272">
    <cellStyle name="_%(SignOnly)" xfId="68" xr:uid="{00000000-0005-0000-0000-000000000000}"/>
    <cellStyle name="_%(SignOnly) 2" xfId="69" xr:uid="{00000000-0005-0000-0000-000001000000}"/>
    <cellStyle name="_%(SignOnly) 2 2" xfId="724" xr:uid="{00000000-0005-0000-0000-000002000000}"/>
    <cellStyle name="_%(SignOnly) 3" xfId="725" xr:uid="{00000000-0005-0000-0000-000003000000}"/>
    <cellStyle name="_%(SignSpaceOnly)" xfId="70" xr:uid="{00000000-0005-0000-0000-000004000000}"/>
    <cellStyle name="_%(SignSpaceOnly) 2" xfId="71" xr:uid="{00000000-0005-0000-0000-000005000000}"/>
    <cellStyle name="_%(SignSpaceOnly) 2 2" xfId="726" xr:uid="{00000000-0005-0000-0000-000006000000}"/>
    <cellStyle name="_%(SignSpaceOnly) 3" xfId="727" xr:uid="{00000000-0005-0000-0000-000007000000}"/>
    <cellStyle name="_Comma" xfId="72" xr:uid="{00000000-0005-0000-0000-000008000000}"/>
    <cellStyle name="_Comma 2" xfId="73" xr:uid="{00000000-0005-0000-0000-000009000000}"/>
    <cellStyle name="_Comma 2 2" xfId="728" xr:uid="{00000000-0005-0000-0000-00000A000000}"/>
    <cellStyle name="_Comma 3" xfId="729" xr:uid="{00000000-0005-0000-0000-00000B000000}"/>
    <cellStyle name="_Currency" xfId="74" xr:uid="{00000000-0005-0000-0000-00000C000000}"/>
    <cellStyle name="_Currency 2" xfId="75" xr:uid="{00000000-0005-0000-0000-00000D000000}"/>
    <cellStyle name="_Currency 2 2" xfId="730" xr:uid="{00000000-0005-0000-0000-00000E000000}"/>
    <cellStyle name="_Currency 3" xfId="731" xr:uid="{00000000-0005-0000-0000-00000F000000}"/>
    <cellStyle name="_CurrencySpace" xfId="76" xr:uid="{00000000-0005-0000-0000-000010000000}"/>
    <cellStyle name="_CurrencySpace 2" xfId="77" xr:uid="{00000000-0005-0000-0000-000011000000}"/>
    <cellStyle name="_CurrencySpace 2 2" xfId="732" xr:uid="{00000000-0005-0000-0000-000012000000}"/>
    <cellStyle name="_CurrencySpace 3" xfId="733" xr:uid="{00000000-0005-0000-0000-000013000000}"/>
    <cellStyle name="_Euro" xfId="78" xr:uid="{00000000-0005-0000-0000-000014000000}"/>
    <cellStyle name="_Euro 2" xfId="79" xr:uid="{00000000-0005-0000-0000-000015000000}"/>
    <cellStyle name="_Euro 2 2" xfId="734" xr:uid="{00000000-0005-0000-0000-000016000000}"/>
    <cellStyle name="_Euro 3" xfId="735" xr:uid="{00000000-0005-0000-0000-000017000000}"/>
    <cellStyle name="_Heading" xfId="80" xr:uid="{00000000-0005-0000-0000-000018000000}"/>
    <cellStyle name="_Highlight" xfId="81" xr:uid="{00000000-0005-0000-0000-000019000000}"/>
    <cellStyle name="_Highlight 2" xfId="82" xr:uid="{00000000-0005-0000-0000-00001A000000}"/>
    <cellStyle name="_Highlight 2 2" xfId="736" xr:uid="{00000000-0005-0000-0000-00001B000000}"/>
    <cellStyle name="_Highlight 3" xfId="737" xr:uid="{00000000-0005-0000-0000-00001C000000}"/>
    <cellStyle name="_Multiple" xfId="83" xr:uid="{00000000-0005-0000-0000-00001D000000}"/>
    <cellStyle name="_Multiple 2" xfId="84" xr:uid="{00000000-0005-0000-0000-00001E000000}"/>
    <cellStyle name="_Multiple 2 2" xfId="738" xr:uid="{00000000-0005-0000-0000-00001F000000}"/>
    <cellStyle name="_Multiple 3" xfId="739" xr:uid="{00000000-0005-0000-0000-000020000000}"/>
    <cellStyle name="_MultipleSpace" xfId="85" xr:uid="{00000000-0005-0000-0000-000021000000}"/>
    <cellStyle name="_MultipleSpace 2" xfId="86" xr:uid="{00000000-0005-0000-0000-000022000000}"/>
    <cellStyle name="_MultipleSpace 2 2" xfId="740" xr:uid="{00000000-0005-0000-0000-000023000000}"/>
    <cellStyle name="_MultipleSpace 3" xfId="741" xr:uid="{00000000-0005-0000-0000-000024000000}"/>
    <cellStyle name="_SubHeading" xfId="87" xr:uid="{00000000-0005-0000-0000-000025000000}"/>
    <cellStyle name="_Table" xfId="88" xr:uid="{00000000-0005-0000-0000-000026000000}"/>
    <cellStyle name="_TableHead" xfId="89" xr:uid="{00000000-0005-0000-0000-000027000000}"/>
    <cellStyle name="_TableRowHead" xfId="90" xr:uid="{00000000-0005-0000-0000-000028000000}"/>
    <cellStyle name="_TableSuperHead" xfId="91" xr:uid="{00000000-0005-0000-0000-000029000000}"/>
    <cellStyle name="20% - Accent1 2" xfId="6" xr:uid="{00000000-0005-0000-0000-00002A000000}"/>
    <cellStyle name="20% - Accent1 2 2" xfId="334" xr:uid="{00000000-0005-0000-0000-00002B000000}"/>
    <cellStyle name="20% - Accent1 2 2 2" xfId="469" xr:uid="{00000000-0005-0000-0000-00002C000000}"/>
    <cellStyle name="20% - Accent1 2 3" xfId="93" xr:uid="{00000000-0005-0000-0000-00002D000000}"/>
    <cellStyle name="20% - Accent1 3" xfId="94" xr:uid="{00000000-0005-0000-0000-00002E000000}"/>
    <cellStyle name="20% - Accent1 4" xfId="92" xr:uid="{00000000-0005-0000-0000-00002F000000}"/>
    <cellStyle name="20% - Accent1 5" xfId="406" xr:uid="{00000000-0005-0000-0000-000030000000}"/>
    <cellStyle name="20% - Accent1 6" xfId="512" xr:uid="{00000000-0005-0000-0000-000031000000}"/>
    <cellStyle name="20% - Accent2 2" xfId="7" xr:uid="{00000000-0005-0000-0000-000032000000}"/>
    <cellStyle name="20% - Accent2 2 2" xfId="335" xr:uid="{00000000-0005-0000-0000-000033000000}"/>
    <cellStyle name="20% - Accent2 2 2 2" xfId="470" xr:uid="{00000000-0005-0000-0000-000034000000}"/>
    <cellStyle name="20% - Accent2 2 3" xfId="96" xr:uid="{00000000-0005-0000-0000-000035000000}"/>
    <cellStyle name="20% - Accent2 3" xfId="97" xr:uid="{00000000-0005-0000-0000-000036000000}"/>
    <cellStyle name="20% - Accent2 4" xfId="95" xr:uid="{00000000-0005-0000-0000-000037000000}"/>
    <cellStyle name="20% - Accent2 5" xfId="407" xr:uid="{00000000-0005-0000-0000-000038000000}"/>
    <cellStyle name="20% - Accent2 6" xfId="513" xr:uid="{00000000-0005-0000-0000-000039000000}"/>
    <cellStyle name="20% - Accent3 2" xfId="8" xr:uid="{00000000-0005-0000-0000-00003A000000}"/>
    <cellStyle name="20% - Accent3 2 2" xfId="336" xr:uid="{00000000-0005-0000-0000-00003B000000}"/>
    <cellStyle name="20% - Accent3 2 2 2" xfId="471" xr:uid="{00000000-0005-0000-0000-00003C000000}"/>
    <cellStyle name="20% - Accent3 2 3" xfId="99" xr:uid="{00000000-0005-0000-0000-00003D000000}"/>
    <cellStyle name="20% - Accent3 3" xfId="100" xr:uid="{00000000-0005-0000-0000-00003E000000}"/>
    <cellStyle name="20% - Accent3 4" xfId="98" xr:uid="{00000000-0005-0000-0000-00003F000000}"/>
    <cellStyle name="20% - Accent3 5" xfId="408" xr:uid="{00000000-0005-0000-0000-000040000000}"/>
    <cellStyle name="20% - Accent3 6" xfId="514" xr:uid="{00000000-0005-0000-0000-000041000000}"/>
    <cellStyle name="20% - Accent4 2" xfId="9" xr:uid="{00000000-0005-0000-0000-000042000000}"/>
    <cellStyle name="20% - Accent4 2 2" xfId="337" xr:uid="{00000000-0005-0000-0000-000043000000}"/>
    <cellStyle name="20% - Accent4 2 2 2" xfId="472" xr:uid="{00000000-0005-0000-0000-000044000000}"/>
    <cellStyle name="20% - Accent4 2 3" xfId="102" xr:uid="{00000000-0005-0000-0000-000045000000}"/>
    <cellStyle name="20% - Accent4 3" xfId="103" xr:uid="{00000000-0005-0000-0000-000046000000}"/>
    <cellStyle name="20% - Accent4 4" xfId="101" xr:uid="{00000000-0005-0000-0000-000047000000}"/>
    <cellStyle name="20% - Accent4 5" xfId="409" xr:uid="{00000000-0005-0000-0000-000048000000}"/>
    <cellStyle name="20% - Accent4 6" xfId="515" xr:uid="{00000000-0005-0000-0000-000049000000}"/>
    <cellStyle name="20% - Accent5 2" xfId="10" xr:uid="{00000000-0005-0000-0000-00004A000000}"/>
    <cellStyle name="20% - Accent5 2 2" xfId="338" xr:uid="{00000000-0005-0000-0000-00004B000000}"/>
    <cellStyle name="20% - Accent5 2 2 2" xfId="473" xr:uid="{00000000-0005-0000-0000-00004C000000}"/>
    <cellStyle name="20% - Accent5 2 3" xfId="105" xr:uid="{00000000-0005-0000-0000-00004D000000}"/>
    <cellStyle name="20% - Accent5 3" xfId="106" xr:uid="{00000000-0005-0000-0000-00004E000000}"/>
    <cellStyle name="20% - Accent5 4" xfId="104" xr:uid="{00000000-0005-0000-0000-00004F000000}"/>
    <cellStyle name="20% - Accent5 5" xfId="410" xr:uid="{00000000-0005-0000-0000-000050000000}"/>
    <cellStyle name="20% - Accent5 6" xfId="516" xr:uid="{00000000-0005-0000-0000-000051000000}"/>
    <cellStyle name="20% - Accent6 2" xfId="11" xr:uid="{00000000-0005-0000-0000-000052000000}"/>
    <cellStyle name="20% - Accent6 2 2" xfId="339" xr:uid="{00000000-0005-0000-0000-000053000000}"/>
    <cellStyle name="20% - Accent6 2 2 2" xfId="474" xr:uid="{00000000-0005-0000-0000-000054000000}"/>
    <cellStyle name="20% - Accent6 2 3" xfId="108" xr:uid="{00000000-0005-0000-0000-000055000000}"/>
    <cellStyle name="20% - Accent6 3" xfId="109" xr:uid="{00000000-0005-0000-0000-000056000000}"/>
    <cellStyle name="20% - Accent6 4" xfId="107" xr:uid="{00000000-0005-0000-0000-000057000000}"/>
    <cellStyle name="20% - Accent6 5" xfId="411" xr:uid="{00000000-0005-0000-0000-000058000000}"/>
    <cellStyle name="20% - Accent6 6" xfId="517" xr:uid="{00000000-0005-0000-0000-000059000000}"/>
    <cellStyle name="40% - Accent1 2" xfId="12" xr:uid="{00000000-0005-0000-0000-00005A000000}"/>
    <cellStyle name="40% - Accent1 2 2" xfId="340" xr:uid="{00000000-0005-0000-0000-00005B000000}"/>
    <cellStyle name="40% - Accent1 2 2 2" xfId="475" xr:uid="{00000000-0005-0000-0000-00005C000000}"/>
    <cellStyle name="40% - Accent1 2 3" xfId="111" xr:uid="{00000000-0005-0000-0000-00005D000000}"/>
    <cellStyle name="40% - Accent1 3" xfId="112" xr:uid="{00000000-0005-0000-0000-00005E000000}"/>
    <cellStyle name="40% - Accent1 4" xfId="110" xr:uid="{00000000-0005-0000-0000-00005F000000}"/>
    <cellStyle name="40% - Accent1 5" xfId="412" xr:uid="{00000000-0005-0000-0000-000060000000}"/>
    <cellStyle name="40% - Accent1 6" xfId="518" xr:uid="{00000000-0005-0000-0000-000061000000}"/>
    <cellStyle name="40% - Accent2 2" xfId="13" xr:uid="{00000000-0005-0000-0000-000062000000}"/>
    <cellStyle name="40% - Accent2 2 2" xfId="341" xr:uid="{00000000-0005-0000-0000-000063000000}"/>
    <cellStyle name="40% - Accent2 2 2 2" xfId="476" xr:uid="{00000000-0005-0000-0000-000064000000}"/>
    <cellStyle name="40% - Accent2 2 3" xfId="114" xr:uid="{00000000-0005-0000-0000-000065000000}"/>
    <cellStyle name="40% - Accent2 3" xfId="115" xr:uid="{00000000-0005-0000-0000-000066000000}"/>
    <cellStyle name="40% - Accent2 4" xfId="113" xr:uid="{00000000-0005-0000-0000-000067000000}"/>
    <cellStyle name="40% - Accent2 5" xfId="413" xr:uid="{00000000-0005-0000-0000-000068000000}"/>
    <cellStyle name="40% - Accent2 6" xfId="519" xr:uid="{00000000-0005-0000-0000-000069000000}"/>
    <cellStyle name="40% - Accent3 2" xfId="14" xr:uid="{00000000-0005-0000-0000-00006A000000}"/>
    <cellStyle name="40% - Accent3 2 2" xfId="342" xr:uid="{00000000-0005-0000-0000-00006B000000}"/>
    <cellStyle name="40% - Accent3 2 2 2" xfId="477" xr:uid="{00000000-0005-0000-0000-00006C000000}"/>
    <cellStyle name="40% - Accent3 2 3" xfId="117" xr:uid="{00000000-0005-0000-0000-00006D000000}"/>
    <cellStyle name="40% - Accent3 3" xfId="118" xr:uid="{00000000-0005-0000-0000-00006E000000}"/>
    <cellStyle name="40% - Accent3 4" xfId="116" xr:uid="{00000000-0005-0000-0000-00006F000000}"/>
    <cellStyle name="40% - Accent3 5" xfId="414" xr:uid="{00000000-0005-0000-0000-000070000000}"/>
    <cellStyle name="40% - Accent3 6" xfId="520" xr:uid="{00000000-0005-0000-0000-000071000000}"/>
    <cellStyle name="40% - Accent4 2" xfId="15" xr:uid="{00000000-0005-0000-0000-000072000000}"/>
    <cellStyle name="40% - Accent4 2 2" xfId="343" xr:uid="{00000000-0005-0000-0000-000073000000}"/>
    <cellStyle name="40% - Accent4 2 2 2" xfId="478" xr:uid="{00000000-0005-0000-0000-000074000000}"/>
    <cellStyle name="40% - Accent4 2 3" xfId="120" xr:uid="{00000000-0005-0000-0000-000075000000}"/>
    <cellStyle name="40% - Accent4 3" xfId="121" xr:uid="{00000000-0005-0000-0000-000076000000}"/>
    <cellStyle name="40% - Accent4 4" xfId="119" xr:uid="{00000000-0005-0000-0000-000077000000}"/>
    <cellStyle name="40% - Accent4 5" xfId="415" xr:uid="{00000000-0005-0000-0000-000078000000}"/>
    <cellStyle name="40% - Accent4 6" xfId="521" xr:uid="{00000000-0005-0000-0000-000079000000}"/>
    <cellStyle name="40% - Accent5 2" xfId="16" xr:uid="{00000000-0005-0000-0000-00007A000000}"/>
    <cellStyle name="40% - Accent5 2 2" xfId="344" xr:uid="{00000000-0005-0000-0000-00007B000000}"/>
    <cellStyle name="40% - Accent5 2 2 2" xfId="479" xr:uid="{00000000-0005-0000-0000-00007C000000}"/>
    <cellStyle name="40% - Accent5 2 3" xfId="123" xr:uid="{00000000-0005-0000-0000-00007D000000}"/>
    <cellStyle name="40% - Accent5 3" xfId="124" xr:uid="{00000000-0005-0000-0000-00007E000000}"/>
    <cellStyle name="40% - Accent5 4" xfId="122" xr:uid="{00000000-0005-0000-0000-00007F000000}"/>
    <cellStyle name="40% - Accent5 5" xfId="416" xr:uid="{00000000-0005-0000-0000-000080000000}"/>
    <cellStyle name="40% - Accent5 6" xfId="522" xr:uid="{00000000-0005-0000-0000-000081000000}"/>
    <cellStyle name="40% - Accent6 2" xfId="17" xr:uid="{00000000-0005-0000-0000-000082000000}"/>
    <cellStyle name="40% - Accent6 2 2" xfId="345" xr:uid="{00000000-0005-0000-0000-000083000000}"/>
    <cellStyle name="40% - Accent6 2 2 2" xfId="480" xr:uid="{00000000-0005-0000-0000-000084000000}"/>
    <cellStyle name="40% - Accent6 2 3" xfId="126" xr:uid="{00000000-0005-0000-0000-000085000000}"/>
    <cellStyle name="40% - Accent6 3" xfId="127" xr:uid="{00000000-0005-0000-0000-000086000000}"/>
    <cellStyle name="40% - Accent6 4" xfId="125" xr:uid="{00000000-0005-0000-0000-000087000000}"/>
    <cellStyle name="40% - Accent6 5" xfId="417" xr:uid="{00000000-0005-0000-0000-000088000000}"/>
    <cellStyle name="40% - Accent6 6" xfId="523" xr:uid="{00000000-0005-0000-0000-000089000000}"/>
    <cellStyle name="60% - Accent1 2" xfId="18" xr:uid="{00000000-0005-0000-0000-00008A000000}"/>
    <cellStyle name="60% - Accent1 2 2" xfId="346" xr:uid="{00000000-0005-0000-0000-00008B000000}"/>
    <cellStyle name="60% - Accent1 2 2 2" xfId="481" xr:uid="{00000000-0005-0000-0000-00008C000000}"/>
    <cellStyle name="60% - Accent1 2 3" xfId="129" xr:uid="{00000000-0005-0000-0000-00008D000000}"/>
    <cellStyle name="60% - Accent1 3" xfId="130" xr:uid="{00000000-0005-0000-0000-00008E000000}"/>
    <cellStyle name="60% - Accent1 4" xfId="128" xr:uid="{00000000-0005-0000-0000-00008F000000}"/>
    <cellStyle name="60% - Accent1 5" xfId="418" xr:uid="{00000000-0005-0000-0000-000090000000}"/>
    <cellStyle name="60% - Accent1 6" xfId="524" xr:uid="{00000000-0005-0000-0000-000091000000}"/>
    <cellStyle name="60% - Accent2 2" xfId="19" xr:uid="{00000000-0005-0000-0000-000092000000}"/>
    <cellStyle name="60% - Accent2 2 2" xfId="347" xr:uid="{00000000-0005-0000-0000-000093000000}"/>
    <cellStyle name="60% - Accent2 2 2 2" xfId="482" xr:uid="{00000000-0005-0000-0000-000094000000}"/>
    <cellStyle name="60% - Accent2 2 3" xfId="132" xr:uid="{00000000-0005-0000-0000-000095000000}"/>
    <cellStyle name="60% - Accent2 3" xfId="133" xr:uid="{00000000-0005-0000-0000-000096000000}"/>
    <cellStyle name="60% - Accent2 4" xfId="131" xr:uid="{00000000-0005-0000-0000-000097000000}"/>
    <cellStyle name="60% - Accent2 5" xfId="419" xr:uid="{00000000-0005-0000-0000-000098000000}"/>
    <cellStyle name="60% - Accent2 6" xfId="525" xr:uid="{00000000-0005-0000-0000-000099000000}"/>
    <cellStyle name="60% - Accent3 2" xfId="20" xr:uid="{00000000-0005-0000-0000-00009A000000}"/>
    <cellStyle name="60% - Accent3 2 2" xfId="348" xr:uid="{00000000-0005-0000-0000-00009B000000}"/>
    <cellStyle name="60% - Accent3 2 2 2" xfId="483" xr:uid="{00000000-0005-0000-0000-00009C000000}"/>
    <cellStyle name="60% - Accent3 2 3" xfId="135" xr:uid="{00000000-0005-0000-0000-00009D000000}"/>
    <cellStyle name="60% - Accent3 3" xfId="136" xr:uid="{00000000-0005-0000-0000-00009E000000}"/>
    <cellStyle name="60% - Accent3 4" xfId="134" xr:uid="{00000000-0005-0000-0000-00009F000000}"/>
    <cellStyle name="60% - Accent3 5" xfId="420" xr:uid="{00000000-0005-0000-0000-0000A0000000}"/>
    <cellStyle name="60% - Accent3 6" xfId="526" xr:uid="{00000000-0005-0000-0000-0000A1000000}"/>
    <cellStyle name="60% - Accent4 2" xfId="21" xr:uid="{00000000-0005-0000-0000-0000A2000000}"/>
    <cellStyle name="60% - Accent4 2 2" xfId="349" xr:uid="{00000000-0005-0000-0000-0000A3000000}"/>
    <cellStyle name="60% - Accent4 2 2 2" xfId="484" xr:uid="{00000000-0005-0000-0000-0000A4000000}"/>
    <cellStyle name="60% - Accent4 2 3" xfId="138" xr:uid="{00000000-0005-0000-0000-0000A5000000}"/>
    <cellStyle name="60% - Accent4 3" xfId="139" xr:uid="{00000000-0005-0000-0000-0000A6000000}"/>
    <cellStyle name="60% - Accent4 4" xfId="137" xr:uid="{00000000-0005-0000-0000-0000A7000000}"/>
    <cellStyle name="60% - Accent4 5" xfId="421" xr:uid="{00000000-0005-0000-0000-0000A8000000}"/>
    <cellStyle name="60% - Accent4 6" xfId="527" xr:uid="{00000000-0005-0000-0000-0000A9000000}"/>
    <cellStyle name="60% - Accent5 2" xfId="22" xr:uid="{00000000-0005-0000-0000-0000AA000000}"/>
    <cellStyle name="60% - Accent5 2 2" xfId="350" xr:uid="{00000000-0005-0000-0000-0000AB000000}"/>
    <cellStyle name="60% - Accent5 2 2 2" xfId="485" xr:uid="{00000000-0005-0000-0000-0000AC000000}"/>
    <cellStyle name="60% - Accent5 2 3" xfId="141" xr:uid="{00000000-0005-0000-0000-0000AD000000}"/>
    <cellStyle name="60% - Accent5 3" xfId="142" xr:uid="{00000000-0005-0000-0000-0000AE000000}"/>
    <cellStyle name="60% - Accent5 4" xfId="140" xr:uid="{00000000-0005-0000-0000-0000AF000000}"/>
    <cellStyle name="60% - Accent5 5" xfId="422" xr:uid="{00000000-0005-0000-0000-0000B0000000}"/>
    <cellStyle name="60% - Accent5 6" xfId="528" xr:uid="{00000000-0005-0000-0000-0000B1000000}"/>
    <cellStyle name="60% - Accent6 2" xfId="23" xr:uid="{00000000-0005-0000-0000-0000B2000000}"/>
    <cellStyle name="60% - Accent6 2 2" xfId="351" xr:uid="{00000000-0005-0000-0000-0000B3000000}"/>
    <cellStyle name="60% - Accent6 2 2 2" xfId="486" xr:uid="{00000000-0005-0000-0000-0000B4000000}"/>
    <cellStyle name="60% - Accent6 2 3" xfId="144" xr:uid="{00000000-0005-0000-0000-0000B5000000}"/>
    <cellStyle name="60% - Accent6 3" xfId="145" xr:uid="{00000000-0005-0000-0000-0000B6000000}"/>
    <cellStyle name="60% - Accent6 4" xfId="143" xr:uid="{00000000-0005-0000-0000-0000B7000000}"/>
    <cellStyle name="60% - Accent6 5" xfId="423" xr:uid="{00000000-0005-0000-0000-0000B8000000}"/>
    <cellStyle name="60% - Accent6 6" xfId="529" xr:uid="{00000000-0005-0000-0000-0000B9000000}"/>
    <cellStyle name="Accent1 2" xfId="24" xr:uid="{00000000-0005-0000-0000-0000BA000000}"/>
    <cellStyle name="Accent1 2 2" xfId="352" xr:uid="{00000000-0005-0000-0000-0000BB000000}"/>
    <cellStyle name="Accent1 2 2 2" xfId="487" xr:uid="{00000000-0005-0000-0000-0000BC000000}"/>
    <cellStyle name="Accent1 2 3" xfId="147" xr:uid="{00000000-0005-0000-0000-0000BD000000}"/>
    <cellStyle name="Accent1 3" xfId="148" xr:uid="{00000000-0005-0000-0000-0000BE000000}"/>
    <cellStyle name="Accent1 4" xfId="146" xr:uid="{00000000-0005-0000-0000-0000BF000000}"/>
    <cellStyle name="Accent1 5" xfId="424" xr:uid="{00000000-0005-0000-0000-0000C0000000}"/>
    <cellStyle name="Accent1 6" xfId="530" xr:uid="{00000000-0005-0000-0000-0000C1000000}"/>
    <cellStyle name="Accent2 2" xfId="25" xr:uid="{00000000-0005-0000-0000-0000C2000000}"/>
    <cellStyle name="Accent2 2 2" xfId="353" xr:uid="{00000000-0005-0000-0000-0000C3000000}"/>
    <cellStyle name="Accent2 2 2 2" xfId="488" xr:uid="{00000000-0005-0000-0000-0000C4000000}"/>
    <cellStyle name="Accent2 2 3" xfId="150" xr:uid="{00000000-0005-0000-0000-0000C5000000}"/>
    <cellStyle name="Accent2 3" xfId="151" xr:uid="{00000000-0005-0000-0000-0000C6000000}"/>
    <cellStyle name="Accent2 4" xfId="149" xr:uid="{00000000-0005-0000-0000-0000C7000000}"/>
    <cellStyle name="Accent2 5" xfId="425" xr:uid="{00000000-0005-0000-0000-0000C8000000}"/>
    <cellStyle name="Accent2 6" xfId="531" xr:uid="{00000000-0005-0000-0000-0000C9000000}"/>
    <cellStyle name="Accent3 2" xfId="26" xr:uid="{00000000-0005-0000-0000-0000CA000000}"/>
    <cellStyle name="Accent3 2 2" xfId="354" xr:uid="{00000000-0005-0000-0000-0000CB000000}"/>
    <cellStyle name="Accent3 2 2 2" xfId="489" xr:uid="{00000000-0005-0000-0000-0000CC000000}"/>
    <cellStyle name="Accent3 2 3" xfId="153" xr:uid="{00000000-0005-0000-0000-0000CD000000}"/>
    <cellStyle name="Accent3 3" xfId="154" xr:uid="{00000000-0005-0000-0000-0000CE000000}"/>
    <cellStyle name="Accent3 4" xfId="152" xr:uid="{00000000-0005-0000-0000-0000CF000000}"/>
    <cellStyle name="Accent3 5" xfId="426" xr:uid="{00000000-0005-0000-0000-0000D0000000}"/>
    <cellStyle name="Accent3 6" xfId="532" xr:uid="{00000000-0005-0000-0000-0000D1000000}"/>
    <cellStyle name="Accent4 2" xfId="27" xr:uid="{00000000-0005-0000-0000-0000D2000000}"/>
    <cellStyle name="Accent4 2 2" xfId="355" xr:uid="{00000000-0005-0000-0000-0000D3000000}"/>
    <cellStyle name="Accent4 2 2 2" xfId="490" xr:uid="{00000000-0005-0000-0000-0000D4000000}"/>
    <cellStyle name="Accent4 2 3" xfId="156" xr:uid="{00000000-0005-0000-0000-0000D5000000}"/>
    <cellStyle name="Accent4 3" xfId="157" xr:uid="{00000000-0005-0000-0000-0000D6000000}"/>
    <cellStyle name="Accent4 4" xfId="155" xr:uid="{00000000-0005-0000-0000-0000D7000000}"/>
    <cellStyle name="Accent4 5" xfId="427" xr:uid="{00000000-0005-0000-0000-0000D8000000}"/>
    <cellStyle name="Accent4 6" xfId="533" xr:uid="{00000000-0005-0000-0000-0000D9000000}"/>
    <cellStyle name="Accent5 2" xfId="28" xr:uid="{00000000-0005-0000-0000-0000DA000000}"/>
    <cellStyle name="Accent5 2 2" xfId="356" xr:uid="{00000000-0005-0000-0000-0000DB000000}"/>
    <cellStyle name="Accent5 2 2 2" xfId="491" xr:uid="{00000000-0005-0000-0000-0000DC000000}"/>
    <cellStyle name="Accent5 2 3" xfId="159" xr:uid="{00000000-0005-0000-0000-0000DD000000}"/>
    <cellStyle name="Accent5 3" xfId="160" xr:uid="{00000000-0005-0000-0000-0000DE000000}"/>
    <cellStyle name="Accent5 4" xfId="158" xr:uid="{00000000-0005-0000-0000-0000DF000000}"/>
    <cellStyle name="Accent5 5" xfId="428" xr:uid="{00000000-0005-0000-0000-0000E0000000}"/>
    <cellStyle name="Accent5 6" xfId="534" xr:uid="{00000000-0005-0000-0000-0000E1000000}"/>
    <cellStyle name="Accent6 2" xfId="29" xr:uid="{00000000-0005-0000-0000-0000E2000000}"/>
    <cellStyle name="Accent6 2 2" xfId="357" xr:uid="{00000000-0005-0000-0000-0000E3000000}"/>
    <cellStyle name="Accent6 2 2 2" xfId="492" xr:uid="{00000000-0005-0000-0000-0000E4000000}"/>
    <cellStyle name="Accent6 2 3" xfId="162" xr:uid="{00000000-0005-0000-0000-0000E5000000}"/>
    <cellStyle name="Accent6 3" xfId="163" xr:uid="{00000000-0005-0000-0000-0000E6000000}"/>
    <cellStyle name="Accent6 4" xfId="161" xr:uid="{00000000-0005-0000-0000-0000E7000000}"/>
    <cellStyle name="Accent6 5" xfId="429" xr:uid="{00000000-0005-0000-0000-0000E8000000}"/>
    <cellStyle name="Accent6 6" xfId="535" xr:uid="{00000000-0005-0000-0000-0000E9000000}"/>
    <cellStyle name="Actual Date" xfId="358" xr:uid="{00000000-0005-0000-0000-0000EA000000}"/>
    <cellStyle name="Actual Date 2" xfId="536" xr:uid="{00000000-0005-0000-0000-0000EB000000}"/>
    <cellStyle name="Adjustable" xfId="164" xr:uid="{00000000-0005-0000-0000-0000EC000000}"/>
    <cellStyle name="Adjustable 2" xfId="537" xr:uid="{00000000-0005-0000-0000-0000ED000000}"/>
    <cellStyle name="Bad 2" xfId="30" xr:uid="{00000000-0005-0000-0000-0000EE000000}"/>
    <cellStyle name="Bad 2 2" xfId="359" xr:uid="{00000000-0005-0000-0000-0000EF000000}"/>
    <cellStyle name="Bad 2 2 2" xfId="493" xr:uid="{00000000-0005-0000-0000-0000F0000000}"/>
    <cellStyle name="Bad 2 3" xfId="166" xr:uid="{00000000-0005-0000-0000-0000F1000000}"/>
    <cellStyle name="Bad 3" xfId="167" xr:uid="{00000000-0005-0000-0000-0000F2000000}"/>
    <cellStyle name="Bad 4" xfId="165" xr:uid="{00000000-0005-0000-0000-0000F3000000}"/>
    <cellStyle name="Bad 5" xfId="430" xr:uid="{00000000-0005-0000-0000-0000F4000000}"/>
    <cellStyle name="Bad 6" xfId="538" xr:uid="{00000000-0005-0000-0000-0000F5000000}"/>
    <cellStyle name="Calculation 2" xfId="31" xr:uid="{00000000-0005-0000-0000-0000F6000000}"/>
    <cellStyle name="Calculation 2 2" xfId="360" xr:uid="{00000000-0005-0000-0000-0000F7000000}"/>
    <cellStyle name="Calculation 2 2 2" xfId="494" xr:uid="{00000000-0005-0000-0000-0000F8000000}"/>
    <cellStyle name="Calculation 2 3" xfId="169" xr:uid="{00000000-0005-0000-0000-0000F9000000}"/>
    <cellStyle name="Calculation 3" xfId="170" xr:uid="{00000000-0005-0000-0000-0000FA000000}"/>
    <cellStyle name="Calculation 3 2" xfId="539" xr:uid="{00000000-0005-0000-0000-0000FB000000}"/>
    <cellStyle name="Calculation 4" xfId="168" xr:uid="{00000000-0005-0000-0000-0000FC000000}"/>
    <cellStyle name="Calculation 4 2" xfId="540" xr:uid="{00000000-0005-0000-0000-0000FD000000}"/>
    <cellStyle name="Calculation 5" xfId="431" xr:uid="{00000000-0005-0000-0000-0000FE000000}"/>
    <cellStyle name="Calculation 5 2" xfId="541" xr:uid="{00000000-0005-0000-0000-0000FF000000}"/>
    <cellStyle name="Calculation 6" xfId="542" xr:uid="{00000000-0005-0000-0000-000000010000}"/>
    <cellStyle name="Check Cell 2" xfId="32" xr:uid="{00000000-0005-0000-0000-000001010000}"/>
    <cellStyle name="Check Cell 2 2" xfId="361" xr:uid="{00000000-0005-0000-0000-000002010000}"/>
    <cellStyle name="Check Cell 2 2 2" xfId="495" xr:uid="{00000000-0005-0000-0000-000003010000}"/>
    <cellStyle name="Check Cell 2 3" xfId="172" xr:uid="{00000000-0005-0000-0000-000004010000}"/>
    <cellStyle name="Check Cell 3" xfId="173" xr:uid="{00000000-0005-0000-0000-000005010000}"/>
    <cellStyle name="Check Cell 4" xfId="171" xr:uid="{00000000-0005-0000-0000-000006010000}"/>
    <cellStyle name="Check Cell 5" xfId="432" xr:uid="{00000000-0005-0000-0000-000007010000}"/>
    <cellStyle name="Check Cell 6" xfId="543" xr:uid="{00000000-0005-0000-0000-000008010000}"/>
    <cellStyle name="Comma 0" xfId="174" xr:uid="{00000000-0005-0000-0000-000009010000}"/>
    <cellStyle name="Comma 10" xfId="310" xr:uid="{00000000-0005-0000-0000-00000A010000}"/>
    <cellStyle name="Comma 11" xfId="321" xr:uid="{00000000-0005-0000-0000-00000B010000}"/>
    <cellStyle name="Comma 12" xfId="313" xr:uid="{00000000-0005-0000-0000-00000C010000}"/>
    <cellStyle name="Comma 12 2" xfId="544" xr:uid="{00000000-0005-0000-0000-00000D010000}"/>
    <cellStyle name="Comma 12 3" xfId="433" xr:uid="{00000000-0005-0000-0000-00000E010000}"/>
    <cellStyle name="Comma 13" xfId="545" xr:uid="{00000000-0005-0000-0000-00000F010000}"/>
    <cellStyle name="Comma 13 2" xfId="546" xr:uid="{00000000-0005-0000-0000-000010010000}"/>
    <cellStyle name="Comma 13 3" xfId="547" xr:uid="{00000000-0005-0000-0000-000011010000}"/>
    <cellStyle name="Comma 13 3 2" xfId="851" xr:uid="{00000000-0005-0000-0000-000012010000}"/>
    <cellStyle name="Comma 13 3 2 2" xfId="912" xr:uid="{00000000-0005-0000-0000-000013010000}"/>
    <cellStyle name="Comma 13 3 2 2 2" xfId="1026" xr:uid="{00000000-0005-0000-0000-000014010000}"/>
    <cellStyle name="Comma 13 3 2 3" xfId="1025" xr:uid="{00000000-0005-0000-0000-000015010000}"/>
    <cellStyle name="Comma 13 3 3" xfId="934" xr:uid="{00000000-0005-0000-0000-000016010000}"/>
    <cellStyle name="Comma 13 3 3 2" xfId="1027" xr:uid="{00000000-0005-0000-0000-000017010000}"/>
    <cellStyle name="Comma 13 3 4" xfId="897" xr:uid="{00000000-0005-0000-0000-000018010000}"/>
    <cellStyle name="Comma 13 3 4 2" xfId="1028" xr:uid="{00000000-0005-0000-0000-000019010000}"/>
    <cellStyle name="Comma 13 3 5" xfId="995" xr:uid="{00000000-0005-0000-0000-00001A010000}"/>
    <cellStyle name="Comma 13 3 5 2" xfId="1029" xr:uid="{00000000-0005-0000-0000-00001B010000}"/>
    <cellStyle name="Comma 13 3 6" xfId="836" xr:uid="{00000000-0005-0000-0000-00001C010000}"/>
    <cellStyle name="Comma 13 3 6 2" xfId="1030" xr:uid="{00000000-0005-0000-0000-00001D010000}"/>
    <cellStyle name="Comma 13 3 7" xfId="1024" xr:uid="{00000000-0005-0000-0000-00001E010000}"/>
    <cellStyle name="Comma 14" xfId="548" xr:uid="{00000000-0005-0000-0000-00001F010000}"/>
    <cellStyle name="Comma 14 2" xfId="549" xr:uid="{00000000-0005-0000-0000-000020010000}"/>
    <cellStyle name="Comma 14 2 2" xfId="550" xr:uid="{00000000-0005-0000-0000-000021010000}"/>
    <cellStyle name="Comma 14 3" xfId="551" xr:uid="{00000000-0005-0000-0000-000022010000}"/>
    <cellStyle name="Comma 15" xfId="552" xr:uid="{00000000-0005-0000-0000-000023010000}"/>
    <cellStyle name="Comma 15 2" xfId="553" xr:uid="{00000000-0005-0000-0000-000024010000}"/>
    <cellStyle name="Comma 15 2 2" xfId="554" xr:uid="{00000000-0005-0000-0000-000025010000}"/>
    <cellStyle name="Comma 15 2 2 2" xfId="854" xr:uid="{00000000-0005-0000-0000-000026010000}"/>
    <cellStyle name="Comma 15 2 2 2 2" xfId="915" xr:uid="{00000000-0005-0000-0000-000027010000}"/>
    <cellStyle name="Comma 15 2 2 2 2 2" xfId="1035" xr:uid="{00000000-0005-0000-0000-000028010000}"/>
    <cellStyle name="Comma 15 2 2 2 3" xfId="1034" xr:uid="{00000000-0005-0000-0000-000029010000}"/>
    <cellStyle name="Comma 15 2 2 3" xfId="937" xr:uid="{00000000-0005-0000-0000-00002A010000}"/>
    <cellStyle name="Comma 15 2 2 3 2" xfId="1036" xr:uid="{00000000-0005-0000-0000-00002B010000}"/>
    <cellStyle name="Comma 15 2 2 4" xfId="900" xr:uid="{00000000-0005-0000-0000-00002C010000}"/>
    <cellStyle name="Comma 15 2 2 4 2" xfId="1037" xr:uid="{00000000-0005-0000-0000-00002D010000}"/>
    <cellStyle name="Comma 15 2 2 5" xfId="998" xr:uid="{00000000-0005-0000-0000-00002E010000}"/>
    <cellStyle name="Comma 15 2 2 5 2" xfId="1038" xr:uid="{00000000-0005-0000-0000-00002F010000}"/>
    <cellStyle name="Comma 15 2 2 6" xfId="839" xr:uid="{00000000-0005-0000-0000-000030010000}"/>
    <cellStyle name="Comma 15 2 2 6 2" xfId="1039" xr:uid="{00000000-0005-0000-0000-000031010000}"/>
    <cellStyle name="Comma 15 2 2 7" xfId="1033" xr:uid="{00000000-0005-0000-0000-000032010000}"/>
    <cellStyle name="Comma 15 2 3" xfId="853" xr:uid="{00000000-0005-0000-0000-000033010000}"/>
    <cellStyle name="Comma 15 2 3 2" xfId="914" xr:uid="{00000000-0005-0000-0000-000034010000}"/>
    <cellStyle name="Comma 15 2 3 2 2" xfId="1041" xr:uid="{00000000-0005-0000-0000-000035010000}"/>
    <cellStyle name="Comma 15 2 3 3" xfId="1040" xr:uid="{00000000-0005-0000-0000-000036010000}"/>
    <cellStyle name="Comma 15 2 4" xfId="936" xr:uid="{00000000-0005-0000-0000-000037010000}"/>
    <cellStyle name="Comma 15 2 4 2" xfId="1042" xr:uid="{00000000-0005-0000-0000-000038010000}"/>
    <cellStyle name="Comma 15 2 5" xfId="899" xr:uid="{00000000-0005-0000-0000-000039010000}"/>
    <cellStyle name="Comma 15 2 5 2" xfId="1043" xr:uid="{00000000-0005-0000-0000-00003A010000}"/>
    <cellStyle name="Comma 15 2 6" xfId="997" xr:uid="{00000000-0005-0000-0000-00003B010000}"/>
    <cellStyle name="Comma 15 2 6 2" xfId="1044" xr:uid="{00000000-0005-0000-0000-00003C010000}"/>
    <cellStyle name="Comma 15 2 7" xfId="838" xr:uid="{00000000-0005-0000-0000-00003D010000}"/>
    <cellStyle name="Comma 15 2 7 2" xfId="1045" xr:uid="{00000000-0005-0000-0000-00003E010000}"/>
    <cellStyle name="Comma 15 2 8" xfId="1032" xr:uid="{00000000-0005-0000-0000-00003F010000}"/>
    <cellStyle name="Comma 15 3" xfId="555" xr:uid="{00000000-0005-0000-0000-000040010000}"/>
    <cellStyle name="Comma 15 3 2" xfId="855" xr:uid="{00000000-0005-0000-0000-000041010000}"/>
    <cellStyle name="Comma 15 3 2 2" xfId="916" xr:uid="{00000000-0005-0000-0000-000042010000}"/>
    <cellStyle name="Comma 15 3 2 2 2" xfId="1048" xr:uid="{00000000-0005-0000-0000-000043010000}"/>
    <cellStyle name="Comma 15 3 2 3" xfId="1047" xr:uid="{00000000-0005-0000-0000-000044010000}"/>
    <cellStyle name="Comma 15 3 3" xfId="938" xr:uid="{00000000-0005-0000-0000-000045010000}"/>
    <cellStyle name="Comma 15 3 3 2" xfId="1049" xr:uid="{00000000-0005-0000-0000-000046010000}"/>
    <cellStyle name="Comma 15 3 4" xfId="901" xr:uid="{00000000-0005-0000-0000-000047010000}"/>
    <cellStyle name="Comma 15 3 4 2" xfId="1050" xr:uid="{00000000-0005-0000-0000-000048010000}"/>
    <cellStyle name="Comma 15 3 5" xfId="999" xr:uid="{00000000-0005-0000-0000-000049010000}"/>
    <cellStyle name="Comma 15 3 5 2" xfId="1051" xr:uid="{00000000-0005-0000-0000-00004A010000}"/>
    <cellStyle name="Comma 15 3 6" xfId="840" xr:uid="{00000000-0005-0000-0000-00004B010000}"/>
    <cellStyle name="Comma 15 3 6 2" xfId="1052" xr:uid="{00000000-0005-0000-0000-00004C010000}"/>
    <cellStyle name="Comma 15 3 7" xfId="1046" xr:uid="{00000000-0005-0000-0000-00004D010000}"/>
    <cellStyle name="Comma 15 4" xfId="852" xr:uid="{00000000-0005-0000-0000-00004E010000}"/>
    <cellStyle name="Comma 15 4 2" xfId="913" xr:uid="{00000000-0005-0000-0000-00004F010000}"/>
    <cellStyle name="Comma 15 4 2 2" xfId="1054" xr:uid="{00000000-0005-0000-0000-000050010000}"/>
    <cellStyle name="Comma 15 4 3" xfId="1053" xr:uid="{00000000-0005-0000-0000-000051010000}"/>
    <cellStyle name="Comma 15 5" xfId="935" xr:uid="{00000000-0005-0000-0000-000052010000}"/>
    <cellStyle name="Comma 15 5 2" xfId="1055" xr:uid="{00000000-0005-0000-0000-000053010000}"/>
    <cellStyle name="Comma 15 6" xfId="898" xr:uid="{00000000-0005-0000-0000-000054010000}"/>
    <cellStyle name="Comma 15 6 2" xfId="1056" xr:uid="{00000000-0005-0000-0000-000055010000}"/>
    <cellStyle name="Comma 15 7" xfId="996" xr:uid="{00000000-0005-0000-0000-000056010000}"/>
    <cellStyle name="Comma 15 7 2" xfId="1057" xr:uid="{00000000-0005-0000-0000-000057010000}"/>
    <cellStyle name="Comma 15 8" xfId="837" xr:uid="{00000000-0005-0000-0000-000058010000}"/>
    <cellStyle name="Comma 15 8 2" xfId="1058" xr:uid="{00000000-0005-0000-0000-000059010000}"/>
    <cellStyle name="Comma 15 9" xfId="1031" xr:uid="{00000000-0005-0000-0000-00005A010000}"/>
    <cellStyle name="Comma 16" xfId="556" xr:uid="{00000000-0005-0000-0000-00005B010000}"/>
    <cellStyle name="Comma 17" xfId="557" xr:uid="{00000000-0005-0000-0000-00005C010000}"/>
    <cellStyle name="Comma 18" xfId="404" xr:uid="{00000000-0005-0000-0000-00005D010000}"/>
    <cellStyle name="Comma 18 2" xfId="989" xr:uid="{00000000-0005-0000-0000-00005E010000}"/>
    <cellStyle name="Comma 18 2 2" xfId="1060" xr:uid="{00000000-0005-0000-0000-00005F010000}"/>
    <cellStyle name="Comma 18 3" xfId="933" xr:uid="{00000000-0005-0000-0000-000060010000}"/>
    <cellStyle name="Comma 18 3 2" xfId="1061" xr:uid="{00000000-0005-0000-0000-000061010000}"/>
    <cellStyle name="Comma 18 4" xfId="1059" xr:uid="{00000000-0005-0000-0000-000062010000}"/>
    <cellStyle name="Comma 19" xfId="1202" xr:uid="{00000000-0005-0000-0000-000063010000}"/>
    <cellStyle name="Comma 2" xfId="34" xr:uid="{00000000-0005-0000-0000-000064010000}"/>
    <cellStyle name="Comma 2 2" xfId="175" xr:uid="{00000000-0005-0000-0000-000065010000}"/>
    <cellStyle name="Comma 2 2 2" xfId="362" xr:uid="{00000000-0005-0000-0000-000066010000}"/>
    <cellStyle name="Comma 2 2 2 2" xfId="558" xr:uid="{00000000-0005-0000-0000-000067010000}"/>
    <cellStyle name="Comma 2 2 2 3" xfId="939" xr:uid="{00000000-0005-0000-0000-000068010000}"/>
    <cellStyle name="Comma 2 2 3" xfId="559" xr:uid="{00000000-0005-0000-0000-000069010000}"/>
    <cellStyle name="Comma 2 2 4" xfId="742" xr:uid="{00000000-0005-0000-0000-00006A010000}"/>
    <cellStyle name="Comma 2 2 4 2" xfId="856" xr:uid="{00000000-0005-0000-0000-00006B010000}"/>
    <cellStyle name="Comma 2 2_Augmentation" xfId="560" xr:uid="{00000000-0005-0000-0000-00006C010000}"/>
    <cellStyle name="Comma 2 3" xfId="322" xr:uid="{00000000-0005-0000-0000-00006D010000}"/>
    <cellStyle name="Comma 2 3 2" xfId="561" xr:uid="{00000000-0005-0000-0000-00006E010000}"/>
    <cellStyle name="Comma 2 3 3" xfId="857" xr:uid="{00000000-0005-0000-0000-00006F010000}"/>
    <cellStyle name="Comma 2 3 3 2" xfId="917" xr:uid="{00000000-0005-0000-0000-000070010000}"/>
    <cellStyle name="Comma 2 3 3 2 2" xfId="1063" xr:uid="{00000000-0005-0000-0000-000071010000}"/>
    <cellStyle name="Comma 2 3 3 3" xfId="1062" xr:uid="{00000000-0005-0000-0000-000072010000}"/>
    <cellStyle name="Comma 2 3 4" xfId="892" xr:uid="{00000000-0005-0000-0000-000073010000}"/>
    <cellStyle name="Comma 2 3 4 2" xfId="1064" xr:uid="{00000000-0005-0000-0000-000074010000}"/>
    <cellStyle name="Comma 2 3 5" xfId="813" xr:uid="{00000000-0005-0000-0000-000075010000}"/>
    <cellStyle name="Comma 2 3 5 2" xfId="1065" xr:uid="{00000000-0005-0000-0000-000076010000}"/>
    <cellStyle name="Comma 2 4" xfId="314" xr:uid="{00000000-0005-0000-0000-000077010000}"/>
    <cellStyle name="Comma 2 4 2" xfId="562" xr:uid="{00000000-0005-0000-0000-000078010000}"/>
    <cellStyle name="Comma 2 4 3" xfId="461" xr:uid="{00000000-0005-0000-0000-000079010000}"/>
    <cellStyle name="Comma 2 5" xfId="563" xr:uid="{00000000-0005-0000-0000-00007A010000}"/>
    <cellStyle name="Comma 3" xfId="33" xr:uid="{00000000-0005-0000-0000-00007B010000}"/>
    <cellStyle name="Comma 3 2" xfId="496" xr:uid="{00000000-0005-0000-0000-00007C010000}"/>
    <cellStyle name="Comma 3 3" xfId="176" xr:uid="{00000000-0005-0000-0000-00007D010000}"/>
    <cellStyle name="Comma 4" xfId="177" xr:uid="{00000000-0005-0000-0000-00007E010000}"/>
    <cellStyle name="Comma 4 2" xfId="564" xr:uid="{00000000-0005-0000-0000-00007F010000}"/>
    <cellStyle name="Comma 5" xfId="178" xr:uid="{00000000-0005-0000-0000-000080010000}"/>
    <cellStyle name="Comma 5 2" xfId="179" xr:uid="{00000000-0005-0000-0000-000081010000}"/>
    <cellStyle name="Comma 5 2 2" xfId="565" xr:uid="{00000000-0005-0000-0000-000082010000}"/>
    <cellStyle name="Comma 5 3" xfId="180" xr:uid="{00000000-0005-0000-0000-000083010000}"/>
    <cellStyle name="Comma 6" xfId="181" xr:uid="{00000000-0005-0000-0000-000084010000}"/>
    <cellStyle name="Comma 6 2" xfId="182" xr:uid="{00000000-0005-0000-0000-000085010000}"/>
    <cellStyle name="Comma 6 2 2" xfId="566" xr:uid="{00000000-0005-0000-0000-000086010000}"/>
    <cellStyle name="Comma 6 3" xfId="567" xr:uid="{00000000-0005-0000-0000-000087010000}"/>
    <cellStyle name="Comma 7" xfId="183" xr:uid="{00000000-0005-0000-0000-000088010000}"/>
    <cellStyle name="Comma 7 2" xfId="184" xr:uid="{00000000-0005-0000-0000-000089010000}"/>
    <cellStyle name="Comma 7 2 2" xfId="568" xr:uid="{00000000-0005-0000-0000-00008A010000}"/>
    <cellStyle name="Comma 7 3" xfId="569" xr:uid="{00000000-0005-0000-0000-00008B010000}"/>
    <cellStyle name="Comma 8" xfId="185" xr:uid="{00000000-0005-0000-0000-00008C010000}"/>
    <cellStyle name="Comma 8 2" xfId="186" xr:uid="{00000000-0005-0000-0000-00008D010000}"/>
    <cellStyle name="Comma 9" xfId="187" xr:uid="{00000000-0005-0000-0000-00008E010000}"/>
    <cellStyle name="Comma 9 2" xfId="570" xr:uid="{00000000-0005-0000-0000-00008F010000}"/>
    <cellStyle name="Comma0 - Style1" xfId="363" xr:uid="{00000000-0005-0000-0000-000090010000}"/>
    <cellStyle name="Currency" xfId="1264" builtinId="4"/>
    <cellStyle name="Currency 0" xfId="188" xr:uid="{00000000-0005-0000-0000-000092010000}"/>
    <cellStyle name="Currency 10" xfId="571" xr:uid="{00000000-0005-0000-0000-000093010000}"/>
    <cellStyle name="Currency 10 2" xfId="940" xr:uid="{00000000-0005-0000-0000-000094010000}"/>
    <cellStyle name="Currency 10 3" xfId="817" xr:uid="{00000000-0005-0000-0000-000095010000}"/>
    <cellStyle name="Currency 11" xfId="572" xr:uid="{00000000-0005-0000-0000-000096010000}"/>
    <cellStyle name="Currency 12" xfId="1210" xr:uid="{00000000-0005-0000-0000-000097010000}"/>
    <cellStyle name="Currency 2" xfId="189" xr:uid="{00000000-0005-0000-0000-000098010000}"/>
    <cellStyle name="Currency 2 2" xfId="364" xr:uid="{00000000-0005-0000-0000-000099010000}"/>
    <cellStyle name="Currency 2 2 2" xfId="497" xr:uid="{00000000-0005-0000-0000-00009A010000}"/>
    <cellStyle name="Currency 2 2 3" xfId="941" xr:uid="{00000000-0005-0000-0000-00009B010000}"/>
    <cellStyle name="Currency 2 3" xfId="573" xr:uid="{00000000-0005-0000-0000-00009C010000}"/>
    <cellStyle name="Currency 2 4" xfId="743" xr:uid="{00000000-0005-0000-0000-00009D010000}"/>
    <cellStyle name="Currency 2 4 2" xfId="858" xr:uid="{00000000-0005-0000-0000-00009E010000}"/>
    <cellStyle name="Currency 2 5" xfId="1023" xr:uid="{00000000-0005-0000-0000-00009F010000}"/>
    <cellStyle name="Currency 2_Augmentation" xfId="574" xr:uid="{00000000-0005-0000-0000-0000A0010000}"/>
    <cellStyle name="Currency 3" xfId="190" xr:uid="{00000000-0005-0000-0000-0000A1010000}"/>
    <cellStyle name="Currency 3 2" xfId="575" xr:uid="{00000000-0005-0000-0000-0000A2010000}"/>
    <cellStyle name="Currency 4" xfId="2" xr:uid="{00000000-0005-0000-0000-0000A3010000}"/>
    <cellStyle name="Currency 5" xfId="323" xr:uid="{00000000-0005-0000-0000-0000A4010000}"/>
    <cellStyle name="Currency 6" xfId="315" xr:uid="{00000000-0005-0000-0000-0000A5010000}"/>
    <cellStyle name="Currency 6 2" xfId="576" xr:uid="{00000000-0005-0000-0000-0000A6010000}"/>
    <cellStyle name="Currency 6 3" xfId="434" xr:uid="{00000000-0005-0000-0000-0000A7010000}"/>
    <cellStyle name="Currency 7" xfId="577" xr:uid="{00000000-0005-0000-0000-0000A8010000}"/>
    <cellStyle name="Currency 7 2" xfId="578" xr:uid="{00000000-0005-0000-0000-0000A9010000}"/>
    <cellStyle name="Currency 7 3" xfId="579" xr:uid="{00000000-0005-0000-0000-0000AA010000}"/>
    <cellStyle name="Currency 7 3 2" xfId="859" xr:uid="{00000000-0005-0000-0000-0000AB010000}"/>
    <cellStyle name="Currency 7 3 2 2" xfId="918" xr:uid="{00000000-0005-0000-0000-0000AC010000}"/>
    <cellStyle name="Currency 7 3 2 2 2" xfId="1068" xr:uid="{00000000-0005-0000-0000-0000AD010000}"/>
    <cellStyle name="Currency 7 3 2 3" xfId="1067" xr:uid="{00000000-0005-0000-0000-0000AE010000}"/>
    <cellStyle name="Currency 7 3 3" xfId="942" xr:uid="{00000000-0005-0000-0000-0000AF010000}"/>
    <cellStyle name="Currency 7 3 3 2" xfId="1069" xr:uid="{00000000-0005-0000-0000-0000B0010000}"/>
    <cellStyle name="Currency 7 3 4" xfId="902" xr:uid="{00000000-0005-0000-0000-0000B1010000}"/>
    <cellStyle name="Currency 7 3 4 2" xfId="1070" xr:uid="{00000000-0005-0000-0000-0000B2010000}"/>
    <cellStyle name="Currency 7 3 5" xfId="1000" xr:uid="{00000000-0005-0000-0000-0000B3010000}"/>
    <cellStyle name="Currency 7 3 5 2" xfId="1071" xr:uid="{00000000-0005-0000-0000-0000B4010000}"/>
    <cellStyle name="Currency 7 3 6" xfId="841" xr:uid="{00000000-0005-0000-0000-0000B5010000}"/>
    <cellStyle name="Currency 7 3 6 2" xfId="1072" xr:uid="{00000000-0005-0000-0000-0000B6010000}"/>
    <cellStyle name="Currency 7 3 7" xfId="1066" xr:uid="{00000000-0005-0000-0000-0000B7010000}"/>
    <cellStyle name="Currency 8" xfId="580" xr:uid="{00000000-0005-0000-0000-0000B8010000}"/>
    <cellStyle name="Currency 8 2" xfId="581" xr:uid="{00000000-0005-0000-0000-0000B9010000}"/>
    <cellStyle name="Currency 8 3" xfId="582" xr:uid="{00000000-0005-0000-0000-0000BA010000}"/>
    <cellStyle name="Currency 9" xfId="583" xr:uid="{00000000-0005-0000-0000-0000BB010000}"/>
    <cellStyle name="Currency 9 2" xfId="584" xr:uid="{00000000-0005-0000-0000-0000BC010000}"/>
    <cellStyle name="Currency 9 2 2" xfId="585" xr:uid="{00000000-0005-0000-0000-0000BD010000}"/>
    <cellStyle name="Currency 9 2 2 2" xfId="861" xr:uid="{00000000-0005-0000-0000-0000BE010000}"/>
    <cellStyle name="Currency 9 2 2 2 2" xfId="920" xr:uid="{00000000-0005-0000-0000-0000BF010000}"/>
    <cellStyle name="Currency 9 2 2 2 2 2" xfId="1077" xr:uid="{00000000-0005-0000-0000-0000C0010000}"/>
    <cellStyle name="Currency 9 2 2 2 3" xfId="1076" xr:uid="{00000000-0005-0000-0000-0000C1010000}"/>
    <cellStyle name="Currency 9 2 2 3" xfId="945" xr:uid="{00000000-0005-0000-0000-0000C2010000}"/>
    <cellStyle name="Currency 9 2 2 3 2" xfId="1078" xr:uid="{00000000-0005-0000-0000-0000C3010000}"/>
    <cellStyle name="Currency 9 2 2 4" xfId="904" xr:uid="{00000000-0005-0000-0000-0000C4010000}"/>
    <cellStyle name="Currency 9 2 2 4 2" xfId="1079" xr:uid="{00000000-0005-0000-0000-0000C5010000}"/>
    <cellStyle name="Currency 9 2 2 5" xfId="1003" xr:uid="{00000000-0005-0000-0000-0000C6010000}"/>
    <cellStyle name="Currency 9 2 2 5 2" xfId="1080" xr:uid="{00000000-0005-0000-0000-0000C7010000}"/>
    <cellStyle name="Currency 9 2 2 6" xfId="843" xr:uid="{00000000-0005-0000-0000-0000C8010000}"/>
    <cellStyle name="Currency 9 2 2 6 2" xfId="1081" xr:uid="{00000000-0005-0000-0000-0000C9010000}"/>
    <cellStyle name="Currency 9 2 2 7" xfId="1075" xr:uid="{00000000-0005-0000-0000-0000CA010000}"/>
    <cellStyle name="Currency 9 2 3" xfId="860" xr:uid="{00000000-0005-0000-0000-0000CB010000}"/>
    <cellStyle name="Currency 9 2 3 2" xfId="919" xr:uid="{00000000-0005-0000-0000-0000CC010000}"/>
    <cellStyle name="Currency 9 2 3 2 2" xfId="1083" xr:uid="{00000000-0005-0000-0000-0000CD010000}"/>
    <cellStyle name="Currency 9 2 3 3" xfId="1082" xr:uid="{00000000-0005-0000-0000-0000CE010000}"/>
    <cellStyle name="Currency 9 2 4" xfId="944" xr:uid="{00000000-0005-0000-0000-0000CF010000}"/>
    <cellStyle name="Currency 9 2 4 2" xfId="1084" xr:uid="{00000000-0005-0000-0000-0000D0010000}"/>
    <cellStyle name="Currency 9 2 5" xfId="903" xr:uid="{00000000-0005-0000-0000-0000D1010000}"/>
    <cellStyle name="Currency 9 2 5 2" xfId="1085" xr:uid="{00000000-0005-0000-0000-0000D2010000}"/>
    <cellStyle name="Currency 9 2 6" xfId="1002" xr:uid="{00000000-0005-0000-0000-0000D3010000}"/>
    <cellStyle name="Currency 9 2 6 2" xfId="1086" xr:uid="{00000000-0005-0000-0000-0000D4010000}"/>
    <cellStyle name="Currency 9 2 7" xfId="842" xr:uid="{00000000-0005-0000-0000-0000D5010000}"/>
    <cellStyle name="Currency 9 2 7 2" xfId="1087" xr:uid="{00000000-0005-0000-0000-0000D6010000}"/>
    <cellStyle name="Currency 9 2 8" xfId="1074" xr:uid="{00000000-0005-0000-0000-0000D7010000}"/>
    <cellStyle name="Currency 9 3" xfId="586" xr:uid="{00000000-0005-0000-0000-0000D8010000}"/>
    <cellStyle name="Currency 9 3 2" xfId="862" xr:uid="{00000000-0005-0000-0000-0000D9010000}"/>
    <cellStyle name="Currency 9 3 2 2" xfId="921" xr:uid="{00000000-0005-0000-0000-0000DA010000}"/>
    <cellStyle name="Currency 9 3 2 2 2" xfId="1090" xr:uid="{00000000-0005-0000-0000-0000DB010000}"/>
    <cellStyle name="Currency 9 3 2 3" xfId="1089" xr:uid="{00000000-0005-0000-0000-0000DC010000}"/>
    <cellStyle name="Currency 9 3 3" xfId="946" xr:uid="{00000000-0005-0000-0000-0000DD010000}"/>
    <cellStyle name="Currency 9 3 3 2" xfId="1091" xr:uid="{00000000-0005-0000-0000-0000DE010000}"/>
    <cellStyle name="Currency 9 3 4" xfId="905" xr:uid="{00000000-0005-0000-0000-0000DF010000}"/>
    <cellStyle name="Currency 9 3 4 2" xfId="1092" xr:uid="{00000000-0005-0000-0000-0000E0010000}"/>
    <cellStyle name="Currency 9 3 5" xfId="1004" xr:uid="{00000000-0005-0000-0000-0000E1010000}"/>
    <cellStyle name="Currency 9 3 5 2" xfId="1093" xr:uid="{00000000-0005-0000-0000-0000E2010000}"/>
    <cellStyle name="Currency 9 3 6" xfId="844" xr:uid="{00000000-0005-0000-0000-0000E3010000}"/>
    <cellStyle name="Currency 9 3 6 2" xfId="1094" xr:uid="{00000000-0005-0000-0000-0000E4010000}"/>
    <cellStyle name="Currency 9 3 7" xfId="1088" xr:uid="{00000000-0005-0000-0000-0000E5010000}"/>
    <cellStyle name="Currency 9 4" xfId="943" xr:uid="{00000000-0005-0000-0000-0000E6010000}"/>
    <cellStyle name="Currency 9 4 2" xfId="1095" xr:uid="{00000000-0005-0000-0000-0000E7010000}"/>
    <cellStyle name="Currency 9 5" xfId="1001" xr:uid="{00000000-0005-0000-0000-0000E8010000}"/>
    <cellStyle name="Currency 9 5 2" xfId="1096" xr:uid="{00000000-0005-0000-0000-0000E9010000}"/>
    <cellStyle name="Currency 9 6" xfId="824" xr:uid="{00000000-0005-0000-0000-0000EA010000}"/>
    <cellStyle name="Currency 9 7" xfId="1073" xr:uid="{00000000-0005-0000-0000-0000EB010000}"/>
    <cellStyle name="Date" xfId="191" xr:uid="{00000000-0005-0000-0000-0000EC010000}"/>
    <cellStyle name="Date 2" xfId="192" xr:uid="{00000000-0005-0000-0000-0000ED010000}"/>
    <cellStyle name="Date 2 2" xfId="744" xr:uid="{00000000-0005-0000-0000-0000EE010000}"/>
    <cellStyle name="Date 3" xfId="365" xr:uid="{00000000-0005-0000-0000-0000EF010000}"/>
    <cellStyle name="Date 3 2" xfId="947" xr:uid="{00000000-0005-0000-0000-0000F0010000}"/>
    <cellStyle name="Date 3 3" xfId="819" xr:uid="{00000000-0005-0000-0000-0000F1010000}"/>
    <cellStyle name="Date 4" xfId="745" xr:uid="{00000000-0005-0000-0000-0000F2010000}"/>
    <cellStyle name="Date Aligned" xfId="193" xr:uid="{00000000-0005-0000-0000-0000F3010000}"/>
    <cellStyle name="Date_Augmentation" xfId="587" xr:uid="{00000000-0005-0000-0000-0000F4010000}"/>
    <cellStyle name="Dotted Line" xfId="194" xr:uid="{00000000-0005-0000-0000-0000F5010000}"/>
    <cellStyle name="Euro" xfId="366" xr:uid="{00000000-0005-0000-0000-0000F6010000}"/>
    <cellStyle name="Euro 2" xfId="746" xr:uid="{00000000-0005-0000-0000-0000F7010000}"/>
    <cellStyle name="Euro 2 2" xfId="863" xr:uid="{00000000-0005-0000-0000-0000F8010000}"/>
    <cellStyle name="Explanatory Text 2" xfId="35" xr:uid="{00000000-0005-0000-0000-0000F9010000}"/>
    <cellStyle name="Explanatory Text 2 2" xfId="367" xr:uid="{00000000-0005-0000-0000-0000FA010000}"/>
    <cellStyle name="Explanatory Text 2 2 2" xfId="498" xr:uid="{00000000-0005-0000-0000-0000FB010000}"/>
    <cellStyle name="Explanatory Text 2 3" xfId="196" xr:uid="{00000000-0005-0000-0000-0000FC010000}"/>
    <cellStyle name="Explanatory Text 3" xfId="197" xr:uid="{00000000-0005-0000-0000-0000FD010000}"/>
    <cellStyle name="Explanatory Text 4" xfId="195" xr:uid="{00000000-0005-0000-0000-0000FE010000}"/>
    <cellStyle name="Explanatory Text 5" xfId="435" xr:uid="{00000000-0005-0000-0000-0000FF010000}"/>
    <cellStyle name="Explanatory Text 6" xfId="588" xr:uid="{00000000-0005-0000-0000-000000020000}"/>
    <cellStyle name="F2" xfId="589" xr:uid="{00000000-0005-0000-0000-000001020000}"/>
    <cellStyle name="F2 2" xfId="590" xr:uid="{00000000-0005-0000-0000-000002020000}"/>
    <cellStyle name="F2 2 2" xfId="591" xr:uid="{00000000-0005-0000-0000-000003020000}"/>
    <cellStyle name="F3" xfId="592" xr:uid="{00000000-0005-0000-0000-000004020000}"/>
    <cellStyle name="F3 2" xfId="593" xr:uid="{00000000-0005-0000-0000-000005020000}"/>
    <cellStyle name="F3 3" xfId="594" xr:uid="{00000000-0005-0000-0000-000006020000}"/>
    <cellStyle name="F3 3 2" xfId="595" xr:uid="{00000000-0005-0000-0000-000007020000}"/>
    <cellStyle name="F4" xfId="596" xr:uid="{00000000-0005-0000-0000-000008020000}"/>
    <cellStyle name="F4 2" xfId="597" xr:uid="{00000000-0005-0000-0000-000009020000}"/>
    <cellStyle name="F4 2 2" xfId="598" xr:uid="{00000000-0005-0000-0000-00000A020000}"/>
    <cellStyle name="F5" xfId="599" xr:uid="{00000000-0005-0000-0000-00000B020000}"/>
    <cellStyle name="F5 2" xfId="600" xr:uid="{00000000-0005-0000-0000-00000C020000}"/>
    <cellStyle name="F5 3" xfId="601" xr:uid="{00000000-0005-0000-0000-00000D020000}"/>
    <cellStyle name="F5 3 2" xfId="602" xr:uid="{00000000-0005-0000-0000-00000E020000}"/>
    <cellStyle name="F6" xfId="603" xr:uid="{00000000-0005-0000-0000-00000F020000}"/>
    <cellStyle name="F6 2" xfId="604" xr:uid="{00000000-0005-0000-0000-000010020000}"/>
    <cellStyle name="F6 2 2" xfId="605" xr:uid="{00000000-0005-0000-0000-000011020000}"/>
    <cellStyle name="F7" xfId="606" xr:uid="{00000000-0005-0000-0000-000012020000}"/>
    <cellStyle name="F7 2" xfId="607" xr:uid="{00000000-0005-0000-0000-000013020000}"/>
    <cellStyle name="F7 3" xfId="608" xr:uid="{00000000-0005-0000-0000-000014020000}"/>
    <cellStyle name="F7 3 2" xfId="609" xr:uid="{00000000-0005-0000-0000-000015020000}"/>
    <cellStyle name="F8" xfId="610" xr:uid="{00000000-0005-0000-0000-000016020000}"/>
    <cellStyle name="F8 2" xfId="611" xr:uid="{00000000-0005-0000-0000-000017020000}"/>
    <cellStyle name="F8 2 2" xfId="612" xr:uid="{00000000-0005-0000-0000-000018020000}"/>
    <cellStyle name="Fixed" xfId="368" xr:uid="{00000000-0005-0000-0000-000019020000}"/>
    <cellStyle name="Fixed 2" xfId="369" xr:uid="{00000000-0005-0000-0000-00001A020000}"/>
    <cellStyle name="Fixed 2 2" xfId="613" xr:uid="{00000000-0005-0000-0000-00001B020000}"/>
    <cellStyle name="Fixed 3" xfId="747" xr:uid="{00000000-0005-0000-0000-00001C020000}"/>
    <cellStyle name="Fixed 3 2" xfId="864" xr:uid="{00000000-0005-0000-0000-00001D020000}"/>
    <cellStyle name="Fixed1 - Style1" xfId="370" xr:uid="{00000000-0005-0000-0000-00001E020000}"/>
    <cellStyle name="Footnote" xfId="198" xr:uid="{00000000-0005-0000-0000-00001F020000}"/>
    <cellStyle name="Good 2" xfId="36" xr:uid="{00000000-0005-0000-0000-000020020000}"/>
    <cellStyle name="Good 2 2" xfId="371" xr:uid="{00000000-0005-0000-0000-000021020000}"/>
    <cellStyle name="Good 2 2 2" xfId="499" xr:uid="{00000000-0005-0000-0000-000022020000}"/>
    <cellStyle name="Good 2 3" xfId="200" xr:uid="{00000000-0005-0000-0000-000023020000}"/>
    <cellStyle name="Good 3" xfId="201" xr:uid="{00000000-0005-0000-0000-000024020000}"/>
    <cellStyle name="Good 4" xfId="199" xr:uid="{00000000-0005-0000-0000-000025020000}"/>
    <cellStyle name="Good 5" xfId="436" xr:uid="{00000000-0005-0000-0000-000026020000}"/>
    <cellStyle name="Good 6" xfId="614" xr:uid="{00000000-0005-0000-0000-000027020000}"/>
    <cellStyle name="Grey" xfId="372" xr:uid="{00000000-0005-0000-0000-000028020000}"/>
    <cellStyle name="Grey 2" xfId="615" xr:uid="{00000000-0005-0000-0000-000029020000}"/>
    <cellStyle name="Hard Percent" xfId="202" xr:uid="{00000000-0005-0000-0000-00002A020000}"/>
    <cellStyle name="Header" xfId="203" xr:uid="{00000000-0005-0000-0000-00002B020000}"/>
    <cellStyle name="HEADER 2" xfId="373" xr:uid="{00000000-0005-0000-0000-00002C020000}"/>
    <cellStyle name="Header 2 2" xfId="616" xr:uid="{00000000-0005-0000-0000-00002D020000}"/>
    <cellStyle name="Heading 1 2" xfId="37" xr:uid="{00000000-0005-0000-0000-00002E020000}"/>
    <cellStyle name="Heading 1 3" xfId="205" xr:uid="{00000000-0005-0000-0000-00002F020000}"/>
    <cellStyle name="Heading 1 4" xfId="204" xr:uid="{00000000-0005-0000-0000-000030020000}"/>
    <cellStyle name="Heading 1 5" xfId="437" xr:uid="{00000000-0005-0000-0000-000031020000}"/>
    <cellStyle name="Heading 1 6" xfId="617" xr:uid="{00000000-0005-0000-0000-000032020000}"/>
    <cellStyle name="Heading 2 2" xfId="38" xr:uid="{00000000-0005-0000-0000-000033020000}"/>
    <cellStyle name="Heading 2 3" xfId="207" xr:uid="{00000000-0005-0000-0000-000034020000}"/>
    <cellStyle name="Heading 2 4" xfId="206" xr:uid="{00000000-0005-0000-0000-000035020000}"/>
    <cellStyle name="Heading 2 5" xfId="438" xr:uid="{00000000-0005-0000-0000-000036020000}"/>
    <cellStyle name="Heading 2 6" xfId="618" xr:uid="{00000000-0005-0000-0000-000037020000}"/>
    <cellStyle name="Heading 3 2" xfId="39" xr:uid="{00000000-0005-0000-0000-000038020000}"/>
    <cellStyle name="Heading 3 3" xfId="209" xr:uid="{00000000-0005-0000-0000-000039020000}"/>
    <cellStyle name="Heading 3 4" xfId="208" xr:uid="{00000000-0005-0000-0000-00003A020000}"/>
    <cellStyle name="Heading 3 5" xfId="439" xr:uid="{00000000-0005-0000-0000-00003B020000}"/>
    <cellStyle name="Heading 3 6" xfId="619" xr:uid="{00000000-0005-0000-0000-00003C020000}"/>
    <cellStyle name="Heading 4 2" xfId="40" xr:uid="{00000000-0005-0000-0000-00003D020000}"/>
    <cellStyle name="Heading 4 3" xfId="211" xr:uid="{00000000-0005-0000-0000-00003E020000}"/>
    <cellStyle name="Heading 4 4" xfId="210" xr:uid="{00000000-0005-0000-0000-00003F020000}"/>
    <cellStyle name="Heading 4 5" xfId="440" xr:uid="{00000000-0005-0000-0000-000040020000}"/>
    <cellStyle name="Heading 4 6" xfId="620" xr:uid="{00000000-0005-0000-0000-000041020000}"/>
    <cellStyle name="Heading1" xfId="374" xr:uid="{00000000-0005-0000-0000-000042020000}"/>
    <cellStyle name="Heading1 2" xfId="375" xr:uid="{00000000-0005-0000-0000-000043020000}"/>
    <cellStyle name="Heading1 2 2" xfId="621" xr:uid="{00000000-0005-0000-0000-000044020000}"/>
    <cellStyle name="Heading1 3" xfId="748" xr:uid="{00000000-0005-0000-0000-000045020000}"/>
    <cellStyle name="Heading1 3 2" xfId="865" xr:uid="{00000000-0005-0000-0000-000046020000}"/>
    <cellStyle name="Heading2" xfId="376" xr:uid="{00000000-0005-0000-0000-000047020000}"/>
    <cellStyle name="Heading2 2" xfId="377" xr:uid="{00000000-0005-0000-0000-000048020000}"/>
    <cellStyle name="Heading2 2 2" xfId="622" xr:uid="{00000000-0005-0000-0000-000049020000}"/>
    <cellStyle name="Heading2 3" xfId="749" xr:uid="{00000000-0005-0000-0000-00004A020000}"/>
    <cellStyle name="Heading2 3 2" xfId="866" xr:uid="{00000000-0005-0000-0000-00004B020000}"/>
    <cellStyle name="HIGHLIGHT" xfId="378" xr:uid="{00000000-0005-0000-0000-00004C020000}"/>
    <cellStyle name="HIGHLIGHT 2" xfId="623" xr:uid="{00000000-0005-0000-0000-00004D020000}"/>
    <cellStyle name="Hyperlink 2" xfId="41" xr:uid="{00000000-0005-0000-0000-00004E020000}"/>
    <cellStyle name="Hyperlink 2 2" xfId="327" xr:uid="{00000000-0005-0000-0000-00004F020000}"/>
    <cellStyle name="Hyperlink 2 2 2" xfId="750" xr:uid="{00000000-0005-0000-0000-000050020000}"/>
    <cellStyle name="Hyperlink 2 3" xfId="317" xr:uid="{00000000-0005-0000-0000-000051020000}"/>
    <cellStyle name="Hyperlink 2_Augmentation" xfId="624" xr:uid="{00000000-0005-0000-0000-000052020000}"/>
    <cellStyle name="Hyperlink 3" xfId="324" xr:uid="{00000000-0005-0000-0000-000053020000}"/>
    <cellStyle name="Hyperlink 3 2" xfId="500" xr:uid="{00000000-0005-0000-0000-000054020000}"/>
    <cellStyle name="Hyperlink 3 2 2" xfId="948" xr:uid="{00000000-0005-0000-0000-000055020000}"/>
    <cellStyle name="Hyperlink 3 2 3" xfId="820" xr:uid="{00000000-0005-0000-0000-000056020000}"/>
    <cellStyle name="Hyperlink 4" xfId="316" xr:uid="{00000000-0005-0000-0000-000057020000}"/>
    <cellStyle name="Hyperlink 4 2" xfId="501" xr:uid="{00000000-0005-0000-0000-000058020000}"/>
    <cellStyle name="Hyperlink 5" xfId="625" xr:uid="{00000000-0005-0000-0000-000059020000}"/>
    <cellStyle name="Input [yellow]" xfId="379" xr:uid="{00000000-0005-0000-0000-00005A020000}"/>
    <cellStyle name="Input [yellow] 2" xfId="626" xr:uid="{00000000-0005-0000-0000-00005B020000}"/>
    <cellStyle name="Input [yellow] 2 2" xfId="627" xr:uid="{00000000-0005-0000-0000-00005C020000}"/>
    <cellStyle name="Input [yellow] 3" xfId="628" xr:uid="{00000000-0005-0000-0000-00005D020000}"/>
    <cellStyle name="Input 10" xfId="751" xr:uid="{00000000-0005-0000-0000-00005E020000}"/>
    <cellStyle name="Input 11" xfId="752" xr:uid="{00000000-0005-0000-0000-00005F020000}"/>
    <cellStyle name="Input 12" xfId="753" xr:uid="{00000000-0005-0000-0000-000060020000}"/>
    <cellStyle name="Input 13" xfId="754" xr:uid="{00000000-0005-0000-0000-000061020000}"/>
    <cellStyle name="Input 14" xfId="755" xr:uid="{00000000-0005-0000-0000-000062020000}"/>
    <cellStyle name="Input 15" xfId="756" xr:uid="{00000000-0005-0000-0000-000063020000}"/>
    <cellStyle name="Input 16" xfId="757" xr:uid="{00000000-0005-0000-0000-000064020000}"/>
    <cellStyle name="Input 17" xfId="758" xr:uid="{00000000-0005-0000-0000-000065020000}"/>
    <cellStyle name="Input 18" xfId="759" xr:uid="{00000000-0005-0000-0000-000066020000}"/>
    <cellStyle name="Input 19" xfId="760" xr:uid="{00000000-0005-0000-0000-000067020000}"/>
    <cellStyle name="Input 2" xfId="42" xr:uid="{00000000-0005-0000-0000-000068020000}"/>
    <cellStyle name="Input 2 2" xfId="380" xr:uid="{00000000-0005-0000-0000-000069020000}"/>
    <cellStyle name="Input 2 2 2" xfId="502" xr:uid="{00000000-0005-0000-0000-00006A020000}"/>
    <cellStyle name="Input 2 3" xfId="213" xr:uid="{00000000-0005-0000-0000-00006B020000}"/>
    <cellStyle name="Input 20" xfId="761" xr:uid="{00000000-0005-0000-0000-00006C020000}"/>
    <cellStyle name="Input 21" xfId="762" xr:uid="{00000000-0005-0000-0000-00006D020000}"/>
    <cellStyle name="Input 22" xfId="763" xr:uid="{00000000-0005-0000-0000-00006E020000}"/>
    <cellStyle name="Input 23" xfId="764" xr:uid="{00000000-0005-0000-0000-00006F020000}"/>
    <cellStyle name="Input 24" xfId="983" xr:uid="{00000000-0005-0000-0000-000070020000}"/>
    <cellStyle name="Input 25" xfId="58" xr:uid="{00000000-0005-0000-0000-000071020000}"/>
    <cellStyle name="Input 26" xfId="1199" xr:uid="{00000000-0005-0000-0000-000072020000}"/>
    <cellStyle name="Input 27" xfId="1204" xr:uid="{00000000-0005-0000-0000-000073020000}"/>
    <cellStyle name="Input 28" xfId="1214" xr:uid="{00000000-0005-0000-0000-000074020000}"/>
    <cellStyle name="Input 29" xfId="1219" xr:uid="{00000000-0005-0000-0000-000075020000}"/>
    <cellStyle name="Input 3" xfId="214" xr:uid="{00000000-0005-0000-0000-000076020000}"/>
    <cellStyle name="Input 3 2" xfId="629" xr:uid="{00000000-0005-0000-0000-000077020000}"/>
    <cellStyle name="Input 30" xfId="1200" xr:uid="{00000000-0005-0000-0000-000078020000}"/>
    <cellStyle name="Input 31" xfId="1207" xr:uid="{00000000-0005-0000-0000-000079020000}"/>
    <cellStyle name="Input 32" xfId="1211" xr:uid="{00000000-0005-0000-0000-00007A020000}"/>
    <cellStyle name="Input 33" xfId="1228" xr:uid="{00000000-0005-0000-0000-00007B020000}"/>
    <cellStyle name="Input 34" xfId="1232" xr:uid="{00000000-0005-0000-0000-00007C020000}"/>
    <cellStyle name="Input 35" xfId="1236" xr:uid="{00000000-0005-0000-0000-00007D020000}"/>
    <cellStyle name="Input 36" xfId="1243" xr:uid="{00000000-0005-0000-0000-00007E020000}"/>
    <cellStyle name="Input 37" xfId="1223" xr:uid="{00000000-0005-0000-0000-00007F020000}"/>
    <cellStyle name="Input 38" xfId="1240" xr:uid="{00000000-0005-0000-0000-000080020000}"/>
    <cellStyle name="Input 39" xfId="1215" xr:uid="{00000000-0005-0000-0000-000081020000}"/>
    <cellStyle name="Input 4" xfId="212" xr:uid="{00000000-0005-0000-0000-000082020000}"/>
    <cellStyle name="Input 4 2" xfId="630" xr:uid="{00000000-0005-0000-0000-000083020000}"/>
    <cellStyle name="Input 40" xfId="1226" xr:uid="{00000000-0005-0000-0000-000084020000}"/>
    <cellStyle name="Input 41" xfId="1225" xr:uid="{00000000-0005-0000-0000-000085020000}"/>
    <cellStyle name="Input 42" xfId="1249" xr:uid="{00000000-0005-0000-0000-000086020000}"/>
    <cellStyle name="Input 43" xfId="1253" xr:uid="{00000000-0005-0000-0000-000087020000}"/>
    <cellStyle name="Input 44" xfId="1254" xr:uid="{00000000-0005-0000-0000-000088020000}"/>
    <cellStyle name="Input 45" xfId="1260" xr:uid="{00000000-0005-0000-0000-000089020000}"/>
    <cellStyle name="Input 46" xfId="1255" xr:uid="{00000000-0005-0000-0000-00008A020000}"/>
    <cellStyle name="Input 47" xfId="1266" xr:uid="{00000000-0005-0000-0000-00008B020000}"/>
    <cellStyle name="Input 48" xfId="1269" xr:uid="{00000000-0005-0000-0000-00008C020000}"/>
    <cellStyle name="Input 5" xfId="441" xr:uid="{00000000-0005-0000-0000-00008D020000}"/>
    <cellStyle name="Input 5 2" xfId="631" xr:uid="{00000000-0005-0000-0000-00008E020000}"/>
    <cellStyle name="Input 6" xfId="459" xr:uid="{00000000-0005-0000-0000-00008F020000}"/>
    <cellStyle name="Input 6 2" xfId="632" xr:uid="{00000000-0005-0000-0000-000090020000}"/>
    <cellStyle name="Input 7" xfId="453" xr:uid="{00000000-0005-0000-0000-000091020000}"/>
    <cellStyle name="Input 7 2" xfId="633" xr:uid="{00000000-0005-0000-0000-000092020000}"/>
    <cellStyle name="Input 8" xfId="455" xr:uid="{00000000-0005-0000-0000-000093020000}"/>
    <cellStyle name="Input 9" xfId="458" xr:uid="{00000000-0005-0000-0000-000094020000}"/>
    <cellStyle name="Linked Cell 2" xfId="43" xr:uid="{00000000-0005-0000-0000-000095020000}"/>
    <cellStyle name="Linked Cell 2 2" xfId="381" xr:uid="{00000000-0005-0000-0000-000096020000}"/>
    <cellStyle name="Linked Cell 2 2 2" xfId="503" xr:uid="{00000000-0005-0000-0000-000097020000}"/>
    <cellStyle name="Linked Cell 2 3" xfId="216" xr:uid="{00000000-0005-0000-0000-000098020000}"/>
    <cellStyle name="Linked Cell 3" xfId="217" xr:uid="{00000000-0005-0000-0000-000099020000}"/>
    <cellStyle name="Linked Cell 4" xfId="215" xr:uid="{00000000-0005-0000-0000-00009A020000}"/>
    <cellStyle name="Linked Cell 5" xfId="442" xr:uid="{00000000-0005-0000-0000-00009B020000}"/>
    <cellStyle name="Linked Cell 6" xfId="634" xr:uid="{00000000-0005-0000-0000-00009C020000}"/>
    <cellStyle name="Multiple" xfId="218" xr:uid="{00000000-0005-0000-0000-00009D020000}"/>
    <cellStyle name="Neutral 2" xfId="44" xr:uid="{00000000-0005-0000-0000-00009E020000}"/>
    <cellStyle name="Neutral 2 2" xfId="382" xr:uid="{00000000-0005-0000-0000-00009F020000}"/>
    <cellStyle name="Neutral 2 2 2" xfId="504" xr:uid="{00000000-0005-0000-0000-0000A0020000}"/>
    <cellStyle name="Neutral 2 3" xfId="220" xr:uid="{00000000-0005-0000-0000-0000A1020000}"/>
    <cellStyle name="Neutral 3" xfId="221" xr:uid="{00000000-0005-0000-0000-0000A2020000}"/>
    <cellStyle name="Neutral 4" xfId="219" xr:uid="{00000000-0005-0000-0000-0000A3020000}"/>
    <cellStyle name="Neutral 5" xfId="443" xr:uid="{00000000-0005-0000-0000-0000A4020000}"/>
    <cellStyle name="Neutral 6" xfId="635" xr:uid="{00000000-0005-0000-0000-0000A5020000}"/>
    <cellStyle name="no dec" xfId="383" xr:uid="{00000000-0005-0000-0000-0000A6020000}"/>
    <cellStyle name="no dec 2" xfId="636" xr:uid="{00000000-0005-0000-0000-0000A7020000}"/>
    <cellStyle name="no dec 2 2" xfId="637" xr:uid="{00000000-0005-0000-0000-0000A8020000}"/>
    <cellStyle name="Normal" xfId="0" builtinId="0"/>
    <cellStyle name="Normal - Style1" xfId="384" xr:uid="{00000000-0005-0000-0000-0000AA020000}"/>
    <cellStyle name="Normal - Style1 2" xfId="638" xr:uid="{00000000-0005-0000-0000-0000AB020000}"/>
    <cellStyle name="Normal 10" xfId="452" xr:uid="{00000000-0005-0000-0000-0000AC020000}"/>
    <cellStyle name="Normal 10 2" xfId="640" xr:uid="{00000000-0005-0000-0000-0000AD020000}"/>
    <cellStyle name="Normal 10 2 2" xfId="867" xr:uid="{00000000-0005-0000-0000-0000AE020000}"/>
    <cellStyle name="Normal 10 2 2 2" xfId="922" xr:uid="{00000000-0005-0000-0000-0000AF020000}"/>
    <cellStyle name="Normal 10 2 2 2 2" xfId="1099" xr:uid="{00000000-0005-0000-0000-0000B0020000}"/>
    <cellStyle name="Normal 10 2 2 3" xfId="1098" xr:uid="{00000000-0005-0000-0000-0000B1020000}"/>
    <cellStyle name="Normal 10 2 3" xfId="950" xr:uid="{00000000-0005-0000-0000-0000B2020000}"/>
    <cellStyle name="Normal 10 2 3 2" xfId="1100" xr:uid="{00000000-0005-0000-0000-0000B3020000}"/>
    <cellStyle name="Normal 10 2 4" xfId="906" xr:uid="{00000000-0005-0000-0000-0000B4020000}"/>
    <cellStyle name="Normal 10 2 4 2" xfId="1101" xr:uid="{00000000-0005-0000-0000-0000B5020000}"/>
    <cellStyle name="Normal 10 2 5" xfId="1005" xr:uid="{00000000-0005-0000-0000-0000B6020000}"/>
    <cellStyle name="Normal 10 2 5 2" xfId="1102" xr:uid="{00000000-0005-0000-0000-0000B7020000}"/>
    <cellStyle name="Normal 10 2 6" xfId="845" xr:uid="{00000000-0005-0000-0000-0000B8020000}"/>
    <cellStyle name="Normal 10 2 6 2" xfId="1103" xr:uid="{00000000-0005-0000-0000-0000B9020000}"/>
    <cellStyle name="Normal 10 2 7" xfId="1097" xr:uid="{00000000-0005-0000-0000-0000BA020000}"/>
    <cellStyle name="Normal 10 3" xfId="639" xr:uid="{00000000-0005-0000-0000-0000BB020000}"/>
    <cellStyle name="Normal 10 4" xfId="949" xr:uid="{00000000-0005-0000-0000-0000BC020000}"/>
    <cellStyle name="Normal 10 5" xfId="1016" xr:uid="{00000000-0005-0000-0000-0000BD020000}"/>
    <cellStyle name="Normal 10 5 2" xfId="1104" xr:uid="{00000000-0005-0000-0000-0000BE020000}"/>
    <cellStyle name="Normal 11" xfId="467" xr:uid="{00000000-0005-0000-0000-0000BF020000}"/>
    <cellStyle name="Normal 11 2" xfId="642" xr:uid="{00000000-0005-0000-0000-0000C0020000}"/>
    <cellStyle name="Normal 11 2 2" xfId="868" xr:uid="{00000000-0005-0000-0000-0000C1020000}"/>
    <cellStyle name="Normal 11 2 2 2" xfId="923" xr:uid="{00000000-0005-0000-0000-0000C2020000}"/>
    <cellStyle name="Normal 11 2 2 2 2" xfId="1107" xr:uid="{00000000-0005-0000-0000-0000C3020000}"/>
    <cellStyle name="Normal 11 2 2 3" xfId="1106" xr:uid="{00000000-0005-0000-0000-0000C4020000}"/>
    <cellStyle name="Normal 11 2 3" xfId="952" xr:uid="{00000000-0005-0000-0000-0000C5020000}"/>
    <cellStyle name="Normal 11 2 3 2" xfId="1108" xr:uid="{00000000-0005-0000-0000-0000C6020000}"/>
    <cellStyle name="Normal 11 2 4" xfId="907" xr:uid="{00000000-0005-0000-0000-0000C7020000}"/>
    <cellStyle name="Normal 11 2 4 2" xfId="1109" xr:uid="{00000000-0005-0000-0000-0000C8020000}"/>
    <cellStyle name="Normal 11 2 5" xfId="1006" xr:uid="{00000000-0005-0000-0000-0000C9020000}"/>
    <cellStyle name="Normal 11 2 5 2" xfId="1110" xr:uid="{00000000-0005-0000-0000-0000CA020000}"/>
    <cellStyle name="Normal 11 2 6" xfId="846" xr:uid="{00000000-0005-0000-0000-0000CB020000}"/>
    <cellStyle name="Normal 11 2 6 2" xfId="1111" xr:uid="{00000000-0005-0000-0000-0000CC020000}"/>
    <cellStyle name="Normal 11 2 7" xfId="1105" xr:uid="{00000000-0005-0000-0000-0000CD020000}"/>
    <cellStyle name="Normal 11 3" xfId="641" xr:uid="{00000000-0005-0000-0000-0000CE020000}"/>
    <cellStyle name="Normal 11 4" xfId="951" xr:uid="{00000000-0005-0000-0000-0000CF020000}"/>
    <cellStyle name="Normal 11 5" xfId="1017" xr:uid="{00000000-0005-0000-0000-0000D0020000}"/>
    <cellStyle name="Normal 11 5 2" xfId="1112" xr:uid="{00000000-0005-0000-0000-0000D1020000}"/>
    <cellStyle name="Normal 12" xfId="466" xr:uid="{00000000-0005-0000-0000-0000D2020000}"/>
    <cellStyle name="Normal 12 2" xfId="643" xr:uid="{00000000-0005-0000-0000-0000D3020000}"/>
    <cellStyle name="Normal 12 3" xfId="1018" xr:uid="{00000000-0005-0000-0000-0000D4020000}"/>
    <cellStyle name="Normal 12 3 2" xfId="1113" xr:uid="{00000000-0005-0000-0000-0000D5020000}"/>
    <cellStyle name="Normal 13" xfId="468" xr:uid="{00000000-0005-0000-0000-0000D6020000}"/>
    <cellStyle name="Normal 13 2" xfId="644" xr:uid="{00000000-0005-0000-0000-0000D7020000}"/>
    <cellStyle name="Normal 13 3" xfId="953" xr:uid="{00000000-0005-0000-0000-0000D8020000}"/>
    <cellStyle name="Normal 13 4" xfId="825" xr:uid="{00000000-0005-0000-0000-0000D9020000}"/>
    <cellStyle name="Normal 13 5" xfId="1019" xr:uid="{00000000-0005-0000-0000-0000DA020000}"/>
    <cellStyle name="Normal 13 5 2" xfId="1114" xr:uid="{00000000-0005-0000-0000-0000DB020000}"/>
    <cellStyle name="Normal 14" xfId="645" xr:uid="{00000000-0005-0000-0000-0000DC020000}"/>
    <cellStyle name="Normal 14 2" xfId="646" xr:uid="{00000000-0005-0000-0000-0000DD020000}"/>
    <cellStyle name="Normal 14 2 2" xfId="647" xr:uid="{00000000-0005-0000-0000-0000DE020000}"/>
    <cellStyle name="Normal 14 2 2 2" xfId="870" xr:uid="{00000000-0005-0000-0000-0000DF020000}"/>
    <cellStyle name="Normal 14 2 2 2 2" xfId="925" xr:uid="{00000000-0005-0000-0000-0000E0020000}"/>
    <cellStyle name="Normal 14 2 2 2 2 2" xfId="1119" xr:uid="{00000000-0005-0000-0000-0000E1020000}"/>
    <cellStyle name="Normal 14 2 2 2 3" xfId="1118" xr:uid="{00000000-0005-0000-0000-0000E2020000}"/>
    <cellStyle name="Normal 14 2 2 3" xfId="956" xr:uid="{00000000-0005-0000-0000-0000E3020000}"/>
    <cellStyle name="Normal 14 2 2 3 2" xfId="1120" xr:uid="{00000000-0005-0000-0000-0000E4020000}"/>
    <cellStyle name="Normal 14 2 2 4" xfId="909" xr:uid="{00000000-0005-0000-0000-0000E5020000}"/>
    <cellStyle name="Normal 14 2 2 4 2" xfId="1121" xr:uid="{00000000-0005-0000-0000-0000E6020000}"/>
    <cellStyle name="Normal 14 2 2 5" xfId="1009" xr:uid="{00000000-0005-0000-0000-0000E7020000}"/>
    <cellStyle name="Normal 14 2 2 5 2" xfId="1122" xr:uid="{00000000-0005-0000-0000-0000E8020000}"/>
    <cellStyle name="Normal 14 2 2 6" xfId="848" xr:uid="{00000000-0005-0000-0000-0000E9020000}"/>
    <cellStyle name="Normal 14 2 2 6 2" xfId="1123" xr:uid="{00000000-0005-0000-0000-0000EA020000}"/>
    <cellStyle name="Normal 14 2 2 7" xfId="1117" xr:uid="{00000000-0005-0000-0000-0000EB020000}"/>
    <cellStyle name="Normal 14 2 3" xfId="869" xr:uid="{00000000-0005-0000-0000-0000EC020000}"/>
    <cellStyle name="Normal 14 2 3 2" xfId="924" xr:uid="{00000000-0005-0000-0000-0000ED020000}"/>
    <cellStyle name="Normal 14 2 3 2 2" xfId="1125" xr:uid="{00000000-0005-0000-0000-0000EE020000}"/>
    <cellStyle name="Normal 14 2 3 3" xfId="1124" xr:uid="{00000000-0005-0000-0000-0000EF020000}"/>
    <cellStyle name="Normal 14 2 4" xfId="955" xr:uid="{00000000-0005-0000-0000-0000F0020000}"/>
    <cellStyle name="Normal 14 2 4 2" xfId="1126" xr:uid="{00000000-0005-0000-0000-0000F1020000}"/>
    <cellStyle name="Normal 14 2 5" xfId="908" xr:uid="{00000000-0005-0000-0000-0000F2020000}"/>
    <cellStyle name="Normal 14 2 5 2" xfId="1127" xr:uid="{00000000-0005-0000-0000-0000F3020000}"/>
    <cellStyle name="Normal 14 2 6" xfId="1008" xr:uid="{00000000-0005-0000-0000-0000F4020000}"/>
    <cellStyle name="Normal 14 2 6 2" xfId="1128" xr:uid="{00000000-0005-0000-0000-0000F5020000}"/>
    <cellStyle name="Normal 14 2 7" xfId="847" xr:uid="{00000000-0005-0000-0000-0000F6020000}"/>
    <cellStyle name="Normal 14 2 7 2" xfId="1129" xr:uid="{00000000-0005-0000-0000-0000F7020000}"/>
    <cellStyle name="Normal 14 2 8" xfId="1116" xr:uid="{00000000-0005-0000-0000-0000F8020000}"/>
    <cellStyle name="Normal 14 3" xfId="648" xr:uid="{00000000-0005-0000-0000-0000F9020000}"/>
    <cellStyle name="Normal 14 3 2" xfId="871" xr:uid="{00000000-0005-0000-0000-0000FA020000}"/>
    <cellStyle name="Normal 14 3 2 2" xfId="926" xr:uid="{00000000-0005-0000-0000-0000FB020000}"/>
    <cellStyle name="Normal 14 3 2 2 2" xfId="1132" xr:uid="{00000000-0005-0000-0000-0000FC020000}"/>
    <cellStyle name="Normal 14 3 2 3" xfId="1131" xr:uid="{00000000-0005-0000-0000-0000FD020000}"/>
    <cellStyle name="Normal 14 3 3" xfId="957" xr:uid="{00000000-0005-0000-0000-0000FE020000}"/>
    <cellStyle name="Normal 14 3 3 2" xfId="1133" xr:uid="{00000000-0005-0000-0000-0000FF020000}"/>
    <cellStyle name="Normal 14 3 4" xfId="910" xr:uid="{00000000-0005-0000-0000-000000030000}"/>
    <cellStyle name="Normal 14 3 4 2" xfId="1134" xr:uid="{00000000-0005-0000-0000-000001030000}"/>
    <cellStyle name="Normal 14 3 5" xfId="1010" xr:uid="{00000000-0005-0000-0000-000002030000}"/>
    <cellStyle name="Normal 14 3 5 2" xfId="1135" xr:uid="{00000000-0005-0000-0000-000003030000}"/>
    <cellStyle name="Normal 14 3 6" xfId="849" xr:uid="{00000000-0005-0000-0000-000004030000}"/>
    <cellStyle name="Normal 14 3 6 2" xfId="1136" xr:uid="{00000000-0005-0000-0000-000005030000}"/>
    <cellStyle name="Normal 14 3 7" xfId="1130" xr:uid="{00000000-0005-0000-0000-000006030000}"/>
    <cellStyle name="Normal 14 4" xfId="954" xr:uid="{00000000-0005-0000-0000-000007030000}"/>
    <cellStyle name="Normal 14 4 2" xfId="1137" xr:uid="{00000000-0005-0000-0000-000008030000}"/>
    <cellStyle name="Normal 14 5" xfId="1007" xr:uid="{00000000-0005-0000-0000-000009030000}"/>
    <cellStyle name="Normal 14 5 2" xfId="1138" xr:uid="{00000000-0005-0000-0000-00000A030000}"/>
    <cellStyle name="Normal 14 6" xfId="823" xr:uid="{00000000-0005-0000-0000-00000B030000}"/>
    <cellStyle name="Normal 14 7" xfId="1115" xr:uid="{00000000-0005-0000-0000-00000C030000}"/>
    <cellStyle name="Normal 15" xfId="649" xr:uid="{00000000-0005-0000-0000-00000D030000}"/>
    <cellStyle name="Normal 15 2" xfId="958" xr:uid="{00000000-0005-0000-0000-00000E030000}"/>
    <cellStyle name="Normal 15 3" xfId="826" xr:uid="{00000000-0005-0000-0000-00000F030000}"/>
    <cellStyle name="Normal 16" xfId="650" xr:uid="{00000000-0005-0000-0000-000010030000}"/>
    <cellStyle name="Normal 16 2" xfId="959" xr:uid="{00000000-0005-0000-0000-000011030000}"/>
    <cellStyle name="Normal 16 3" xfId="829" xr:uid="{00000000-0005-0000-0000-000012030000}"/>
    <cellStyle name="Normal 17" xfId="651" xr:uid="{00000000-0005-0000-0000-000013030000}"/>
    <cellStyle name="Normal 17 2" xfId="872" xr:uid="{00000000-0005-0000-0000-000014030000}"/>
    <cellStyle name="Normal 17 3" xfId="960" xr:uid="{00000000-0005-0000-0000-000015030000}"/>
    <cellStyle name="Normal 17 4" xfId="830" xr:uid="{00000000-0005-0000-0000-000016030000}"/>
    <cellStyle name="Normal 18" xfId="652" xr:uid="{00000000-0005-0000-0000-000017030000}"/>
    <cellStyle name="Normal 18 2" xfId="873" xr:uid="{00000000-0005-0000-0000-000018030000}"/>
    <cellStyle name="Normal 18 3" xfId="961" xr:uid="{00000000-0005-0000-0000-000019030000}"/>
    <cellStyle name="Normal 18 4" xfId="833" xr:uid="{00000000-0005-0000-0000-00001A030000}"/>
    <cellStyle name="Normal 19" xfId="653" xr:uid="{00000000-0005-0000-0000-00001B030000}"/>
    <cellStyle name="Normal 19 2" xfId="874" xr:uid="{00000000-0005-0000-0000-00001C030000}"/>
    <cellStyle name="Normal 19 3" xfId="962" xr:uid="{00000000-0005-0000-0000-00001D030000}"/>
    <cellStyle name="Normal 19 3 2" xfId="1140" xr:uid="{00000000-0005-0000-0000-00001E030000}"/>
    <cellStyle name="Normal 19 4" xfId="1011" xr:uid="{00000000-0005-0000-0000-00001F030000}"/>
    <cellStyle name="Normal 19 4 2" xfId="1141" xr:uid="{00000000-0005-0000-0000-000020030000}"/>
    <cellStyle name="Normal 19 5" xfId="834" xr:uid="{00000000-0005-0000-0000-000021030000}"/>
    <cellStyle name="Normal 19 6" xfId="1139" xr:uid="{00000000-0005-0000-0000-000022030000}"/>
    <cellStyle name="Normal 2" xfId="4" xr:uid="{00000000-0005-0000-0000-000023030000}"/>
    <cellStyle name="Normal 2 2" xfId="654" xr:uid="{00000000-0005-0000-0000-000024030000}"/>
    <cellStyle name="Normal 2 3" xfId="1022" xr:uid="{00000000-0005-0000-0000-000025030000}"/>
    <cellStyle name="Normal 20" xfId="655" xr:uid="{00000000-0005-0000-0000-000026030000}"/>
    <cellStyle name="Normal 20 2" xfId="875" xr:uid="{00000000-0005-0000-0000-000027030000}"/>
    <cellStyle name="Normal 20 3" xfId="963" xr:uid="{00000000-0005-0000-0000-000028030000}"/>
    <cellStyle name="Normal 20 3 2" xfId="1143" xr:uid="{00000000-0005-0000-0000-000029030000}"/>
    <cellStyle name="Normal 20 4" xfId="1012" xr:uid="{00000000-0005-0000-0000-00002A030000}"/>
    <cellStyle name="Normal 20 4 2" xfId="1144" xr:uid="{00000000-0005-0000-0000-00002B030000}"/>
    <cellStyle name="Normal 20 5" xfId="835" xr:uid="{00000000-0005-0000-0000-00002C030000}"/>
    <cellStyle name="Normal 20 6" xfId="1142" xr:uid="{00000000-0005-0000-0000-00002D030000}"/>
    <cellStyle name="Normal 21" xfId="656" xr:uid="{00000000-0005-0000-0000-00002E030000}"/>
    <cellStyle name="Normal 22" xfId="657" xr:uid="{00000000-0005-0000-0000-00002F030000}"/>
    <cellStyle name="Normal 23" xfId="658" xr:uid="{00000000-0005-0000-0000-000030030000}"/>
    <cellStyle name="Normal 24" xfId="511" xr:uid="{00000000-0005-0000-0000-000031030000}"/>
    <cellStyle name="Normal 25" xfId="715" xr:uid="{00000000-0005-0000-0000-000032030000}"/>
    <cellStyle name="Normal 26" xfId="402" xr:uid="{00000000-0005-0000-0000-000033030000}"/>
    <cellStyle name="Normal 26 2" xfId="987" xr:uid="{00000000-0005-0000-0000-000034030000}"/>
    <cellStyle name="Normal 26 2 2" xfId="1146" xr:uid="{00000000-0005-0000-0000-000035030000}"/>
    <cellStyle name="Normal 26 3" xfId="932" xr:uid="{00000000-0005-0000-0000-000036030000}"/>
    <cellStyle name="Normal 26 3 2" xfId="1147" xr:uid="{00000000-0005-0000-0000-000037030000}"/>
    <cellStyle name="Normal 26 4" xfId="1145" xr:uid="{00000000-0005-0000-0000-000038030000}"/>
    <cellStyle name="Normal 27" xfId="451" xr:uid="{00000000-0005-0000-0000-000039030000}"/>
    <cellStyle name="Normal 27 2" xfId="991" xr:uid="{00000000-0005-0000-0000-00003A030000}"/>
    <cellStyle name="Normal 27 2 2" xfId="1149" xr:uid="{00000000-0005-0000-0000-00003B030000}"/>
    <cellStyle name="Normal 27 3" xfId="890" xr:uid="{00000000-0005-0000-0000-00003C030000}"/>
    <cellStyle name="Normal 27 4" xfId="1148" xr:uid="{00000000-0005-0000-0000-00003D030000}"/>
    <cellStyle name="Normal 28" xfId="891" xr:uid="{00000000-0005-0000-0000-00003E030000}"/>
    <cellStyle name="Normal 29" xfId="974" xr:uid="{00000000-0005-0000-0000-00003F030000}"/>
    <cellStyle name="Normal 29 2" xfId="1150" xr:uid="{00000000-0005-0000-0000-000040030000}"/>
    <cellStyle name="Normal 3" xfId="222" xr:uid="{00000000-0005-0000-0000-000041030000}"/>
    <cellStyle name="Normal 3 2" xfId="659" xr:uid="{00000000-0005-0000-0000-000042030000}"/>
    <cellStyle name="Normal 3 2 2" xfId="876" xr:uid="{00000000-0005-0000-0000-000043030000}"/>
    <cellStyle name="Normal 30" xfId="975" xr:uid="{00000000-0005-0000-0000-000044030000}"/>
    <cellStyle name="Normal 30 2" xfId="1151" xr:uid="{00000000-0005-0000-0000-000045030000}"/>
    <cellStyle name="Normal 31" xfId="976" xr:uid="{00000000-0005-0000-0000-000046030000}"/>
    <cellStyle name="Normal 31 2" xfId="1152" xr:uid="{00000000-0005-0000-0000-000047030000}"/>
    <cellStyle name="Normal 32" xfId="977" xr:uid="{00000000-0005-0000-0000-000048030000}"/>
    <cellStyle name="Normal 32 2" xfId="1153" xr:uid="{00000000-0005-0000-0000-000049030000}"/>
    <cellStyle name="Normal 33" xfId="978" xr:uid="{00000000-0005-0000-0000-00004A030000}"/>
    <cellStyle name="Normal 34" xfId="982" xr:uid="{00000000-0005-0000-0000-00004B030000}"/>
    <cellStyle name="Normal 35" xfId="812" xr:uid="{00000000-0005-0000-0000-00004C030000}"/>
    <cellStyle name="Normal 36" xfId="1015" xr:uid="{00000000-0005-0000-0000-00004D030000}"/>
    <cellStyle name="Normal 37" xfId="1021" xr:uid="{00000000-0005-0000-0000-00004E030000}"/>
    <cellStyle name="Normal 38" xfId="1196" xr:uid="{00000000-0005-0000-0000-00004F030000}"/>
    <cellStyle name="Normal 39" xfId="67" xr:uid="{00000000-0005-0000-0000-000050030000}"/>
    <cellStyle name="Normal 4" xfId="223" xr:uid="{00000000-0005-0000-0000-000051030000}"/>
    <cellStyle name="Normal 4 2" xfId="385" xr:uid="{00000000-0005-0000-0000-000052030000}"/>
    <cellStyle name="Normal 4 2 2" xfId="660" xr:uid="{00000000-0005-0000-0000-000053030000}"/>
    <cellStyle name="Normal 4 2 2 2" xfId="965" xr:uid="{00000000-0005-0000-0000-000054030000}"/>
    <cellStyle name="Normal 4 2 2 3" xfId="927" xr:uid="{00000000-0005-0000-0000-000055030000}"/>
    <cellStyle name="Normal 4 2 2 3 2" xfId="1155" xr:uid="{00000000-0005-0000-0000-000056030000}"/>
    <cellStyle name="Normal 4 2 2 4" xfId="877" xr:uid="{00000000-0005-0000-0000-000057030000}"/>
    <cellStyle name="Normal 4 2 2 4 2" xfId="1156" xr:uid="{00000000-0005-0000-0000-000058030000}"/>
    <cellStyle name="Normal 4 2 3" xfId="462" xr:uid="{00000000-0005-0000-0000-000059030000}"/>
    <cellStyle name="Normal 4 2 3 2" xfId="992" xr:uid="{00000000-0005-0000-0000-00005A030000}"/>
    <cellStyle name="Normal 4 2 3 2 2" xfId="1158" xr:uid="{00000000-0005-0000-0000-00005B030000}"/>
    <cellStyle name="Normal 4 2 3 3" xfId="964" xr:uid="{00000000-0005-0000-0000-00005C030000}"/>
    <cellStyle name="Normal 4 2 3 3 2" xfId="1159" xr:uid="{00000000-0005-0000-0000-00005D030000}"/>
    <cellStyle name="Normal 4 2 3 4" xfId="1157" xr:uid="{00000000-0005-0000-0000-00005E030000}"/>
    <cellStyle name="Normal 4 2 4" xfId="895" xr:uid="{00000000-0005-0000-0000-00005F030000}"/>
    <cellStyle name="Normal 4 2 4 2" xfId="1160" xr:uid="{00000000-0005-0000-0000-000060030000}"/>
    <cellStyle name="Normal 4 2 5" xfId="980" xr:uid="{00000000-0005-0000-0000-000061030000}"/>
    <cellStyle name="Normal 4 2 5 2" xfId="1161" xr:uid="{00000000-0005-0000-0000-000062030000}"/>
    <cellStyle name="Normal 4 2 6" xfId="985" xr:uid="{00000000-0005-0000-0000-000063030000}"/>
    <cellStyle name="Normal 4 2 6 2" xfId="1162" xr:uid="{00000000-0005-0000-0000-000064030000}"/>
    <cellStyle name="Normal 4 2 7" xfId="831" xr:uid="{00000000-0005-0000-0000-000065030000}"/>
    <cellStyle name="Normal 4 2 7 2" xfId="1163" xr:uid="{00000000-0005-0000-0000-000066030000}"/>
    <cellStyle name="Normal 4 2 8" xfId="1154" xr:uid="{00000000-0005-0000-0000-000067030000}"/>
    <cellStyle name="Normal 40" xfId="1205" xr:uid="{00000000-0005-0000-0000-000068030000}"/>
    <cellStyle name="Normal 41" xfId="1216" xr:uid="{00000000-0005-0000-0000-000069030000}"/>
    <cellStyle name="Normal 42" xfId="1201" xr:uid="{00000000-0005-0000-0000-00006A030000}"/>
    <cellStyle name="Normal 43" xfId="1217" xr:uid="{00000000-0005-0000-0000-00006B030000}"/>
    <cellStyle name="Normal 44" xfId="1218" xr:uid="{00000000-0005-0000-0000-00006C030000}"/>
    <cellStyle name="Normal 45" xfId="1221" xr:uid="{00000000-0005-0000-0000-00006D030000}"/>
    <cellStyle name="Normal 46" xfId="1213" xr:uid="{00000000-0005-0000-0000-00006E030000}"/>
    <cellStyle name="Normal 47" xfId="1230" xr:uid="{00000000-0005-0000-0000-00006F030000}"/>
    <cellStyle name="Normal 48" xfId="1238" xr:uid="{00000000-0005-0000-0000-000070030000}"/>
    <cellStyle name="Normal 49" xfId="1235" xr:uid="{00000000-0005-0000-0000-000071030000}"/>
    <cellStyle name="Normal 5" xfId="1" xr:uid="{00000000-0005-0000-0000-000072030000}"/>
    <cellStyle name="Normal 5 2" xfId="386" xr:uid="{00000000-0005-0000-0000-000073030000}"/>
    <cellStyle name="Normal 5 2 2" xfId="463" xr:uid="{00000000-0005-0000-0000-000074030000}"/>
    <cellStyle name="Normal 5 2 2 2" xfId="928" xr:uid="{00000000-0005-0000-0000-000075030000}"/>
    <cellStyle name="Normal 5 2 2 2 2" xfId="1166" xr:uid="{00000000-0005-0000-0000-000076030000}"/>
    <cellStyle name="Normal 5 2 2 3" xfId="993" xr:uid="{00000000-0005-0000-0000-000077030000}"/>
    <cellStyle name="Normal 5 2 2 3 2" xfId="1167" xr:uid="{00000000-0005-0000-0000-000078030000}"/>
    <cellStyle name="Normal 5 2 2 4" xfId="878" xr:uid="{00000000-0005-0000-0000-000079030000}"/>
    <cellStyle name="Normal 5 2 2 4 2" xfId="1168" xr:uid="{00000000-0005-0000-0000-00007A030000}"/>
    <cellStyle name="Normal 5 2 2 5" xfId="1165" xr:uid="{00000000-0005-0000-0000-00007B030000}"/>
    <cellStyle name="Normal 5 2 3" xfId="765" xr:uid="{00000000-0005-0000-0000-00007C030000}"/>
    <cellStyle name="Normal 5 2 3 2" xfId="1014" xr:uid="{00000000-0005-0000-0000-00007D030000}"/>
    <cellStyle name="Normal 5 2 3 2 2" xfId="1170" xr:uid="{00000000-0005-0000-0000-00007E030000}"/>
    <cellStyle name="Normal 5 2 3 3" xfId="966" xr:uid="{00000000-0005-0000-0000-00007F030000}"/>
    <cellStyle name="Normal 5 2 3 3 2" xfId="1171" xr:uid="{00000000-0005-0000-0000-000080030000}"/>
    <cellStyle name="Normal 5 2 3 4" xfId="1169" xr:uid="{00000000-0005-0000-0000-000081030000}"/>
    <cellStyle name="Normal 5 2 4" xfId="896" xr:uid="{00000000-0005-0000-0000-000082030000}"/>
    <cellStyle name="Normal 5 2 4 2" xfId="1172" xr:uid="{00000000-0005-0000-0000-000083030000}"/>
    <cellStyle name="Normal 5 2 5" xfId="981" xr:uid="{00000000-0005-0000-0000-000084030000}"/>
    <cellStyle name="Normal 5 2 5 2" xfId="1173" xr:uid="{00000000-0005-0000-0000-000085030000}"/>
    <cellStyle name="Normal 5 2 6" xfId="986" xr:uid="{00000000-0005-0000-0000-000086030000}"/>
    <cellStyle name="Normal 5 2 6 2" xfId="1174" xr:uid="{00000000-0005-0000-0000-000087030000}"/>
    <cellStyle name="Normal 5 2 7" xfId="832" xr:uid="{00000000-0005-0000-0000-000088030000}"/>
    <cellStyle name="Normal 5 2 7 2" xfId="1175" xr:uid="{00000000-0005-0000-0000-000089030000}"/>
    <cellStyle name="Normal 5 2 8" xfId="1164" xr:uid="{00000000-0005-0000-0000-00008A030000}"/>
    <cellStyle name="Normal 50" xfId="1241" xr:uid="{00000000-0005-0000-0000-00008B030000}"/>
    <cellStyle name="Normal 51" xfId="1206" xr:uid="{00000000-0005-0000-0000-00008C030000}"/>
    <cellStyle name="Normal 52" xfId="1229" xr:uid="{00000000-0005-0000-0000-00008D030000}"/>
    <cellStyle name="Normal 53" xfId="1227" xr:uid="{00000000-0005-0000-0000-00008E030000}"/>
    <cellStyle name="Normal 54" xfId="1234" xr:uid="{00000000-0005-0000-0000-00008F030000}"/>
    <cellStyle name="Normal 55" xfId="1246" xr:uid="{00000000-0005-0000-0000-000090030000}"/>
    <cellStyle name="Normal 56" xfId="1248" xr:uid="{00000000-0005-0000-0000-000091030000}"/>
    <cellStyle name="Normal 57" xfId="1256" xr:uid="{00000000-0005-0000-0000-000092030000}"/>
    <cellStyle name="Normal 58" xfId="1252" xr:uid="{00000000-0005-0000-0000-000093030000}"/>
    <cellStyle name="Normal 59" xfId="1261" xr:uid="{00000000-0005-0000-0000-000094030000}"/>
    <cellStyle name="Normal 6" xfId="320" xr:uid="{00000000-0005-0000-0000-000095030000}"/>
    <cellStyle name="Normal 6 2" xfId="661" xr:uid="{00000000-0005-0000-0000-000096030000}"/>
    <cellStyle name="Normal 60" xfId="1262" xr:uid="{00000000-0005-0000-0000-000097030000}"/>
    <cellStyle name="Normal 61" xfId="1265" xr:uid="{00000000-0005-0000-0000-000098030000}"/>
    <cellStyle name="Normal 62" xfId="1270" xr:uid="{00000000-0005-0000-0000-000099030000}"/>
    <cellStyle name="Normal 7" xfId="312" xr:uid="{00000000-0005-0000-0000-00009A030000}"/>
    <cellStyle name="Normal 7 2" xfId="662" xr:uid="{00000000-0005-0000-0000-00009B030000}"/>
    <cellStyle name="Normal 7 3" xfId="403" xr:uid="{00000000-0005-0000-0000-00009C030000}"/>
    <cellStyle name="Normal 7 3 2" xfId="880" xr:uid="{00000000-0005-0000-0000-00009D030000}"/>
    <cellStyle name="Normal 7 3 2 2" xfId="930" xr:uid="{00000000-0005-0000-0000-00009E030000}"/>
    <cellStyle name="Normal 7 3 2 2 2" xfId="1177" xr:uid="{00000000-0005-0000-0000-00009F030000}"/>
    <cellStyle name="Normal 7 3 2 3" xfId="1176" xr:uid="{00000000-0005-0000-0000-0000A0030000}"/>
    <cellStyle name="Normal 7 3 3" xfId="894" xr:uid="{00000000-0005-0000-0000-0000A1030000}"/>
    <cellStyle name="Normal 7 3 3 2" xfId="1178" xr:uid="{00000000-0005-0000-0000-0000A2030000}"/>
    <cellStyle name="Normal 7 3 4" xfId="988" xr:uid="{00000000-0005-0000-0000-0000A3030000}"/>
    <cellStyle name="Normal 7 3 5" xfId="821" xr:uid="{00000000-0005-0000-0000-0000A4030000}"/>
    <cellStyle name="Normal 7 3 5 2" xfId="1179" xr:uid="{00000000-0005-0000-0000-0000A5030000}"/>
    <cellStyle name="Normal 7 4" xfId="879" xr:uid="{00000000-0005-0000-0000-0000A6030000}"/>
    <cellStyle name="Normal 7 4 2" xfId="929" xr:uid="{00000000-0005-0000-0000-0000A7030000}"/>
    <cellStyle name="Normal 7 4 2 2" xfId="1181" xr:uid="{00000000-0005-0000-0000-0000A8030000}"/>
    <cellStyle name="Normal 7 4 3" xfId="1180" xr:uid="{00000000-0005-0000-0000-0000A9030000}"/>
    <cellStyle name="Normal 7 5" xfId="893" xr:uid="{00000000-0005-0000-0000-0000AA030000}"/>
    <cellStyle name="Normal 7 5 2" xfId="1182" xr:uid="{00000000-0005-0000-0000-0000AB030000}"/>
    <cellStyle name="Normal 7 6" xfId="814" xr:uid="{00000000-0005-0000-0000-0000AC030000}"/>
    <cellStyle name="Normal 7 6 2" xfId="1183" xr:uid="{00000000-0005-0000-0000-0000AD030000}"/>
    <cellStyle name="Normal 8" xfId="444" xr:uid="{00000000-0005-0000-0000-0000AE030000}"/>
    <cellStyle name="Normal 8 2" xfId="664" xr:uid="{00000000-0005-0000-0000-0000AF030000}"/>
    <cellStyle name="Normal 8 3" xfId="665" xr:uid="{00000000-0005-0000-0000-0000B0030000}"/>
    <cellStyle name="Normal 8 3 2" xfId="881" xr:uid="{00000000-0005-0000-0000-0000B1030000}"/>
    <cellStyle name="Normal 8 3 2 2" xfId="931" xr:uid="{00000000-0005-0000-0000-0000B2030000}"/>
    <cellStyle name="Normal 8 3 2 2 2" xfId="1186" xr:uid="{00000000-0005-0000-0000-0000B3030000}"/>
    <cellStyle name="Normal 8 3 2 3" xfId="1185" xr:uid="{00000000-0005-0000-0000-0000B4030000}"/>
    <cellStyle name="Normal 8 3 3" xfId="968" xr:uid="{00000000-0005-0000-0000-0000B5030000}"/>
    <cellStyle name="Normal 8 3 3 2" xfId="1187" xr:uid="{00000000-0005-0000-0000-0000B6030000}"/>
    <cellStyle name="Normal 8 3 4" xfId="911" xr:uid="{00000000-0005-0000-0000-0000B7030000}"/>
    <cellStyle name="Normal 8 3 4 2" xfId="1188" xr:uid="{00000000-0005-0000-0000-0000B8030000}"/>
    <cellStyle name="Normal 8 3 5" xfId="1013" xr:uid="{00000000-0005-0000-0000-0000B9030000}"/>
    <cellStyle name="Normal 8 3 5 2" xfId="1189" xr:uid="{00000000-0005-0000-0000-0000BA030000}"/>
    <cellStyle name="Normal 8 3 6" xfId="850" xr:uid="{00000000-0005-0000-0000-0000BB030000}"/>
    <cellStyle name="Normal 8 3 6 2" xfId="1190" xr:uid="{00000000-0005-0000-0000-0000BC030000}"/>
    <cellStyle name="Normal 8 3 7" xfId="1184" xr:uid="{00000000-0005-0000-0000-0000BD030000}"/>
    <cellStyle name="Normal 8 4" xfId="663" xr:uid="{00000000-0005-0000-0000-0000BE030000}"/>
    <cellStyle name="Normal 8 5" xfId="967" xr:uid="{00000000-0005-0000-0000-0000BF030000}"/>
    <cellStyle name="Normal 9" xfId="460" xr:uid="{00000000-0005-0000-0000-0000C0030000}"/>
    <cellStyle name="Normal 9 2" xfId="667" xr:uid="{00000000-0005-0000-0000-0000C1030000}"/>
    <cellStyle name="Normal 9 2 2" xfId="668" xr:uid="{00000000-0005-0000-0000-0000C2030000}"/>
    <cellStyle name="Normal 9 3" xfId="666" xr:uid="{00000000-0005-0000-0000-0000C3030000}"/>
    <cellStyle name="Normal 9 3 2" xfId="970" xr:uid="{00000000-0005-0000-0000-0000C4030000}"/>
    <cellStyle name="Normal 9 3 3" xfId="882" xr:uid="{00000000-0005-0000-0000-0000C5030000}"/>
    <cellStyle name="Normal 9 4" xfId="969" xr:uid="{00000000-0005-0000-0000-0000C6030000}"/>
    <cellStyle name="Normal 9 5" xfId="816" xr:uid="{00000000-0005-0000-0000-0000C7030000}"/>
    <cellStyle name="Normal 9 6" xfId="1020" xr:uid="{00000000-0005-0000-0000-0000C8030000}"/>
    <cellStyle name="Normal 9 6 2" xfId="1191" xr:uid="{00000000-0005-0000-0000-0000C9030000}"/>
    <cellStyle name="Normal_$newRAM" xfId="59" xr:uid="{00000000-0005-0000-0000-0000CA030000}"/>
    <cellStyle name="Normal_$newRAM_20091116" xfId="1271" xr:uid="{DCB0E8C3-91C8-4038-964D-3447D159E5FC}"/>
    <cellStyle name="Normal_ActiveExchange3" xfId="60" xr:uid="{00000000-0005-0000-0000-0000CB030000}"/>
    <cellStyle name="Normal_RAM_Prog_07" xfId="5" xr:uid="{00000000-0005-0000-0000-0000CC030000}"/>
    <cellStyle name="Note 10" xfId="669" xr:uid="{00000000-0005-0000-0000-0000CD030000}"/>
    <cellStyle name="Note 10 2" xfId="670" xr:uid="{00000000-0005-0000-0000-0000CE030000}"/>
    <cellStyle name="Note 10 3" xfId="883" xr:uid="{00000000-0005-0000-0000-0000CF030000}"/>
    <cellStyle name="Note 10 4" xfId="818" xr:uid="{00000000-0005-0000-0000-0000D0030000}"/>
    <cellStyle name="Note 11" xfId="671" xr:uid="{00000000-0005-0000-0000-0000D1030000}"/>
    <cellStyle name="Note 11 2" xfId="672" xr:uid="{00000000-0005-0000-0000-0000D2030000}"/>
    <cellStyle name="Note 12" xfId="673" xr:uid="{00000000-0005-0000-0000-0000D3030000}"/>
    <cellStyle name="Note 2" xfId="45" xr:uid="{00000000-0005-0000-0000-0000D4030000}"/>
    <cellStyle name="Note 2 2" xfId="505" xr:uid="{00000000-0005-0000-0000-0000D5030000}"/>
    <cellStyle name="Note 2 2 2" xfId="674" xr:uid="{00000000-0005-0000-0000-0000D6030000}"/>
    <cellStyle name="Note 2 3" xfId="675" xr:uid="{00000000-0005-0000-0000-0000D7030000}"/>
    <cellStyle name="Note 2 3 2" xfId="884" xr:uid="{00000000-0005-0000-0000-0000D8030000}"/>
    <cellStyle name="Note 2_I_Secondary" xfId="766" xr:uid="{00000000-0005-0000-0000-0000D9030000}"/>
    <cellStyle name="Note 3" xfId="225" xr:uid="{00000000-0005-0000-0000-0000DA030000}"/>
    <cellStyle name="Note 3 2" xfId="676" xr:uid="{00000000-0005-0000-0000-0000DB030000}"/>
    <cellStyle name="Note 4" xfId="226" xr:uid="{00000000-0005-0000-0000-0000DC030000}"/>
    <cellStyle name="Note 4 2" xfId="677" xr:uid="{00000000-0005-0000-0000-0000DD030000}"/>
    <cellStyle name="Note 5" xfId="224" xr:uid="{00000000-0005-0000-0000-0000DE030000}"/>
    <cellStyle name="Note 5 2" xfId="678" xr:uid="{00000000-0005-0000-0000-0000DF030000}"/>
    <cellStyle name="Note 6" xfId="325" xr:uid="{00000000-0005-0000-0000-0000E0030000}"/>
    <cellStyle name="Note 6 2" xfId="679" xr:uid="{00000000-0005-0000-0000-0000E1030000}"/>
    <cellStyle name="Note 7" xfId="318" xr:uid="{00000000-0005-0000-0000-0000E2030000}"/>
    <cellStyle name="Note 7 2" xfId="680" xr:uid="{00000000-0005-0000-0000-0000E3030000}"/>
    <cellStyle name="Note 7 3" xfId="445" xr:uid="{00000000-0005-0000-0000-0000E4030000}"/>
    <cellStyle name="Note 8" xfId="681" xr:uid="{00000000-0005-0000-0000-0000E5030000}"/>
    <cellStyle name="Note 8 2" xfId="682" xr:uid="{00000000-0005-0000-0000-0000E6030000}"/>
    <cellStyle name="Note 9" xfId="683" xr:uid="{00000000-0005-0000-0000-0000E7030000}"/>
    <cellStyle name="Note 9 2" xfId="684" xr:uid="{00000000-0005-0000-0000-0000E8030000}"/>
    <cellStyle name="Note 9 3" xfId="885" xr:uid="{00000000-0005-0000-0000-0000E9030000}"/>
    <cellStyle name="Note 9 4" xfId="822" xr:uid="{00000000-0005-0000-0000-0000EA030000}"/>
    <cellStyle name="Output 2" xfId="46" xr:uid="{00000000-0005-0000-0000-0000EB030000}"/>
    <cellStyle name="Output 2 2" xfId="387" xr:uid="{00000000-0005-0000-0000-0000EC030000}"/>
    <cellStyle name="Output 2 2 2" xfId="506" xr:uid="{00000000-0005-0000-0000-0000ED030000}"/>
    <cellStyle name="Output 2 3" xfId="685" xr:uid="{00000000-0005-0000-0000-0000EE030000}"/>
    <cellStyle name="Output 2 4" xfId="228" xr:uid="{00000000-0005-0000-0000-0000EF030000}"/>
    <cellStyle name="Output 3" xfId="229" xr:uid="{00000000-0005-0000-0000-0000F0030000}"/>
    <cellStyle name="Output 3 2" xfId="686" xr:uid="{00000000-0005-0000-0000-0000F1030000}"/>
    <cellStyle name="Output 3 2 2" xfId="687" xr:uid="{00000000-0005-0000-0000-0000F2030000}"/>
    <cellStyle name="Output 3 3" xfId="688" xr:uid="{00000000-0005-0000-0000-0000F3030000}"/>
    <cellStyle name="Output 4" xfId="227" xr:uid="{00000000-0005-0000-0000-0000F4030000}"/>
    <cellStyle name="Output 4 2" xfId="689" xr:uid="{00000000-0005-0000-0000-0000F5030000}"/>
    <cellStyle name="Output 4 2 2" xfId="690" xr:uid="{00000000-0005-0000-0000-0000F6030000}"/>
    <cellStyle name="Output 4 3" xfId="691" xr:uid="{00000000-0005-0000-0000-0000F7030000}"/>
    <cellStyle name="Output 5" xfId="446" xr:uid="{00000000-0005-0000-0000-0000F8030000}"/>
    <cellStyle name="Output 5 2" xfId="692" xr:uid="{00000000-0005-0000-0000-0000F9030000}"/>
    <cellStyle name="Output 5 2 2" xfId="693" xr:uid="{00000000-0005-0000-0000-0000FA030000}"/>
    <cellStyle name="Output 5 3" xfId="694" xr:uid="{00000000-0005-0000-0000-0000FB030000}"/>
    <cellStyle name="Output 6" xfId="695" xr:uid="{00000000-0005-0000-0000-0000FC030000}"/>
    <cellStyle name="Output 6 2" xfId="696" xr:uid="{00000000-0005-0000-0000-0000FD030000}"/>
    <cellStyle name="Page Number" xfId="230" xr:uid="{00000000-0005-0000-0000-0000FE030000}"/>
    <cellStyle name="Percent" xfId="1263" builtinId="5"/>
    <cellStyle name="Percent [2]" xfId="388" xr:uid="{00000000-0005-0000-0000-000000040000}"/>
    <cellStyle name="Percent [2] 2" xfId="389" xr:uid="{00000000-0005-0000-0000-000001040000}"/>
    <cellStyle name="Percent [2] 2 2" xfId="697" xr:uid="{00000000-0005-0000-0000-000002040000}"/>
    <cellStyle name="Percent [2] 3" xfId="767" xr:uid="{00000000-0005-0000-0000-000003040000}"/>
    <cellStyle name="Percent [2] 3 2" xfId="886" xr:uid="{00000000-0005-0000-0000-000004040000}"/>
    <cellStyle name="Percent 10" xfId="326" xr:uid="{00000000-0005-0000-0000-000005040000}"/>
    <cellStyle name="Percent 11" xfId="319" xr:uid="{00000000-0005-0000-0000-000006040000}"/>
    <cellStyle name="Percent 11 2" xfId="698" xr:uid="{00000000-0005-0000-0000-000007040000}"/>
    <cellStyle name="Percent 11 3" xfId="447" xr:uid="{00000000-0005-0000-0000-000008040000}"/>
    <cellStyle name="Percent 12" xfId="457" xr:uid="{00000000-0005-0000-0000-000009040000}"/>
    <cellStyle name="Percent 13" xfId="465" xr:uid="{00000000-0005-0000-0000-00000A040000}"/>
    <cellStyle name="Percent 13 2" xfId="700" xr:uid="{00000000-0005-0000-0000-00000B040000}"/>
    <cellStyle name="Percent 13 3" xfId="699" xr:uid="{00000000-0005-0000-0000-00000C040000}"/>
    <cellStyle name="Percent 14" xfId="454" xr:uid="{00000000-0005-0000-0000-00000D040000}"/>
    <cellStyle name="Percent 14 2" xfId="702" xr:uid="{00000000-0005-0000-0000-00000E040000}"/>
    <cellStyle name="Percent 14 3" xfId="701" xr:uid="{00000000-0005-0000-0000-00000F040000}"/>
    <cellStyle name="Percent 15" xfId="456" xr:uid="{00000000-0005-0000-0000-000010040000}"/>
    <cellStyle name="Percent 15 2" xfId="703" xr:uid="{00000000-0005-0000-0000-000011040000}"/>
    <cellStyle name="Percent 16" xfId="507" xr:uid="{00000000-0005-0000-0000-000012040000}"/>
    <cellStyle name="Percent 16 2" xfId="971" xr:uid="{00000000-0005-0000-0000-000013040000}"/>
    <cellStyle name="Percent 16 3" xfId="827" xr:uid="{00000000-0005-0000-0000-000014040000}"/>
    <cellStyle name="Percent 17" xfId="704" xr:uid="{00000000-0005-0000-0000-000015040000}"/>
    <cellStyle name="Percent 17 2" xfId="972" xr:uid="{00000000-0005-0000-0000-000016040000}"/>
    <cellStyle name="Percent 17 3" xfId="828" xr:uid="{00000000-0005-0000-0000-000017040000}"/>
    <cellStyle name="Percent 18" xfId="705" xr:uid="{00000000-0005-0000-0000-000018040000}"/>
    <cellStyle name="Percent 19" xfId="405" xr:uid="{00000000-0005-0000-0000-000019040000}"/>
    <cellStyle name="Percent 19 2" xfId="990" xr:uid="{00000000-0005-0000-0000-00001A040000}"/>
    <cellStyle name="Percent 19 2 2" xfId="1193" xr:uid="{00000000-0005-0000-0000-00001B040000}"/>
    <cellStyle name="Percent 19 3" xfId="979" xr:uid="{00000000-0005-0000-0000-00001C040000}"/>
    <cellStyle name="Percent 19 4" xfId="1192" xr:uid="{00000000-0005-0000-0000-00001D040000}"/>
    <cellStyle name="Percent 2" xfId="48" xr:uid="{00000000-0005-0000-0000-00001E040000}"/>
    <cellStyle name="Percent 2 2" xfId="390" xr:uid="{00000000-0005-0000-0000-00001F040000}"/>
    <cellStyle name="Percent 2 2 2" xfId="887" xr:uid="{00000000-0005-0000-0000-000020040000}"/>
    <cellStyle name="Percent 20" xfId="464" xr:uid="{00000000-0005-0000-0000-000021040000}"/>
    <cellStyle name="Percent 20 2" xfId="994" xr:uid="{00000000-0005-0000-0000-000022040000}"/>
    <cellStyle name="Percent 20 2 2" xfId="1195" xr:uid="{00000000-0005-0000-0000-000023040000}"/>
    <cellStyle name="Percent 20 3" xfId="1194" xr:uid="{00000000-0005-0000-0000-000024040000}"/>
    <cellStyle name="Percent 21" xfId="984" xr:uid="{00000000-0005-0000-0000-000025040000}"/>
    <cellStyle name="Percent 22" xfId="815" xr:uid="{00000000-0005-0000-0000-000026040000}"/>
    <cellStyle name="Percent 23" xfId="1197" xr:uid="{00000000-0005-0000-0000-000027040000}"/>
    <cellStyle name="Percent 24" xfId="1198" xr:uid="{00000000-0005-0000-0000-000028040000}"/>
    <cellStyle name="Percent 25" xfId="1212" xr:uid="{00000000-0005-0000-0000-000029040000}"/>
    <cellStyle name="Percent 26" xfId="1209" xr:uid="{00000000-0005-0000-0000-00002A040000}"/>
    <cellStyle name="Percent 27" xfId="1208" xr:uid="{00000000-0005-0000-0000-00002B040000}"/>
    <cellStyle name="Percent 28" xfId="1220" xr:uid="{00000000-0005-0000-0000-00002C040000}"/>
    <cellStyle name="Percent 29" xfId="1203" xr:uid="{00000000-0005-0000-0000-00002D040000}"/>
    <cellStyle name="Percent 3" xfId="47" xr:uid="{00000000-0005-0000-0000-00002E040000}"/>
    <cellStyle name="Percent 3 2" xfId="508" xr:uid="{00000000-0005-0000-0000-00002F040000}"/>
    <cellStyle name="Percent 3 3" xfId="231" xr:uid="{00000000-0005-0000-0000-000030040000}"/>
    <cellStyle name="Percent 30" xfId="1222" xr:uid="{00000000-0005-0000-0000-000031040000}"/>
    <cellStyle name="Percent 31" xfId="1231" xr:uid="{00000000-0005-0000-0000-000032040000}"/>
    <cellStyle name="Percent 32" xfId="1224" xr:uid="{00000000-0005-0000-0000-000033040000}"/>
    <cellStyle name="Percent 33" xfId="1237" xr:uid="{00000000-0005-0000-0000-000034040000}"/>
    <cellStyle name="Percent 34" xfId="1244" xr:uid="{00000000-0005-0000-0000-000035040000}"/>
    <cellStyle name="Percent 35" xfId="1239" xr:uid="{00000000-0005-0000-0000-000036040000}"/>
    <cellStyle name="Percent 36" xfId="1245" xr:uid="{00000000-0005-0000-0000-000037040000}"/>
    <cellStyle name="Percent 37" xfId="1247" xr:uid="{00000000-0005-0000-0000-000038040000}"/>
    <cellStyle name="Percent 38" xfId="1233" xr:uid="{00000000-0005-0000-0000-000039040000}"/>
    <cellStyle name="Percent 39" xfId="1242" xr:uid="{00000000-0005-0000-0000-00003A040000}"/>
    <cellStyle name="Percent 4" xfId="232" xr:uid="{00000000-0005-0000-0000-00003B040000}"/>
    <cellStyle name="Percent 4 2" xfId="233" xr:uid="{00000000-0005-0000-0000-00003C040000}"/>
    <cellStyle name="Percent 4 2 2" xfId="706" xr:uid="{00000000-0005-0000-0000-00003D040000}"/>
    <cellStyle name="Percent 4 3" xfId="234" xr:uid="{00000000-0005-0000-0000-00003E040000}"/>
    <cellStyle name="Percent 40" xfId="1250" xr:uid="{00000000-0005-0000-0000-00003F040000}"/>
    <cellStyle name="Percent 41" xfId="1259" xr:uid="{00000000-0005-0000-0000-000040040000}"/>
    <cellStyle name="Percent 42" xfId="1257" xr:uid="{00000000-0005-0000-0000-000041040000}"/>
    <cellStyle name="Percent 43" xfId="1251" xr:uid="{00000000-0005-0000-0000-000042040000}"/>
    <cellStyle name="Percent 44" xfId="1258" xr:uid="{00000000-0005-0000-0000-000043040000}"/>
    <cellStyle name="Percent 45" xfId="1267" xr:uid="{00000000-0005-0000-0000-000044040000}"/>
    <cellStyle name="Percent 46" xfId="1268" xr:uid="{00000000-0005-0000-0000-000045040000}"/>
    <cellStyle name="Percent 5" xfId="235" xr:uid="{00000000-0005-0000-0000-000046040000}"/>
    <cellStyle name="Percent 5 2" xfId="236" xr:uid="{00000000-0005-0000-0000-000047040000}"/>
    <cellStyle name="Percent 5 2 2" xfId="707" xr:uid="{00000000-0005-0000-0000-000048040000}"/>
    <cellStyle name="Percent 5 3" xfId="708" xr:uid="{00000000-0005-0000-0000-000049040000}"/>
    <cellStyle name="Percent 6" xfId="237" xr:uid="{00000000-0005-0000-0000-00004A040000}"/>
    <cellStyle name="Percent 6 2" xfId="238" xr:uid="{00000000-0005-0000-0000-00004B040000}"/>
    <cellStyle name="Percent 6 2 2" xfId="709" xr:uid="{00000000-0005-0000-0000-00004C040000}"/>
    <cellStyle name="Percent 6 3" xfId="710" xr:uid="{00000000-0005-0000-0000-00004D040000}"/>
    <cellStyle name="Percent 7" xfId="239" xr:uid="{00000000-0005-0000-0000-00004E040000}"/>
    <cellStyle name="Percent 7 2" xfId="240" xr:uid="{00000000-0005-0000-0000-00004F040000}"/>
    <cellStyle name="Percent 8" xfId="241" xr:uid="{00000000-0005-0000-0000-000050040000}"/>
    <cellStyle name="Percent 8 2" xfId="711" xr:uid="{00000000-0005-0000-0000-000051040000}"/>
    <cellStyle name="Percent 9" xfId="311" xr:uid="{00000000-0005-0000-0000-000052040000}"/>
    <cellStyle name="PSChar" xfId="49" xr:uid="{00000000-0005-0000-0000-000053040000}"/>
    <cellStyle name="PSChar 2" xfId="242" xr:uid="{00000000-0005-0000-0000-000054040000}"/>
    <cellStyle name="PSChar 2 2" xfId="768" xr:uid="{00000000-0005-0000-0000-000055040000}"/>
    <cellStyle name="PSChar 3" xfId="243" xr:uid="{00000000-0005-0000-0000-000056040000}"/>
    <cellStyle name="PSChar 3 2" xfId="769" xr:uid="{00000000-0005-0000-0000-000057040000}"/>
    <cellStyle name="PSChar 4" xfId="244" xr:uid="{00000000-0005-0000-0000-000058040000}"/>
    <cellStyle name="PSChar 4 2" xfId="245" xr:uid="{00000000-0005-0000-0000-000059040000}"/>
    <cellStyle name="PSChar 4 2 2" xfId="770" xr:uid="{00000000-0005-0000-0000-00005A040000}"/>
    <cellStyle name="PSChar 4 3" xfId="771" xr:uid="{00000000-0005-0000-0000-00005B040000}"/>
    <cellStyle name="PSChar 5" xfId="246" xr:uid="{00000000-0005-0000-0000-00005C040000}"/>
    <cellStyle name="PSChar 5 2" xfId="247" xr:uid="{00000000-0005-0000-0000-00005D040000}"/>
    <cellStyle name="PSChar 5 2 2" xfId="772" xr:uid="{00000000-0005-0000-0000-00005E040000}"/>
    <cellStyle name="PSChar 5 3" xfId="773" xr:uid="{00000000-0005-0000-0000-00005F040000}"/>
    <cellStyle name="PSChar 6" xfId="328" xr:uid="{00000000-0005-0000-0000-000060040000}"/>
    <cellStyle name="PSChar 7" xfId="61" xr:uid="{00000000-0005-0000-0000-000061040000}"/>
    <cellStyle name="PSDate" xfId="50" xr:uid="{00000000-0005-0000-0000-000062040000}"/>
    <cellStyle name="PSDate 2" xfId="248" xr:uid="{00000000-0005-0000-0000-000063040000}"/>
    <cellStyle name="PSDate 2 2" xfId="774" xr:uid="{00000000-0005-0000-0000-000064040000}"/>
    <cellStyle name="PSDate 3" xfId="249" xr:uid="{00000000-0005-0000-0000-000065040000}"/>
    <cellStyle name="PSDate 3 2" xfId="775" xr:uid="{00000000-0005-0000-0000-000066040000}"/>
    <cellStyle name="PSDate 4" xfId="250" xr:uid="{00000000-0005-0000-0000-000067040000}"/>
    <cellStyle name="PSDate 4 2" xfId="251" xr:uid="{00000000-0005-0000-0000-000068040000}"/>
    <cellStyle name="PSDate 4 2 2" xfId="776" xr:uid="{00000000-0005-0000-0000-000069040000}"/>
    <cellStyle name="PSDate 4 3" xfId="777" xr:uid="{00000000-0005-0000-0000-00006A040000}"/>
    <cellStyle name="PSDate 5" xfId="252" xr:uid="{00000000-0005-0000-0000-00006B040000}"/>
    <cellStyle name="PSDate 5 2" xfId="253" xr:uid="{00000000-0005-0000-0000-00006C040000}"/>
    <cellStyle name="PSDate 5 2 2" xfId="778" xr:uid="{00000000-0005-0000-0000-00006D040000}"/>
    <cellStyle name="PSDate 5 3" xfId="779" xr:uid="{00000000-0005-0000-0000-00006E040000}"/>
    <cellStyle name="PSDate 6" xfId="329" xr:uid="{00000000-0005-0000-0000-00006F040000}"/>
    <cellStyle name="PSDate 7" xfId="62" xr:uid="{00000000-0005-0000-0000-000070040000}"/>
    <cellStyle name="PSDec" xfId="51" xr:uid="{00000000-0005-0000-0000-000071040000}"/>
    <cellStyle name="PSDec 2" xfId="254" xr:uid="{00000000-0005-0000-0000-000072040000}"/>
    <cellStyle name="PSDec 2 2" xfId="780" xr:uid="{00000000-0005-0000-0000-000073040000}"/>
    <cellStyle name="PSDec 3" xfId="255" xr:uid="{00000000-0005-0000-0000-000074040000}"/>
    <cellStyle name="PSDec 3 2" xfId="781" xr:uid="{00000000-0005-0000-0000-000075040000}"/>
    <cellStyle name="PSDec 4" xfId="256" xr:uid="{00000000-0005-0000-0000-000076040000}"/>
    <cellStyle name="PSDec 4 2" xfId="257" xr:uid="{00000000-0005-0000-0000-000077040000}"/>
    <cellStyle name="PSDec 4 2 2" xfId="782" xr:uid="{00000000-0005-0000-0000-000078040000}"/>
    <cellStyle name="PSDec 4 3" xfId="783" xr:uid="{00000000-0005-0000-0000-000079040000}"/>
    <cellStyle name="PSDec 5" xfId="258" xr:uid="{00000000-0005-0000-0000-00007A040000}"/>
    <cellStyle name="PSDec 5 2" xfId="259" xr:uid="{00000000-0005-0000-0000-00007B040000}"/>
    <cellStyle name="PSDec 5 2 2" xfId="784" xr:uid="{00000000-0005-0000-0000-00007C040000}"/>
    <cellStyle name="PSDec 5 3" xfId="785" xr:uid="{00000000-0005-0000-0000-00007D040000}"/>
    <cellStyle name="PSDec 6" xfId="330" xr:uid="{00000000-0005-0000-0000-00007E040000}"/>
    <cellStyle name="PSDec 7" xfId="63" xr:uid="{00000000-0005-0000-0000-00007F040000}"/>
    <cellStyle name="PSHeading" xfId="52" xr:uid="{00000000-0005-0000-0000-000080040000}"/>
    <cellStyle name="PSHeading 2" xfId="260" xr:uid="{00000000-0005-0000-0000-000081040000}"/>
    <cellStyle name="PSHeading 2 2" xfId="786" xr:uid="{00000000-0005-0000-0000-000082040000}"/>
    <cellStyle name="PSHeading 3" xfId="261" xr:uid="{00000000-0005-0000-0000-000083040000}"/>
    <cellStyle name="PSHeading 3 2" xfId="787" xr:uid="{00000000-0005-0000-0000-000084040000}"/>
    <cellStyle name="PSHeading 4" xfId="262" xr:uid="{00000000-0005-0000-0000-000085040000}"/>
    <cellStyle name="PSHeading 4 2" xfId="263" xr:uid="{00000000-0005-0000-0000-000086040000}"/>
    <cellStyle name="PSHeading 4 2 2" xfId="788" xr:uid="{00000000-0005-0000-0000-000087040000}"/>
    <cellStyle name="PSHeading 4 3" xfId="789" xr:uid="{00000000-0005-0000-0000-000088040000}"/>
    <cellStyle name="PSHeading 4_I_Secondary" xfId="790" xr:uid="{00000000-0005-0000-0000-000089040000}"/>
    <cellStyle name="PSHeading 5" xfId="264" xr:uid="{00000000-0005-0000-0000-00008A040000}"/>
    <cellStyle name="PSHeading 5 2" xfId="265" xr:uid="{00000000-0005-0000-0000-00008B040000}"/>
    <cellStyle name="PSHeading 5 2 2" xfId="791" xr:uid="{00000000-0005-0000-0000-00008C040000}"/>
    <cellStyle name="PSHeading 5 3" xfId="792" xr:uid="{00000000-0005-0000-0000-00008D040000}"/>
    <cellStyle name="PSHeading 5_I_Secondary" xfId="793" xr:uid="{00000000-0005-0000-0000-00008E040000}"/>
    <cellStyle name="PSHeading 6" xfId="331" xr:uid="{00000000-0005-0000-0000-00008F040000}"/>
    <cellStyle name="PSHeading 7" xfId="64" xr:uid="{00000000-0005-0000-0000-000090040000}"/>
    <cellStyle name="PSHeading_358_CGS_Lewis_UT_70Conserv" xfId="266" xr:uid="{00000000-0005-0000-0000-000091040000}"/>
    <cellStyle name="PSInt" xfId="53" xr:uid="{00000000-0005-0000-0000-000092040000}"/>
    <cellStyle name="PSInt 2" xfId="267" xr:uid="{00000000-0005-0000-0000-000093040000}"/>
    <cellStyle name="PSInt 2 2" xfId="794" xr:uid="{00000000-0005-0000-0000-000094040000}"/>
    <cellStyle name="PSInt 3" xfId="268" xr:uid="{00000000-0005-0000-0000-000095040000}"/>
    <cellStyle name="PSInt 3 2" xfId="795" xr:uid="{00000000-0005-0000-0000-000096040000}"/>
    <cellStyle name="PSInt 4" xfId="269" xr:uid="{00000000-0005-0000-0000-000097040000}"/>
    <cellStyle name="PSInt 4 2" xfId="270" xr:uid="{00000000-0005-0000-0000-000098040000}"/>
    <cellStyle name="PSInt 4 2 2" xfId="796" xr:uid="{00000000-0005-0000-0000-000099040000}"/>
    <cellStyle name="PSInt 4 3" xfId="797" xr:uid="{00000000-0005-0000-0000-00009A040000}"/>
    <cellStyle name="PSInt 5" xfId="271" xr:uid="{00000000-0005-0000-0000-00009B040000}"/>
    <cellStyle name="PSInt 5 2" xfId="272" xr:uid="{00000000-0005-0000-0000-00009C040000}"/>
    <cellStyle name="PSInt 5 2 2" xfId="798" xr:uid="{00000000-0005-0000-0000-00009D040000}"/>
    <cellStyle name="PSInt 5 3" xfId="799" xr:uid="{00000000-0005-0000-0000-00009E040000}"/>
    <cellStyle name="PSInt 6" xfId="332" xr:uid="{00000000-0005-0000-0000-00009F040000}"/>
    <cellStyle name="PSInt 7" xfId="65" xr:uid="{00000000-0005-0000-0000-0000A0040000}"/>
    <cellStyle name="PSSpacer" xfId="54" xr:uid="{00000000-0005-0000-0000-0000A1040000}"/>
    <cellStyle name="PSSpacer 2" xfId="273" xr:uid="{00000000-0005-0000-0000-0000A2040000}"/>
    <cellStyle name="PSSpacer 2 2" xfId="800" xr:uid="{00000000-0005-0000-0000-0000A3040000}"/>
    <cellStyle name="PSSpacer 3" xfId="274" xr:uid="{00000000-0005-0000-0000-0000A4040000}"/>
    <cellStyle name="PSSpacer 3 2" xfId="801" xr:uid="{00000000-0005-0000-0000-0000A5040000}"/>
    <cellStyle name="PSSpacer 4" xfId="275" xr:uid="{00000000-0005-0000-0000-0000A6040000}"/>
    <cellStyle name="PSSpacer 4 2" xfId="276" xr:uid="{00000000-0005-0000-0000-0000A7040000}"/>
    <cellStyle name="PSSpacer 4 2 2" xfId="802" xr:uid="{00000000-0005-0000-0000-0000A8040000}"/>
    <cellStyle name="PSSpacer 4 3" xfId="803" xr:uid="{00000000-0005-0000-0000-0000A9040000}"/>
    <cellStyle name="PSSpacer 5" xfId="277" xr:uid="{00000000-0005-0000-0000-0000AA040000}"/>
    <cellStyle name="PSSpacer 5 2" xfId="278" xr:uid="{00000000-0005-0000-0000-0000AB040000}"/>
    <cellStyle name="PSSpacer 5 2 2" xfId="804" xr:uid="{00000000-0005-0000-0000-0000AC040000}"/>
    <cellStyle name="PSSpacer 5 3" xfId="805" xr:uid="{00000000-0005-0000-0000-0000AD040000}"/>
    <cellStyle name="PSSpacer 6" xfId="333" xr:uid="{00000000-0005-0000-0000-0000AE040000}"/>
    <cellStyle name="PSSpacer 7" xfId="66" xr:uid="{00000000-0005-0000-0000-0000AF040000}"/>
    <cellStyle name="Rate" xfId="279" xr:uid="{00000000-0005-0000-0000-0000B0040000}"/>
    <cellStyle name="Rate 2" xfId="280" xr:uid="{00000000-0005-0000-0000-0000B1040000}"/>
    <cellStyle name="Rate 3" xfId="281" xr:uid="{00000000-0005-0000-0000-0000B2040000}"/>
    <cellStyle name="Rate 4" xfId="282" xr:uid="{00000000-0005-0000-0000-0000B3040000}"/>
    <cellStyle name="Rate 4 2" xfId="283" xr:uid="{00000000-0005-0000-0000-0000B4040000}"/>
    <cellStyle name="Rate 5" xfId="284" xr:uid="{00000000-0005-0000-0000-0000B5040000}"/>
    <cellStyle name="Rate 5 2" xfId="285" xr:uid="{00000000-0005-0000-0000-0000B6040000}"/>
    <cellStyle name="Rate 6" xfId="286" xr:uid="{00000000-0005-0000-0000-0000B7040000}"/>
    <cellStyle name="Reference" xfId="287" xr:uid="{00000000-0005-0000-0000-0000B8040000}"/>
    <cellStyle name="SectionBreak" xfId="288" xr:uid="{00000000-0005-0000-0000-0000B9040000}"/>
    <cellStyle name="SectionBreak 2" xfId="289" xr:uid="{00000000-0005-0000-0000-0000BA040000}"/>
    <cellStyle name="SectionBreak 3" xfId="290" xr:uid="{00000000-0005-0000-0000-0000BB040000}"/>
    <cellStyle name="SectionBreak 4" xfId="291" xr:uid="{00000000-0005-0000-0000-0000BC040000}"/>
    <cellStyle name="SectionBreak 4 2" xfId="292" xr:uid="{00000000-0005-0000-0000-0000BD040000}"/>
    <cellStyle name="SectionBreak 5" xfId="293" xr:uid="{00000000-0005-0000-0000-0000BE040000}"/>
    <cellStyle name="SectionBreak 5 2" xfId="294" xr:uid="{00000000-0005-0000-0000-0000BF040000}"/>
    <cellStyle name="shaded" xfId="3" xr:uid="{00000000-0005-0000-0000-0000C0040000}"/>
    <cellStyle name="Style 27" xfId="391" xr:uid="{00000000-0005-0000-0000-0000C1040000}"/>
    <cellStyle name="Style 27 2" xfId="392" xr:uid="{00000000-0005-0000-0000-0000C2040000}"/>
    <cellStyle name="Style 27 2 2" xfId="712" xr:uid="{00000000-0005-0000-0000-0000C3040000}"/>
    <cellStyle name="Style 27 3" xfId="806" xr:uid="{00000000-0005-0000-0000-0000C4040000}"/>
    <cellStyle name="Style 27 3 2" xfId="888" xr:uid="{00000000-0005-0000-0000-0000C5040000}"/>
    <cellStyle name="Style 28" xfId="393" xr:uid="{00000000-0005-0000-0000-0000C6040000}"/>
    <cellStyle name="Style 28 2" xfId="394" xr:uid="{00000000-0005-0000-0000-0000C7040000}"/>
    <cellStyle name="Style 28 2 2" xfId="713" xr:uid="{00000000-0005-0000-0000-0000C8040000}"/>
    <cellStyle name="Style 28 3" xfId="807" xr:uid="{00000000-0005-0000-0000-0000C9040000}"/>
    <cellStyle name="Style 28 3 2" xfId="889" xr:uid="{00000000-0005-0000-0000-0000CA040000}"/>
    <cellStyle name="Table Head" xfId="295" xr:uid="{00000000-0005-0000-0000-0000CB040000}"/>
    <cellStyle name="Table Head Aligned" xfId="296" xr:uid="{00000000-0005-0000-0000-0000CC040000}"/>
    <cellStyle name="Table Head Blue" xfId="297" xr:uid="{00000000-0005-0000-0000-0000CD040000}"/>
    <cellStyle name="Table Head Green" xfId="298" xr:uid="{00000000-0005-0000-0000-0000CE040000}"/>
    <cellStyle name="Table Heading" xfId="299" xr:uid="{00000000-0005-0000-0000-0000CF040000}"/>
    <cellStyle name="Table Heading 2" xfId="300" xr:uid="{00000000-0005-0000-0000-0000D0040000}"/>
    <cellStyle name="Table Title" xfId="301" xr:uid="{00000000-0005-0000-0000-0000D1040000}"/>
    <cellStyle name="Table Units" xfId="302" xr:uid="{00000000-0005-0000-0000-0000D2040000}"/>
    <cellStyle name="Table Units 2" xfId="303" xr:uid="{00000000-0005-0000-0000-0000D3040000}"/>
    <cellStyle name="Table Units 2 2" xfId="808" xr:uid="{00000000-0005-0000-0000-0000D4040000}"/>
    <cellStyle name="Table Units 3" xfId="809" xr:uid="{00000000-0005-0000-0000-0000D5040000}"/>
    <cellStyle name="Table Units_I_Secondary" xfId="810" xr:uid="{00000000-0005-0000-0000-0000D6040000}"/>
    <cellStyle name="Title 2" xfId="55" xr:uid="{00000000-0005-0000-0000-0000D7040000}"/>
    <cellStyle name="Title 3" xfId="448" xr:uid="{00000000-0005-0000-0000-0000D8040000}"/>
    <cellStyle name="Title 4" xfId="714" xr:uid="{00000000-0005-0000-0000-0000D9040000}"/>
    <cellStyle name="Total 2" xfId="56" xr:uid="{00000000-0005-0000-0000-0000DA040000}"/>
    <cellStyle name="Total 2 2" xfId="395" xr:uid="{00000000-0005-0000-0000-0000DB040000}"/>
    <cellStyle name="Total 2 2 2" xfId="509" xr:uid="{00000000-0005-0000-0000-0000DC040000}"/>
    <cellStyle name="Total 2 3" xfId="305" xr:uid="{00000000-0005-0000-0000-0000DD040000}"/>
    <cellStyle name="Total 3" xfId="306" xr:uid="{00000000-0005-0000-0000-0000DE040000}"/>
    <cellStyle name="Total 3 2" xfId="716" xr:uid="{00000000-0005-0000-0000-0000DF040000}"/>
    <cellStyle name="Total 4" xfId="304" xr:uid="{00000000-0005-0000-0000-0000E0040000}"/>
    <cellStyle name="Total 4 2" xfId="717" xr:uid="{00000000-0005-0000-0000-0000E1040000}"/>
    <cellStyle name="Total 5" xfId="449" xr:uid="{00000000-0005-0000-0000-0000E2040000}"/>
    <cellStyle name="Total 5 2" xfId="718" xr:uid="{00000000-0005-0000-0000-0000E3040000}"/>
    <cellStyle name="Total 6" xfId="719" xr:uid="{00000000-0005-0000-0000-0000E4040000}"/>
    <cellStyle name="Unprot" xfId="396" xr:uid="{00000000-0005-0000-0000-0000E5040000}"/>
    <cellStyle name="Unprot 2" xfId="720" xr:uid="{00000000-0005-0000-0000-0000E6040000}"/>
    <cellStyle name="Unprot$" xfId="397" xr:uid="{00000000-0005-0000-0000-0000E7040000}"/>
    <cellStyle name="Unprot$ 2" xfId="721" xr:uid="{00000000-0005-0000-0000-0000E8040000}"/>
    <cellStyle name="Unprot$ 2 2" xfId="722" xr:uid="{00000000-0005-0000-0000-0000E9040000}"/>
    <cellStyle name="Unprot_Current Summary" xfId="398" xr:uid="{00000000-0005-0000-0000-0000EA040000}"/>
    <cellStyle name="Unprotect" xfId="399" xr:uid="{00000000-0005-0000-0000-0000EB040000}"/>
    <cellStyle name="v" xfId="400" xr:uid="{00000000-0005-0000-0000-0000EC040000}"/>
    <cellStyle name="Warning Text 2" xfId="57" xr:uid="{00000000-0005-0000-0000-0000ED040000}"/>
    <cellStyle name="Warning Text 2 2" xfId="401" xr:uid="{00000000-0005-0000-0000-0000EE040000}"/>
    <cellStyle name="Warning Text 2 2 2" xfId="510" xr:uid="{00000000-0005-0000-0000-0000EF040000}"/>
    <cellStyle name="Warning Text 2 2 3" xfId="973" xr:uid="{00000000-0005-0000-0000-0000F0040000}"/>
    <cellStyle name="Warning Text 2 3" xfId="811" xr:uid="{00000000-0005-0000-0000-0000F1040000}"/>
    <cellStyle name="Warning Text 2 4" xfId="308" xr:uid="{00000000-0005-0000-0000-0000F2040000}"/>
    <cellStyle name="Warning Text 3" xfId="309" xr:uid="{00000000-0005-0000-0000-0000F3040000}"/>
    <cellStyle name="Warning Text 4" xfId="307" xr:uid="{00000000-0005-0000-0000-0000F4040000}"/>
    <cellStyle name="Warning Text 5" xfId="450" xr:uid="{00000000-0005-0000-0000-0000F5040000}"/>
    <cellStyle name="Warning Text 6" xfId="723" xr:uid="{00000000-0005-0000-0000-0000F604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solid">
          <fgColor indexed="64"/>
          <bgColor indexed="5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solid">
          <fgColor indexed="64"/>
          <bgColor indexed="5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solid">
          <fgColor indexed="64"/>
          <bgColor indexed="5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solid">
          <fgColor indexed="64"/>
          <bgColor indexed="5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</a:t>
            </a:r>
            <a:r>
              <a:rPr lang="en-US" baseline="0"/>
              <a:t> and IP Rates 2012-2020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Rate_Summary!$A$2</c:f>
              <c:strCache>
                <c:ptCount val="1"/>
                <c:pt idx="0">
                  <c:v>PF_Rate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Rate_Summary!$B$1:$J$1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Rate_Summary!$B$2:$J$2</c:f>
              <c:numCache>
                <c:formatCode>0.00</c:formatCode>
                <c:ptCount val="9"/>
                <c:pt idx="0">
                  <c:v>30.036861999999999</c:v>
                </c:pt>
                <c:pt idx="1">
                  <c:v>30.502403000000001</c:v>
                </c:pt>
                <c:pt idx="2" formatCode="_(&quot;$&quot;* #,##0.00_);_(&quot;$&quot;* \(#,##0.00\);_(&quot;$&quot;* &quot;-&quot;??_);_(@_)">
                  <c:v>32.204000000000001</c:v>
                </c:pt>
                <c:pt idx="3" formatCode="_(&quot;$&quot;* #,##0.00_);_(&quot;$&quot;* \(#,##0.00\);_(&quot;$&quot;* &quot;-&quot;??_);_(@_)">
                  <c:v>32.616999999999997</c:v>
                </c:pt>
                <c:pt idx="4" formatCode="_(&quot;$&quot;* #,##0.00_);_(&quot;$&quot;* \(#,##0.00\);_(&quot;$&quot;* &quot;-&quot;??_);_(@_)">
                  <c:v>34.517000000000003</c:v>
                </c:pt>
                <c:pt idx="5" formatCode="_(&quot;$&quot;* #,##0.00_);_(&quot;$&quot;* \(#,##0.00\);_(&quot;$&quot;* &quot;-&quot;??_);_(@_)">
                  <c:v>35.399000000000001</c:v>
                </c:pt>
                <c:pt idx="6" formatCode="_(&quot;$&quot;* #,##0.00_);_(&quot;$&quot;* \(#,##0.00\);_(&quot;$&quot;* &quot;-&quot;??_);_(@_)">
                  <c:v>37.317753000000003</c:v>
                </c:pt>
                <c:pt idx="7" formatCode="_(&quot;$&quot;* #,##0.00_);_(&quot;$&quot;* \(#,##0.00\);_(&quot;$&quot;* &quot;-&quot;??_);_(@_)">
                  <c:v>36.595277000000003</c:v>
                </c:pt>
                <c:pt idx="8" formatCode="_(&quot;$&quot;* #,##0.00_);_(&quot;$&quot;* \(#,##0.00\);_(&quot;$&quot;* &quot;-&quot;??_);_(@_)">
                  <c:v>35.190803000000002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A-4B07-8A80-BAF0451655E7}"/>
            </c:ext>
          </c:extLst>
        </c:ser>
        <c:ser>
          <c:idx val="1"/>
          <c:order val="1"/>
          <c:tx>
            <c:strRef>
              <c:f>Rate_Summary!$A$3</c:f>
              <c:strCache>
                <c:ptCount val="1"/>
                <c:pt idx="0">
                  <c:v>IP_Rate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Rate_Summary!$B$1:$J$1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Rate_Summary!$B$3:$J$3</c:f>
              <c:numCache>
                <c:formatCode>0.00</c:formatCode>
                <c:ptCount val="9"/>
                <c:pt idx="0">
                  <c:v>36.093646999999997</c:v>
                </c:pt>
                <c:pt idx="1">
                  <c:v>36.529710999999999</c:v>
                </c:pt>
                <c:pt idx="2" formatCode="_(&quot;$&quot;* #,##0.00_);_(&quot;$&quot;* \(#,##0.00\);_(&quot;$&quot;* &quot;-&quot;??_);_(@_)">
                  <c:v>38.818202999999997</c:v>
                </c:pt>
                <c:pt idx="3" formatCode="_(&quot;$&quot;* #,##0.00_);_(&quot;$&quot;* \(#,##0.00\);_(&quot;$&quot;* &quot;-&quot;??_);_(@_)">
                  <c:v>39.126632999999998</c:v>
                </c:pt>
                <c:pt idx="4" formatCode="_(&quot;$&quot;* #,##0.00_);_(&quot;$&quot;* \(#,##0.00\);_(&quot;$&quot;* &quot;-&quot;??_);_(@_)">
                  <c:v>41.504649999999998</c:v>
                </c:pt>
                <c:pt idx="5" formatCode="_(&quot;$&quot;* #,##0.00_);_(&quot;$&quot;* \(#,##0.00\);_(&quot;$&quot;* &quot;-&quot;??_);_(@_)">
                  <c:v>42.352708</c:v>
                </c:pt>
                <c:pt idx="6" formatCode="_(&quot;$&quot;* #,##0.00_);_(&quot;$&quot;* \(#,##0.00\);_(&quot;$&quot;* &quot;-&quot;??_);_(@_)">
                  <c:v>43.085619999999999</c:v>
                </c:pt>
                <c:pt idx="7" formatCode="_(&quot;$&quot;* #,##0.00_);_(&quot;$&quot;* \(#,##0.00\);_(&quot;$&quot;* &quot;-&quot;??_);_(@_)">
                  <c:v>43.934941000000002</c:v>
                </c:pt>
                <c:pt idx="8" formatCode="_(&quot;$&quot;* #,##0.00_);_(&quot;$&quot;* \(#,##0.00\);_(&quot;$&quot;* &quot;-&quot;??_);_(@_)">
                  <c:v>40.451104999999998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A-4B07-8A80-BAF04516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88864"/>
        <c:axId val="664787552"/>
      </c:lineChart>
      <c:catAx>
        <c:axId val="6647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87552"/>
        <c:crosses val="autoZero"/>
        <c:auto val="1"/>
        <c:lblAlgn val="ctr"/>
        <c:lblOffset val="100"/>
        <c:noMultiLvlLbl val="0"/>
      </c:catAx>
      <c:valAx>
        <c:axId val="6647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8</xdr:row>
      <xdr:rowOff>69850</xdr:rowOff>
    </xdr:from>
    <xdr:to>
      <xdr:col>10</xdr:col>
      <xdr:colOff>539750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cuppari_ad_unc_edu/Documents/Research/Simona_Work/Columbia_BPA_financial_risk/BPA_models/RAM201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cuppari_ad_unc_edu/Documents/Research/Simona_Work/Columbia_BPA_financial_risk/BPA_models/RAM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OC"/>
      <sheetName val="Macro"/>
      <sheetName val="Init"/>
      <sheetName val="Rev Check"/>
      <sheetName val="RateSummary"/>
      <sheetName val="ScenarioResults"/>
      <sheetName val="ResultsDetail"/>
      <sheetName val="Loads"/>
      <sheetName val="PF Public"/>
      <sheetName val="PF Exchange"/>
      <sheetName val="RAM IP"/>
      <sheetName val="RAM NR"/>
      <sheetName val="Resources"/>
      <sheetName val="ExchangeInputs"/>
      <sheetName val="REPSettlementSchedule"/>
      <sheetName val="TransInputs"/>
      <sheetName val="Exchange Trans"/>
      <sheetName val="Exchange Summary"/>
      <sheetName val="LR_Balance"/>
      <sheetName val="LR_Adjust"/>
      <sheetName val="ProgAlloc"/>
      <sheetName val="Active Exchange"/>
      <sheetName val="Exchange ASC"/>
      <sheetName val="Exchange Load"/>
      <sheetName val="Exchange Resource Cost"/>
      <sheetName val="CostPrint"/>
      <sheetName val="Cost"/>
      <sheetName val="ProgCOSA"/>
      <sheetName val="LDD_IRD"/>
      <sheetName val="FBS_LDD_IRD_Allocation"/>
      <sheetName val="NR_EX_Allocation"/>
      <sheetName val="Cons_Program_Allocation"/>
      <sheetName val="Initial_Cost_Allocation"/>
      <sheetName val="Cost_Allocation Summary"/>
      <sheetName val="RDS_Credits"/>
      <sheetName val="Credits FBS"/>
      <sheetName val="Credits NR-Cons"/>
      <sheetName val="Credits Gen-RSS"/>
      <sheetName val="RiskModInputs"/>
      <sheetName val="Secondary"/>
      <sheetName val="FPS Revenue Deficiency"/>
      <sheetName val="Initial Rates"/>
      <sheetName val="Margin_VOR"/>
      <sheetName val="Margin_VOR_Calc"/>
      <sheetName val="Calc Scalar 1"/>
      <sheetName val="Calc Monthly 1"/>
      <sheetName val="IP_PF_Link"/>
      <sheetName val="Rates After Link"/>
      <sheetName val="IP Floor Calc"/>
      <sheetName val="Floor Test 1"/>
      <sheetName val="Base PF Exchange"/>
      <sheetName val="Post-7b2Rates"/>
      <sheetName val="Base Exchange Cost"/>
      <sheetName val="Utility Specific PFx Settle"/>
      <sheetName val="IOU Reallocation Balances"/>
      <sheetName val="Rates After Settlement"/>
      <sheetName val="WP-10 Adjustment"/>
      <sheetName val="Rates After WP-10 Adjustment"/>
      <sheetName val="Calc Scalar Settlement"/>
      <sheetName val="Calc Monthly Settlement"/>
      <sheetName val="IP_PF_Link Settlement"/>
      <sheetName val="Rates After Link Settlement"/>
      <sheetName val="Settlement Rev Check"/>
      <sheetName val="Net REP Settlement"/>
      <sheetName val="TriggerCalc"/>
      <sheetName val="7b2 Allocation"/>
      <sheetName val="Rates After 7b2"/>
      <sheetName val="Calc Scalar 2"/>
      <sheetName val="Calc Monthly 2"/>
      <sheetName val="IP_PF_Link 2"/>
      <sheetName val="Rates After Link (2)"/>
      <sheetName val="Floor Test 2"/>
      <sheetName val="Utility Specifc PFx"/>
      <sheetName val="Program Rev Check"/>
      <sheetName val="PF Allocation"/>
      <sheetName val="IP Allocation"/>
      <sheetName val="NR Allocation"/>
      <sheetName val="Cost Contribution"/>
      <sheetName val="Net REP"/>
      <sheetName val="REP Benefits"/>
      <sheetName val="Costs_TRM"/>
      <sheetName val="TRM_Billing"/>
      <sheetName val="RiskMod_TRMbd"/>
      <sheetName val="UnusedRHWM"/>
      <sheetName val="NonSliceLossAdjust"/>
      <sheetName val="T1SFCO"/>
      <sheetName val="MarketInputs"/>
      <sheetName val="LoadShapingandDemand"/>
      <sheetName val="T2 Rates"/>
      <sheetName val="Cost_Allocation_TRM"/>
      <sheetName val="Cost_Proof"/>
      <sheetName val="7b2 Con Load"/>
      <sheetName val="7b2 PF Load"/>
      <sheetName val="7b2Alloc"/>
      <sheetName val="7b2 Resource Sort"/>
      <sheetName val="7b2 Resources1"/>
      <sheetName val="ConservRes1"/>
      <sheetName val="ConservRes2"/>
      <sheetName val="ConservRes3"/>
      <sheetName val="ConservRes4"/>
      <sheetName val="ConservRes5"/>
      <sheetName val="ConservRes6"/>
      <sheetName val="ConservRes7"/>
      <sheetName val="7b2 Resources2"/>
      <sheetName val="7b2COSA"/>
      <sheetName val="7b2 FBS_Stack_Allo"/>
      <sheetName val="7b2 LDD_IRD_Reserve_Allo"/>
      <sheetName val="7b2 Program_Trans_Allo"/>
      <sheetName val="7b2 Initial_Cost_Allo"/>
      <sheetName val="7b2 RDS_Credits"/>
      <sheetName val="7b2 Credits FBS"/>
      <sheetName val="7b2 Credits Gen-RSS"/>
      <sheetName val="7b2 Secondary"/>
      <sheetName val="7b2 FPS Revenue Deficiency"/>
      <sheetName val="7b2 Rates"/>
      <sheetName val="7b2 Rev Check"/>
      <sheetName val="PFAveT1_RateOutput"/>
      <sheetName val="PFMeldedEqv_RateOutput"/>
      <sheetName val="IP_RateOutput"/>
      <sheetName val="NR_RateOutput"/>
      <sheetName val="LSTUR&amp;PFT1Eqv_RateOutput"/>
      <sheetName val="Unbif PF_RateOutput"/>
      <sheetName val="PF Exchange_RateOutput"/>
      <sheetName val="FlatPFMeldedEqv_RateOutput"/>
      <sheetName val="RiskMod Out"/>
      <sheetName val="RROutput"/>
      <sheetName val="RatesOutputNew"/>
      <sheetName val="RevReqMapping"/>
      <sheetName val="Summary"/>
      <sheetName val="NetRevenue"/>
      <sheetName val="Tables"/>
      <sheetName val="RAM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OC"/>
      <sheetName val="Macro"/>
      <sheetName val="Init"/>
      <sheetName val="Rev Check"/>
      <sheetName val="RateSummary"/>
      <sheetName val="ScenarioResults"/>
      <sheetName val="ResultsDetail"/>
      <sheetName val="Loads"/>
      <sheetName val="PF Public"/>
      <sheetName val="PF Exchange"/>
      <sheetName val="RAM IP"/>
      <sheetName val="RAM NR"/>
      <sheetName val="Resources"/>
      <sheetName val="ExchangeInputs"/>
      <sheetName val="TransInputs"/>
      <sheetName val="REPSettlementSchedule"/>
      <sheetName val="Exchange Trans"/>
      <sheetName val="Exchange Summary"/>
      <sheetName val="LR_Balance"/>
      <sheetName val="CostPrint"/>
      <sheetName val="LR_Adjust"/>
      <sheetName val="ProgAlloc"/>
      <sheetName val="Active Exchange"/>
      <sheetName val="Exchange ASC"/>
      <sheetName val="Exchange Load"/>
      <sheetName val="Exchange Resource Cost"/>
      <sheetName val="Cost"/>
      <sheetName val="ProgCOSA"/>
      <sheetName val="LDD_IRD"/>
      <sheetName val="FBS_LDD_IRD_Allocation"/>
      <sheetName val="NR_EX_Allocation"/>
      <sheetName val="Cons_Program_Allocation"/>
      <sheetName val="Initial_Cost_Allocation"/>
      <sheetName val="Cost_Allocation Summary"/>
      <sheetName val="RDS_Credits"/>
      <sheetName val="Credits FBS"/>
      <sheetName val="Credits NR-Cons"/>
      <sheetName val="Credits Gen-RSS"/>
      <sheetName val="RevSimInputs"/>
      <sheetName val="Secondary"/>
      <sheetName val="FPS Revenue Deficiency"/>
      <sheetName val="Initial Rates"/>
      <sheetName val="Margin_VOR"/>
      <sheetName val="Margin_VOR_Calc"/>
      <sheetName val="Calc Scalar 1"/>
      <sheetName val="Calc Monthly 1"/>
      <sheetName val="IP_PF_Link"/>
      <sheetName val="Rates After Link"/>
      <sheetName val="IP Floor Calc"/>
      <sheetName val="Floor Test 1"/>
      <sheetName val="Base PF Exchange"/>
      <sheetName val="Post-7b2Rates"/>
      <sheetName val="Base Exchange Cost"/>
      <sheetName val="Utility Specific PFx Settle"/>
      <sheetName val="IOU Reallocation Balances"/>
      <sheetName val="Rates After Settlement"/>
      <sheetName val="WP-10 Adjustment"/>
      <sheetName val="Rates After WP-10 Adjustment"/>
      <sheetName val="Calc Scalar Settlement"/>
      <sheetName val="Calc Monthly Settlement"/>
      <sheetName val="IP_PF_Link Settlement"/>
      <sheetName val="Rates After Link Settlement"/>
      <sheetName val="Settlement Rev Check"/>
      <sheetName val="Net REP Settlement"/>
      <sheetName val="TriggerCalc"/>
      <sheetName val="7b2 Allocation"/>
      <sheetName val="Rates After 7b2"/>
      <sheetName val="Calc Scalar 2"/>
      <sheetName val="Calc Monthly 2"/>
      <sheetName val="IP_PF_Link 2"/>
      <sheetName val="Rates After Link (2)"/>
      <sheetName val="Floor Test 2"/>
      <sheetName val="Utility Specifc PFx"/>
      <sheetName val="Program Rev Check"/>
      <sheetName val="PF Allocation"/>
      <sheetName val="IP Allocation"/>
      <sheetName val="NR Allocation"/>
      <sheetName val="Cost Contribution"/>
      <sheetName val="Net REP"/>
      <sheetName val="REP Benefits"/>
      <sheetName val="Costs_TRM"/>
      <sheetName val="TRM_Billing"/>
      <sheetName val="UnusedRHWM"/>
      <sheetName val="NonSliceLossAdjust"/>
      <sheetName val="T1SFCO"/>
      <sheetName val="MarketInputs"/>
      <sheetName val="LoadShapingandDemand"/>
      <sheetName val="T2 Rates"/>
      <sheetName val="Cost_Allocation_TRM"/>
      <sheetName val="Cost_Proof"/>
      <sheetName val="7b2 Con Load"/>
      <sheetName val="7b2 PF Load"/>
      <sheetName val="7b2 Resource Sort"/>
      <sheetName val="7b2 Resources1"/>
      <sheetName val="7b2 Resources2"/>
      <sheetName val="ConservRes1"/>
      <sheetName val="ConservRes2"/>
      <sheetName val="ConservRes3"/>
      <sheetName val="ConservRes4"/>
      <sheetName val="ConservRes5"/>
      <sheetName val="ConservRes6"/>
      <sheetName val="ConservRes7"/>
      <sheetName val="7b2COSA"/>
      <sheetName val="7b2Alloc"/>
      <sheetName val="7b2 FBS_Stack_Allo"/>
      <sheetName val="7b2 LDD_IRD_Reserve_Allo"/>
      <sheetName val="7b2 Program_Trans_Allo"/>
      <sheetName val="7b2 Initial_Cost_Allo"/>
      <sheetName val="7b2 RDS_Credits"/>
      <sheetName val="7b2 Credits FBS"/>
      <sheetName val="7b2 Credits Gen-RSS"/>
      <sheetName val="7b2 Secondary"/>
      <sheetName val="7b2 FPS Revenue Deficiency"/>
      <sheetName val="7b2 Rates"/>
      <sheetName val="7b2 Rev Check"/>
      <sheetName val="PFAveT1_RateOutput"/>
      <sheetName val="PFMeldedEqv_RateOutput"/>
      <sheetName val="IP_RateOutput"/>
      <sheetName val="NR_RateOutput"/>
      <sheetName val="LSTUR&amp;PFT1Eqv_RateOutput"/>
      <sheetName val="Unbif PF_RateOutput"/>
      <sheetName val="PF Exchange_RateOutput"/>
      <sheetName val="FlatPFMeldedEqv_RateOutput"/>
      <sheetName val="RiskMod Out"/>
      <sheetName val="RROutput"/>
      <sheetName val="RatesOutputNew"/>
      <sheetName val="RevReqMapping"/>
      <sheetName val="Summary"/>
      <sheetName val="NetRevenue"/>
      <sheetName val="SliceTrueUp"/>
      <sheetName val="Tables"/>
      <sheetName val="RAM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0CFF6-CC43-4587-A78A-A1D0A7E7F17F}" name="Aurora" displayName="Aurora" ref="A23:C109" headerRowCount="0" totalsRowShown="0" tableBorderDxfId="6">
  <tableColumns count="3">
    <tableColumn id="1" xr3:uid="{4D9D2B6E-10E5-47EE-AB95-F8775E4B9858}" name="Column1" headerRowDxfId="5" dataDxfId="4"/>
    <tableColumn id="2" xr3:uid="{81E87387-D0DE-425A-BC67-2F78279D669C}" name="Column2" headerRowDxfId="3" dataDxfId="2"/>
    <tableColumn id="3" xr3:uid="{5FF4CB65-4095-406C-B801-D5A37745AA21}" name="Column3" headerRowDxfId="1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12"/>
  <sheetViews>
    <sheetView workbookViewId="0">
      <selection activeCell="G12" sqref="G12"/>
    </sheetView>
  </sheetViews>
  <sheetFormatPr defaultRowHeight="14.5"/>
  <sheetData>
    <row r="5" spans="2:5" ht="15" thickBot="1"/>
    <row r="6" spans="2:5">
      <c r="B6" s="204" t="s">
        <v>36</v>
      </c>
      <c r="C6" s="205"/>
      <c r="D6" s="205"/>
      <c r="E6" s="206"/>
    </row>
    <row r="7" spans="2:5">
      <c r="B7" s="207"/>
      <c r="C7" s="208"/>
      <c r="D7" s="208"/>
      <c r="E7" s="209"/>
    </row>
    <row r="8" spans="2:5">
      <c r="B8" s="207"/>
      <c r="C8" s="208"/>
      <c r="D8" s="208"/>
      <c r="E8" s="209"/>
    </row>
    <row r="9" spans="2:5">
      <c r="B9" s="207"/>
      <c r="C9" s="208"/>
      <c r="D9" s="208"/>
      <c r="E9" s="209"/>
    </row>
    <row r="10" spans="2:5">
      <c r="B10" s="207"/>
      <c r="C10" s="208"/>
      <c r="D10" s="208"/>
      <c r="E10" s="209"/>
    </row>
    <row r="11" spans="2:5">
      <c r="B11" s="207"/>
      <c r="C11" s="208"/>
      <c r="D11" s="208"/>
      <c r="E11" s="209"/>
    </row>
    <row r="12" spans="2:5" ht="15" thickBot="1">
      <c r="B12" s="210"/>
      <c r="C12" s="211"/>
      <c r="D12" s="211"/>
      <c r="E12" s="212"/>
    </row>
  </sheetData>
  <mergeCells count="1">
    <mergeCell ref="B6:E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K1" sqref="K1"/>
    </sheetView>
  </sheetViews>
  <sheetFormatPr defaultRowHeight="14.5"/>
  <sheetData>
    <row r="1" spans="1:11">
      <c r="A1" s="3"/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130" t="s">
        <v>0</v>
      </c>
    </row>
    <row r="2" spans="1:11">
      <c r="A2" s="3" t="s">
        <v>59</v>
      </c>
      <c r="B2" s="112">
        <v>30.036861999999999</v>
      </c>
      <c r="C2" s="112">
        <v>30.502403000000001</v>
      </c>
      <c r="D2" s="111">
        <v>32.204000000000001</v>
      </c>
      <c r="E2" s="111">
        <v>32.616999999999997</v>
      </c>
      <c r="F2" s="111">
        <v>34.517000000000003</v>
      </c>
      <c r="G2" s="111">
        <v>35.399000000000001</v>
      </c>
      <c r="H2" s="111">
        <v>37.317753000000003</v>
      </c>
      <c r="I2" s="111">
        <v>36.595277000000003</v>
      </c>
      <c r="J2" s="111">
        <v>35.190803000000002</v>
      </c>
      <c r="K2" s="129">
        <f>AVERAGE(B2:J2)</f>
        <v>33.820010888888895</v>
      </c>
    </row>
    <row r="3" spans="1:11" ht="15.5">
      <c r="A3" t="s">
        <v>60</v>
      </c>
      <c r="B3" s="112">
        <v>36.093646999999997</v>
      </c>
      <c r="C3" s="112">
        <v>36.529710999999999</v>
      </c>
      <c r="D3" s="111">
        <v>38.818202999999997</v>
      </c>
      <c r="E3" s="111">
        <v>39.126632999999998</v>
      </c>
      <c r="F3" s="111">
        <v>41.504649999999998</v>
      </c>
      <c r="G3" s="111">
        <v>42.352708</v>
      </c>
      <c r="H3" s="128">
        <v>43.085619999999999</v>
      </c>
      <c r="I3" s="127">
        <v>43.934941000000002</v>
      </c>
      <c r="J3" s="128">
        <v>40.451104999999998</v>
      </c>
      <c r="K3" s="129">
        <f>AVERAGE(B3:J3)</f>
        <v>40.210801999999994</v>
      </c>
    </row>
    <row r="4" spans="1:11">
      <c r="K4" s="1"/>
    </row>
    <row r="5" spans="1:11">
      <c r="B5">
        <f>(B2-B3)/B2</f>
        <v>-0.20164506532007231</v>
      </c>
      <c r="C5">
        <f t="shared" ref="C5:J5" si="0">(C2-C3)/C2</f>
        <v>-0.19760108736351026</v>
      </c>
      <c r="D5">
        <f t="shared" si="0"/>
        <v>-0.20538451745124817</v>
      </c>
      <c r="E5">
        <f>(E2-E3)/E2</f>
        <v>-0.19957791948983664</v>
      </c>
      <c r="F5">
        <f t="shared" si="0"/>
        <v>-0.20244082625952414</v>
      </c>
      <c r="G5">
        <f t="shared" si="0"/>
        <v>-0.19643797847396816</v>
      </c>
      <c r="H5">
        <f t="shared" si="0"/>
        <v>-0.15456094047248758</v>
      </c>
      <c r="I5">
        <f t="shared" si="0"/>
        <v>-0.20056314917359414</v>
      </c>
      <c r="J5">
        <f t="shared" si="0"/>
        <v>-0.14947945348106992</v>
      </c>
      <c r="K5" s="1">
        <f>AVERAGE(B5:J5)</f>
        <v>-0.18974343749836789</v>
      </c>
    </row>
    <row r="6" spans="1:11">
      <c r="B6">
        <f>B2*(1-B5)</f>
        <v>36.093646999999997</v>
      </c>
      <c r="C6">
        <f t="shared" ref="C6:J6" si="1">C2*(1-C5)</f>
        <v>36.529710999999999</v>
      </c>
      <c r="D6">
        <f t="shared" si="1"/>
        <v>38.818202999999997</v>
      </c>
      <c r="E6">
        <f t="shared" si="1"/>
        <v>39.126632999999998</v>
      </c>
      <c r="F6">
        <f t="shared" si="1"/>
        <v>41.504649999999998</v>
      </c>
      <c r="G6">
        <f t="shared" si="1"/>
        <v>42.352707999999993</v>
      </c>
      <c r="H6">
        <f t="shared" si="1"/>
        <v>43.085619999999992</v>
      </c>
      <c r="I6">
        <f t="shared" si="1"/>
        <v>43.934941000000002</v>
      </c>
      <c r="J6">
        <f t="shared" si="1"/>
        <v>40.451104999999998</v>
      </c>
      <c r="K6" s="1">
        <f>AVERAGE(B6:J6)</f>
        <v>40.210801999999994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"/>
  <sheetViews>
    <sheetView topLeftCell="C1" workbookViewId="0">
      <selection activeCell="K1" sqref="K1"/>
    </sheetView>
  </sheetViews>
  <sheetFormatPr defaultRowHeight="14.5"/>
  <cols>
    <col min="1" max="1" width="25.90625" bestFit="1" customWidth="1"/>
    <col min="2" max="9" width="8.54296875" bestFit="1" customWidth="1"/>
    <col min="10" max="10" width="9.54296875" bestFit="1" customWidth="1"/>
    <col min="11" max="11" width="8.54296875" bestFit="1" customWidth="1"/>
  </cols>
  <sheetData>
    <row r="1" spans="1:11">
      <c r="A1" t="s">
        <v>56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 t="s">
        <v>0</v>
      </c>
    </row>
    <row r="2" spans="1:11" ht="19" customHeight="1">
      <c r="A2" s="116" t="s">
        <v>13</v>
      </c>
      <c r="B2" s="4">
        <v>20806.174194728359</v>
      </c>
      <c r="C2" s="4">
        <v>18119.725496715691</v>
      </c>
      <c r="D2" s="4">
        <v>25659.850468659803</v>
      </c>
      <c r="E2" s="4">
        <v>26091.448282806468</v>
      </c>
      <c r="F2" s="4">
        <v>44808.072732343549</v>
      </c>
      <c r="G2" s="4">
        <v>19012.427830860925</v>
      </c>
      <c r="H2" s="4">
        <v>86197.091568361939</v>
      </c>
      <c r="I2" s="4">
        <v>18569.087755197292</v>
      </c>
      <c r="J2" s="4">
        <v>182922</v>
      </c>
      <c r="K2" s="4">
        <f>AVERAGE(B2:J2)</f>
        <v>49131.764258852665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"/>
  <sheetViews>
    <sheetView workbookViewId="0">
      <selection activeCell="K1" sqref="K1:K2"/>
    </sheetView>
  </sheetViews>
  <sheetFormatPr defaultRowHeight="14.5"/>
  <cols>
    <col min="1" max="1" width="27.7265625" bestFit="1" customWidth="1"/>
    <col min="2" max="5" width="9.1796875" bestFit="1" customWidth="1"/>
    <col min="6" max="9" width="11.08984375" bestFit="1" customWidth="1"/>
    <col min="10" max="10" width="10.08984375" bestFit="1" customWidth="1"/>
    <col min="11" max="11" width="8.54296875" bestFit="1" customWidth="1"/>
  </cols>
  <sheetData>
    <row r="1" spans="1:11"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1" t="s">
        <v>0</v>
      </c>
    </row>
    <row r="2" spans="1:11" ht="16" thickBot="1">
      <c r="A2" s="126" t="s">
        <v>61</v>
      </c>
      <c r="B2" s="4">
        <v>24796.628835636682</v>
      </c>
      <c r="C2" s="4">
        <v>24504.110928935352</v>
      </c>
      <c r="D2" s="4">
        <v>78360.354936437507</v>
      </c>
      <c r="E2" s="4">
        <v>79267.913944689702</v>
      </c>
      <c r="F2" s="125">
        <v>18675.997881767264</v>
      </c>
      <c r="G2" s="125">
        <v>18794.548289466649</v>
      </c>
      <c r="H2" s="125">
        <v>13845.245003714293</v>
      </c>
      <c r="I2" s="125">
        <v>20886.399004027178</v>
      </c>
      <c r="J2" s="125">
        <v>2866.4406885377921</v>
      </c>
      <c r="K2" s="131">
        <f>AVERAGE(B2:J2)</f>
        <v>31333.071057023597</v>
      </c>
    </row>
    <row r="3" spans="1:11" ht="15" thickTop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E521-EFAF-4567-B837-6CA16606B802}">
  <dimension ref="A1:F109"/>
  <sheetViews>
    <sheetView workbookViewId="0">
      <selection activeCell="G4" sqref="G4"/>
    </sheetView>
  </sheetViews>
  <sheetFormatPr defaultRowHeight="14.5"/>
  <cols>
    <col min="2" max="2" width="9.54296875" bestFit="1" customWidth="1"/>
    <col min="3" max="3" width="9.08984375" bestFit="1" customWidth="1"/>
    <col min="4" max="4" width="10.26953125" bestFit="1" customWidth="1"/>
    <col min="5" max="5" width="9.81640625" bestFit="1" customWidth="1"/>
  </cols>
  <sheetData>
    <row r="1" spans="1:6">
      <c r="B1" t="s">
        <v>94</v>
      </c>
      <c r="C1" t="s">
        <v>95</v>
      </c>
      <c r="D1" s="3" t="s">
        <v>0</v>
      </c>
    </row>
    <row r="2" spans="1:6">
      <c r="A2" s="198">
        <v>40909</v>
      </c>
      <c r="B2" s="197">
        <v>37.178301600000005</v>
      </c>
      <c r="C2" s="197">
        <v>29.514346508571286</v>
      </c>
      <c r="D2" s="112">
        <f>AVERAGE(B2:C2)</f>
        <v>33.346324054285645</v>
      </c>
    </row>
    <row r="3" spans="1:6">
      <c r="A3" s="198">
        <v>40940</v>
      </c>
      <c r="B3" s="197">
        <v>37.620718759999953</v>
      </c>
      <c r="C3" s="197">
        <v>30.632893382857137</v>
      </c>
      <c r="D3" s="112">
        <f t="shared" ref="D3:D66" si="0">AVERAGE(B3:C3)</f>
        <v>34.126806071428547</v>
      </c>
      <c r="F3" s="3" t="s">
        <v>97</v>
      </c>
    </row>
    <row r="4" spans="1:6">
      <c r="A4" s="198">
        <v>40969</v>
      </c>
      <c r="B4" s="197">
        <v>36.294139617142882</v>
      </c>
      <c r="C4" s="197">
        <v>29.685513813999911</v>
      </c>
      <c r="D4" s="112">
        <f t="shared" si="0"/>
        <v>32.989826715571397</v>
      </c>
    </row>
    <row r="5" spans="1:6">
      <c r="A5" s="198">
        <v>41000</v>
      </c>
      <c r="B5" s="197">
        <v>35.093077302857203</v>
      </c>
      <c r="C5" s="197">
        <v>28.101193434285779</v>
      </c>
      <c r="D5" s="112">
        <f t="shared" si="0"/>
        <v>31.597135368571493</v>
      </c>
    </row>
    <row r="6" spans="1:6">
      <c r="A6" s="198">
        <v>41030</v>
      </c>
      <c r="B6" s="197">
        <v>33.043783528571467</v>
      </c>
      <c r="C6" s="197">
        <v>22.440724627428583</v>
      </c>
      <c r="D6" s="112">
        <f t="shared" si="0"/>
        <v>27.742254078000023</v>
      </c>
    </row>
    <row r="7" spans="1:6">
      <c r="A7" s="198">
        <v>41061</v>
      </c>
      <c r="B7" s="197">
        <v>34.130302054285636</v>
      </c>
      <c r="C7" s="197">
        <v>21.953348922857185</v>
      </c>
      <c r="D7" s="112">
        <f t="shared" si="0"/>
        <v>28.041825488571412</v>
      </c>
    </row>
    <row r="8" spans="1:6">
      <c r="A8" s="198">
        <v>41091</v>
      </c>
      <c r="B8" s="197">
        <v>40.577200622857006</v>
      </c>
      <c r="C8" s="197">
        <v>28.99605845428578</v>
      </c>
      <c r="D8" s="112">
        <f t="shared" si="0"/>
        <v>34.78662953857139</v>
      </c>
    </row>
    <row r="9" spans="1:6">
      <c r="A9" s="198">
        <v>41122</v>
      </c>
      <c r="B9" s="197">
        <v>42.209738757142915</v>
      </c>
      <c r="C9" s="197">
        <v>30.670878588571437</v>
      </c>
      <c r="D9" s="112">
        <f t="shared" si="0"/>
        <v>36.440308672857178</v>
      </c>
    </row>
    <row r="10" spans="1:6">
      <c r="A10" s="198">
        <v>41153</v>
      </c>
      <c r="B10" s="197">
        <v>40.780587020000112</v>
      </c>
      <c r="C10" s="197">
        <v>31.550634051428556</v>
      </c>
      <c r="D10" s="112">
        <f t="shared" si="0"/>
        <v>36.165610535714336</v>
      </c>
    </row>
    <row r="11" spans="1:6">
      <c r="A11" s="198">
        <v>41183</v>
      </c>
      <c r="B11" s="197">
        <v>40.930912780000057</v>
      </c>
      <c r="C11" s="197">
        <v>34.004347837142937</v>
      </c>
      <c r="D11" s="112">
        <f t="shared" si="0"/>
        <v>37.467630308571501</v>
      </c>
    </row>
    <row r="12" spans="1:6">
      <c r="A12" s="198">
        <v>41214</v>
      </c>
      <c r="B12" s="197">
        <v>40.312890877142948</v>
      </c>
      <c r="C12" s="197">
        <v>32.939115265714278</v>
      </c>
      <c r="D12" s="112">
        <f t="shared" si="0"/>
        <v>36.626003071428613</v>
      </c>
    </row>
    <row r="13" spans="1:6">
      <c r="A13" s="198">
        <v>41244</v>
      </c>
      <c r="B13" s="197">
        <v>43.172602160000082</v>
      </c>
      <c r="C13" s="197">
        <v>35.001710022857175</v>
      </c>
      <c r="D13" s="112">
        <f t="shared" si="0"/>
        <v>39.087156091428625</v>
      </c>
    </row>
    <row r="14" spans="1:6">
      <c r="A14" s="198">
        <v>41275</v>
      </c>
      <c r="B14" s="197">
        <v>42.874392177142788</v>
      </c>
      <c r="C14" s="197">
        <v>33.889910362285725</v>
      </c>
      <c r="D14" s="112">
        <f t="shared" si="0"/>
        <v>38.382151269714257</v>
      </c>
    </row>
    <row r="15" spans="1:6">
      <c r="A15" s="198">
        <v>41306</v>
      </c>
      <c r="B15" s="197">
        <v>44.236896057142886</v>
      </c>
      <c r="C15" s="197">
        <v>35.703393485714265</v>
      </c>
      <c r="D15" s="112">
        <f t="shared" si="0"/>
        <v>39.970144771428579</v>
      </c>
    </row>
    <row r="16" spans="1:6">
      <c r="A16" s="198">
        <v>41334</v>
      </c>
      <c r="B16" s="197">
        <v>42.85293426285719</v>
      </c>
      <c r="C16" s="197">
        <v>34.982616240857084</v>
      </c>
      <c r="D16" s="112">
        <f t="shared" si="0"/>
        <v>38.917775251857137</v>
      </c>
    </row>
    <row r="17" spans="1:4">
      <c r="A17" s="198">
        <v>41365</v>
      </c>
      <c r="B17" s="197">
        <v>39.961827411428629</v>
      </c>
      <c r="C17" s="197">
        <v>32.710044594285691</v>
      </c>
      <c r="D17" s="112">
        <f t="shared" si="0"/>
        <v>36.33593600285716</v>
      </c>
    </row>
    <row r="18" spans="1:4">
      <c r="A18" s="198">
        <v>41395</v>
      </c>
      <c r="B18" s="197">
        <v>37.076191380000097</v>
      </c>
      <c r="C18" s="197">
        <v>26.363562258571399</v>
      </c>
      <c r="D18" s="112">
        <f t="shared" si="0"/>
        <v>31.719876819285748</v>
      </c>
    </row>
    <row r="19" spans="1:4">
      <c r="A19" s="198">
        <v>41426</v>
      </c>
      <c r="B19" s="197">
        <v>37.80950297714282</v>
      </c>
      <c r="C19" s="197">
        <v>24.078193768571431</v>
      </c>
      <c r="D19" s="112">
        <f t="shared" si="0"/>
        <v>30.943848372857126</v>
      </c>
    </row>
    <row r="20" spans="1:4">
      <c r="A20" s="198">
        <v>41456</v>
      </c>
      <c r="B20" s="197">
        <v>43.570232805714241</v>
      </c>
      <c r="C20" s="197">
        <v>30.829335640000011</v>
      </c>
      <c r="D20" s="112">
        <f t="shared" si="0"/>
        <v>37.199784222857126</v>
      </c>
    </row>
    <row r="21" spans="1:4">
      <c r="A21" s="198">
        <v>41487</v>
      </c>
      <c r="B21" s="197">
        <v>46.492158537142814</v>
      </c>
      <c r="C21" s="197">
        <v>33.619625660000068</v>
      </c>
      <c r="D21" s="112">
        <f t="shared" si="0"/>
        <v>40.055892098571441</v>
      </c>
    </row>
    <row r="22" spans="1:4">
      <c r="A22" s="198">
        <v>41518</v>
      </c>
      <c r="B22" s="197">
        <v>46.12628208857145</v>
      </c>
      <c r="C22" s="197">
        <v>35.639263908571486</v>
      </c>
      <c r="D22" s="112">
        <f t="shared" si="0"/>
        <v>40.882772998571468</v>
      </c>
    </row>
    <row r="23" spans="1:4">
      <c r="A23" s="199">
        <v>41548</v>
      </c>
      <c r="B23" s="200">
        <v>30.760795140698701</v>
      </c>
      <c r="C23" s="201">
        <v>26.891074418242798</v>
      </c>
      <c r="D23" s="112">
        <f t="shared" si="0"/>
        <v>28.825934779470749</v>
      </c>
    </row>
    <row r="24" spans="1:4">
      <c r="A24" s="202">
        <v>41579</v>
      </c>
      <c r="B24" s="200">
        <v>34.857149877039099</v>
      </c>
      <c r="C24" s="201">
        <v>30.747436416264399</v>
      </c>
      <c r="D24" s="112">
        <f t="shared" si="0"/>
        <v>32.802293146651749</v>
      </c>
    </row>
    <row r="25" spans="1:4">
      <c r="A25" s="202">
        <v>41609</v>
      </c>
      <c r="B25" s="200">
        <v>38.581031048929901</v>
      </c>
      <c r="C25" s="201">
        <v>33.293971203095801</v>
      </c>
      <c r="D25" s="112">
        <f t="shared" si="0"/>
        <v>35.937501126012847</v>
      </c>
    </row>
    <row r="26" spans="1:4">
      <c r="A26" s="202">
        <v>41640</v>
      </c>
      <c r="B26" s="200">
        <v>37.710912089163202</v>
      </c>
      <c r="C26" s="201">
        <v>30.936017540340501</v>
      </c>
      <c r="D26" s="112">
        <f t="shared" si="0"/>
        <v>34.323464814751851</v>
      </c>
    </row>
    <row r="27" spans="1:4">
      <c r="A27" s="202">
        <v>41671</v>
      </c>
      <c r="B27" s="200">
        <v>37.185966462341099</v>
      </c>
      <c r="C27" s="201">
        <v>31.074856930379301</v>
      </c>
      <c r="D27" s="112">
        <f t="shared" si="0"/>
        <v>34.130411696360198</v>
      </c>
    </row>
    <row r="28" spans="1:4">
      <c r="A28" s="202">
        <v>41699</v>
      </c>
      <c r="B28" s="200">
        <v>30.8597114318633</v>
      </c>
      <c r="C28" s="201">
        <v>25.7598576958816</v>
      </c>
      <c r="D28" s="112">
        <f t="shared" si="0"/>
        <v>28.309784563872448</v>
      </c>
    </row>
    <row r="29" spans="1:4">
      <c r="A29" s="202">
        <v>41730</v>
      </c>
      <c r="B29" s="200">
        <v>26.081861539802901</v>
      </c>
      <c r="C29" s="201">
        <v>20.597622829414998</v>
      </c>
      <c r="D29" s="112">
        <f t="shared" si="0"/>
        <v>23.339742184608951</v>
      </c>
    </row>
    <row r="30" spans="1:4">
      <c r="A30" s="202">
        <v>41760</v>
      </c>
      <c r="B30" s="200">
        <v>21.295475498230001</v>
      </c>
      <c r="C30" s="201">
        <v>13.6615427857092</v>
      </c>
      <c r="D30" s="112">
        <f t="shared" si="0"/>
        <v>17.478509141969599</v>
      </c>
    </row>
    <row r="31" spans="1:4">
      <c r="A31" s="202">
        <v>41791</v>
      </c>
      <c r="B31" s="200">
        <v>22.385820437414299</v>
      </c>
      <c r="C31" s="201">
        <v>14.3865975553518</v>
      </c>
      <c r="D31" s="112">
        <f t="shared" si="0"/>
        <v>18.386208996383051</v>
      </c>
    </row>
    <row r="32" spans="1:4">
      <c r="A32" s="202">
        <v>41821</v>
      </c>
      <c r="B32" s="200">
        <v>30.221212411087102</v>
      </c>
      <c r="C32" s="201">
        <v>24.553873951277701</v>
      </c>
      <c r="D32" s="112">
        <f t="shared" si="0"/>
        <v>27.387543181182401</v>
      </c>
    </row>
    <row r="33" spans="1:4">
      <c r="A33" s="202">
        <v>41852</v>
      </c>
      <c r="B33" s="200">
        <v>33.577020948860898</v>
      </c>
      <c r="C33" s="201">
        <v>26.8979675413498</v>
      </c>
      <c r="D33" s="112">
        <f t="shared" si="0"/>
        <v>30.237494245105349</v>
      </c>
    </row>
    <row r="34" spans="1:4">
      <c r="A34" s="202">
        <v>41883</v>
      </c>
      <c r="B34" s="200">
        <v>33.8575911599522</v>
      </c>
      <c r="C34" s="201">
        <v>28.128597747716601</v>
      </c>
      <c r="D34" s="112">
        <f t="shared" si="0"/>
        <v>30.993094453834402</v>
      </c>
    </row>
    <row r="35" spans="1:4">
      <c r="A35" s="202">
        <v>41913</v>
      </c>
      <c r="B35" s="200">
        <v>32.4266461225521</v>
      </c>
      <c r="C35" s="201">
        <v>27.9675741438937</v>
      </c>
      <c r="D35" s="112">
        <f t="shared" si="0"/>
        <v>30.1971101332229</v>
      </c>
    </row>
    <row r="36" spans="1:4">
      <c r="A36" s="202">
        <v>41944</v>
      </c>
      <c r="B36" s="200">
        <v>36.260538604973497</v>
      </c>
      <c r="C36" s="201">
        <v>31.788880511571801</v>
      </c>
      <c r="D36" s="112">
        <f t="shared" si="0"/>
        <v>34.024709558272647</v>
      </c>
    </row>
    <row r="37" spans="1:4">
      <c r="A37" s="202">
        <v>41974</v>
      </c>
      <c r="B37" s="200">
        <v>39.105976292801202</v>
      </c>
      <c r="C37" s="201">
        <v>33.243405988365197</v>
      </c>
      <c r="D37" s="112">
        <f t="shared" si="0"/>
        <v>36.174691140583199</v>
      </c>
    </row>
    <row r="38" spans="1:4">
      <c r="A38" s="202">
        <v>42005</v>
      </c>
      <c r="B38" s="200">
        <v>37.8908588450889</v>
      </c>
      <c r="C38" s="201">
        <v>30.407638576421299</v>
      </c>
      <c r="D38" s="112">
        <f t="shared" si="0"/>
        <v>34.149248710755103</v>
      </c>
    </row>
    <row r="39" spans="1:4">
      <c r="A39" s="202">
        <v>42036</v>
      </c>
      <c r="B39" s="200">
        <v>36.589240988846498</v>
      </c>
      <c r="C39" s="201">
        <v>30.1333362041462</v>
      </c>
      <c r="D39" s="112">
        <f t="shared" si="0"/>
        <v>33.361288596496351</v>
      </c>
    </row>
    <row r="40" spans="1:4">
      <c r="A40" s="202">
        <v>42064</v>
      </c>
      <c r="B40" s="200">
        <v>29.601434834096999</v>
      </c>
      <c r="C40" s="201">
        <v>24.431048016515799</v>
      </c>
      <c r="D40" s="112">
        <f t="shared" si="0"/>
        <v>27.016241425306397</v>
      </c>
    </row>
    <row r="41" spans="1:4">
      <c r="A41" s="202">
        <v>42095</v>
      </c>
      <c r="B41" s="200">
        <v>25.441210099913501</v>
      </c>
      <c r="C41" s="201">
        <v>19.644819384881298</v>
      </c>
      <c r="D41" s="112">
        <f t="shared" si="0"/>
        <v>22.5430147423974</v>
      </c>
    </row>
    <row r="42" spans="1:4">
      <c r="A42" s="202">
        <v>42125</v>
      </c>
      <c r="B42" s="200">
        <v>20.699408666912301</v>
      </c>
      <c r="C42" s="201">
        <v>12.4895018484592</v>
      </c>
      <c r="D42" s="112">
        <f t="shared" si="0"/>
        <v>16.594455257685752</v>
      </c>
    </row>
    <row r="43" spans="1:4">
      <c r="A43" s="202">
        <v>42156</v>
      </c>
      <c r="B43" s="200">
        <v>23.065700918950899</v>
      </c>
      <c r="C43" s="201">
        <v>14.7544539577483</v>
      </c>
      <c r="D43" s="112">
        <f t="shared" si="0"/>
        <v>18.9100774383496</v>
      </c>
    </row>
    <row r="44" spans="1:4">
      <c r="A44" s="202">
        <v>42186</v>
      </c>
      <c r="B44" s="200">
        <v>30.754778350953099</v>
      </c>
      <c r="C44" s="201">
        <v>24.437477402908399</v>
      </c>
      <c r="D44" s="112">
        <f t="shared" si="0"/>
        <v>27.596127876930751</v>
      </c>
    </row>
    <row r="45" spans="1:4">
      <c r="A45" s="202">
        <v>42217</v>
      </c>
      <c r="B45" s="200">
        <v>34.341130365496902</v>
      </c>
      <c r="C45" s="201">
        <v>27.273321172809499</v>
      </c>
      <c r="D45" s="112">
        <f t="shared" si="0"/>
        <v>30.807225769153199</v>
      </c>
    </row>
    <row r="46" spans="1:4">
      <c r="A46" s="202">
        <v>42248</v>
      </c>
      <c r="B46" s="200">
        <v>33.447708254638101</v>
      </c>
      <c r="C46" s="201">
        <v>27.676153988103302</v>
      </c>
      <c r="D46" s="112">
        <f t="shared" si="0"/>
        <v>30.561931121370701</v>
      </c>
    </row>
    <row r="47" spans="1:4">
      <c r="A47" s="199">
        <f>+DATE([1]!BaseYear[#Data]-1,10,1)</f>
        <v>42278</v>
      </c>
      <c r="B47" s="200">
        <v>25.975720228254794</v>
      </c>
      <c r="C47" s="201">
        <v>22.201510772407055</v>
      </c>
      <c r="D47" s="112">
        <f t="shared" si="0"/>
        <v>24.088615500330924</v>
      </c>
    </row>
    <row r="48" spans="1:4">
      <c r="A48" s="202">
        <f t="shared" ref="A48:A70" si="1">+EOMONTH(A47,0)+1</f>
        <v>42309</v>
      </c>
      <c r="B48" s="200">
        <v>27.041340096294881</v>
      </c>
      <c r="C48" s="201">
        <v>23.313147851824759</v>
      </c>
      <c r="D48" s="112">
        <f t="shared" si="0"/>
        <v>25.17724397405982</v>
      </c>
    </row>
    <row r="49" spans="1:4">
      <c r="A49" s="202">
        <f t="shared" si="1"/>
        <v>42339</v>
      </c>
      <c r="B49" s="200">
        <v>27.679444009661676</v>
      </c>
      <c r="C49" s="201">
        <v>23.593068266659976</v>
      </c>
      <c r="D49" s="112">
        <f t="shared" si="0"/>
        <v>25.636256138160824</v>
      </c>
    </row>
    <row r="50" spans="1:4">
      <c r="A50" s="202">
        <f t="shared" si="1"/>
        <v>42370</v>
      </c>
      <c r="B50" s="200">
        <v>28.305273039042948</v>
      </c>
      <c r="C50" s="201">
        <v>23.437683852314947</v>
      </c>
      <c r="D50" s="112">
        <f t="shared" si="0"/>
        <v>25.871478445678946</v>
      </c>
    </row>
    <row r="51" spans="1:4">
      <c r="A51" s="202">
        <f t="shared" si="1"/>
        <v>42401</v>
      </c>
      <c r="B51" s="200">
        <v>27.735560047924519</v>
      </c>
      <c r="C51" s="201">
        <v>23.185022420287133</v>
      </c>
      <c r="D51" s="112">
        <f t="shared" si="0"/>
        <v>25.460291234105824</v>
      </c>
    </row>
    <row r="52" spans="1:4">
      <c r="A52" s="202">
        <f t="shared" si="1"/>
        <v>42430</v>
      </c>
      <c r="B52" s="200">
        <v>24.22484205007553</v>
      </c>
      <c r="C52" s="201">
        <v>21.112599089741707</v>
      </c>
      <c r="D52" s="112">
        <f t="shared" si="0"/>
        <v>22.668720569908619</v>
      </c>
    </row>
    <row r="53" spans="1:4">
      <c r="A53" s="202">
        <f t="shared" si="1"/>
        <v>42461</v>
      </c>
      <c r="B53" s="200">
        <v>23.625666424930095</v>
      </c>
      <c r="C53" s="201">
        <v>20.283494967371226</v>
      </c>
      <c r="D53" s="112">
        <f t="shared" si="0"/>
        <v>21.954580696150661</v>
      </c>
    </row>
    <row r="54" spans="1:4">
      <c r="A54" s="202">
        <f t="shared" si="1"/>
        <v>42491</v>
      </c>
      <c r="B54" s="200">
        <v>21.305905604660509</v>
      </c>
      <c r="C54" s="201">
        <v>16.83540986040607</v>
      </c>
      <c r="D54" s="112">
        <f t="shared" si="0"/>
        <v>19.070657732533292</v>
      </c>
    </row>
    <row r="55" spans="1:4">
      <c r="A55" s="202">
        <f t="shared" si="1"/>
        <v>42522</v>
      </c>
      <c r="B55" s="200">
        <v>22.127730133682491</v>
      </c>
      <c r="C55" s="201">
        <v>16.085754925571383</v>
      </c>
      <c r="D55" s="112">
        <f t="shared" si="0"/>
        <v>19.106742529626935</v>
      </c>
    </row>
    <row r="56" spans="1:4">
      <c r="A56" s="202">
        <f t="shared" si="1"/>
        <v>42552</v>
      </c>
      <c r="B56" s="200">
        <v>26.869529729187487</v>
      </c>
      <c r="C56" s="201">
        <v>21.136427591517567</v>
      </c>
      <c r="D56" s="112">
        <f t="shared" si="0"/>
        <v>24.002978660352525</v>
      </c>
    </row>
    <row r="57" spans="1:4">
      <c r="A57" s="202">
        <f t="shared" si="1"/>
        <v>42583</v>
      </c>
      <c r="B57" s="200">
        <v>29.774291394650938</v>
      </c>
      <c r="C57" s="201">
        <v>24.056343217492103</v>
      </c>
      <c r="D57" s="112">
        <f t="shared" si="0"/>
        <v>26.915317306071522</v>
      </c>
    </row>
    <row r="58" spans="1:4">
      <c r="A58" s="202">
        <f t="shared" si="1"/>
        <v>42614</v>
      </c>
      <c r="B58" s="200">
        <v>31.190301026701928</v>
      </c>
      <c r="C58" s="201">
        <v>25.345154723823072</v>
      </c>
      <c r="D58" s="112">
        <f t="shared" si="0"/>
        <v>28.267727875262501</v>
      </c>
    </row>
    <row r="59" spans="1:4">
      <c r="A59" s="202">
        <f t="shared" si="1"/>
        <v>42644</v>
      </c>
      <c r="B59" s="200">
        <v>29.737124646902085</v>
      </c>
      <c r="C59" s="201">
        <v>25.299671823978425</v>
      </c>
      <c r="D59" s="112">
        <f t="shared" si="0"/>
        <v>27.518398235440255</v>
      </c>
    </row>
    <row r="60" spans="1:4">
      <c r="A60" s="202">
        <f t="shared" si="1"/>
        <v>42675</v>
      </c>
      <c r="B60" s="200">
        <v>30.0785071349144</v>
      </c>
      <c r="C60" s="201">
        <v>25.639074126482011</v>
      </c>
      <c r="D60" s="112">
        <f t="shared" si="0"/>
        <v>27.858790630698206</v>
      </c>
    </row>
    <row r="61" spans="1:4">
      <c r="A61" s="202">
        <f t="shared" si="1"/>
        <v>42705</v>
      </c>
      <c r="B61" s="200">
        <v>30.763364738225938</v>
      </c>
      <c r="C61" s="201">
        <v>26.051693216264248</v>
      </c>
      <c r="D61" s="112">
        <f t="shared" si="0"/>
        <v>28.407528977245093</v>
      </c>
    </row>
    <row r="62" spans="1:4">
      <c r="A62" s="202">
        <f t="shared" si="1"/>
        <v>42736</v>
      </c>
      <c r="B62" s="200">
        <v>31.730022884011269</v>
      </c>
      <c r="C62" s="201">
        <v>26.621125650405883</v>
      </c>
      <c r="D62" s="112">
        <f t="shared" si="0"/>
        <v>29.175574267208574</v>
      </c>
    </row>
    <row r="63" spans="1:4">
      <c r="A63" s="202">
        <f t="shared" si="1"/>
        <v>42767</v>
      </c>
      <c r="B63" s="200">
        <v>31.570345767438411</v>
      </c>
      <c r="C63" s="201">
        <v>26.175185387134551</v>
      </c>
      <c r="D63" s="112">
        <f t="shared" si="0"/>
        <v>28.872765577286479</v>
      </c>
    </row>
    <row r="64" spans="1:4">
      <c r="A64" s="202">
        <f t="shared" si="1"/>
        <v>42795</v>
      </c>
      <c r="B64" s="200">
        <v>26.543922327160836</v>
      </c>
      <c r="C64" s="201">
        <v>23.029679241478444</v>
      </c>
      <c r="D64" s="112">
        <f t="shared" si="0"/>
        <v>24.786800784319638</v>
      </c>
    </row>
    <row r="65" spans="1:4">
      <c r="A65" s="202">
        <f t="shared" si="1"/>
        <v>42826</v>
      </c>
      <c r="B65" s="200">
        <v>25.089639502763749</v>
      </c>
      <c r="C65" s="201">
        <v>21.789179372936488</v>
      </c>
      <c r="D65" s="112">
        <f t="shared" si="0"/>
        <v>23.439409437850117</v>
      </c>
    </row>
    <row r="66" spans="1:4">
      <c r="A66" s="202">
        <f t="shared" si="1"/>
        <v>42856</v>
      </c>
      <c r="B66" s="200">
        <v>22.893310682177543</v>
      </c>
      <c r="C66" s="201">
        <v>18.222218161523344</v>
      </c>
      <c r="D66" s="112">
        <f t="shared" si="0"/>
        <v>20.557764421850443</v>
      </c>
    </row>
    <row r="67" spans="1:4">
      <c r="A67" s="202">
        <f t="shared" si="1"/>
        <v>42887</v>
      </c>
      <c r="B67" s="200">
        <v>24.180667623132468</v>
      </c>
      <c r="C67" s="201">
        <v>18.135936061143877</v>
      </c>
      <c r="D67" s="112">
        <f t="shared" ref="D67:D109" si="2">AVERAGE(B67:C67)</f>
        <v>21.158301842138172</v>
      </c>
    </row>
    <row r="68" spans="1:4">
      <c r="A68" s="202">
        <f t="shared" si="1"/>
        <v>42917</v>
      </c>
      <c r="B68" s="200">
        <v>27.984441718459131</v>
      </c>
      <c r="C68" s="201">
        <v>22.019589737653732</v>
      </c>
      <c r="D68" s="112">
        <f t="shared" si="2"/>
        <v>25.002015728056431</v>
      </c>
    </row>
    <row r="69" spans="1:4">
      <c r="A69" s="202">
        <f t="shared" si="1"/>
        <v>42948</v>
      </c>
      <c r="B69" s="200">
        <v>30.820088019669058</v>
      </c>
      <c r="C69" s="201">
        <v>24.766456643640996</v>
      </c>
      <c r="D69" s="112">
        <f t="shared" si="2"/>
        <v>27.793272331655025</v>
      </c>
    </row>
    <row r="70" spans="1:4">
      <c r="A70" s="202">
        <f t="shared" si="1"/>
        <v>42979</v>
      </c>
      <c r="B70" s="200">
        <v>32.313167858123776</v>
      </c>
      <c r="C70" s="201">
        <v>26.050516816675664</v>
      </c>
      <c r="D70" s="112">
        <f t="shared" si="2"/>
        <v>29.181842337399722</v>
      </c>
    </row>
    <row r="71" spans="1:4">
      <c r="A71" s="199">
        <f>+DATE([2]!BaseYear[#Data]-1,10,1)</f>
        <v>43009</v>
      </c>
      <c r="B71" s="200">
        <v>27.550144473016299</v>
      </c>
      <c r="C71" s="201">
        <v>23.250448019802601</v>
      </c>
      <c r="D71" s="112">
        <f t="shared" si="2"/>
        <v>25.40029624640945</v>
      </c>
    </row>
    <row r="72" spans="1:4">
      <c r="A72" s="202">
        <f t="shared" ref="A72:A109" si="3">+EOMONTH(A71,0)+1</f>
        <v>43040</v>
      </c>
      <c r="B72" s="200">
        <v>28.1571888905764</v>
      </c>
      <c r="C72" s="201">
        <v>25.545523341894199</v>
      </c>
      <c r="D72" s="112">
        <f t="shared" si="2"/>
        <v>26.851356116235301</v>
      </c>
    </row>
    <row r="73" spans="1:4">
      <c r="A73" s="202">
        <f t="shared" si="3"/>
        <v>43070</v>
      </c>
      <c r="B73" s="200">
        <v>30.759716451168099</v>
      </c>
      <c r="C73" s="201">
        <v>26.981034581223501</v>
      </c>
      <c r="D73" s="112">
        <f t="shared" si="2"/>
        <v>28.8703755161958</v>
      </c>
    </row>
    <row r="74" spans="1:4">
      <c r="A74" s="202">
        <f t="shared" si="3"/>
        <v>43101</v>
      </c>
      <c r="B74" s="200">
        <v>29.800459688156799</v>
      </c>
      <c r="C74" s="201">
        <v>24.3170994073919</v>
      </c>
      <c r="D74" s="112">
        <f t="shared" si="2"/>
        <v>27.05877954777435</v>
      </c>
    </row>
    <row r="75" spans="1:4">
      <c r="A75" s="202">
        <f t="shared" si="3"/>
        <v>43132</v>
      </c>
      <c r="B75" s="200">
        <v>28.6029950663447</v>
      </c>
      <c r="C75" s="201">
        <v>23.930786946414699</v>
      </c>
      <c r="D75" s="112">
        <f t="shared" si="2"/>
        <v>26.266891006379701</v>
      </c>
    </row>
    <row r="76" spans="1:4">
      <c r="A76" s="202">
        <f t="shared" si="3"/>
        <v>43160</v>
      </c>
      <c r="B76" s="200">
        <v>23.9424269146472</v>
      </c>
      <c r="C76" s="201">
        <v>20.934288057214602</v>
      </c>
      <c r="D76" s="112">
        <f t="shared" si="2"/>
        <v>22.438357485930901</v>
      </c>
    </row>
    <row r="77" spans="1:4">
      <c r="A77" s="202">
        <f t="shared" si="3"/>
        <v>43191</v>
      </c>
      <c r="B77" s="200">
        <v>19.8143218165904</v>
      </c>
      <c r="C77" s="201">
        <v>17.553412916942001</v>
      </c>
      <c r="D77" s="112">
        <f t="shared" si="2"/>
        <v>18.683867366766201</v>
      </c>
    </row>
    <row r="78" spans="1:4">
      <c r="A78" s="202">
        <f t="shared" si="3"/>
        <v>43221</v>
      </c>
      <c r="B78" s="200">
        <v>16.478802732179201</v>
      </c>
      <c r="C78" s="201">
        <v>10.848614931909401</v>
      </c>
      <c r="D78" s="112">
        <f t="shared" si="2"/>
        <v>13.6637088320443</v>
      </c>
    </row>
    <row r="79" spans="1:4">
      <c r="A79" s="202">
        <f t="shared" si="3"/>
        <v>43252</v>
      </c>
      <c r="B79" s="200">
        <v>16.797182037029401</v>
      </c>
      <c r="C79" s="201">
        <v>8.3175904511072396</v>
      </c>
      <c r="D79" s="112">
        <f t="shared" si="2"/>
        <v>12.55738624406832</v>
      </c>
    </row>
    <row r="80" spans="1:4">
      <c r="A80" s="202">
        <f t="shared" si="3"/>
        <v>43282</v>
      </c>
      <c r="B80" s="200">
        <v>24.961588720828299</v>
      </c>
      <c r="C80" s="201">
        <v>19.391493848582002</v>
      </c>
      <c r="D80" s="112">
        <f t="shared" si="2"/>
        <v>22.176541284705152</v>
      </c>
    </row>
    <row r="81" spans="1:4">
      <c r="A81" s="202">
        <f t="shared" si="3"/>
        <v>43313</v>
      </c>
      <c r="B81" s="200">
        <v>27.928041874170301</v>
      </c>
      <c r="C81" s="201">
        <v>22.588928098678601</v>
      </c>
      <c r="D81" s="112">
        <f t="shared" si="2"/>
        <v>25.258484986424449</v>
      </c>
    </row>
    <row r="82" spans="1:4">
      <c r="A82" s="202">
        <f t="shared" si="3"/>
        <v>43344</v>
      </c>
      <c r="B82" s="200">
        <v>27.930037998855099</v>
      </c>
      <c r="C82" s="201">
        <v>22.214481291174899</v>
      </c>
      <c r="D82" s="112">
        <f t="shared" si="2"/>
        <v>25.072259645014999</v>
      </c>
    </row>
    <row r="83" spans="1:4">
      <c r="A83" s="202">
        <f t="shared" si="3"/>
        <v>43374</v>
      </c>
      <c r="B83" s="200">
        <v>25.927736160457101</v>
      </c>
      <c r="C83" s="201">
        <v>21.723190564215201</v>
      </c>
      <c r="D83" s="112">
        <f t="shared" si="2"/>
        <v>23.825463362336151</v>
      </c>
    </row>
    <row r="84" spans="1:4">
      <c r="A84" s="202">
        <f t="shared" si="3"/>
        <v>43405</v>
      </c>
      <c r="B84" s="200">
        <v>26.389363774955299</v>
      </c>
      <c r="C84" s="201">
        <v>23.935251489281701</v>
      </c>
      <c r="D84" s="112">
        <f t="shared" si="2"/>
        <v>25.162307632118498</v>
      </c>
    </row>
    <row r="85" spans="1:4">
      <c r="A85" s="202">
        <f t="shared" si="3"/>
        <v>43435</v>
      </c>
      <c r="B85" s="200">
        <v>29.800448126792901</v>
      </c>
      <c r="C85" s="201">
        <v>26.2267864434607</v>
      </c>
      <c r="D85" s="112">
        <f t="shared" si="2"/>
        <v>28.013617285126799</v>
      </c>
    </row>
    <row r="86" spans="1:4">
      <c r="A86" s="202">
        <f t="shared" si="3"/>
        <v>43466</v>
      </c>
      <c r="B86" s="200">
        <v>28.797482147216801</v>
      </c>
      <c r="C86" s="201">
        <v>23.566652773310199</v>
      </c>
      <c r="D86" s="112">
        <f t="shared" si="2"/>
        <v>26.1820674602635</v>
      </c>
    </row>
    <row r="87" spans="1:4">
      <c r="A87" s="202">
        <f t="shared" si="3"/>
        <v>43497</v>
      </c>
      <c r="B87" s="200">
        <v>28.482088617235402</v>
      </c>
      <c r="C87" s="201">
        <v>23.947050539632301</v>
      </c>
      <c r="D87" s="112">
        <f t="shared" si="2"/>
        <v>26.214569578433853</v>
      </c>
    </row>
    <row r="88" spans="1:4">
      <c r="A88" s="202">
        <f t="shared" si="3"/>
        <v>43525</v>
      </c>
      <c r="B88" s="200">
        <v>23.564065800742199</v>
      </c>
      <c r="C88" s="201">
        <v>20.664395324862902</v>
      </c>
      <c r="D88" s="112">
        <f t="shared" si="2"/>
        <v>22.11423056280255</v>
      </c>
    </row>
    <row r="89" spans="1:4">
      <c r="A89" s="202">
        <f t="shared" si="3"/>
        <v>43556</v>
      </c>
      <c r="B89" s="200">
        <v>19.5326488556084</v>
      </c>
      <c r="C89" s="201">
        <v>17.526153191844902</v>
      </c>
      <c r="D89" s="112">
        <f t="shared" si="2"/>
        <v>18.529401023726649</v>
      </c>
    </row>
    <row r="90" spans="1:4">
      <c r="A90" s="202">
        <f t="shared" si="3"/>
        <v>43586</v>
      </c>
      <c r="B90" s="200">
        <v>16.7779702782538</v>
      </c>
      <c r="C90" s="201">
        <v>11.659602833422801</v>
      </c>
      <c r="D90" s="112">
        <f t="shared" si="2"/>
        <v>14.2187865558383</v>
      </c>
    </row>
    <row r="91" spans="1:4">
      <c r="A91" s="202">
        <f t="shared" si="3"/>
        <v>43617</v>
      </c>
      <c r="B91" s="200">
        <v>18.623423344331101</v>
      </c>
      <c r="C91" s="201">
        <v>10.3056565970095</v>
      </c>
      <c r="D91" s="112">
        <f t="shared" si="2"/>
        <v>14.464539970670302</v>
      </c>
    </row>
    <row r="92" spans="1:4">
      <c r="A92" s="202">
        <f t="shared" si="3"/>
        <v>43647</v>
      </c>
      <c r="B92" s="200">
        <v>24.353258211165699</v>
      </c>
      <c r="C92" s="201">
        <v>18.7160918190994</v>
      </c>
      <c r="D92" s="112">
        <f t="shared" si="2"/>
        <v>21.534675015132549</v>
      </c>
    </row>
    <row r="93" spans="1:4">
      <c r="A93" s="202">
        <f t="shared" si="3"/>
        <v>43678</v>
      </c>
      <c r="B93" s="200">
        <v>28.2869836544991</v>
      </c>
      <c r="C93" s="201">
        <v>22.641063278615501</v>
      </c>
      <c r="D93" s="112">
        <f t="shared" si="2"/>
        <v>25.4640234665573</v>
      </c>
    </row>
    <row r="94" spans="1:4">
      <c r="A94" s="202">
        <f t="shared" si="3"/>
        <v>43709</v>
      </c>
      <c r="B94" s="200">
        <v>27.959668521881099</v>
      </c>
      <c r="C94" s="201">
        <v>22.167891864478602</v>
      </c>
      <c r="D94" s="112">
        <f t="shared" si="2"/>
        <v>25.063780193179852</v>
      </c>
    </row>
    <row r="95" spans="1:4">
      <c r="A95" s="202">
        <f t="shared" si="3"/>
        <v>43739</v>
      </c>
      <c r="B95" s="200">
        <v>32.322858750820203</v>
      </c>
      <c r="C95" s="201">
        <v>26.929804919958102</v>
      </c>
      <c r="D95" s="112">
        <f t="shared" si="2"/>
        <v>29.626331835389152</v>
      </c>
    </row>
    <row r="96" spans="1:4">
      <c r="A96" s="202">
        <f t="shared" si="3"/>
        <v>43770</v>
      </c>
      <c r="B96" s="200">
        <v>33.670171188712096</v>
      </c>
      <c r="C96" s="201">
        <v>27.7018156963587</v>
      </c>
      <c r="D96" s="112">
        <f t="shared" si="2"/>
        <v>30.685993442535398</v>
      </c>
    </row>
    <row r="97" spans="1:4">
      <c r="A97" s="202">
        <f t="shared" si="3"/>
        <v>43800</v>
      </c>
      <c r="B97" s="200">
        <v>36.5638090372086</v>
      </c>
      <c r="C97" s="201">
        <v>30.331947965920001</v>
      </c>
      <c r="D97" s="112">
        <f t="shared" si="2"/>
        <v>33.447878501564304</v>
      </c>
    </row>
    <row r="98" spans="1:4">
      <c r="A98" s="202">
        <f t="shared" si="3"/>
        <v>43831</v>
      </c>
      <c r="B98" s="200">
        <v>35.808634566366699</v>
      </c>
      <c r="C98" s="201">
        <v>28.437518154382701</v>
      </c>
      <c r="D98" s="112">
        <f t="shared" si="2"/>
        <v>32.123076360374696</v>
      </c>
    </row>
    <row r="99" spans="1:4">
      <c r="A99" s="202">
        <f t="shared" si="3"/>
        <v>43862</v>
      </c>
      <c r="B99" s="200">
        <v>36.363854013085401</v>
      </c>
      <c r="C99" s="201">
        <v>29.209509447515</v>
      </c>
      <c r="D99" s="112">
        <f t="shared" si="2"/>
        <v>32.786681730300202</v>
      </c>
    </row>
    <row r="100" spans="1:4">
      <c r="A100" s="202">
        <f t="shared" si="3"/>
        <v>43891</v>
      </c>
      <c r="B100" s="200">
        <v>29.649405175447502</v>
      </c>
      <c r="C100" s="201">
        <v>25.4076653683186</v>
      </c>
      <c r="D100" s="112">
        <f t="shared" si="2"/>
        <v>27.528535271883051</v>
      </c>
    </row>
    <row r="101" spans="1:4">
      <c r="A101" s="202">
        <f t="shared" si="3"/>
        <v>43922</v>
      </c>
      <c r="B101" s="200">
        <v>26.3638708999753</v>
      </c>
      <c r="C101" s="201">
        <v>22.3083002988994</v>
      </c>
      <c r="D101" s="112">
        <f t="shared" si="2"/>
        <v>24.33608559943735</v>
      </c>
    </row>
    <row r="102" spans="1:4">
      <c r="A102" s="202">
        <f t="shared" si="3"/>
        <v>43952</v>
      </c>
      <c r="B102" s="200">
        <v>21.945744289159801</v>
      </c>
      <c r="C102" s="201">
        <v>15.8076117277145</v>
      </c>
      <c r="D102" s="112">
        <f t="shared" si="2"/>
        <v>18.87667800843715</v>
      </c>
    </row>
    <row r="103" spans="1:4">
      <c r="A103" s="202">
        <f t="shared" si="3"/>
        <v>43983</v>
      </c>
      <c r="B103" s="200">
        <v>22.049717512205198</v>
      </c>
      <c r="C103" s="201">
        <v>15.463204026743799</v>
      </c>
      <c r="D103" s="112">
        <f t="shared" si="2"/>
        <v>18.756460769474501</v>
      </c>
    </row>
    <row r="104" spans="1:4">
      <c r="A104" s="202">
        <f t="shared" si="3"/>
        <v>44013</v>
      </c>
      <c r="B104" s="200">
        <v>29.519531433582301</v>
      </c>
      <c r="C104" s="201">
        <v>23.030546423792799</v>
      </c>
      <c r="D104" s="112">
        <f t="shared" si="2"/>
        <v>26.27503892868755</v>
      </c>
    </row>
    <row r="105" spans="1:4">
      <c r="A105" s="202">
        <f t="shared" si="3"/>
        <v>44044</v>
      </c>
      <c r="B105" s="200">
        <v>34.629432955980299</v>
      </c>
      <c r="C105" s="201">
        <v>27.327664498090702</v>
      </c>
      <c r="D105" s="112">
        <f t="shared" si="2"/>
        <v>30.978548727035502</v>
      </c>
    </row>
    <row r="106" spans="1:4">
      <c r="A106" s="202">
        <f t="shared" si="3"/>
        <v>44075</v>
      </c>
      <c r="B106" s="200">
        <v>33.8671559268236</v>
      </c>
      <c r="C106" s="201">
        <v>27.990657722353902</v>
      </c>
      <c r="D106" s="112">
        <f t="shared" si="2"/>
        <v>30.928906824588751</v>
      </c>
    </row>
    <row r="107" spans="1:4">
      <c r="A107" s="202">
        <f t="shared" si="3"/>
        <v>44105</v>
      </c>
      <c r="B107" s="200">
        <v>32.487908436655999</v>
      </c>
      <c r="C107" s="201">
        <v>27.1848275238276</v>
      </c>
      <c r="D107" s="112">
        <f t="shared" si="2"/>
        <v>29.8363679802418</v>
      </c>
    </row>
    <row r="108" spans="1:4">
      <c r="A108" s="202">
        <f t="shared" si="3"/>
        <v>44136</v>
      </c>
      <c r="B108" s="200">
        <v>34.242244598269501</v>
      </c>
      <c r="C108" s="201">
        <v>28.313556666672199</v>
      </c>
      <c r="D108" s="112">
        <f t="shared" si="2"/>
        <v>31.27790063247085</v>
      </c>
    </row>
    <row r="109" spans="1:4">
      <c r="A109" s="202">
        <f t="shared" si="3"/>
        <v>44166</v>
      </c>
      <c r="B109" s="200">
        <v>36.2856849247217</v>
      </c>
      <c r="C109" s="201">
        <v>30.2599093276262</v>
      </c>
      <c r="D109" s="112">
        <f t="shared" si="2"/>
        <v>33.272797126173948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"/>
  <sheetViews>
    <sheetView workbookViewId="0">
      <selection activeCell="G19" sqref="G19"/>
    </sheetView>
  </sheetViews>
  <sheetFormatPr defaultRowHeight="14.5"/>
  <sheetData>
    <row r="1" spans="1:11"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1" t="s">
        <v>0</v>
      </c>
    </row>
    <row r="2" spans="1:11">
      <c r="A2" t="s">
        <v>58</v>
      </c>
      <c r="B2" s="123">
        <v>7043.2653744697818</v>
      </c>
      <c r="C2" s="123">
        <v>7039.6774040474756</v>
      </c>
      <c r="D2" s="123">
        <v>7056.9195817787686</v>
      </c>
      <c r="E2" s="123">
        <v>6931.3704339555916</v>
      </c>
      <c r="F2" s="123">
        <v>6760.2398837731107</v>
      </c>
      <c r="G2" s="123">
        <v>6837.6514425783089</v>
      </c>
      <c r="H2" s="123">
        <v>6717.2741234914374</v>
      </c>
      <c r="I2" s="123">
        <v>6713.6780905889254</v>
      </c>
      <c r="J2" s="123">
        <v>6571.5533895433746</v>
      </c>
      <c r="K2" s="1">
        <f>AVERAGE(B2:J2)</f>
        <v>6852.4033026918642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CF20-8F83-4190-9255-1883B3117831}">
  <dimension ref="A1:J4"/>
  <sheetViews>
    <sheetView workbookViewId="0">
      <selection activeCell="A4" sqref="A4"/>
    </sheetView>
  </sheetViews>
  <sheetFormatPr defaultRowHeight="14.5"/>
  <sheetData>
    <row r="1" spans="1:10"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</row>
    <row r="2" spans="1:10">
      <c r="A2" s="3" t="s">
        <v>98</v>
      </c>
      <c r="B2" s="125">
        <v>27.561522503113217</v>
      </c>
      <c r="C2" s="125">
        <v>31.978150397219231</v>
      </c>
      <c r="D2" s="125">
        <v>22.139098876631248</v>
      </c>
      <c r="E2" s="125">
        <v>23.493011782397851</v>
      </c>
      <c r="F2" s="125">
        <v>21.289575138427097</v>
      </c>
      <c r="G2" s="125">
        <v>23.202821943502872</v>
      </c>
      <c r="H2" s="125">
        <v>19.351312502683363</v>
      </c>
      <c r="I2" s="125">
        <v>19.621058978568367</v>
      </c>
      <c r="J2" s="125">
        <v>24.518829842753451</v>
      </c>
    </row>
    <row r="4" spans="1:10">
      <c r="A4" s="3" t="s">
        <v>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workbookViewId="0">
      <selection activeCell="A23" sqref="A23"/>
    </sheetView>
  </sheetViews>
  <sheetFormatPr defaultRowHeight="14.5"/>
  <cols>
    <col min="1" max="1" width="39.1796875" bestFit="1" customWidth="1"/>
    <col min="2" max="7" width="9" bestFit="1" customWidth="1"/>
    <col min="8" max="10" width="10.81640625" bestFit="1" customWidth="1"/>
    <col min="11" max="11" width="14.1796875" customWidth="1"/>
  </cols>
  <sheetData>
    <row r="1" spans="1:13" ht="15.5">
      <c r="A1" s="44" t="s">
        <v>55</v>
      </c>
      <c r="B1" s="43">
        <v>2012</v>
      </c>
      <c r="C1" s="43">
        <v>2013</v>
      </c>
      <c r="D1" s="54">
        <v>2014</v>
      </c>
      <c r="E1" s="54">
        <v>2015</v>
      </c>
      <c r="F1" s="63">
        <v>2016</v>
      </c>
      <c r="G1" s="63">
        <v>2017</v>
      </c>
      <c r="H1" s="70">
        <v>2018</v>
      </c>
      <c r="I1" s="70">
        <v>2019</v>
      </c>
      <c r="J1" s="74">
        <v>2020</v>
      </c>
      <c r="K1" s="50" t="s">
        <v>0</v>
      </c>
    </row>
    <row r="2" spans="1:13" ht="15.5">
      <c r="A2" s="45" t="s">
        <v>54</v>
      </c>
      <c r="B2" s="115">
        <v>6874.261139893807</v>
      </c>
      <c r="C2" s="115">
        <v>6965.7921403434138</v>
      </c>
      <c r="D2" s="115">
        <v>6942.5891432896115</v>
      </c>
      <c r="E2" s="115">
        <v>7020.4553033204338</v>
      </c>
      <c r="F2" s="115">
        <v>6906.2124382545699</v>
      </c>
      <c r="G2" s="115">
        <v>6953.7325397206496</v>
      </c>
      <c r="H2" s="113">
        <v>6845.4821734779689</v>
      </c>
      <c r="I2" s="114">
        <v>6906.1523054140416</v>
      </c>
      <c r="J2" s="115">
        <v>6689.1204787338347</v>
      </c>
      <c r="K2" s="55">
        <f>AVERAGE(B2:J2)</f>
        <v>6900.4219624942598</v>
      </c>
    </row>
    <row r="3" spans="1:13" ht="15.5">
      <c r="A3" s="45" t="s">
        <v>8</v>
      </c>
      <c r="B3" s="37">
        <v>5473.3897870189812</v>
      </c>
      <c r="C3" s="37">
        <v>5495.6431363303618</v>
      </c>
      <c r="D3" s="37">
        <v>5101.1473554229278</v>
      </c>
      <c r="E3" s="37">
        <v>5099.127392467587</v>
      </c>
      <c r="F3" s="37">
        <v>5483.2556941152206</v>
      </c>
      <c r="G3" s="37">
        <v>5504.5862104503767</v>
      </c>
      <c r="H3" s="37">
        <v>5314.2430176234166</v>
      </c>
      <c r="I3" s="37">
        <v>5316.1465526125949</v>
      </c>
      <c r="J3" s="37">
        <v>5484.8077914047208</v>
      </c>
      <c r="K3" s="55">
        <f>AVERAGE(B3:J3)</f>
        <v>5363.5941041606875</v>
      </c>
    </row>
    <row r="4" spans="1:13" ht="15.5">
      <c r="A4" s="45" t="s">
        <v>9</v>
      </c>
      <c r="B4" s="37">
        <v>350.38073677711469</v>
      </c>
      <c r="C4" s="37">
        <v>350.38073677711469</v>
      </c>
      <c r="D4" s="37">
        <v>321.05412554117447</v>
      </c>
      <c r="E4" s="37">
        <v>321.05412554117447</v>
      </c>
      <c r="F4" s="37">
        <v>93.907745491930029</v>
      </c>
      <c r="G4" s="37">
        <v>93.907960725793544</v>
      </c>
      <c r="H4" s="37">
        <v>62.568591858564666</v>
      </c>
      <c r="I4" s="37">
        <v>90.289745510144471</v>
      </c>
      <c r="J4" s="37">
        <v>12.368717015581344</v>
      </c>
      <c r="K4" s="55">
        <f>AVERAGE(B4:J4)</f>
        <v>188.43472058206578</v>
      </c>
    </row>
    <row r="5" spans="1:13" ht="15.5">
      <c r="A5" s="45" t="s">
        <v>10</v>
      </c>
      <c r="B5" s="39">
        <v>1.0290183165260344E-3</v>
      </c>
      <c r="C5" s="39">
        <v>1.0290183165260344E-3</v>
      </c>
      <c r="D5" s="39">
        <v>1.0290183165260346E-3</v>
      </c>
      <c r="E5" s="39">
        <v>1.0290183165260346E-3</v>
      </c>
      <c r="F5" s="39">
        <v>1.0306090899721738E-3</v>
      </c>
      <c r="G5" s="39">
        <v>1.0306090899721738E-3</v>
      </c>
      <c r="H5" s="39">
        <v>1.0306090899721738E-3</v>
      </c>
      <c r="I5" s="39">
        <v>1.0306090899721738E-3</v>
      </c>
      <c r="J5" s="39">
        <v>1.1563846984022938E-3</v>
      </c>
      <c r="K5" s="55">
        <f>AVERAGE(B5:J5)</f>
        <v>1.0438771471550142E-3</v>
      </c>
    </row>
    <row r="6" spans="1:13" ht="15.5">
      <c r="A6" s="45" t="s">
        <v>11</v>
      </c>
      <c r="B6" s="37">
        <v>95.219688824814241</v>
      </c>
      <c r="C6" s="37">
        <v>94.884768743521647</v>
      </c>
      <c r="D6" s="37">
        <v>94.985603845803283</v>
      </c>
      <c r="E6" s="37">
        <v>94.985717789612295</v>
      </c>
      <c r="F6" s="37">
        <v>158.1552342015392</v>
      </c>
      <c r="G6" s="37">
        <v>102.09690972570266</v>
      </c>
      <c r="H6" s="37">
        <v>239.9576665691614</v>
      </c>
      <c r="I6" s="37">
        <v>57.597448560135561</v>
      </c>
      <c r="J6" s="37">
        <v>390.8043717442655</v>
      </c>
      <c r="K6" s="55">
        <f>AVERAGE(B6:J6)</f>
        <v>147.63193444495064</v>
      </c>
      <c r="M6" s="37"/>
    </row>
    <row r="7" spans="1:13" ht="15.5">
      <c r="A7" s="46"/>
      <c r="B7" s="35"/>
      <c r="C7" s="35"/>
      <c r="D7" s="52"/>
      <c r="E7" s="52"/>
      <c r="F7" s="61"/>
      <c r="G7" s="61"/>
      <c r="H7" s="67"/>
      <c r="I7" s="67"/>
      <c r="J7" s="72"/>
      <c r="K7" s="55"/>
    </row>
    <row r="8" spans="1:13" ht="15.5">
      <c r="A8" s="46" t="s">
        <v>12</v>
      </c>
      <c r="B8" s="37"/>
      <c r="C8" s="37"/>
      <c r="D8" s="37"/>
      <c r="E8" s="37"/>
      <c r="F8" s="37"/>
      <c r="G8" s="37"/>
      <c r="H8" s="37"/>
      <c r="I8" s="37"/>
      <c r="J8" s="37"/>
      <c r="K8" s="55"/>
    </row>
    <row r="9" spans="1:13" ht="15.5">
      <c r="A9" s="47" t="s">
        <v>13</v>
      </c>
      <c r="B9" s="37">
        <v>12547.1304125528</v>
      </c>
      <c r="C9" s="37">
        <v>12663.570837856823</v>
      </c>
      <c r="D9" s="37">
        <v>12231.068400024174</v>
      </c>
      <c r="E9" s="37">
        <v>12308.101427620428</v>
      </c>
      <c r="F9" s="37">
        <v>12600.861010259268</v>
      </c>
      <c r="G9" s="37">
        <v>12671.166175121769</v>
      </c>
      <c r="H9" s="37">
        <v>12369.259170852283</v>
      </c>
      <c r="I9" s="37">
        <v>12433.689895304587</v>
      </c>
      <c r="J9" s="37">
        <v>12378.676160706829</v>
      </c>
      <c r="K9" s="55">
        <f t="shared" ref="K9:K21" si="0">AVERAGE(B9:J9)</f>
        <v>12467.058165588773</v>
      </c>
    </row>
    <row r="10" spans="1:13" ht="15.5">
      <c r="A10" s="47" t="s">
        <v>14</v>
      </c>
      <c r="B10" s="37">
        <v>350.38073677711469</v>
      </c>
      <c r="C10" s="37">
        <v>350.38073677711469</v>
      </c>
      <c r="D10" s="37">
        <v>321.05412554117447</v>
      </c>
      <c r="E10" s="37">
        <v>321.05412554117447</v>
      </c>
      <c r="F10" s="37">
        <v>93.907745491930029</v>
      </c>
      <c r="G10" s="37">
        <v>93.907960725793544</v>
      </c>
      <c r="H10" s="37">
        <v>62.568591858564666</v>
      </c>
      <c r="I10" s="37">
        <v>90.289745510144471</v>
      </c>
      <c r="J10" s="37">
        <v>12.368717015581344</v>
      </c>
      <c r="K10" s="55">
        <f t="shared" si="0"/>
        <v>188.43472058206578</v>
      </c>
    </row>
    <row r="11" spans="1:13" ht="15.5">
      <c r="A11" s="47" t="s">
        <v>15</v>
      </c>
      <c r="B11" s="39">
        <v>1.0290183165260344E-3</v>
      </c>
      <c r="C11" s="39">
        <v>1.0290183165260344E-3</v>
      </c>
      <c r="D11" s="39">
        <v>1.0290183165260346E-3</v>
      </c>
      <c r="E11" s="39">
        <v>1.0290183165260346E-3</v>
      </c>
      <c r="F11" s="39">
        <v>1.0306090899721738E-3</v>
      </c>
      <c r="G11" s="39">
        <v>1.0306090899721738E-3</v>
      </c>
      <c r="H11" s="39">
        <v>1.0306090899721738E-3</v>
      </c>
      <c r="I11" s="39">
        <v>1.0306090899721738E-3</v>
      </c>
      <c r="J11" s="39">
        <v>1.1563846984022938E-3</v>
      </c>
      <c r="K11" s="55">
        <f t="shared" si="0"/>
        <v>1.0438771471550142E-3</v>
      </c>
    </row>
    <row r="12" spans="1:13" ht="15.5">
      <c r="A12" s="47" t="s">
        <v>16</v>
      </c>
      <c r="B12" s="37">
        <v>95.219688824814241</v>
      </c>
      <c r="C12" s="37">
        <v>94.884768743521647</v>
      </c>
      <c r="D12" s="37">
        <v>94.985603845803283</v>
      </c>
      <c r="E12" s="37">
        <v>94.985717789612295</v>
      </c>
      <c r="F12" s="37">
        <v>158.1552342015392</v>
      </c>
      <c r="G12" s="37">
        <v>102.09690972570266</v>
      </c>
      <c r="H12" s="37">
        <v>239.9576665691614</v>
      </c>
      <c r="I12" s="37">
        <v>57.597448560135561</v>
      </c>
      <c r="J12" s="37">
        <v>390.8043717442655</v>
      </c>
      <c r="K12" s="55">
        <f t="shared" si="0"/>
        <v>147.63193444495064</v>
      </c>
    </row>
    <row r="13" spans="1:13" ht="15.5">
      <c r="A13" s="48" t="s">
        <v>17</v>
      </c>
      <c r="B13" s="37">
        <v>12992.73186717309</v>
      </c>
      <c r="C13" s="37">
        <v>13108.837372395776</v>
      </c>
      <c r="D13" s="37">
        <v>12647.109158429468</v>
      </c>
      <c r="E13" s="37">
        <v>12724.142299969531</v>
      </c>
      <c r="F13" s="37">
        <v>12852.925020561826</v>
      </c>
      <c r="G13" s="37">
        <v>12867.172076182354</v>
      </c>
      <c r="H13" s="37">
        <v>12671.786459889099</v>
      </c>
      <c r="I13" s="37">
        <v>12581.578119983958</v>
      </c>
      <c r="J13" s="37">
        <v>12781.850405851374</v>
      </c>
      <c r="K13" s="55">
        <f t="shared" si="0"/>
        <v>12803.125864492942</v>
      </c>
    </row>
    <row r="14" spans="1:13" ht="15.5">
      <c r="A14" s="48" t="s">
        <v>18</v>
      </c>
      <c r="B14" s="37">
        <v>2421.0303097616834</v>
      </c>
      <c r="C14" s="37">
        <v>2215.8196767802797</v>
      </c>
      <c r="D14" s="37">
        <v>2263.9291114887319</v>
      </c>
      <c r="E14" s="37">
        <v>2253.758812090301</v>
      </c>
      <c r="F14" s="37">
        <v>2293.0912037875787</v>
      </c>
      <c r="G14" s="37">
        <v>2191.3438364659187</v>
      </c>
      <c r="H14" s="37">
        <v>2405.0547904330174</v>
      </c>
      <c r="I14" s="37">
        <v>2387.4389651664123</v>
      </c>
      <c r="J14" s="37">
        <v>2381.9184982908187</v>
      </c>
      <c r="K14" s="55">
        <f t="shared" si="0"/>
        <v>2312.5983560294158</v>
      </c>
    </row>
    <row r="15" spans="1:13" ht="15.5">
      <c r="A15" s="48" t="s">
        <v>19</v>
      </c>
      <c r="B15" s="37">
        <v>95.219688824814241</v>
      </c>
      <c r="C15" s="37">
        <v>94.884768743521647</v>
      </c>
      <c r="D15" s="37">
        <v>94.985603845803283</v>
      </c>
      <c r="E15" s="37">
        <v>94.985717789612295</v>
      </c>
      <c r="F15" s="37">
        <v>158.1552342015392</v>
      </c>
      <c r="G15" s="37">
        <v>102.09690972570266</v>
      </c>
      <c r="H15" s="37">
        <v>239.9576665691614</v>
      </c>
      <c r="I15" s="37">
        <v>57.597448560135561</v>
      </c>
      <c r="J15" s="37">
        <v>390.8043717442655</v>
      </c>
      <c r="K15" s="55">
        <f t="shared" si="0"/>
        <v>147.63193444495064</v>
      </c>
    </row>
    <row r="16" spans="1:13" ht="15.5">
      <c r="A16" s="3" t="s">
        <v>64</v>
      </c>
      <c r="B16" s="132">
        <v>60582273.343995199</v>
      </c>
      <c r="C16" s="133">
        <v>61280658.002048299</v>
      </c>
      <c r="D16" s="134">
        <v>61172527.777216993</v>
      </c>
      <c r="E16" s="135">
        <v>61862024.671087004</v>
      </c>
      <c r="F16" s="136">
        <v>60664170.057628132</v>
      </c>
      <c r="G16" s="136">
        <v>60914697.047952905</v>
      </c>
      <c r="H16" s="134">
        <v>59966423.839667007</v>
      </c>
      <c r="I16" s="135">
        <v>60497894.195426986</v>
      </c>
      <c r="J16" s="136">
        <v>63250403.324445993</v>
      </c>
      <c r="K16" s="55">
        <f t="shared" si="0"/>
        <v>61132341.362163171</v>
      </c>
    </row>
    <row r="17" spans="1:11" ht="15.5">
      <c r="A17" s="3" t="s">
        <v>65</v>
      </c>
      <c r="B17" s="139">
        <v>2990952</v>
      </c>
      <c r="C17" s="140">
        <v>2982780</v>
      </c>
      <c r="D17" s="137">
        <v>2733123.4970000004</v>
      </c>
      <c r="E17" s="138">
        <v>2733123.4970000004</v>
      </c>
      <c r="F17" s="141">
        <v>800386.53300000017</v>
      </c>
      <c r="G17" s="140">
        <v>798201.5140000002</v>
      </c>
      <c r="H17">
        <v>531822.26899999997</v>
      </c>
      <c r="I17">
        <v>767447.30700000015</v>
      </c>
      <c r="J17">
        <v>769548.07300000021</v>
      </c>
      <c r="K17" s="55">
        <f t="shared" si="0"/>
        <v>1678598.2988888891</v>
      </c>
    </row>
    <row r="18" spans="1:11" ht="15.5">
      <c r="A18" s="3" t="s">
        <v>68</v>
      </c>
      <c r="B18" s="139">
        <v>47454616.502104409</v>
      </c>
      <c r="C18" s="140">
        <v>47599629.651751421</v>
      </c>
      <c r="D18" s="141">
        <v>47762826.298241958</v>
      </c>
      <c r="E18" s="141">
        <v>48105657.367428355</v>
      </c>
      <c r="F18" s="141">
        <v>48554605.556731477</v>
      </c>
      <c r="G18" s="140">
        <v>48819864.513863921</v>
      </c>
      <c r="K18" s="55">
        <f t="shared" si="0"/>
        <v>48049533.315020256</v>
      </c>
    </row>
    <row r="19" spans="1:11" ht="15.5">
      <c r="A19" s="3" t="s">
        <v>62</v>
      </c>
      <c r="K19" s="55" t="e">
        <f t="shared" si="0"/>
        <v>#DIV/0!</v>
      </c>
    </row>
    <row r="20" spans="1:11" ht="15.5">
      <c r="A20" s="3" t="s">
        <v>66</v>
      </c>
      <c r="K20" s="55" t="e">
        <f t="shared" si="0"/>
        <v>#DIV/0!</v>
      </c>
    </row>
    <row r="21" spans="1:11" ht="15.5">
      <c r="A21" s="3" t="s">
        <v>67</v>
      </c>
      <c r="K21" s="55" t="e">
        <f t="shared" si="0"/>
        <v>#DIV/0!</v>
      </c>
    </row>
    <row r="22" spans="1:11">
      <c r="A22" s="3" t="s">
        <v>63</v>
      </c>
    </row>
    <row r="23" spans="1:11">
      <c r="A23" s="3" t="s">
        <v>69</v>
      </c>
    </row>
    <row r="39" spans="1:9" ht="15.5">
      <c r="A39" s="46"/>
      <c r="B39" s="35"/>
      <c r="C39" s="34"/>
      <c r="D39" s="52"/>
      <c r="E39" s="51"/>
      <c r="F39" s="61"/>
      <c r="G39" s="60"/>
      <c r="H39" s="67"/>
      <c r="I39" s="66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B24" sqref="B24"/>
    </sheetView>
  </sheetViews>
  <sheetFormatPr defaultRowHeight="14.5"/>
  <cols>
    <col min="1" max="1" width="19.90625" bestFit="1" customWidth="1"/>
    <col min="2" max="10" width="12.08984375" bestFit="1" customWidth="1"/>
    <col min="11" max="11" width="11" bestFit="1" customWidth="1"/>
  </cols>
  <sheetData>
    <row r="1" spans="1:11" ht="15.5">
      <c r="A1" s="7" t="s">
        <v>1</v>
      </c>
      <c r="B1" s="8">
        <v>2012</v>
      </c>
      <c r="C1" s="8">
        <v>2013</v>
      </c>
      <c r="D1" s="8">
        <v>2014</v>
      </c>
      <c r="E1" s="8">
        <v>2015</v>
      </c>
      <c r="F1" s="8">
        <v>2016</v>
      </c>
      <c r="G1" s="8">
        <v>2017</v>
      </c>
      <c r="H1" s="8">
        <v>2018</v>
      </c>
      <c r="I1" s="8">
        <v>2019</v>
      </c>
      <c r="J1" s="8">
        <v>2020</v>
      </c>
      <c r="K1" s="1" t="s">
        <v>0</v>
      </c>
    </row>
    <row r="2" spans="1:11" ht="15.5">
      <c r="A2" s="9" t="s">
        <v>2</v>
      </c>
      <c r="B2" s="30">
        <v>1953152.2817900483</v>
      </c>
      <c r="C2" s="31">
        <v>2043453.6030917563</v>
      </c>
      <c r="D2" s="117">
        <v>1919733.9383264687</v>
      </c>
      <c r="E2" s="25">
        <v>1994734.4936687516</v>
      </c>
      <c r="F2" s="21">
        <v>1964730.8518919849</v>
      </c>
      <c r="G2" s="22">
        <v>2104594.5298134726</v>
      </c>
      <c r="H2" s="15">
        <v>2103831.3946916321</v>
      </c>
      <c r="I2" s="16">
        <v>1976083.6955591934</v>
      </c>
      <c r="J2" s="12">
        <v>1815762.1203563856</v>
      </c>
      <c r="K2" s="4">
        <f t="shared" ref="K2:K7" si="0">AVERAGE(B2:J2)</f>
        <v>1986230.7676877433</v>
      </c>
    </row>
    <row r="3" spans="1:11" ht="15.5">
      <c r="A3" s="10" t="s">
        <v>3</v>
      </c>
      <c r="B3" s="28">
        <v>74034.19114000001</v>
      </c>
      <c r="C3" s="32">
        <v>75526.624290000007</v>
      </c>
      <c r="D3" s="118">
        <v>72982.921119999999</v>
      </c>
      <c r="E3" s="26">
        <v>73946.63046</v>
      </c>
      <c r="F3" s="19">
        <v>69040.337577006518</v>
      </c>
      <c r="G3" s="23">
        <v>64435.275789587846</v>
      </c>
      <c r="H3" s="13">
        <v>54862.950000000004</v>
      </c>
      <c r="I3" s="17">
        <v>56682.532999999996</v>
      </c>
      <c r="J3" s="5">
        <v>55019.286076923076</v>
      </c>
      <c r="K3" s="4">
        <f t="shared" si="0"/>
        <v>66281.194383724185</v>
      </c>
    </row>
    <row r="4" spans="1:11" ht="15.5">
      <c r="A4" s="10" t="s">
        <v>4</v>
      </c>
      <c r="B4" s="28">
        <v>2816442.1682506972</v>
      </c>
      <c r="C4" s="32">
        <v>2819113.327529442</v>
      </c>
      <c r="D4" s="118">
        <v>2847200.3785032001</v>
      </c>
      <c r="E4" s="26">
        <v>2846364.5821323995</v>
      </c>
      <c r="F4" s="19">
        <v>3040879.2807395197</v>
      </c>
      <c r="G4" s="23">
        <v>3044239.1949379998</v>
      </c>
      <c r="H4" s="13">
        <v>3110601.9464588002</v>
      </c>
      <c r="I4" s="17">
        <v>3116142.1175324004</v>
      </c>
      <c r="J4" s="5">
        <v>3358036.8542556809</v>
      </c>
      <c r="K4" s="4">
        <f t="shared" si="0"/>
        <v>2999891.0944822375</v>
      </c>
    </row>
    <row r="5" spans="1:11" ht="15.5">
      <c r="A5" s="10" t="s">
        <v>5</v>
      </c>
      <c r="B5" s="28">
        <v>146929.27940507559</v>
      </c>
      <c r="C5" s="32">
        <v>149461.04544213385</v>
      </c>
      <c r="D5" s="118">
        <v>156704.72259692953</v>
      </c>
      <c r="E5" s="26">
        <v>151235.31137282302</v>
      </c>
      <c r="F5" s="19">
        <v>222403.98960703725</v>
      </c>
      <c r="G5" s="23">
        <v>217160.03830051454</v>
      </c>
      <c r="H5" s="13">
        <v>167093.48777216152</v>
      </c>
      <c r="I5" s="17">
        <v>153145.08380724586</v>
      </c>
      <c r="J5" s="5">
        <v>195331.34070375501</v>
      </c>
      <c r="K5" s="4">
        <f t="shared" si="0"/>
        <v>173273.8110008529</v>
      </c>
    </row>
    <row r="6" spans="1:11" ht="15.5">
      <c r="A6" s="10" t="s">
        <v>6</v>
      </c>
      <c r="B6" s="28">
        <v>142109.557</v>
      </c>
      <c r="C6" s="32">
        <v>147525.149</v>
      </c>
      <c r="D6" s="118">
        <v>156946.59817667049</v>
      </c>
      <c r="E6" s="26">
        <v>163523.41310607697</v>
      </c>
      <c r="F6" s="19">
        <v>67164.156984361573</v>
      </c>
      <c r="G6" s="23">
        <v>39143.817915897285</v>
      </c>
      <c r="H6" s="13">
        <v>87392.476816838636</v>
      </c>
      <c r="I6" s="17">
        <v>140287.32803555543</v>
      </c>
      <c r="J6" s="5">
        <v>140256.45434394499</v>
      </c>
      <c r="K6" s="4">
        <f t="shared" si="0"/>
        <v>120483.21681992726</v>
      </c>
    </row>
    <row r="7" spans="1:11" ht="15.5">
      <c r="A7" s="11" t="s">
        <v>7</v>
      </c>
      <c r="B7" s="29">
        <v>160515.50449084985</v>
      </c>
      <c r="C7" s="33">
        <v>157184.734410851</v>
      </c>
      <c r="D7" s="119">
        <v>164845.39052595122</v>
      </c>
      <c r="E7" s="27">
        <v>165102.08181306056</v>
      </c>
      <c r="F7" s="20">
        <v>186997.98172607462</v>
      </c>
      <c r="G7" s="24">
        <v>195831.60796560126</v>
      </c>
      <c r="H7" s="14">
        <v>215044.0261217253</v>
      </c>
      <c r="I7" s="18">
        <v>211639.83393102538</v>
      </c>
      <c r="J7" s="6">
        <v>221642.73175957357</v>
      </c>
      <c r="K7" s="4">
        <f t="shared" si="0"/>
        <v>186533.76586052362</v>
      </c>
    </row>
    <row r="8" spans="1:11" ht="15.5">
      <c r="A8" s="10" t="s">
        <v>37</v>
      </c>
      <c r="B8" s="4">
        <f>SUM(B2:B7)</f>
        <v>5293182.98207667</v>
      </c>
      <c r="C8" s="4">
        <f t="shared" ref="C8:K8" si="1">SUM(C2:C7)</f>
        <v>5392264.4837641837</v>
      </c>
      <c r="D8" s="4">
        <f t="shared" si="1"/>
        <v>5318413.9492492201</v>
      </c>
      <c r="E8" s="4">
        <f t="shared" si="1"/>
        <v>5394906.5125531117</v>
      </c>
      <c r="F8" s="4">
        <f t="shared" si="1"/>
        <v>5551216.5985259842</v>
      </c>
      <c r="G8" s="4">
        <f t="shared" si="1"/>
        <v>5665404.4647230729</v>
      </c>
      <c r="H8" s="4">
        <f t="shared" si="1"/>
        <v>5738826.2818611572</v>
      </c>
      <c r="I8" s="4">
        <f t="shared" si="1"/>
        <v>5653980.5918654203</v>
      </c>
      <c r="J8" s="4">
        <f t="shared" si="1"/>
        <v>5786048.7874962622</v>
      </c>
      <c r="K8" s="4">
        <f t="shared" si="1"/>
        <v>5532693.8502350086</v>
      </c>
    </row>
    <row r="11" spans="1:11">
      <c r="G11" s="122"/>
      <c r="H11" s="1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7" workbookViewId="0">
      <selection activeCell="D14" sqref="D14"/>
    </sheetView>
  </sheetViews>
  <sheetFormatPr defaultRowHeight="14.5"/>
  <cols>
    <col min="1" max="1" width="27.81640625" bestFit="1" customWidth="1"/>
    <col min="2" max="10" width="6.36328125" bestFit="1" customWidth="1"/>
  </cols>
  <sheetData>
    <row r="1" spans="1:11" ht="15.5">
      <c r="A1" s="44" t="s">
        <v>20</v>
      </c>
      <c r="B1" s="43">
        <v>2012</v>
      </c>
      <c r="C1" s="43">
        <v>2013</v>
      </c>
      <c r="D1" s="54">
        <v>2014</v>
      </c>
      <c r="E1" s="54">
        <v>2015</v>
      </c>
      <c r="F1" s="63">
        <v>2016</v>
      </c>
      <c r="G1" s="63">
        <v>2017</v>
      </c>
      <c r="H1" s="70">
        <v>2018</v>
      </c>
      <c r="I1" s="70">
        <v>2019</v>
      </c>
      <c r="J1" s="74">
        <v>2020</v>
      </c>
      <c r="K1" s="50" t="s">
        <v>0</v>
      </c>
    </row>
    <row r="2" spans="1:11" ht="15.5">
      <c r="A2" s="45" t="s">
        <v>21</v>
      </c>
      <c r="B2" s="38">
        <v>7417.3578835609451</v>
      </c>
      <c r="C2" s="38">
        <v>7485.5612825738999</v>
      </c>
      <c r="D2" s="38">
        <v>7448.2127772836966</v>
      </c>
      <c r="E2" s="38">
        <v>7529.2066358326238</v>
      </c>
      <c r="F2" s="38">
        <v>7255.6592233956035</v>
      </c>
      <c r="G2" s="38">
        <v>7259.3469371928941</v>
      </c>
      <c r="H2" s="38">
        <v>7270.1946757296118</v>
      </c>
      <c r="I2" s="38">
        <v>7178.0868101191618</v>
      </c>
      <c r="J2" s="38">
        <v>7209.7714136301074</v>
      </c>
      <c r="K2" s="55">
        <f>AVERAGE(B2:J2)</f>
        <v>7339.2664043687273</v>
      </c>
    </row>
    <row r="3" spans="1:11" ht="15.5">
      <c r="A3" s="45" t="s">
        <v>22</v>
      </c>
      <c r="B3" s="37">
        <v>5473.3897870189812</v>
      </c>
      <c r="C3" s="37">
        <v>5495.6431363303618</v>
      </c>
      <c r="D3" s="37">
        <v>5101.1473554229278</v>
      </c>
      <c r="E3" s="37">
        <v>5099.127392467587</v>
      </c>
      <c r="F3" s="37">
        <v>5483.2556941152206</v>
      </c>
      <c r="G3" s="37">
        <v>5504.5862104503767</v>
      </c>
      <c r="H3" s="37">
        <v>5314.2430176234166</v>
      </c>
      <c r="I3" s="37">
        <v>5316.1465526125949</v>
      </c>
      <c r="J3" s="37">
        <v>5484.8077914047208</v>
      </c>
      <c r="K3" s="55">
        <f>AVERAGE(B3:J3)</f>
        <v>5363.5941041606875</v>
      </c>
    </row>
    <row r="4" spans="1:11" ht="15.5">
      <c r="A4" s="45" t="s">
        <v>3</v>
      </c>
      <c r="B4" s="37">
        <v>129.50395852628961</v>
      </c>
      <c r="C4" s="37">
        <v>129.58287349420033</v>
      </c>
      <c r="D4" s="37">
        <v>123.05323737294519</v>
      </c>
      <c r="E4" s="37">
        <v>123.05323737294519</v>
      </c>
      <c r="F4" s="37">
        <v>114.01010305100182</v>
      </c>
      <c r="G4" s="37">
        <v>103.23538539920091</v>
      </c>
      <c r="H4" s="37">
        <v>87.348766536073072</v>
      </c>
      <c r="I4" s="37">
        <v>87.348766536073072</v>
      </c>
      <c r="J4" s="37">
        <v>87.270690712204015</v>
      </c>
      <c r="K4" s="55">
        <f>AVERAGE(B4:J4)</f>
        <v>109.37855766677036</v>
      </c>
    </row>
    <row r="5" spans="1:11" ht="15.5">
      <c r="A5" s="45" t="s">
        <v>23</v>
      </c>
      <c r="B5" s="37">
        <v>13020.251629106217</v>
      </c>
      <c r="C5" s="37">
        <v>13110.787292398461</v>
      </c>
      <c r="D5" s="37">
        <v>12672.41337007957</v>
      </c>
      <c r="E5" s="37">
        <v>12751.387265673156</v>
      </c>
      <c r="F5" s="37">
        <v>12852.925020561826</v>
      </c>
      <c r="G5" s="37">
        <v>12867.168533042472</v>
      </c>
      <c r="H5" s="37">
        <v>12671.786459889103</v>
      </c>
      <c r="I5" s="37">
        <v>12581.58212926783</v>
      </c>
      <c r="J5" s="37">
        <v>12781.849895747033</v>
      </c>
      <c r="K5" s="55">
        <f>AVERAGE(B5:J5)</f>
        <v>12812.239066196184</v>
      </c>
    </row>
    <row r="6" spans="1:11" ht="15.5">
      <c r="A6" s="46"/>
      <c r="B6" s="37"/>
      <c r="C6" s="37"/>
      <c r="D6" s="37"/>
      <c r="E6" s="37"/>
      <c r="F6" s="37"/>
      <c r="G6" s="37"/>
      <c r="H6" s="37"/>
      <c r="I6" s="37"/>
      <c r="J6" s="37"/>
      <c r="K6" s="55"/>
    </row>
    <row r="7" spans="1:11" ht="15.5">
      <c r="A7" s="46" t="s">
        <v>24</v>
      </c>
      <c r="B7" s="37"/>
      <c r="C7" s="37"/>
      <c r="D7" s="37"/>
      <c r="E7" s="37"/>
      <c r="F7" s="37"/>
      <c r="G7" s="37"/>
      <c r="H7" s="37"/>
      <c r="I7" s="37"/>
      <c r="J7" s="37"/>
      <c r="K7" s="55"/>
    </row>
    <row r="8" spans="1:11" ht="15.5">
      <c r="A8" s="45" t="s">
        <v>21</v>
      </c>
      <c r="B8" s="37"/>
      <c r="C8" s="37"/>
      <c r="D8" s="37"/>
      <c r="E8" s="37"/>
      <c r="F8" s="37"/>
      <c r="G8" s="37"/>
      <c r="H8" s="37"/>
      <c r="I8" s="37"/>
      <c r="J8" s="37"/>
      <c r="K8" s="55"/>
    </row>
    <row r="9" spans="1:11" ht="15.5">
      <c r="A9" s="49" t="s">
        <v>13</v>
      </c>
      <c r="B9" s="35">
        <v>7417.3578835609451</v>
      </c>
      <c r="C9" s="35">
        <v>7485.5612825738999</v>
      </c>
      <c r="D9" s="52">
        <v>7448.2127772836966</v>
      </c>
      <c r="E9" s="52">
        <v>7529.2066358326238</v>
      </c>
      <c r="F9" s="61">
        <v>7255.6592233956035</v>
      </c>
      <c r="G9" s="61">
        <v>7259.3469371928941</v>
      </c>
      <c r="H9" s="67">
        <v>7270.1946757296118</v>
      </c>
      <c r="I9" s="67">
        <v>7178.0868101191618</v>
      </c>
      <c r="J9" s="72">
        <v>7209.7714136301074</v>
      </c>
      <c r="K9" s="55">
        <f>AVERAGE(B9:J9)</f>
        <v>7339.2664043687273</v>
      </c>
    </row>
    <row r="10" spans="1:11" ht="15.5">
      <c r="A10" s="49" t="s">
        <v>14</v>
      </c>
      <c r="B10" s="35">
        <v>0</v>
      </c>
      <c r="C10" s="35">
        <v>0</v>
      </c>
      <c r="D10" s="52">
        <v>0</v>
      </c>
      <c r="E10" s="52">
        <v>0</v>
      </c>
      <c r="F10" s="61">
        <v>0</v>
      </c>
      <c r="G10" s="61">
        <v>0</v>
      </c>
      <c r="H10" s="67">
        <v>0</v>
      </c>
      <c r="I10" s="67">
        <v>0</v>
      </c>
      <c r="J10" s="72">
        <v>0</v>
      </c>
      <c r="K10" s="55">
        <f>AVERAGE(B10:J10)</f>
        <v>0</v>
      </c>
    </row>
    <row r="11" spans="1:11" ht="15.5">
      <c r="A11" s="49" t="s">
        <v>15</v>
      </c>
      <c r="B11" s="35">
        <v>0</v>
      </c>
      <c r="C11" s="35">
        <v>0</v>
      </c>
      <c r="D11" s="52">
        <v>0</v>
      </c>
      <c r="E11" s="52">
        <v>0</v>
      </c>
      <c r="F11" s="61">
        <v>0</v>
      </c>
      <c r="G11" s="61">
        <v>0</v>
      </c>
      <c r="H11" s="67">
        <v>0</v>
      </c>
      <c r="I11" s="67">
        <v>0</v>
      </c>
      <c r="J11" s="72">
        <v>0</v>
      </c>
      <c r="K11" s="55">
        <f>AVERAGE(B11:J11)</f>
        <v>0</v>
      </c>
    </row>
    <row r="12" spans="1:11" ht="15.5">
      <c r="A12" s="49" t="s">
        <v>16</v>
      </c>
      <c r="B12" s="35">
        <v>0</v>
      </c>
      <c r="C12" s="35">
        <v>0</v>
      </c>
      <c r="D12" s="52">
        <v>0</v>
      </c>
      <c r="E12" s="52">
        <v>0</v>
      </c>
      <c r="F12" s="61">
        <v>0</v>
      </c>
      <c r="G12" s="61">
        <v>0</v>
      </c>
      <c r="H12" s="67">
        <v>0</v>
      </c>
      <c r="I12" s="67">
        <v>0</v>
      </c>
      <c r="J12" s="72">
        <v>0</v>
      </c>
      <c r="K12" s="55">
        <f>AVERAGE(B12:J12)</f>
        <v>0</v>
      </c>
    </row>
    <row r="13" spans="1:11" ht="15.5">
      <c r="A13" s="45" t="s">
        <v>22</v>
      </c>
      <c r="B13" s="35"/>
      <c r="C13" s="35"/>
      <c r="D13" s="52"/>
      <c r="E13" s="52"/>
      <c r="F13" s="61"/>
      <c r="G13" s="61"/>
      <c r="H13" s="67"/>
      <c r="I13" s="67"/>
      <c r="J13" s="72"/>
      <c r="K13" s="55"/>
    </row>
    <row r="14" spans="1:11" ht="15.5">
      <c r="A14" s="49" t="s">
        <v>13</v>
      </c>
      <c r="B14" s="35">
        <v>5129.772528991899</v>
      </c>
      <c r="C14" s="35">
        <v>5178.0095552829234</v>
      </c>
      <c r="D14" s="52">
        <v>4782.8556227404779</v>
      </c>
      <c r="E14" s="52">
        <v>4778.894791787804</v>
      </c>
      <c r="F14" s="61">
        <v>5345.2017868636649</v>
      </c>
      <c r="G14" s="61">
        <v>5411.8192379288748</v>
      </c>
      <c r="H14" s="67">
        <v>5099.0644951226714</v>
      </c>
      <c r="I14" s="67">
        <v>5255.6030851854257</v>
      </c>
      <c r="J14" s="72">
        <v>5168.9047470767218</v>
      </c>
      <c r="K14" s="55">
        <f>AVERAGE(B14:J14)</f>
        <v>5127.7917612200508</v>
      </c>
    </row>
    <row r="15" spans="1:11" ht="15.5">
      <c r="A15" s="49" t="s">
        <v>14</v>
      </c>
      <c r="B15" s="35">
        <v>270.18957588338003</v>
      </c>
      <c r="C15" s="35">
        <v>249.94622213814364</v>
      </c>
      <c r="D15" s="52">
        <v>245.62226618143009</v>
      </c>
      <c r="E15" s="52">
        <v>247.1199452123864</v>
      </c>
      <c r="F15" s="61">
        <v>51.432694301674644</v>
      </c>
      <c r="G15" s="61">
        <v>44.445382333194111</v>
      </c>
      <c r="H15" s="67">
        <v>44.503149431388074</v>
      </c>
      <c r="I15" s="67">
        <v>36.96341800134801</v>
      </c>
      <c r="J15" s="72">
        <v>9.691381348659375</v>
      </c>
      <c r="K15" s="55">
        <f>AVERAGE(B15:J15)</f>
        <v>133.32378164795603</v>
      </c>
    </row>
    <row r="16" spans="1:11" ht="15.5">
      <c r="A16" s="49" t="s">
        <v>15</v>
      </c>
      <c r="B16" s="36">
        <v>7.9350829921697515E-4</v>
      </c>
      <c r="C16" s="36">
        <v>7.3405645268177289E-4</v>
      </c>
      <c r="D16" s="53">
        <v>7.8724984586722008E-4</v>
      </c>
      <c r="E16" s="53">
        <v>7.9205009302969851E-4</v>
      </c>
      <c r="F16" s="62">
        <v>5.644582562534321E-4</v>
      </c>
      <c r="G16" s="62">
        <v>4.8777350382071604E-4</v>
      </c>
      <c r="H16" s="68">
        <v>7.3304111494240513E-4</v>
      </c>
      <c r="I16" s="68">
        <v>4.2191762058239727E-4</v>
      </c>
      <c r="J16" s="73">
        <v>9.0607336911768983E-4</v>
      </c>
      <c r="K16" s="55">
        <f>AVERAGE(B16:J16)</f>
        <v>6.9112539505692295E-4</v>
      </c>
    </row>
    <row r="17" spans="1:11" ht="15.5">
      <c r="A17" s="49" t="s">
        <v>16</v>
      </c>
      <c r="B17" s="35">
        <v>73.426888635403941</v>
      </c>
      <c r="C17" s="35">
        <v>67.686624852841177</v>
      </c>
      <c r="D17" s="52">
        <v>72.668679251174012</v>
      </c>
      <c r="E17" s="52">
        <v>73.111863417303582</v>
      </c>
      <c r="F17" s="61">
        <v>86.620648491625758</v>
      </c>
      <c r="G17" s="61">
        <v>48.321102414803974</v>
      </c>
      <c r="H17" s="67">
        <v>170.67464002824309</v>
      </c>
      <c r="I17" s="67">
        <v>23.579627508200563</v>
      </c>
      <c r="J17" s="72">
        <v>306.21075690597047</v>
      </c>
      <c r="K17" s="55">
        <f>AVERAGE(B17:J17)</f>
        <v>102.47787016728518</v>
      </c>
    </row>
    <row r="18" spans="1:11" ht="15.5">
      <c r="A18" s="45" t="s">
        <v>3</v>
      </c>
      <c r="B18" s="35"/>
      <c r="C18" s="35"/>
      <c r="D18" s="52"/>
      <c r="E18" s="52"/>
      <c r="F18" s="61"/>
      <c r="G18" s="61"/>
      <c r="H18" s="67"/>
      <c r="I18" s="67"/>
      <c r="J18" s="72"/>
      <c r="K18" s="55"/>
    </row>
    <row r="19" spans="1:11" ht="15.5">
      <c r="A19" s="49" t="s">
        <v>13</v>
      </c>
      <c r="B19" s="35">
        <v>0</v>
      </c>
      <c r="C19" s="35">
        <v>0</v>
      </c>
      <c r="D19" s="52">
        <v>0</v>
      </c>
      <c r="E19" s="52">
        <v>0</v>
      </c>
      <c r="F19" s="61">
        <v>0</v>
      </c>
      <c r="G19" s="61">
        <v>0</v>
      </c>
      <c r="H19" s="67">
        <v>0</v>
      </c>
      <c r="I19" s="67">
        <v>0</v>
      </c>
      <c r="J19" s="72">
        <v>0</v>
      </c>
      <c r="K19" s="55">
        <f>AVERAGE(B19:J19)</f>
        <v>0</v>
      </c>
    </row>
    <row r="20" spans="1:11" ht="15.5">
      <c r="A20" s="49" t="s">
        <v>14</v>
      </c>
      <c r="B20" s="35">
        <v>80.191160893734661</v>
      </c>
      <c r="C20" s="35">
        <v>100.43451463897105</v>
      </c>
      <c r="D20" s="52">
        <v>75.431859359744379</v>
      </c>
      <c r="E20" s="52">
        <v>73.934180328788074</v>
      </c>
      <c r="F20" s="61">
        <v>42.475051190255385</v>
      </c>
      <c r="G20" s="61">
        <v>49.462578392599433</v>
      </c>
      <c r="H20" s="67">
        <v>18.065442427176592</v>
      </c>
      <c r="I20" s="67">
        <v>53.32632750879646</v>
      </c>
      <c r="J20" s="72">
        <v>2.6773356669219694</v>
      </c>
      <c r="K20" s="55">
        <f>AVERAGE(B20:J20)</f>
        <v>55.110938934109782</v>
      </c>
    </row>
    <row r="21" spans="1:11" ht="15.5">
      <c r="A21" s="49" t="s">
        <v>15</v>
      </c>
      <c r="B21" s="35">
        <v>2.3551001730905922E-4</v>
      </c>
      <c r="C21" s="35">
        <v>2.9496186384426147E-4</v>
      </c>
      <c r="D21" s="52">
        <v>2.417684706588145E-4</v>
      </c>
      <c r="E21" s="52">
        <v>2.3696822349633607E-4</v>
      </c>
      <c r="F21" s="61">
        <v>4.6615083371874175E-4</v>
      </c>
      <c r="G21" s="61">
        <v>5.4283558615145786E-4</v>
      </c>
      <c r="H21" s="67">
        <v>2.9756797502976872E-4</v>
      </c>
      <c r="I21" s="67">
        <v>6.0869146938977658E-4</v>
      </c>
      <c r="J21" s="72">
        <v>2.5031132928460395E-4</v>
      </c>
      <c r="K21" s="55">
        <f>AVERAGE(B21:J21)</f>
        <v>3.5275175209809116E-4</v>
      </c>
    </row>
    <row r="22" spans="1:11" ht="15.5">
      <c r="A22" s="49" t="s">
        <v>16</v>
      </c>
      <c r="B22" s="35">
        <v>21.792800189410301</v>
      </c>
      <c r="C22" s="35">
        <v>27.19814389068047</v>
      </c>
      <c r="D22" s="52">
        <v>22.31692459462927</v>
      </c>
      <c r="E22" s="52">
        <v>21.873854372308713</v>
      </c>
      <c r="F22" s="61">
        <v>71.534585709912719</v>
      </c>
      <c r="G22" s="61">
        <v>53.772264171015323</v>
      </c>
      <c r="H22" s="67">
        <v>69.283026540918314</v>
      </c>
      <c r="I22" s="67">
        <v>34.017821051935002</v>
      </c>
      <c r="J22" s="72">
        <v>84.593104733952757</v>
      </c>
      <c r="K22" s="55">
        <f>AVERAGE(B22:J22)</f>
        <v>45.153613917195884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11E3-B0F1-444A-84F2-7FF045846DAF}">
  <dimension ref="A1:U18"/>
  <sheetViews>
    <sheetView topLeftCell="C1" workbookViewId="0">
      <selection activeCell="D3" sqref="D3"/>
    </sheetView>
  </sheetViews>
  <sheetFormatPr defaultRowHeight="14.5"/>
  <cols>
    <col min="1" max="1" width="39.90625" bestFit="1" customWidth="1"/>
  </cols>
  <sheetData>
    <row r="1" spans="1:21" ht="18.5">
      <c r="A1" s="142" t="s">
        <v>70</v>
      </c>
      <c r="B1" s="142"/>
      <c r="C1" s="142"/>
      <c r="D1" s="142"/>
      <c r="E1" s="142"/>
      <c r="F1" s="142"/>
      <c r="G1" s="142"/>
    </row>
    <row r="2" spans="1:21" ht="15" thickBot="1">
      <c r="B2" s="214" t="s">
        <v>71</v>
      </c>
      <c r="C2" s="214"/>
      <c r="D2" s="215" t="s">
        <v>72</v>
      </c>
      <c r="E2" s="215"/>
      <c r="F2" s="216" t="s">
        <v>73</v>
      </c>
      <c r="G2" s="216"/>
      <c r="H2" s="217" t="s">
        <v>74</v>
      </c>
      <c r="I2" s="217"/>
      <c r="J2" s="218" t="s">
        <v>75</v>
      </c>
      <c r="K2" s="218"/>
      <c r="L2" s="213" t="s">
        <v>76</v>
      </c>
      <c r="M2" s="213"/>
      <c r="N2" s="213"/>
      <c r="O2" s="213"/>
      <c r="P2" s="213"/>
      <c r="Q2" s="213"/>
      <c r="R2" s="213"/>
      <c r="S2" s="213"/>
      <c r="T2" s="213"/>
    </row>
    <row r="3" spans="1:21" ht="15" thickBot="1">
      <c r="A3" s="143" t="s">
        <v>77</v>
      </c>
      <c r="B3" s="144">
        <v>2010</v>
      </c>
      <c r="C3" s="144">
        <v>2011</v>
      </c>
      <c r="D3" s="145">
        <v>2012</v>
      </c>
      <c r="E3" s="145">
        <v>2013</v>
      </c>
      <c r="F3" s="146">
        <v>2014</v>
      </c>
      <c r="G3" s="146">
        <v>2015</v>
      </c>
      <c r="H3" s="147">
        <v>2016</v>
      </c>
      <c r="I3" s="148">
        <v>2017</v>
      </c>
      <c r="J3" s="149">
        <v>2018</v>
      </c>
      <c r="K3" s="149">
        <v>2019</v>
      </c>
      <c r="L3" s="150">
        <v>2020</v>
      </c>
      <c r="M3" s="150">
        <v>2021</v>
      </c>
      <c r="N3" s="150">
        <v>2022</v>
      </c>
      <c r="O3" s="150">
        <v>2023</v>
      </c>
      <c r="P3" s="150">
        <v>2024</v>
      </c>
      <c r="Q3" s="150">
        <v>2025</v>
      </c>
      <c r="R3" s="150">
        <v>2026</v>
      </c>
      <c r="S3" s="150">
        <v>2027</v>
      </c>
      <c r="T3" s="150">
        <v>2028</v>
      </c>
      <c r="U3" s="1" t="s">
        <v>0</v>
      </c>
    </row>
    <row r="4" spans="1:21">
      <c r="A4" s="151" t="s">
        <v>78</v>
      </c>
      <c r="B4" s="152" t="s">
        <v>79</v>
      </c>
      <c r="C4" s="152" t="s">
        <v>79</v>
      </c>
      <c r="D4" s="153">
        <f>SUM(D5:D7)</f>
        <v>630</v>
      </c>
      <c r="E4" s="153">
        <f>SUM(E5:E7)</f>
        <v>634</v>
      </c>
      <c r="F4" s="154">
        <f>SUM(F5:F7)</f>
        <v>608</v>
      </c>
      <c r="G4" s="154">
        <f>SUM(G5:G7)</f>
        <v>610</v>
      </c>
      <c r="H4" s="155">
        <f t="shared" ref="H4:T4" si="0">SUM(H5:H7)</f>
        <v>389</v>
      </c>
      <c r="I4" s="155">
        <f t="shared" si="0"/>
        <v>393</v>
      </c>
      <c r="J4" s="156">
        <f t="shared" si="0"/>
        <v>357</v>
      </c>
      <c r="K4" s="156">
        <f t="shared" si="0"/>
        <v>399</v>
      </c>
      <c r="L4" s="157">
        <f t="shared" si="0"/>
        <v>401.6</v>
      </c>
      <c r="M4" s="157">
        <f t="shared" si="0"/>
        <v>405.6</v>
      </c>
      <c r="N4" s="157">
        <f t="shared" si="0"/>
        <v>405.6</v>
      </c>
      <c r="O4" s="157">
        <f t="shared" si="0"/>
        <v>405.6</v>
      </c>
      <c r="P4" s="157">
        <f t="shared" si="0"/>
        <v>404.6</v>
      </c>
      <c r="Q4" s="157">
        <f t="shared" si="0"/>
        <v>406.6</v>
      </c>
      <c r="R4" s="157">
        <f t="shared" si="0"/>
        <v>407.6</v>
      </c>
      <c r="S4" s="157">
        <f t="shared" si="0"/>
        <v>407.6</v>
      </c>
      <c r="T4" s="157">
        <f t="shared" si="0"/>
        <v>407.6</v>
      </c>
      <c r="U4" s="2">
        <f>AVERAGE(J4:N4)</f>
        <v>393.75999999999993</v>
      </c>
    </row>
    <row r="5" spans="1:21">
      <c r="A5" s="158" t="s">
        <v>80</v>
      </c>
      <c r="B5" s="152" t="s">
        <v>79</v>
      </c>
      <c r="C5" s="152" t="s">
        <v>79</v>
      </c>
      <c r="D5" s="159">
        <v>116</v>
      </c>
      <c r="E5" s="159">
        <v>119</v>
      </c>
      <c r="F5" s="160">
        <v>116</v>
      </c>
      <c r="G5" s="160">
        <v>118</v>
      </c>
      <c r="H5" s="161">
        <v>115</v>
      </c>
      <c r="I5" s="162">
        <v>118</v>
      </c>
      <c r="J5" s="163">
        <v>113</v>
      </c>
      <c r="K5" s="163">
        <v>128</v>
      </c>
      <c r="L5" s="164">
        <v>135</v>
      </c>
      <c r="M5" s="164">
        <v>138</v>
      </c>
      <c r="N5" s="164">
        <v>138</v>
      </c>
      <c r="O5" s="164">
        <v>138</v>
      </c>
      <c r="P5" s="164">
        <v>138</v>
      </c>
      <c r="Q5" s="164">
        <v>139</v>
      </c>
      <c r="R5" s="164">
        <v>140</v>
      </c>
      <c r="S5" s="164">
        <v>140</v>
      </c>
      <c r="T5" s="164">
        <v>141</v>
      </c>
      <c r="U5" s="2">
        <f t="shared" ref="U5:U18" si="1">AVERAGE(J5:N5)</f>
        <v>130.4</v>
      </c>
    </row>
    <row r="6" spans="1:21">
      <c r="A6" s="158" t="s">
        <v>81</v>
      </c>
      <c r="B6" s="152" t="s">
        <v>79</v>
      </c>
      <c r="C6" s="152" t="s">
        <v>79</v>
      </c>
      <c r="D6" s="159">
        <v>173</v>
      </c>
      <c r="E6" s="159">
        <v>174</v>
      </c>
      <c r="F6" s="160">
        <v>180</v>
      </c>
      <c r="G6" s="160">
        <v>180</v>
      </c>
      <c r="H6" s="161">
        <v>183</v>
      </c>
      <c r="I6" s="162">
        <v>184</v>
      </c>
      <c r="J6" s="163">
        <v>183</v>
      </c>
      <c r="K6" s="163">
        <v>183</v>
      </c>
      <c r="L6" s="164">
        <v>179</v>
      </c>
      <c r="M6" s="164">
        <v>180</v>
      </c>
      <c r="N6" s="164">
        <v>180</v>
      </c>
      <c r="O6" s="164">
        <v>180</v>
      </c>
      <c r="P6" s="164">
        <v>179</v>
      </c>
      <c r="Q6" s="164">
        <v>180</v>
      </c>
      <c r="R6" s="164">
        <v>180</v>
      </c>
      <c r="S6" s="164">
        <v>180</v>
      </c>
      <c r="T6" s="164">
        <v>179</v>
      </c>
      <c r="U6" s="2">
        <f t="shared" si="1"/>
        <v>181</v>
      </c>
    </row>
    <row r="7" spans="1:21" ht="15" thickBot="1">
      <c r="A7" s="165" t="s">
        <v>82</v>
      </c>
      <c r="B7" s="166" t="s">
        <v>79</v>
      </c>
      <c r="C7" s="166" t="s">
        <v>79</v>
      </c>
      <c r="D7" s="167">
        <v>341</v>
      </c>
      <c r="E7" s="167">
        <v>341</v>
      </c>
      <c r="F7" s="168">
        <v>312</v>
      </c>
      <c r="G7" s="168">
        <v>312</v>
      </c>
      <c r="H7" s="169">
        <v>91</v>
      </c>
      <c r="I7" s="170">
        <v>91</v>
      </c>
      <c r="J7" s="171">
        <v>61</v>
      </c>
      <c r="K7" s="171">
        <v>88</v>
      </c>
      <c r="L7" s="172">
        <v>87.6</v>
      </c>
      <c r="M7" s="172">
        <v>87.6</v>
      </c>
      <c r="N7" s="172">
        <v>87.6</v>
      </c>
      <c r="O7" s="172">
        <v>87.6</v>
      </c>
      <c r="P7" s="172">
        <v>87.6</v>
      </c>
      <c r="Q7" s="172">
        <v>87.6</v>
      </c>
      <c r="R7" s="172">
        <v>87.6</v>
      </c>
      <c r="S7" s="172">
        <v>87.6</v>
      </c>
      <c r="T7" s="172">
        <v>87.6</v>
      </c>
      <c r="U7" s="2">
        <f t="shared" si="1"/>
        <v>82.359999999999985</v>
      </c>
    </row>
    <row r="8" spans="1:21">
      <c r="A8" s="173" t="s">
        <v>83</v>
      </c>
      <c r="B8" s="174">
        <f>SUM(B9:B15)</f>
        <v>6846</v>
      </c>
      <c r="C8" s="174">
        <f>SUM(C9:C15)</f>
        <v>6873</v>
      </c>
      <c r="D8" s="175">
        <f>SUM(D9:D15)</f>
        <v>7674</v>
      </c>
      <c r="E8" s="175">
        <f t="shared" ref="E8:T8" si="2">SUM(E9:E15)</f>
        <v>7746</v>
      </c>
      <c r="F8" s="176">
        <f t="shared" si="2"/>
        <v>7582.7</v>
      </c>
      <c r="G8" s="176">
        <f t="shared" si="2"/>
        <v>7551.9000000000005</v>
      </c>
      <c r="H8" s="177">
        <f t="shared" si="2"/>
        <v>7346</v>
      </c>
      <c r="I8" s="177">
        <f t="shared" si="2"/>
        <v>7373</v>
      </c>
      <c r="J8" s="178">
        <f>SUM(J9:J15)</f>
        <v>7459</v>
      </c>
      <c r="K8" s="178">
        <f t="shared" si="2"/>
        <v>7178</v>
      </c>
      <c r="L8" s="179">
        <f t="shared" si="2"/>
        <v>7308.1</v>
      </c>
      <c r="M8" s="179">
        <f t="shared" si="2"/>
        <v>7333.9</v>
      </c>
      <c r="N8" s="179">
        <f t="shared" si="2"/>
        <v>7365.7</v>
      </c>
      <c r="O8" s="179">
        <f t="shared" si="2"/>
        <v>7370.7</v>
      </c>
      <c r="P8" s="179">
        <f t="shared" si="2"/>
        <v>7394.7</v>
      </c>
      <c r="Q8" s="179">
        <f t="shared" si="2"/>
        <v>7405.7</v>
      </c>
      <c r="R8" s="179">
        <f t="shared" si="2"/>
        <v>7428.7</v>
      </c>
      <c r="S8" s="179">
        <f t="shared" si="2"/>
        <v>7423.7</v>
      </c>
      <c r="T8" s="179">
        <f t="shared" si="2"/>
        <v>7434.7</v>
      </c>
      <c r="U8" s="2">
        <f t="shared" si="1"/>
        <v>7328.94</v>
      </c>
    </row>
    <row r="9" spans="1:21">
      <c r="A9" s="158" t="s">
        <v>84</v>
      </c>
      <c r="B9" s="152">
        <f>2032+1414</f>
        <v>3446</v>
      </c>
      <c r="C9" s="152">
        <f>2073+1445</f>
        <v>3518</v>
      </c>
      <c r="D9" s="159">
        <v>3051</v>
      </c>
      <c r="E9" s="159">
        <v>3100</v>
      </c>
      <c r="F9" s="160">
        <v>3106</v>
      </c>
      <c r="G9" s="160">
        <v>3163</v>
      </c>
      <c r="H9" s="161">
        <v>3079</v>
      </c>
      <c r="I9" s="162">
        <v>3081</v>
      </c>
      <c r="J9" s="163">
        <v>2998</v>
      </c>
      <c r="K9" s="163">
        <v>3000</v>
      </c>
      <c r="L9" s="164">
        <v>3214</v>
      </c>
      <c r="M9" s="164">
        <v>3256</v>
      </c>
      <c r="N9" s="164">
        <v>3277</v>
      </c>
      <c r="O9" s="164">
        <v>3291</v>
      </c>
      <c r="P9" s="164">
        <v>3304</v>
      </c>
      <c r="Q9" s="164">
        <v>3319</v>
      </c>
      <c r="R9" s="164">
        <v>3329</v>
      </c>
      <c r="S9" s="164">
        <v>3333</v>
      </c>
      <c r="T9" s="164">
        <v>3334</v>
      </c>
      <c r="U9" s="2">
        <f t="shared" si="1"/>
        <v>3149</v>
      </c>
    </row>
    <row r="10" spans="1:21">
      <c r="A10" s="158" t="s">
        <v>85</v>
      </c>
      <c r="B10" s="152">
        <v>616</v>
      </c>
      <c r="C10" s="152">
        <v>610</v>
      </c>
      <c r="D10" s="180">
        <v>0</v>
      </c>
      <c r="E10" s="159">
        <v>0</v>
      </c>
      <c r="F10" s="160">
        <v>21.7</v>
      </c>
      <c r="G10" s="160">
        <v>26.3</v>
      </c>
      <c r="H10" s="161">
        <v>6</v>
      </c>
      <c r="I10" s="162">
        <v>25</v>
      </c>
      <c r="J10" s="163">
        <v>0</v>
      </c>
      <c r="K10" s="163">
        <v>0</v>
      </c>
      <c r="L10" s="164">
        <v>538</v>
      </c>
      <c r="M10" s="164">
        <v>543</v>
      </c>
      <c r="N10" s="164">
        <v>542</v>
      </c>
      <c r="O10" s="164">
        <v>543</v>
      </c>
      <c r="P10" s="164">
        <v>542</v>
      </c>
      <c r="Q10" s="164">
        <v>543</v>
      </c>
      <c r="R10" s="164">
        <v>542</v>
      </c>
      <c r="S10" s="164">
        <v>543</v>
      </c>
      <c r="T10" s="164">
        <v>542</v>
      </c>
      <c r="U10" s="2">
        <f t="shared" si="1"/>
        <v>324.60000000000002</v>
      </c>
    </row>
    <row r="11" spans="1:21">
      <c r="A11" s="158" t="s">
        <v>86</v>
      </c>
      <c r="B11" s="152">
        <v>1150</v>
      </c>
      <c r="C11" s="152">
        <v>1156</v>
      </c>
      <c r="D11" s="159">
        <v>1934</v>
      </c>
      <c r="E11" s="159">
        <v>1898</v>
      </c>
      <c r="F11" s="160">
        <v>1781</v>
      </c>
      <c r="G11" s="160">
        <v>1842</v>
      </c>
      <c r="H11" s="161">
        <v>1778</v>
      </c>
      <c r="I11" s="162">
        <v>1817</v>
      </c>
      <c r="J11" s="163">
        <v>1759</v>
      </c>
      <c r="K11" s="163">
        <v>1812</v>
      </c>
      <c r="L11" s="164">
        <v>1472</v>
      </c>
      <c r="M11" s="164">
        <v>1503</v>
      </c>
      <c r="N11" s="164">
        <v>1480</v>
      </c>
      <c r="O11" s="164">
        <v>1509</v>
      </c>
      <c r="P11" s="164">
        <v>1485</v>
      </c>
      <c r="Q11" s="164">
        <v>1516</v>
      </c>
      <c r="R11" s="164">
        <v>1494</v>
      </c>
      <c r="S11" s="164">
        <v>1523</v>
      </c>
      <c r="T11" s="164">
        <v>1500</v>
      </c>
      <c r="U11" s="2">
        <f t="shared" si="1"/>
        <v>1605.2</v>
      </c>
    </row>
    <row r="12" spans="1:21">
      <c r="A12" s="158" t="s">
        <v>87</v>
      </c>
      <c r="B12" s="152">
        <v>1634</v>
      </c>
      <c r="C12" s="152">
        <v>1589</v>
      </c>
      <c r="D12" s="159">
        <v>1773</v>
      </c>
      <c r="E12" s="159">
        <v>1849</v>
      </c>
      <c r="F12" s="160">
        <v>1933</v>
      </c>
      <c r="G12" s="160">
        <v>1871</v>
      </c>
      <c r="H12" s="161">
        <v>1860</v>
      </c>
      <c r="I12" s="162">
        <v>1833</v>
      </c>
      <c r="J12" s="163">
        <v>1868</v>
      </c>
      <c r="K12" s="163">
        <v>1826</v>
      </c>
      <c r="L12" s="164">
        <v>1605</v>
      </c>
      <c r="M12" s="164">
        <v>1554</v>
      </c>
      <c r="N12" s="164">
        <v>1590</v>
      </c>
      <c r="O12" s="164">
        <v>1551</v>
      </c>
      <c r="P12" s="164">
        <v>1587</v>
      </c>
      <c r="Q12" s="164">
        <v>1551</v>
      </c>
      <c r="R12" s="164">
        <v>1587</v>
      </c>
      <c r="S12" s="164">
        <v>1548</v>
      </c>
      <c r="T12" s="164">
        <v>1582</v>
      </c>
      <c r="U12" s="2">
        <f t="shared" si="1"/>
        <v>1688.6</v>
      </c>
    </row>
    <row r="13" spans="1:21">
      <c r="A13" s="158" t="s">
        <v>88</v>
      </c>
      <c r="B13" s="152" t="s">
        <v>79</v>
      </c>
      <c r="C13" s="152" t="s">
        <v>79</v>
      </c>
      <c r="D13" s="159">
        <v>625</v>
      </c>
      <c r="E13" s="159">
        <v>608</v>
      </c>
      <c r="F13" s="160">
        <v>596</v>
      </c>
      <c r="G13" s="160">
        <v>556</v>
      </c>
      <c r="H13" s="161">
        <v>519</v>
      </c>
      <c r="I13" s="162">
        <v>512</v>
      </c>
      <c r="J13" s="163">
        <v>505</v>
      </c>
      <c r="K13" s="163">
        <v>478</v>
      </c>
      <c r="L13" s="164">
        <v>464</v>
      </c>
      <c r="M13" s="164">
        <v>466</v>
      </c>
      <c r="N13" s="164">
        <v>466</v>
      </c>
      <c r="O13" s="164">
        <v>466</v>
      </c>
      <c r="P13" s="164">
        <v>466</v>
      </c>
      <c r="Q13" s="164">
        <v>466</v>
      </c>
      <c r="R13" s="164">
        <v>466</v>
      </c>
      <c r="S13" s="164">
        <v>466</v>
      </c>
      <c r="T13" s="164">
        <v>466</v>
      </c>
      <c r="U13" s="2">
        <f t="shared" si="1"/>
        <v>475.8</v>
      </c>
    </row>
    <row r="14" spans="1:21">
      <c r="A14" s="158" t="s">
        <v>89</v>
      </c>
      <c r="B14" s="152" t="s">
        <v>79</v>
      </c>
      <c r="C14" s="152" t="s">
        <v>79</v>
      </c>
      <c r="D14" s="159">
        <v>291</v>
      </c>
      <c r="E14" s="159">
        <v>291</v>
      </c>
      <c r="F14" s="160">
        <v>145</v>
      </c>
      <c r="G14" s="160">
        <v>93.6</v>
      </c>
      <c r="H14" s="161">
        <v>104</v>
      </c>
      <c r="I14" s="162">
        <v>105</v>
      </c>
      <c r="J14" s="163">
        <v>162</v>
      </c>
      <c r="K14" s="163">
        <v>62</v>
      </c>
      <c r="L14" s="164">
        <v>15.1</v>
      </c>
      <c r="M14" s="164">
        <v>11.9</v>
      </c>
      <c r="N14" s="164">
        <v>10.7</v>
      </c>
      <c r="O14" s="164">
        <v>10.7</v>
      </c>
      <c r="P14" s="164">
        <v>10.7</v>
      </c>
      <c r="Q14" s="164">
        <v>10.7</v>
      </c>
      <c r="R14" s="164">
        <v>10.7</v>
      </c>
      <c r="S14" s="164">
        <v>10.7</v>
      </c>
      <c r="T14" s="164">
        <v>10.7</v>
      </c>
      <c r="U14" s="2">
        <f t="shared" si="1"/>
        <v>52.339999999999996</v>
      </c>
    </row>
    <row r="15" spans="1:21" ht="15" thickBot="1">
      <c r="A15" s="181" t="s">
        <v>90</v>
      </c>
      <c r="B15" s="182" t="s">
        <v>79</v>
      </c>
      <c r="C15" s="182" t="s">
        <v>79</v>
      </c>
      <c r="D15" s="183">
        <v>0</v>
      </c>
      <c r="E15" s="183">
        <v>0</v>
      </c>
      <c r="F15" s="184">
        <v>0</v>
      </c>
      <c r="G15" s="184">
        <v>0</v>
      </c>
      <c r="H15" s="185">
        <v>0</v>
      </c>
      <c r="I15" s="186">
        <v>0</v>
      </c>
      <c r="J15" s="187">
        <v>167</v>
      </c>
      <c r="K15" s="187">
        <v>0</v>
      </c>
      <c r="L15" s="188">
        <v>0</v>
      </c>
      <c r="M15" s="188">
        <v>0</v>
      </c>
      <c r="N15" s="188">
        <v>0</v>
      </c>
      <c r="O15" s="188">
        <v>0</v>
      </c>
      <c r="P15" s="188">
        <v>0</v>
      </c>
      <c r="Q15" s="188">
        <v>0</v>
      </c>
      <c r="R15" s="188">
        <v>0</v>
      </c>
      <c r="S15" s="188">
        <v>0</v>
      </c>
      <c r="T15" s="188">
        <v>0</v>
      </c>
      <c r="U15" s="2">
        <f t="shared" si="1"/>
        <v>33.4</v>
      </c>
    </row>
    <row r="16" spans="1:21" ht="15" thickBot="1">
      <c r="A16" s="189" t="s">
        <v>91</v>
      </c>
      <c r="B16" s="190">
        <v>8896</v>
      </c>
      <c r="C16" s="190">
        <v>8836</v>
      </c>
      <c r="D16" s="191">
        <f t="shared" ref="D16:T16" si="3">SUM(D4,D8)</f>
        <v>8304</v>
      </c>
      <c r="E16" s="191">
        <f t="shared" si="3"/>
        <v>8380</v>
      </c>
      <c r="F16" s="192">
        <f t="shared" si="3"/>
        <v>8190.7</v>
      </c>
      <c r="G16" s="192">
        <f t="shared" si="3"/>
        <v>8161.9000000000005</v>
      </c>
      <c r="H16" s="193">
        <f t="shared" si="3"/>
        <v>7735</v>
      </c>
      <c r="I16" s="194">
        <f t="shared" si="3"/>
        <v>7766</v>
      </c>
      <c r="J16" s="195">
        <f t="shared" si="3"/>
        <v>7816</v>
      </c>
      <c r="K16" s="195">
        <f t="shared" si="3"/>
        <v>7577</v>
      </c>
      <c r="L16" s="196">
        <f t="shared" si="3"/>
        <v>7709.7000000000007</v>
      </c>
      <c r="M16" s="196">
        <f t="shared" si="3"/>
        <v>7739.5</v>
      </c>
      <c r="N16" s="196">
        <f t="shared" si="3"/>
        <v>7771.3</v>
      </c>
      <c r="O16" s="196">
        <f t="shared" si="3"/>
        <v>7776.3</v>
      </c>
      <c r="P16" s="196">
        <f t="shared" si="3"/>
        <v>7799.3</v>
      </c>
      <c r="Q16" s="196">
        <f t="shared" si="3"/>
        <v>7812.3</v>
      </c>
      <c r="R16" s="196">
        <f t="shared" si="3"/>
        <v>7836.3</v>
      </c>
      <c r="S16" s="196">
        <f t="shared" si="3"/>
        <v>7831.3</v>
      </c>
      <c r="T16" s="196">
        <f t="shared" si="3"/>
        <v>7842.3</v>
      </c>
      <c r="U16" s="2">
        <f t="shared" si="1"/>
        <v>7722.7</v>
      </c>
    </row>
    <row r="17" spans="1:21" ht="15" thickBot="1">
      <c r="A17" s="189" t="s">
        <v>92</v>
      </c>
      <c r="B17" s="191">
        <f t="shared" ref="B17:C17" si="4">SUM(B5,B9:B12)</f>
        <v>6846</v>
      </c>
      <c r="C17" s="191">
        <f t="shared" si="4"/>
        <v>6873</v>
      </c>
      <c r="D17" s="191">
        <f>SUM(D5,D9:D12)</f>
        <v>6874</v>
      </c>
      <c r="E17" s="191">
        <f>SUM(E5,E9:E12)</f>
        <v>6966</v>
      </c>
      <c r="F17" s="191">
        <f t="shared" ref="F17:T17" si="5">SUM(F5,F9:F12)</f>
        <v>6957.7</v>
      </c>
      <c r="G17" s="191">
        <f t="shared" si="5"/>
        <v>7020.3</v>
      </c>
      <c r="H17" s="191">
        <f t="shared" si="5"/>
        <v>6838</v>
      </c>
      <c r="I17" s="191">
        <f t="shared" si="5"/>
        <v>6874</v>
      </c>
      <c r="J17" s="191">
        <f t="shared" si="5"/>
        <v>6738</v>
      </c>
      <c r="K17" s="191">
        <f t="shared" si="5"/>
        <v>6766</v>
      </c>
      <c r="L17" s="191">
        <f t="shared" si="5"/>
        <v>6964</v>
      </c>
      <c r="M17" s="191">
        <f t="shared" si="5"/>
        <v>6994</v>
      </c>
      <c r="N17" s="191">
        <f t="shared" si="5"/>
        <v>7027</v>
      </c>
      <c r="O17" s="191">
        <f t="shared" si="5"/>
        <v>7032</v>
      </c>
      <c r="P17" s="191">
        <f t="shared" si="5"/>
        <v>7056</v>
      </c>
      <c r="Q17" s="191">
        <f t="shared" si="5"/>
        <v>7068</v>
      </c>
      <c r="R17" s="191">
        <f t="shared" si="5"/>
        <v>7092</v>
      </c>
      <c r="S17" s="191">
        <f t="shared" si="5"/>
        <v>7087</v>
      </c>
      <c r="T17" s="191">
        <f t="shared" si="5"/>
        <v>7099</v>
      </c>
      <c r="U17" s="2">
        <f t="shared" si="1"/>
        <v>6897.8</v>
      </c>
    </row>
    <row r="18" spans="1:21" ht="15" thickBot="1">
      <c r="A18" s="189" t="s">
        <v>93</v>
      </c>
      <c r="B18" s="190">
        <f t="shared" ref="B18:T18" si="6">SUM(B13:B15,B6)</f>
        <v>0</v>
      </c>
      <c r="C18" s="190">
        <f t="shared" si="6"/>
        <v>0</v>
      </c>
      <c r="D18" s="190">
        <f t="shared" si="6"/>
        <v>1089</v>
      </c>
      <c r="E18" s="190">
        <f t="shared" si="6"/>
        <v>1073</v>
      </c>
      <c r="F18" s="190">
        <f t="shared" si="6"/>
        <v>921</v>
      </c>
      <c r="G18" s="190">
        <f t="shared" si="6"/>
        <v>829.6</v>
      </c>
      <c r="H18" s="190">
        <f t="shared" si="6"/>
        <v>806</v>
      </c>
      <c r="I18" s="190">
        <f t="shared" si="6"/>
        <v>801</v>
      </c>
      <c r="J18" s="190">
        <f t="shared" si="6"/>
        <v>1017</v>
      </c>
      <c r="K18" s="190">
        <f t="shared" si="6"/>
        <v>723</v>
      </c>
      <c r="L18" s="190">
        <f t="shared" si="6"/>
        <v>658.1</v>
      </c>
      <c r="M18" s="190">
        <f t="shared" si="6"/>
        <v>657.9</v>
      </c>
      <c r="N18" s="190">
        <f t="shared" si="6"/>
        <v>656.7</v>
      </c>
      <c r="O18" s="190">
        <f t="shared" si="6"/>
        <v>656.7</v>
      </c>
      <c r="P18" s="190">
        <f t="shared" si="6"/>
        <v>655.7</v>
      </c>
      <c r="Q18" s="190">
        <f t="shared" si="6"/>
        <v>656.7</v>
      </c>
      <c r="R18" s="190">
        <f t="shared" si="6"/>
        <v>656.7</v>
      </c>
      <c r="S18" s="190">
        <f t="shared" si="6"/>
        <v>656.7</v>
      </c>
      <c r="T18" s="190">
        <f t="shared" si="6"/>
        <v>655.7</v>
      </c>
      <c r="U18" s="2">
        <f t="shared" si="1"/>
        <v>742.54</v>
      </c>
    </row>
  </sheetData>
  <mergeCells count="6">
    <mergeCell ref="L2:T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selection activeCell="B13" sqref="B13"/>
    </sheetView>
  </sheetViews>
  <sheetFormatPr defaultRowHeight="14.5"/>
  <cols>
    <col min="1" max="1" width="45" bestFit="1" customWidth="1"/>
    <col min="2" max="2" width="8.81640625" bestFit="1" customWidth="1"/>
    <col min="3" max="10" width="7" bestFit="1" customWidth="1"/>
  </cols>
  <sheetData>
    <row r="1" spans="1:11" ht="15.5">
      <c r="A1" s="44" t="s">
        <v>25</v>
      </c>
      <c r="B1" s="43">
        <v>2012</v>
      </c>
      <c r="C1" s="43">
        <v>2013</v>
      </c>
      <c r="D1" s="54">
        <v>2014</v>
      </c>
      <c r="E1" s="54">
        <v>2015</v>
      </c>
      <c r="F1" s="63">
        <v>2016</v>
      </c>
      <c r="G1" s="63">
        <v>2017</v>
      </c>
      <c r="H1" s="70">
        <v>2018</v>
      </c>
      <c r="I1" s="70">
        <v>2019</v>
      </c>
      <c r="J1" s="74">
        <v>2020</v>
      </c>
      <c r="K1" s="50" t="s">
        <v>0</v>
      </c>
    </row>
    <row r="2" spans="1:11" ht="15.5">
      <c r="A2" s="45" t="s">
        <v>26</v>
      </c>
      <c r="B2" s="35"/>
      <c r="C2" s="35"/>
      <c r="D2" s="52"/>
      <c r="E2" s="52"/>
      <c r="F2" s="61"/>
      <c r="G2" s="61"/>
      <c r="H2" s="67"/>
      <c r="I2" s="67"/>
      <c r="J2" s="72"/>
      <c r="K2" s="64"/>
    </row>
    <row r="3" spans="1:11" ht="15.5">
      <c r="A3" s="49" t="s">
        <v>13</v>
      </c>
      <c r="B3" s="36">
        <f>(Resources!B9+Resources!B19)/SUM(Resources!B9:B12,Resources!B19:B22)</f>
        <v>0.98643708511914496</v>
      </c>
      <c r="C3" s="36">
        <f>(Resources!C9+Resources!C19)/SUM(Resources!C9:C12,Resources!C19:C22)</f>
        <v>0.98323529526057674</v>
      </c>
      <c r="D3" s="36">
        <f>(Resources!D9+Resources!D19)/SUM(Resources!D9:D12,Resources!D19:D22)</f>
        <v>0.98704618068913386</v>
      </c>
      <c r="E3" s="36">
        <f>(Resources!E9+Resources!E19)/SUM(Resources!E9:E12,Resources!E19:E22)</f>
        <v>0.98743500533027706</v>
      </c>
      <c r="F3" s="36">
        <f>(Resources!F9+Resources!F19)/SUM(Resources!F9:F12,Resources!F19:F22)</f>
        <v>0.98452982108140608</v>
      </c>
      <c r="G3" s="36">
        <f>(Resources!G9+Resources!G19)/SUM(Resources!G9:G12,Resources!G19:G22)</f>
        <v>0.98597837268556943</v>
      </c>
      <c r="H3" s="36">
        <f>(Resources!H9+Resources!H19)/SUM(Resources!H9:H12,Resources!H19:H22)</f>
        <v>0.98812799853354683</v>
      </c>
      <c r="I3" s="36">
        <f>(Resources!I9+Resources!I19)/SUM(Resources!I9:I12,Resources!I19:I22)</f>
        <v>0.98797803593052047</v>
      </c>
      <c r="J3" s="36">
        <f>(Resources!J9+Resources!J19)/SUM(Resources!J9:J12,Resources!J19:J22)</f>
        <v>0.98804026488208541</v>
      </c>
      <c r="K3" s="64">
        <f>AVERAGE(B3:J3)</f>
        <v>0.98653422883469566</v>
      </c>
    </row>
    <row r="4" spans="1:11" ht="15.5">
      <c r="A4" s="49" t="s">
        <v>14</v>
      </c>
      <c r="B4" s="36">
        <v>1.0664651247265899E-2</v>
      </c>
      <c r="C4" s="36">
        <v>1.3192165013101878E-2</v>
      </c>
      <c r="D4" s="53">
        <v>9.9963213873796742E-3</v>
      </c>
      <c r="E4" s="53">
        <v>9.6962669877598828E-3</v>
      </c>
      <c r="F4" s="62">
        <v>5.7634948474323683E-3</v>
      </c>
      <c r="G4" s="62">
        <v>6.7181019138928249E-3</v>
      </c>
      <c r="H4" s="68">
        <v>2.4553633381760253E-3</v>
      </c>
      <c r="I4" s="68">
        <v>7.3397329552014421E-3</v>
      </c>
      <c r="J4" s="73">
        <v>3.6690697801082241E-4</v>
      </c>
      <c r="K4" s="64">
        <f>AVERAGE(B4:J4)</f>
        <v>7.3547782964689806E-3</v>
      </c>
    </row>
    <row r="5" spans="1:11" ht="15.5">
      <c r="A5" s="49" t="s">
        <v>15</v>
      </c>
      <c r="B5" s="36">
        <v>3.1320561665979227E-8</v>
      </c>
      <c r="C5" s="36">
        <v>3.8743509583265417E-8</v>
      </c>
      <c r="D5" s="53">
        <v>3.2039450632056817E-8</v>
      </c>
      <c r="E5" s="53">
        <v>3.107773904326307E-8</v>
      </c>
      <c r="F5" s="62">
        <v>6.3252611897514161E-8</v>
      </c>
      <c r="G5" s="62">
        <v>7.3728966599906949E-8</v>
      </c>
      <c r="H5" s="68">
        <v>4.0443930418457118E-8</v>
      </c>
      <c r="I5" s="68">
        <v>8.377912086095135E-8</v>
      </c>
      <c r="J5" s="73">
        <v>3.4303122512565622E-8</v>
      </c>
      <c r="K5" s="64">
        <f>AVERAGE(B5:J5)</f>
        <v>4.7632112579328855E-8</v>
      </c>
    </row>
    <row r="6" spans="1:11" ht="15.5">
      <c r="A6" s="49" t="s">
        <v>16</v>
      </c>
      <c r="B6" s="36">
        <v>2.8982323130275333E-3</v>
      </c>
      <c r="C6" s="36">
        <v>3.5725009828117527E-3</v>
      </c>
      <c r="D6" s="53">
        <v>2.9574658840358201E-3</v>
      </c>
      <c r="E6" s="53">
        <v>2.8686966042240671E-3</v>
      </c>
      <c r="F6" s="62">
        <v>9.7066208185495571E-3</v>
      </c>
      <c r="G6" s="62">
        <v>7.3034516715711345E-3</v>
      </c>
      <c r="H6" s="68">
        <v>9.4165976843465695E-3</v>
      </c>
      <c r="I6" s="68">
        <v>4.6821473351572242E-3</v>
      </c>
      <c r="J6" s="73">
        <v>1.159279383678124E-2</v>
      </c>
      <c r="K6" s="64">
        <f>AVERAGE(B6:J6)</f>
        <v>6.1109452367227668E-3</v>
      </c>
    </row>
    <row r="7" spans="1:11" ht="15.5">
      <c r="A7" s="45" t="s">
        <v>21</v>
      </c>
      <c r="B7" s="35"/>
      <c r="C7" s="35"/>
      <c r="D7" s="52"/>
      <c r="E7" s="52"/>
      <c r="F7" s="61"/>
      <c r="G7" s="61"/>
      <c r="H7" s="67"/>
      <c r="I7" s="67"/>
      <c r="J7" s="72"/>
      <c r="K7" s="64"/>
    </row>
    <row r="8" spans="1:11" ht="15.5">
      <c r="A8" s="49" t="s">
        <v>13</v>
      </c>
      <c r="B8" s="36">
        <f>Resources!B9/SUM(Resources!B9:B12)</f>
        <v>1</v>
      </c>
      <c r="C8" s="36">
        <f>Resources!C9/SUM(Resources!C9:C12)</f>
        <v>1</v>
      </c>
      <c r="D8" s="36">
        <f>Resources!D9/SUM(Resources!D9:D12)</f>
        <v>1</v>
      </c>
      <c r="E8" s="36">
        <f>Resources!E9/SUM(Resources!E9:E12)</f>
        <v>1</v>
      </c>
      <c r="F8" s="36">
        <f>Resources!F9/SUM(Resources!F9:F12)</f>
        <v>1</v>
      </c>
      <c r="G8" s="36">
        <f>Resources!G9/SUM(Resources!G9:G12)</f>
        <v>1</v>
      </c>
      <c r="H8" s="36">
        <f>Resources!H9/SUM(Resources!H9:H12)</f>
        <v>1</v>
      </c>
      <c r="I8" s="36">
        <f>Resources!I9/SUM(Resources!I9:I12)</f>
        <v>1</v>
      </c>
      <c r="J8" s="36">
        <f>Resources!J9/SUM(Resources!J9:J12)</f>
        <v>1</v>
      </c>
      <c r="K8" s="64">
        <f>AVERAGE(B8:J8)</f>
        <v>1</v>
      </c>
    </row>
    <row r="9" spans="1:11" ht="15.5">
      <c r="A9" s="49" t="s">
        <v>14</v>
      </c>
      <c r="B9" s="36">
        <v>0</v>
      </c>
      <c r="C9" s="36">
        <v>0</v>
      </c>
      <c r="D9" s="53">
        <v>0</v>
      </c>
      <c r="E9" s="53">
        <v>0</v>
      </c>
      <c r="F9" s="62">
        <v>0</v>
      </c>
      <c r="G9" s="62">
        <v>0</v>
      </c>
      <c r="H9" s="68">
        <v>0</v>
      </c>
      <c r="I9" s="68">
        <v>0</v>
      </c>
      <c r="J9" s="73">
        <v>0</v>
      </c>
      <c r="K9" s="64">
        <f>AVERAGE(B9:J9)</f>
        <v>0</v>
      </c>
    </row>
    <row r="10" spans="1:11" ht="15.5">
      <c r="A10" s="49" t="s">
        <v>15</v>
      </c>
      <c r="B10" s="36">
        <v>0</v>
      </c>
      <c r="C10" s="36">
        <v>0</v>
      </c>
      <c r="D10" s="53">
        <v>0</v>
      </c>
      <c r="E10" s="53">
        <v>0</v>
      </c>
      <c r="F10" s="62">
        <v>0</v>
      </c>
      <c r="G10" s="62">
        <v>0</v>
      </c>
      <c r="H10" s="68">
        <v>0</v>
      </c>
      <c r="I10" s="68">
        <v>0</v>
      </c>
      <c r="J10" s="73">
        <v>0</v>
      </c>
      <c r="K10" s="64">
        <f>AVERAGE(B10:J10)</f>
        <v>0</v>
      </c>
    </row>
    <row r="11" spans="1:11" ht="15.5">
      <c r="A11" s="49" t="s">
        <v>16</v>
      </c>
      <c r="B11" s="36">
        <v>0</v>
      </c>
      <c r="C11" s="36">
        <v>0</v>
      </c>
      <c r="D11" s="53">
        <v>0</v>
      </c>
      <c r="E11" s="53">
        <v>0</v>
      </c>
      <c r="F11" s="62">
        <v>0</v>
      </c>
      <c r="G11" s="62">
        <v>0</v>
      </c>
      <c r="H11" s="68">
        <v>0</v>
      </c>
      <c r="I11" s="68">
        <v>0</v>
      </c>
      <c r="J11" s="73">
        <v>0</v>
      </c>
      <c r="K11" s="64">
        <f>AVERAGE(B11:J11)</f>
        <v>0</v>
      </c>
    </row>
    <row r="12" spans="1:11" ht="15.5">
      <c r="A12" s="45" t="s">
        <v>22</v>
      </c>
      <c r="B12" s="203"/>
      <c r="C12" s="203"/>
      <c r="D12" s="203"/>
      <c r="E12" s="203"/>
      <c r="F12" s="203"/>
      <c r="G12" s="203"/>
      <c r="H12" s="203"/>
      <c r="I12" s="203"/>
      <c r="J12" s="203"/>
      <c r="K12" s="64"/>
    </row>
    <row r="13" spans="1:11" ht="15.5">
      <c r="A13" s="49" t="s">
        <v>13</v>
      </c>
      <c r="B13" s="36">
        <f>Resources!B14/SUM(Resources!B14:B17)</f>
        <v>0.93722039332151597</v>
      </c>
      <c r="C13" s="36">
        <f>Resources!C14/SUM(Resources!C14:C17)</f>
        <v>0.94220265523653834</v>
      </c>
      <c r="D13" s="36">
        <f>Resources!D14/SUM(Resources!D14:D17)</f>
        <v>0.93760389369186137</v>
      </c>
      <c r="E13" s="36">
        <f>Resources!E14/SUM(Resources!E14:E17)</f>
        <v>0.93719854868642238</v>
      </c>
      <c r="F13" s="36">
        <f>Resources!F14/SUM(Resources!F14:F17)</f>
        <v>0.97482263914854095</v>
      </c>
      <c r="G13" s="36">
        <f>Resources!G14/SUM(Resources!G14:G17)</f>
        <v>0.98314733043050806</v>
      </c>
      <c r="H13" s="36">
        <f>Resources!H14/SUM(Resources!H14:H17)</f>
        <v>0.95950909249216532</v>
      </c>
      <c r="I13" s="36">
        <f>Resources!I14/SUM(Resources!I14:I17)</f>
        <v>0.98861139984987523</v>
      </c>
      <c r="J13" s="36">
        <f>Resources!J14/SUM(Resources!J14:J17)</f>
        <v>0.94240399001345998</v>
      </c>
      <c r="K13" s="64">
        <f>AVERAGE(B13:J13)</f>
        <v>0.95585777143009865</v>
      </c>
    </row>
    <row r="14" spans="1:11" ht="15.5">
      <c r="A14" s="49" t="s">
        <v>14</v>
      </c>
      <c r="B14" s="36">
        <v>4.9364212379717193E-2</v>
      </c>
      <c r="C14" s="36">
        <v>4.5480795593478382E-2</v>
      </c>
      <c r="D14" s="53">
        <v>4.8150396188871895E-2</v>
      </c>
      <c r="E14" s="53">
        <v>4.8463183245319799E-2</v>
      </c>
      <c r="F14" s="62">
        <v>9.3799554809879861E-3</v>
      </c>
      <c r="G14" s="62">
        <v>8.0742458440954557E-3</v>
      </c>
      <c r="H14" s="68">
        <v>8.3743158308349878E-3</v>
      </c>
      <c r="I14" s="68">
        <v>6.953047218606589E-3</v>
      </c>
      <c r="J14" s="73">
        <v>1.7669500404092198E-3</v>
      </c>
      <c r="K14" s="64">
        <f>AVERAGE(B14:J14)</f>
        <v>2.5111900202480168E-2</v>
      </c>
    </row>
    <row r="15" spans="1:11" ht="15.5">
      <c r="A15" s="49" t="s">
        <v>15</v>
      </c>
      <c r="B15" s="36">
        <v>1.4497566043969806E-7</v>
      </c>
      <c r="C15" s="36">
        <v>1.3357061848304959E-7</v>
      </c>
      <c r="D15" s="53">
        <v>1.543279954519076E-7</v>
      </c>
      <c r="E15" s="53">
        <v>1.5533051678601168E-7</v>
      </c>
      <c r="F15" s="62">
        <v>1.0294217299755401E-7</v>
      </c>
      <c r="G15" s="62">
        <v>8.8612201748186837E-8</v>
      </c>
      <c r="H15" s="68">
        <v>1.3793895245502503E-7</v>
      </c>
      <c r="I15" s="68">
        <v>7.9365310268778783E-8</v>
      </c>
      <c r="J15" s="73">
        <v>1.6519692276867086E-7</v>
      </c>
      <c r="K15" s="64">
        <f>AVERAGE(B15:J15)</f>
        <v>1.291400390443203E-7</v>
      </c>
    </row>
    <row r="16" spans="1:11" ht="15.5">
      <c r="A16" s="49" t="s">
        <v>16</v>
      </c>
      <c r="B16" s="36">
        <v>1.3415249323106412E-2</v>
      </c>
      <c r="C16" s="36">
        <v>1.2316415599364767E-2</v>
      </c>
      <c r="D16" s="53">
        <v>1.4245555791271427E-2</v>
      </c>
      <c r="E16" s="53">
        <v>1.4338112737741004E-2</v>
      </c>
      <c r="F16" s="62">
        <v>1.5797302428298101E-2</v>
      </c>
      <c r="G16" s="62">
        <v>8.778335113194714E-3</v>
      </c>
      <c r="H16" s="68">
        <v>3.2116453738047251E-2</v>
      </c>
      <c r="I16" s="68">
        <v>4.4354735662079266E-3</v>
      </c>
      <c r="J16" s="73">
        <v>5.5828894749208061E-2</v>
      </c>
      <c r="K16" s="64">
        <f>AVERAGE(B16:J16)</f>
        <v>1.9030199227382184E-2</v>
      </c>
    </row>
    <row r="17" spans="1:11" ht="15.5">
      <c r="A17" s="45" t="s">
        <v>3</v>
      </c>
      <c r="B17" s="35"/>
      <c r="C17" s="35"/>
      <c r="D17" s="52"/>
      <c r="E17" s="52"/>
      <c r="F17" s="61"/>
      <c r="G17" s="61"/>
      <c r="H17" s="67"/>
      <c r="I17" s="67"/>
      <c r="J17" s="72"/>
      <c r="K17" s="64"/>
    </row>
    <row r="18" spans="1:11" ht="15.5">
      <c r="A18" s="49" t="s">
        <v>13</v>
      </c>
      <c r="B18" s="36">
        <f>IF(Resources!B19=0,0,Resources!B19/SUM(Resources!B19:B22))</f>
        <v>0</v>
      </c>
      <c r="C18" s="36">
        <f>IF(Resources!C19=0,0,Resources!C19/SUM(Resources!C19:C22))</f>
        <v>0</v>
      </c>
      <c r="D18" s="36">
        <f>IF(Resources!D19=0,0,Resources!D19/SUM(Resources!D19:D22))</f>
        <v>0</v>
      </c>
      <c r="E18" s="36">
        <f>IF(Resources!E19=0,0,Resources!E19/SUM(Resources!E19:E22))</f>
        <v>0</v>
      </c>
      <c r="F18" s="36">
        <f>IF(Resources!F19=0,0,Resources!F19/SUM(Resources!F19:F22))</f>
        <v>0</v>
      </c>
      <c r="G18" s="36">
        <f>IF(Resources!G19=0,0,Resources!G19/SUM(Resources!G19:G22))</f>
        <v>0</v>
      </c>
      <c r="H18" s="36">
        <f>IF(Resources!H19=0,0,Resources!H19/SUM(Resources!H19:H22))</f>
        <v>0</v>
      </c>
      <c r="I18" s="36">
        <f>IF(Resources!I19=0,0,Resources!I19/SUM(Resources!I19:I22))</f>
        <v>0</v>
      </c>
      <c r="J18" s="36">
        <f>IF(Resources!J19=0,0,Resources!J19/SUM(Resources!J19:J22))</f>
        <v>0</v>
      </c>
      <c r="K18" s="64">
        <f>AVERAGE(B18:J18)</f>
        <v>0</v>
      </c>
    </row>
    <row r="19" spans="1:11" ht="15.5">
      <c r="A19" s="49" t="s">
        <v>14</v>
      </c>
      <c r="B19" s="36">
        <v>0.78630967907346572</v>
      </c>
      <c r="C19" s="36">
        <v>0.78690112460374606</v>
      </c>
      <c r="D19" s="53">
        <v>0.77168911712350374</v>
      </c>
      <c r="E19" s="53">
        <v>0.77168890577600591</v>
      </c>
      <c r="F19" s="62">
        <v>0.37255515128562244</v>
      </c>
      <c r="G19" s="62">
        <v>0.479124267336559</v>
      </c>
      <c r="H19" s="68">
        <v>0.20681966264190602</v>
      </c>
      <c r="I19" s="68">
        <v>0.61052694158644283</v>
      </c>
      <c r="J19" s="73">
        <v>3.0678520418167932E-2</v>
      </c>
      <c r="K19" s="64">
        <f>AVERAGE(B19:J19)</f>
        <v>0.53514370776060227</v>
      </c>
    </row>
    <row r="20" spans="1:11" ht="15.5">
      <c r="A20" s="49" t="s">
        <v>15</v>
      </c>
      <c r="B20" s="36">
        <v>2.3092795273816909E-6</v>
      </c>
      <c r="C20" s="36">
        <v>2.3110165186600466E-6</v>
      </c>
      <c r="D20" s="53">
        <v>2.4733593902441557E-6</v>
      </c>
      <c r="E20" s="53">
        <v>2.4733587128491959E-6</v>
      </c>
      <c r="F20" s="62">
        <v>4.0886800489094516E-6</v>
      </c>
      <c r="G20" s="62">
        <v>5.2582317976764167E-6</v>
      </c>
      <c r="H20" s="68">
        <v>3.4066648772526232E-6</v>
      </c>
      <c r="I20" s="68">
        <v>6.9688380681193E-6</v>
      </c>
      <c r="J20" s="73">
        <v>2.8682175796002972E-6</v>
      </c>
      <c r="K20" s="64">
        <f>AVERAGE(B20:J20)</f>
        <v>3.5730718356325754E-6</v>
      </c>
    </row>
    <row r="21" spans="1:11" ht="15.5">
      <c r="A21" s="49" t="s">
        <v>16</v>
      </c>
      <c r="B21" s="36">
        <v>0.2136880116470069</v>
      </c>
      <c r="C21" s="36">
        <v>0.21309656437973534</v>
      </c>
      <c r="D21" s="53">
        <v>0.22830840951710604</v>
      </c>
      <c r="E21" s="53">
        <v>0.22830862086528128</v>
      </c>
      <c r="F21" s="62">
        <v>0.62744076003432869</v>
      </c>
      <c r="G21" s="62">
        <v>0.52087047443164336</v>
      </c>
      <c r="H21" s="68">
        <v>0.79317693069321682</v>
      </c>
      <c r="I21" s="68">
        <v>0.38946608957548906</v>
      </c>
      <c r="J21" s="73">
        <v>0.96931861136425246</v>
      </c>
      <c r="K21" s="64">
        <f>AVERAGE(B21:J21)</f>
        <v>0.46485271916756216</v>
      </c>
    </row>
    <row r="22" spans="1:11" ht="15.5">
      <c r="A22" s="45" t="s">
        <v>27</v>
      </c>
      <c r="B22" s="35"/>
      <c r="C22" s="35"/>
      <c r="D22" s="52"/>
      <c r="E22" s="52"/>
      <c r="F22" s="61"/>
      <c r="G22" s="61"/>
      <c r="H22" s="67"/>
      <c r="I22" s="67"/>
      <c r="J22" s="72"/>
      <c r="K22" s="64"/>
    </row>
    <row r="23" spans="1:11" ht="15.5">
      <c r="A23" s="49" t="s">
        <v>13</v>
      </c>
      <c r="B23" s="36">
        <f>Loads2!B9/Loads2!B13</f>
        <v>0.9657037904594854</v>
      </c>
      <c r="C23" s="36">
        <f>Loads2!C9/Loads2!C13</f>
        <v>0.96603310256357422</v>
      </c>
      <c r="D23" s="36">
        <f>Loads2!D9/Loads2!D13</f>
        <v>0.96710388491207122</v>
      </c>
      <c r="E23" s="36">
        <f>Loads2!E9/Loads2!E13</f>
        <v>0.96730303209905943</v>
      </c>
      <c r="F23" s="36">
        <f>Loads2!F9/Loads2!F13</f>
        <v>0.98038858781955773</v>
      </c>
      <c r="G23" s="36">
        <f>Loads2!G9/Loads2!G13</f>
        <v>0.9847669791077559</v>
      </c>
      <c r="H23" s="36">
        <f>Loads2!H9/Loads2!H13</f>
        <v>0.97612591642114332</v>
      </c>
      <c r="I23" s="36">
        <f>Loads2!I9/Loads2!I13</f>
        <v>0.98824565382267326</v>
      </c>
      <c r="J23" s="36">
        <f>Loads2!J9/Loads2!J13</f>
        <v>0.96845728651620144</v>
      </c>
      <c r="K23" s="64">
        <f>AVERAGE(B23:J23)</f>
        <v>0.97379202596905801</v>
      </c>
    </row>
    <row r="24" spans="1:11" ht="15.5">
      <c r="A24" s="49" t="s">
        <v>14</v>
      </c>
      <c r="B24" s="36">
        <v>2.6967441517235683E-2</v>
      </c>
      <c r="C24" s="36">
        <v>2.6728589792023562E-2</v>
      </c>
      <c r="D24" s="53">
        <v>2.5385574008996957E-2</v>
      </c>
      <c r="E24" s="53">
        <v>2.5231887381669982E-2</v>
      </c>
      <c r="F24" s="62">
        <v>7.3063326318093726E-3</v>
      </c>
      <c r="G24" s="62">
        <v>7.2982594908807428E-3</v>
      </c>
      <c r="H24" s="68">
        <v>4.9376299116637937E-3</v>
      </c>
      <c r="I24" s="68">
        <v>7.1763450219915334E-3</v>
      </c>
      <c r="J24" s="73">
        <v>9.676781234991686E-4</v>
      </c>
      <c r="K24" s="64">
        <f>AVERAGE(B24:J24)</f>
        <v>1.4666637542196751E-2</v>
      </c>
    </row>
    <row r="25" spans="1:11" ht="15.5">
      <c r="A25" s="49" t="s">
        <v>15</v>
      </c>
      <c r="B25" s="36">
        <v>7.9199534558695108E-8</v>
      </c>
      <c r="C25" s="36">
        <v>7.8498061063211636E-8</v>
      </c>
      <c r="D25" s="53">
        <v>8.136391515528116E-8</v>
      </c>
      <c r="E25" s="53">
        <v>8.0871330441541721E-8</v>
      </c>
      <c r="F25" s="62">
        <v>8.0184789713114181E-8</v>
      </c>
      <c r="G25" s="62">
        <v>8.0096005856630462E-8</v>
      </c>
      <c r="H25" s="68">
        <v>8.1331002004684472E-8</v>
      </c>
      <c r="I25" s="68">
        <v>8.1914135106406504E-8</v>
      </c>
      <c r="J25" s="73">
        <v>9.0470836513069751E-8</v>
      </c>
      <c r="K25" s="64">
        <f>AVERAGE(B25:J25)</f>
        <v>8.154773449029279E-8</v>
      </c>
    </row>
    <row r="26" spans="1:11" ht="15.5">
      <c r="A26" s="49" t="s">
        <v>16</v>
      </c>
      <c r="B26" s="36">
        <v>7.3286888237409451E-3</v>
      </c>
      <c r="C26" s="36">
        <v>7.238229146341181E-3</v>
      </c>
      <c r="D26" s="53">
        <v>7.5104597150167001E-3</v>
      </c>
      <c r="E26" s="53">
        <v>7.4649996479401008E-3</v>
      </c>
      <c r="F26" s="62">
        <v>1.2304999363843322E-2</v>
      </c>
      <c r="G26" s="62">
        <v>7.9346813053575369E-3</v>
      </c>
      <c r="H26" s="68">
        <v>1.8936372336190825E-2</v>
      </c>
      <c r="I26" s="68">
        <v>4.5779192412000059E-3</v>
      </c>
      <c r="J26" s="73">
        <v>3.0574944889462958E-2</v>
      </c>
      <c r="K26" s="64">
        <f>AVERAGE(B26:J26)</f>
        <v>1.1541254941010397E-2</v>
      </c>
    </row>
    <row r="27" spans="1:11" ht="15.5">
      <c r="A27" s="45" t="s">
        <v>28</v>
      </c>
      <c r="B27" s="35"/>
      <c r="C27" s="35"/>
      <c r="D27" s="52"/>
      <c r="E27" s="52"/>
      <c r="F27" s="61"/>
      <c r="G27" s="61"/>
      <c r="H27" s="67"/>
      <c r="I27" s="67"/>
      <c r="J27" s="72"/>
      <c r="K27" s="64"/>
    </row>
    <row r="28" spans="1:11" ht="15.5">
      <c r="A28" s="49" t="s">
        <v>13</v>
      </c>
      <c r="B28" s="36">
        <v>0</v>
      </c>
      <c r="C28" s="36">
        <v>0</v>
      </c>
      <c r="D28" s="53">
        <v>0</v>
      </c>
      <c r="E28" s="53">
        <v>0</v>
      </c>
      <c r="F28" s="62">
        <v>0</v>
      </c>
      <c r="G28" s="62">
        <v>0</v>
      </c>
      <c r="H28" s="68">
        <v>0</v>
      </c>
      <c r="I28" s="68">
        <v>0</v>
      </c>
      <c r="J28" s="73">
        <v>0</v>
      </c>
      <c r="K28" s="64">
        <f>AVERAGE(B28:J28)</f>
        <v>0</v>
      </c>
    </row>
    <row r="29" spans="1:11" ht="15.5">
      <c r="A29" s="49" t="s">
        <v>14</v>
      </c>
      <c r="B29" s="36">
        <v>0</v>
      </c>
      <c r="C29" s="36">
        <v>0</v>
      </c>
      <c r="D29" s="53">
        <v>0</v>
      </c>
      <c r="E29" s="53">
        <v>0</v>
      </c>
      <c r="F29" s="62">
        <v>0</v>
      </c>
      <c r="G29" s="62">
        <v>0</v>
      </c>
      <c r="H29" s="68">
        <v>0</v>
      </c>
      <c r="I29" s="68">
        <v>0</v>
      </c>
      <c r="J29" s="73">
        <v>0</v>
      </c>
      <c r="K29" s="64">
        <f>AVERAGE(B29:J29)</f>
        <v>0</v>
      </c>
    </row>
    <row r="30" spans="1:11" ht="15.5">
      <c r="A30" s="49" t="s">
        <v>15</v>
      </c>
      <c r="B30" s="36">
        <v>0</v>
      </c>
      <c r="C30" s="36">
        <v>0</v>
      </c>
      <c r="D30" s="53">
        <v>0</v>
      </c>
      <c r="E30" s="53">
        <v>0</v>
      </c>
      <c r="F30" s="62">
        <v>0</v>
      </c>
      <c r="G30" s="62">
        <v>0</v>
      </c>
      <c r="H30" s="68">
        <v>0</v>
      </c>
      <c r="I30" s="68">
        <v>0</v>
      </c>
      <c r="J30" s="73">
        <v>0</v>
      </c>
      <c r="K30" s="64">
        <f>AVERAGE(B30:J30)</f>
        <v>0</v>
      </c>
    </row>
    <row r="31" spans="1:11" ht="15.5">
      <c r="A31" s="49" t="s">
        <v>16</v>
      </c>
      <c r="B31" s="36">
        <v>1</v>
      </c>
      <c r="C31" s="36">
        <v>1</v>
      </c>
      <c r="D31" s="53">
        <v>1</v>
      </c>
      <c r="E31" s="53">
        <v>1</v>
      </c>
      <c r="F31" s="62">
        <v>1</v>
      </c>
      <c r="G31" s="62">
        <v>1</v>
      </c>
      <c r="H31" s="68">
        <v>1</v>
      </c>
      <c r="I31" s="68">
        <v>1</v>
      </c>
      <c r="J31" s="73">
        <v>1</v>
      </c>
      <c r="K31" s="64">
        <f>AVERAGE(B31:J31)</f>
        <v>1</v>
      </c>
    </row>
    <row r="32" spans="1:11" ht="15.5">
      <c r="A32" s="45" t="s">
        <v>29</v>
      </c>
      <c r="B32" s="35"/>
      <c r="C32" s="35"/>
      <c r="D32" s="52"/>
      <c r="E32" s="52"/>
      <c r="F32" s="61"/>
      <c r="G32" s="61"/>
      <c r="H32" s="67"/>
      <c r="I32" s="67"/>
      <c r="J32" s="72"/>
      <c r="K32" s="64"/>
    </row>
    <row r="33" spans="1:11" ht="15.5">
      <c r="A33" s="49" t="s">
        <v>13</v>
      </c>
      <c r="B33" s="36">
        <v>1</v>
      </c>
      <c r="C33" s="36">
        <v>1</v>
      </c>
      <c r="D33" s="53">
        <v>1</v>
      </c>
      <c r="E33" s="53">
        <v>1</v>
      </c>
      <c r="F33" s="62">
        <v>1</v>
      </c>
      <c r="G33" s="62">
        <v>1</v>
      </c>
      <c r="H33" s="68">
        <v>1</v>
      </c>
      <c r="I33" s="68">
        <v>1</v>
      </c>
      <c r="J33" s="73">
        <v>1</v>
      </c>
      <c r="K33" s="64">
        <f>AVERAGE(B33:J33)</f>
        <v>1</v>
      </c>
    </row>
    <row r="34" spans="1:11" ht="15.5">
      <c r="A34" s="49" t="s">
        <v>14</v>
      </c>
      <c r="B34" s="36">
        <v>0</v>
      </c>
      <c r="C34" s="36">
        <v>0</v>
      </c>
      <c r="D34" s="53">
        <v>0</v>
      </c>
      <c r="E34" s="53">
        <v>0</v>
      </c>
      <c r="F34" s="62">
        <v>0</v>
      </c>
      <c r="G34" s="62">
        <v>0</v>
      </c>
      <c r="H34" s="68">
        <v>0</v>
      </c>
      <c r="I34" s="68">
        <v>0</v>
      </c>
      <c r="J34" s="73">
        <v>0</v>
      </c>
      <c r="K34" s="64">
        <f>AVERAGE(B34:J34)</f>
        <v>0</v>
      </c>
    </row>
    <row r="35" spans="1:11" ht="15.5">
      <c r="A35" s="49" t="s">
        <v>15</v>
      </c>
      <c r="B35" s="36">
        <v>0</v>
      </c>
      <c r="C35" s="36">
        <v>0</v>
      </c>
      <c r="D35" s="53">
        <v>0</v>
      </c>
      <c r="E35" s="53">
        <v>0</v>
      </c>
      <c r="F35" s="62">
        <v>0</v>
      </c>
      <c r="G35" s="62">
        <v>0</v>
      </c>
      <c r="H35" s="68">
        <v>0</v>
      </c>
      <c r="I35" s="68">
        <v>0</v>
      </c>
      <c r="J35" s="73">
        <v>0</v>
      </c>
      <c r="K35" s="64">
        <f>AVERAGE(B35:J35)</f>
        <v>0</v>
      </c>
    </row>
    <row r="36" spans="1:11" ht="15.5">
      <c r="A36" s="49" t="s">
        <v>16</v>
      </c>
      <c r="B36" s="36">
        <v>0</v>
      </c>
      <c r="C36" s="36">
        <v>0</v>
      </c>
      <c r="D36" s="53">
        <v>0</v>
      </c>
      <c r="E36" s="53">
        <v>0</v>
      </c>
      <c r="F36" s="62">
        <v>0</v>
      </c>
      <c r="G36" s="62">
        <v>0</v>
      </c>
      <c r="H36" s="68">
        <v>0</v>
      </c>
      <c r="I36" s="68">
        <v>0</v>
      </c>
      <c r="J36" s="73">
        <v>0</v>
      </c>
      <c r="K36" s="64">
        <f>AVERAGE(B36:J36)</f>
        <v>0</v>
      </c>
    </row>
    <row r="37" spans="1:11" ht="15.5">
      <c r="A37" s="45" t="s">
        <v>30</v>
      </c>
      <c r="B37" s="35"/>
      <c r="C37" s="35"/>
      <c r="D37" s="52"/>
      <c r="E37" s="52"/>
      <c r="F37" s="61"/>
      <c r="G37" s="61"/>
      <c r="H37" s="67"/>
      <c r="I37" s="67"/>
      <c r="J37" s="72"/>
      <c r="K37" s="64"/>
    </row>
    <row r="38" spans="1:11" ht="15.5">
      <c r="A38" s="49" t="s">
        <v>13</v>
      </c>
      <c r="B38" s="36">
        <f>Loads2!B9/SUM(Loads2!B9:B11)</f>
        <v>0.97283338360527882</v>
      </c>
      <c r="C38" s="36">
        <f>Loads2!C9/SUM(Loads2!C9:C11)</f>
        <v>0.97307645290662115</v>
      </c>
      <c r="D38" s="36">
        <f>Loads2!D9/SUM(Loads2!D9:D11)</f>
        <v>0.97442224392045196</v>
      </c>
      <c r="E38" s="36">
        <f>Loads2!E9/SUM(Loads2!E9:E11)</f>
        <v>0.97457825845531842</v>
      </c>
      <c r="F38" s="36">
        <f>Loads2!F9/SUM(Loads2!F9:F11)</f>
        <v>0.99260256170994776</v>
      </c>
      <c r="G38" s="36">
        <f>Loads2!G9/SUM(Loads2!G9:G11)</f>
        <v>0.99264328724192297</v>
      </c>
      <c r="H38" s="36">
        <f>Loads2!H9/SUM(Loads2!H9:H11)</f>
        <v>0.99496698164784292</v>
      </c>
      <c r="I38" s="36">
        <f>Loads2!I9/SUM(Loads2!I9:I11)</f>
        <v>0.99279056887038697</v>
      </c>
      <c r="J38" s="36">
        <f>Loads2!J9/SUM(Loads2!J9:J11)</f>
        <v>0.99900170870431515</v>
      </c>
      <c r="K38" s="64">
        <f>AVERAGE(B38:J38)</f>
        <v>0.98521282745134287</v>
      </c>
    </row>
    <row r="39" spans="1:11" ht="15.5">
      <c r="A39" s="49" t="s">
        <v>14</v>
      </c>
      <c r="B39" s="36">
        <v>2.7166536610472605E-2</v>
      </c>
      <c r="C39" s="36">
        <v>2.6923468022988138E-2</v>
      </c>
      <c r="D39" s="53">
        <v>2.5577674099928293E-2</v>
      </c>
      <c r="E39" s="53">
        <v>2.5421660065106051E-2</v>
      </c>
      <c r="F39" s="62">
        <v>7.3973571062964727E-3</v>
      </c>
      <c r="G39" s="62">
        <v>7.3566320214517502E-3</v>
      </c>
      <c r="H39" s="68">
        <v>5.0329354513138878E-3</v>
      </c>
      <c r="I39" s="68">
        <v>7.2093488387570022E-3</v>
      </c>
      <c r="J39" s="73">
        <v>9.9819797146549999E-4</v>
      </c>
      <c r="K39" s="64">
        <f>AVERAGE(B39:J39)</f>
        <v>1.4787090020864412E-2</v>
      </c>
    </row>
    <row r="40" spans="1:11" ht="15.5">
      <c r="A40" s="49" t="s">
        <v>15</v>
      </c>
      <c r="B40" s="36">
        <v>7.9784248488906327E-8</v>
      </c>
      <c r="C40" s="36">
        <v>7.9070390669568683E-8</v>
      </c>
      <c r="D40" s="53">
        <v>8.1979619787144903E-8</v>
      </c>
      <c r="E40" s="53">
        <v>8.1479575443542059E-8</v>
      </c>
      <c r="F40" s="62">
        <v>8.1183755776295908E-8</v>
      </c>
      <c r="G40" s="62">
        <v>8.0736625247640571E-8</v>
      </c>
      <c r="H40" s="68">
        <v>8.2900843239247045E-8</v>
      </c>
      <c r="I40" s="68">
        <v>8.229085599946126E-8</v>
      </c>
      <c r="J40" s="73">
        <v>9.3324219377385454E-8</v>
      </c>
      <c r="K40" s="64">
        <f>AVERAGE(B40:J40)</f>
        <v>8.2527792669910254E-8</v>
      </c>
    </row>
    <row r="41" spans="1:11" ht="15.5">
      <c r="A41" s="49" t="s">
        <v>16</v>
      </c>
      <c r="B41" s="36">
        <v>-1</v>
      </c>
      <c r="C41" s="36">
        <v>-1</v>
      </c>
      <c r="D41" s="53">
        <v>-1</v>
      </c>
      <c r="E41" s="53">
        <v>-1</v>
      </c>
      <c r="F41" s="62">
        <v>-1</v>
      </c>
      <c r="G41" s="62">
        <v>-1</v>
      </c>
      <c r="H41" s="68">
        <v>-1</v>
      </c>
      <c r="I41" s="68">
        <v>-1</v>
      </c>
      <c r="J41" s="73">
        <v>-1</v>
      </c>
      <c r="K41" s="64">
        <f>AVERAGE(B41:J41)</f>
        <v>-1</v>
      </c>
    </row>
    <row r="42" spans="1:11" ht="15.5">
      <c r="A42" s="45" t="s">
        <v>31</v>
      </c>
      <c r="B42" s="35"/>
      <c r="C42" s="35"/>
      <c r="D42" s="52"/>
      <c r="E42" s="52"/>
      <c r="F42" s="61"/>
      <c r="G42" s="61"/>
      <c r="H42" s="67"/>
      <c r="I42" s="67"/>
      <c r="J42" s="72"/>
      <c r="K42" s="64"/>
    </row>
    <row r="43" spans="1:11" ht="15.5">
      <c r="A43" s="49" t="s">
        <v>13</v>
      </c>
      <c r="B43" s="36">
        <v>0.99999991798776311</v>
      </c>
      <c r="C43" s="36">
        <v>0.99999991874185834</v>
      </c>
      <c r="D43" s="53">
        <v>0.99999991586849191</v>
      </c>
      <c r="E43" s="53">
        <v>0.99999991639504793</v>
      </c>
      <c r="F43" s="62">
        <v>0.99999991821122347</v>
      </c>
      <c r="G43" s="62">
        <v>0.99999991866502325</v>
      </c>
      <c r="H43" s="68">
        <v>0.99999991667981158</v>
      </c>
      <c r="I43" s="68">
        <v>0.99999991711157243</v>
      </c>
      <c r="J43" s="73">
        <v>0.99999990658253146</v>
      </c>
      <c r="K43" s="64">
        <f>AVERAGE(B43:J43)</f>
        <v>0.9999999162492581</v>
      </c>
    </row>
    <row r="44" spans="1:11" ht="15.5">
      <c r="A44" s="49" t="s">
        <v>15</v>
      </c>
      <c r="B44" s="36">
        <v>8.2012236925859451E-8</v>
      </c>
      <c r="C44" s="36">
        <v>8.1258141647831518E-8</v>
      </c>
      <c r="D44" s="53">
        <v>8.4131508082412326E-8</v>
      </c>
      <c r="E44" s="53">
        <v>8.3604952115994344E-8</v>
      </c>
      <c r="F44" s="62">
        <v>8.1788776563825615E-8</v>
      </c>
      <c r="G44" s="62">
        <v>8.1334976742004845E-8</v>
      </c>
      <c r="H44" s="68">
        <v>8.3320188369100034E-8</v>
      </c>
      <c r="I44" s="68">
        <v>8.2888427588643847E-8</v>
      </c>
      <c r="J44" s="73">
        <v>9.3417468504946528E-8</v>
      </c>
      <c r="K44" s="64">
        <f>AVERAGE(B44:J44)</f>
        <v>8.3750741837846498E-8</v>
      </c>
    </row>
    <row r="45" spans="1:11" ht="15.5">
      <c r="A45" s="45" t="s">
        <v>32</v>
      </c>
      <c r="B45" s="34"/>
      <c r="C45" s="34"/>
      <c r="D45" s="51"/>
      <c r="E45" s="51"/>
      <c r="F45" s="60"/>
      <c r="G45" s="60"/>
      <c r="H45" s="66"/>
      <c r="I45" s="66"/>
      <c r="J45" s="71"/>
      <c r="K45" s="64"/>
    </row>
    <row r="46" spans="1:11" ht="15.5">
      <c r="A46" s="49" t="s">
        <v>33</v>
      </c>
      <c r="B46" s="36">
        <f>Loads2!B3/SUM(Loads2!B3:B5,Loads2!B14:B15)</f>
        <v>0.65628005314921423</v>
      </c>
      <c r="C46" s="36">
        <f>Loads2!C3/SUM(Loads2!C3:C5,Loads2!C14:C15)</f>
        <v>0.67375573003583356</v>
      </c>
      <c r="D46" s="36">
        <f>Loads2!D3/SUM(Loads2!D3:D5,Loads2!D14:D15)</f>
        <v>0.65558032448420533</v>
      </c>
      <c r="E46" s="36">
        <f>Loads2!E3/SUM(Loads2!E3:E5,Loads2!E14:E15)</f>
        <v>0.65634898384162466</v>
      </c>
      <c r="F46" s="36">
        <f>Loads2!F3/SUM(Loads2!F3:F5,Loads2!F14:F15)</f>
        <v>0.68298144636706537</v>
      </c>
      <c r="G46" s="36">
        <f>Loads2!G3/SUM(Loads2!G3:G5,Loads2!G14:G15)</f>
        <v>0.69749504389496364</v>
      </c>
      <c r="H46" s="36">
        <f>Loads2!H3/SUM(Loads2!H3:H5,Loads2!H14:H15)</f>
        <v>0.66247305984632598</v>
      </c>
      <c r="I46" s="36">
        <f>Loads2!I3/SUM(Loads2!I3:I5,Loads2!I14:I15)</f>
        <v>0.6770890060886906</v>
      </c>
      <c r="J46" s="36">
        <f>Loads2!J3/SUM(Loads2!J3:J5,Loads2!J14:J15)</f>
        <v>0.66322536387201914</v>
      </c>
      <c r="K46" s="64">
        <f>AVERAGE(B46:J46)</f>
        <v>0.66946989017554925</v>
      </c>
    </row>
    <row r="47" spans="1:11" ht="15.5">
      <c r="A47" s="49" t="s">
        <v>14</v>
      </c>
      <c r="B47" s="36">
        <v>4.2011970187086592E-2</v>
      </c>
      <c r="C47" s="36">
        <v>4.2956033214229271E-2</v>
      </c>
      <c r="D47" s="53">
        <v>4.126067198892467E-2</v>
      </c>
      <c r="E47" s="53">
        <v>4.132541371066574E-2</v>
      </c>
      <c r="F47" s="62">
        <v>1.1696928142523516E-2</v>
      </c>
      <c r="G47" s="62">
        <v>1.1899229966490933E-2</v>
      </c>
      <c r="H47" s="68">
        <v>7.7997950717270956E-3</v>
      </c>
      <c r="I47" s="68">
        <v>1.1499719475833567E-2</v>
      </c>
      <c r="J47" s="73">
        <v>1.4956306866658728E-3</v>
      </c>
      <c r="K47" s="64">
        <f>AVERAGE(B47:J47)</f>
        <v>2.3549488049349688E-2</v>
      </c>
    </row>
    <row r="48" spans="1:11" ht="15.5">
      <c r="A48" s="49" t="s">
        <v>15</v>
      </c>
      <c r="B48" s="36">
        <v>1.2338317235561408E-7</v>
      </c>
      <c r="C48" s="36">
        <v>1.2615575099626806E-7</v>
      </c>
      <c r="D48" s="53">
        <v>1.3224557434734174E-7</v>
      </c>
      <c r="E48" s="53">
        <v>1.3245307960024169E-7</v>
      </c>
      <c r="F48" s="62">
        <v>1.2837024683413377E-7</v>
      </c>
      <c r="G48" s="62">
        <v>1.3059014882607774E-7</v>
      </c>
      <c r="H48" s="68">
        <v>1.2847563708982141E-7</v>
      </c>
      <c r="I48" s="68">
        <v>1.3126313909692572E-7</v>
      </c>
      <c r="J48" s="73">
        <v>1.3983054494193562E-7</v>
      </c>
      <c r="K48" s="64">
        <f>AVERAGE(B48:J48)</f>
        <v>1.3030747712092884E-7</v>
      </c>
    </row>
    <row r="49" spans="1:11" ht="15.5">
      <c r="A49" s="49" t="s">
        <v>34</v>
      </c>
      <c r="B49" s="36">
        <v>0.30170785328052679</v>
      </c>
      <c r="C49" s="36">
        <v>0.28328811059418602</v>
      </c>
      <c r="D49" s="53">
        <v>0.30315887128129571</v>
      </c>
      <c r="E49" s="53">
        <v>0.30232546999463006</v>
      </c>
      <c r="F49" s="62">
        <v>0.30532149712016432</v>
      </c>
      <c r="G49" s="62">
        <v>0.29060559554839654</v>
      </c>
      <c r="H49" s="68">
        <v>0.32972701660630982</v>
      </c>
      <c r="I49" s="68">
        <v>0.3114111431723367</v>
      </c>
      <c r="J49" s="73">
        <v>0</v>
      </c>
      <c r="K49" s="64">
        <f>AVERAGE(B49:J49)</f>
        <v>0.26972728417753844</v>
      </c>
    </row>
    <row r="50" spans="1:11" ht="15.5">
      <c r="A50" s="40" t="s">
        <v>35</v>
      </c>
      <c r="B50" s="34"/>
      <c r="C50" s="34"/>
      <c r="H50" s="66"/>
      <c r="I50" s="66"/>
      <c r="K50" s="64"/>
    </row>
    <row r="51" spans="1:11" ht="15.5">
      <c r="A51" s="41" t="s">
        <v>13</v>
      </c>
      <c r="B51" s="42">
        <v>0.99999981199619192</v>
      </c>
      <c r="C51" s="42">
        <v>0.99999981275747019</v>
      </c>
      <c r="H51" s="69">
        <v>0.9999998060666615</v>
      </c>
      <c r="I51" s="69">
        <v>0.99999980613610251</v>
      </c>
      <c r="K51" s="64">
        <f>AVERAGE(B51:J51)</f>
        <v>0.99999980923910647</v>
      </c>
    </row>
    <row r="52" spans="1:11" ht="16" thickBot="1">
      <c r="A52" s="41" t="s">
        <v>15</v>
      </c>
      <c r="B52" s="42">
        <v>1.8800380808016877E-7</v>
      </c>
      <c r="C52" s="42">
        <v>1.8724252982284324E-7</v>
      </c>
      <c r="H52" s="69">
        <v>1.9393333851781792E-7</v>
      </c>
      <c r="I52" s="69">
        <v>1.9386389746305829E-7</v>
      </c>
      <c r="K52" s="56">
        <f>AVERAGE(B52:J52)</f>
        <v>1.9076089347097206E-7</v>
      </c>
    </row>
    <row r="53" spans="1:11">
      <c r="K53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"/>
  <sheetViews>
    <sheetView workbookViewId="0">
      <selection activeCell="A2" sqref="A2"/>
    </sheetView>
  </sheetViews>
  <sheetFormatPr defaultRowHeight="14.5"/>
  <cols>
    <col min="1" max="1" width="27.54296875" bestFit="1" customWidth="1"/>
    <col min="2" max="5" width="10.453125" bestFit="1" customWidth="1"/>
    <col min="6" max="7" width="9.54296875" bestFit="1" customWidth="1"/>
    <col min="8" max="8" width="10.453125" bestFit="1" customWidth="1"/>
    <col min="9" max="10" width="9.54296875" bestFit="1" customWidth="1"/>
    <col min="11" max="11" width="11.81640625" bestFit="1" customWidth="1"/>
  </cols>
  <sheetData>
    <row r="1" spans="1:11" ht="15.5">
      <c r="B1" s="43">
        <v>2012</v>
      </c>
      <c r="C1" s="43">
        <v>2013</v>
      </c>
      <c r="D1" s="54">
        <v>2014</v>
      </c>
      <c r="E1" s="54">
        <v>2015</v>
      </c>
      <c r="F1" s="63">
        <v>2016</v>
      </c>
      <c r="G1" s="63">
        <v>2017</v>
      </c>
      <c r="H1" s="70">
        <v>2018</v>
      </c>
      <c r="I1" s="70">
        <v>2019</v>
      </c>
      <c r="J1" s="74">
        <v>2020</v>
      </c>
      <c r="K1" s="50" t="s">
        <v>0</v>
      </c>
    </row>
    <row r="2" spans="1:11" ht="48" customHeight="1">
      <c r="A2" s="88" t="s">
        <v>38</v>
      </c>
      <c r="B2" s="110">
        <v>604726.81510038604</v>
      </c>
      <c r="C2" s="110">
        <v>626338.91409600491</v>
      </c>
      <c r="D2" s="75">
        <v>439063.02993265272</v>
      </c>
      <c r="E2" s="75">
        <v>463820.82118557493</v>
      </c>
      <c r="F2" s="4">
        <v>457460.57478650828</v>
      </c>
      <c r="G2" s="4">
        <v>480889.54582215176</v>
      </c>
      <c r="H2" s="75">
        <v>437427.29094064841</v>
      </c>
      <c r="I2" s="4">
        <v>438258.32191557705</v>
      </c>
      <c r="J2" s="4">
        <v>367691.41686897824</v>
      </c>
      <c r="K2">
        <f>AVERAGE(B2:J2)</f>
        <v>479519.63673872035</v>
      </c>
    </row>
    <row r="3" spans="1:11">
      <c r="A3" t="s">
        <v>57</v>
      </c>
      <c r="B3" s="121">
        <v>2421.0303097616834</v>
      </c>
      <c r="C3" s="121">
        <v>2215.8196767802797</v>
      </c>
      <c r="D3" s="121">
        <v>2263.9291114887319</v>
      </c>
      <c r="E3" s="121">
        <v>2253.758812090301</v>
      </c>
      <c r="F3">
        <v>2293.1</v>
      </c>
      <c r="G3">
        <v>2191.3000000000002</v>
      </c>
      <c r="H3" s="120">
        <v>2405.0547904330174</v>
      </c>
      <c r="I3" s="120">
        <v>2387.4389651664123</v>
      </c>
      <c r="J3">
        <v>2382</v>
      </c>
      <c r="K3" s="121">
        <f>AVERAGE(B3:J3)</f>
        <v>2312.6035184133807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"/>
  <sheetViews>
    <sheetView workbookViewId="0">
      <selection sqref="A1:XFD1048576"/>
    </sheetView>
  </sheetViews>
  <sheetFormatPr defaultRowHeight="14.5"/>
  <cols>
    <col min="1" max="1" width="29.36328125" bestFit="1" customWidth="1"/>
    <col min="2" max="10" width="6.26953125" bestFit="1" customWidth="1"/>
    <col min="11" max="11" width="11.81640625" bestFit="1" customWidth="1"/>
  </cols>
  <sheetData>
    <row r="1" spans="1:11" ht="15.5">
      <c r="B1" s="43">
        <v>2012</v>
      </c>
      <c r="C1" s="43">
        <v>2013</v>
      </c>
      <c r="D1" s="54">
        <v>2014</v>
      </c>
      <c r="E1" s="54">
        <v>2015</v>
      </c>
      <c r="F1" s="63">
        <v>2016</v>
      </c>
      <c r="G1" s="63">
        <v>2017</v>
      </c>
      <c r="H1" s="70">
        <v>2018</v>
      </c>
      <c r="I1" s="70">
        <v>2019</v>
      </c>
      <c r="J1" s="74">
        <v>2020</v>
      </c>
      <c r="K1" s="50" t="s">
        <v>0</v>
      </c>
    </row>
    <row r="2" spans="1:11">
      <c r="A2" s="76" t="s">
        <v>39</v>
      </c>
      <c r="B2" s="77">
        <v>3905.5312940000003</v>
      </c>
      <c r="C2" s="106">
        <v>3905.5312940000003</v>
      </c>
      <c r="D2" s="101">
        <v>3867.5487599999997</v>
      </c>
      <c r="E2" s="98">
        <v>3867.5487599999997</v>
      </c>
      <c r="F2" s="2">
        <v>3897.3378240000002</v>
      </c>
      <c r="G2" s="2">
        <v>3897.3415199999999</v>
      </c>
      <c r="H2" s="77">
        <v>3727.9231199999999</v>
      </c>
      <c r="I2" s="106">
        <v>3727.9231199999999</v>
      </c>
      <c r="J2" s="101">
        <v>3935.6360639999998</v>
      </c>
      <c r="K2">
        <f>AVERAGE(B2:J2)</f>
        <v>3859.1468617777773</v>
      </c>
    </row>
    <row r="3" spans="1:11">
      <c r="A3" s="76" t="s">
        <v>40</v>
      </c>
      <c r="B3" s="78">
        <v>5632.8850420000008</v>
      </c>
      <c r="C3" s="104">
        <v>5632.8850419999999</v>
      </c>
      <c r="D3" s="91">
        <v>6427.1857199999995</v>
      </c>
      <c r="E3" s="93">
        <v>6427.1857199999995</v>
      </c>
      <c r="F3" s="2">
        <v>6763.1968800000004</v>
      </c>
      <c r="G3" s="2">
        <v>6763.2017999999998</v>
      </c>
      <c r="H3" s="78">
        <v>6474.1217999999999</v>
      </c>
      <c r="I3" s="104">
        <v>6474.1217999999999</v>
      </c>
      <c r="J3" s="91">
        <v>6760.1049119999998</v>
      </c>
      <c r="K3">
        <f t="shared" ref="K3:K10" si="0">AVERAGE(B3:J3)</f>
        <v>6372.7654128888889</v>
      </c>
    </row>
    <row r="4" spans="1:11">
      <c r="A4" s="76" t="s">
        <v>41</v>
      </c>
      <c r="B4" s="78">
        <v>640.27441799999997</v>
      </c>
      <c r="C4" s="104">
        <v>640.27441799999997</v>
      </c>
      <c r="D4" s="91">
        <v>668.19528000000003</v>
      </c>
      <c r="E4" s="93">
        <v>668.19528000000003</v>
      </c>
      <c r="F4" s="2">
        <v>678.80116800000008</v>
      </c>
      <c r="G4" s="2">
        <v>678.79488000000003</v>
      </c>
      <c r="H4" s="78">
        <v>664.84895999999992</v>
      </c>
      <c r="I4" s="104">
        <v>664.84895999999992</v>
      </c>
      <c r="J4" s="91">
        <v>702.17539199999999</v>
      </c>
      <c r="K4">
        <f t="shared" si="0"/>
        <v>667.37875066666663</v>
      </c>
    </row>
    <row r="5" spans="1:11">
      <c r="A5" s="76" t="s">
        <v>42</v>
      </c>
      <c r="B5" s="78">
        <v>9468.8144769999999</v>
      </c>
      <c r="C5" s="104">
        <v>9468.8144769999999</v>
      </c>
      <c r="D5" s="91">
        <v>9235.1424000000006</v>
      </c>
      <c r="E5" s="93">
        <v>9235.1424000000006</v>
      </c>
      <c r="F5" s="2">
        <v>9005.7960000000003</v>
      </c>
      <c r="G5" s="2">
        <v>9005.7968399999991</v>
      </c>
      <c r="H5" s="78">
        <v>8690.5507200000011</v>
      </c>
      <c r="I5" s="104">
        <v>8690.5507200000011</v>
      </c>
      <c r="J5" s="91">
        <v>9171.9804960000019</v>
      </c>
      <c r="K5">
        <f t="shared" si="0"/>
        <v>9108.0653922222227</v>
      </c>
    </row>
    <row r="6" spans="1:11">
      <c r="A6" s="76" t="s">
        <v>43</v>
      </c>
      <c r="B6" s="78">
        <v>8776.3442279999999</v>
      </c>
      <c r="C6" s="104">
        <v>8776.3442279999999</v>
      </c>
      <c r="D6" s="91">
        <v>8663.64</v>
      </c>
      <c r="E6" s="93">
        <v>8663.64</v>
      </c>
      <c r="F6" s="2">
        <v>8599.9751999999989</v>
      </c>
      <c r="G6" s="2">
        <v>8599.9810799999996</v>
      </c>
      <c r="H6" s="78">
        <v>8153.83428</v>
      </c>
      <c r="I6" s="104">
        <v>8153.83428</v>
      </c>
      <c r="J6" s="91">
        <v>8168.0922719999999</v>
      </c>
      <c r="K6">
        <f t="shared" si="0"/>
        <v>8506.1872853333334</v>
      </c>
    </row>
    <row r="7" spans="1:11">
      <c r="A7" s="76" t="s">
        <v>44</v>
      </c>
      <c r="B7" s="78">
        <v>12044.132020000001</v>
      </c>
      <c r="C7" s="104">
        <v>12044.132020000001</v>
      </c>
      <c r="D7" s="91">
        <v>12023.81832</v>
      </c>
      <c r="E7" s="93">
        <v>12023.81832</v>
      </c>
      <c r="F7" s="2">
        <v>11617.437311999998</v>
      </c>
      <c r="G7" s="2">
        <v>11617.43316</v>
      </c>
      <c r="H7" s="78">
        <v>11209.36608</v>
      </c>
      <c r="I7" s="104">
        <v>11209.36608</v>
      </c>
      <c r="J7" s="91">
        <v>11869.459056</v>
      </c>
      <c r="K7">
        <f t="shared" si="0"/>
        <v>11739.884707555557</v>
      </c>
    </row>
    <row r="8" spans="1:11">
      <c r="A8" s="76" t="s">
        <v>45</v>
      </c>
      <c r="B8" s="78">
        <v>2617.9674950000003</v>
      </c>
      <c r="C8" s="104">
        <v>2645.2478646</v>
      </c>
      <c r="D8" s="91">
        <v>2540.37372</v>
      </c>
      <c r="E8" s="93">
        <v>2523.1778399999998</v>
      </c>
      <c r="F8" s="2">
        <v>2387.6932319999996</v>
      </c>
      <c r="G8" s="2">
        <v>2377.4902800000004</v>
      </c>
      <c r="H8" s="78">
        <v>2534.9337599999999</v>
      </c>
      <c r="I8" s="104">
        <v>2535.1177199999997</v>
      </c>
      <c r="J8" s="91">
        <v>2540.5172640000001</v>
      </c>
      <c r="K8">
        <f t="shared" si="0"/>
        <v>2522.502130622222</v>
      </c>
    </row>
    <row r="9" spans="1:11">
      <c r="A9" s="76" t="s">
        <v>46</v>
      </c>
      <c r="B9" s="78">
        <v>0</v>
      </c>
      <c r="C9" s="104">
        <v>0</v>
      </c>
      <c r="D9" s="91">
        <v>0</v>
      </c>
      <c r="E9" s="93">
        <v>0</v>
      </c>
      <c r="F9" s="2">
        <v>0</v>
      </c>
      <c r="G9" s="2">
        <v>0</v>
      </c>
      <c r="H9" s="78">
        <v>0</v>
      </c>
      <c r="I9" s="104">
        <v>0</v>
      </c>
      <c r="J9" s="91">
        <v>0</v>
      </c>
      <c r="K9">
        <f t="shared" si="0"/>
        <v>0</v>
      </c>
    </row>
    <row r="10" spans="1:11">
      <c r="A10" s="76" t="s">
        <v>47</v>
      </c>
      <c r="B10" s="78">
        <v>3636.5000991000002</v>
      </c>
      <c r="C10" s="104">
        <v>3671.0048154000001</v>
      </c>
      <c r="D10" s="91">
        <v>0</v>
      </c>
      <c r="E10" s="93">
        <v>0</v>
      </c>
      <c r="F10" s="2">
        <v>3784.1823359999999</v>
      </c>
      <c r="G10" s="2">
        <v>3847.9964399999999</v>
      </c>
      <c r="H10" s="78">
        <v>3714.5728799999997</v>
      </c>
      <c r="I10" s="104">
        <v>3730.5686399999995</v>
      </c>
      <c r="J10" s="91">
        <v>3599.6832000000004</v>
      </c>
      <c r="K10">
        <f t="shared" si="0"/>
        <v>2887.1676011666664</v>
      </c>
    </row>
    <row r="11" spans="1:11">
      <c r="A11" s="3" t="s">
        <v>48</v>
      </c>
      <c r="B11" s="2">
        <f>SUM(B2:B10)</f>
        <v>46722.449073100004</v>
      </c>
      <c r="C11" s="2">
        <f t="shared" ref="C11:J11" si="1">SUM(C2:C10)</f>
        <v>46784.234159</v>
      </c>
      <c r="D11" s="2">
        <f t="shared" si="1"/>
        <v>43425.904200000004</v>
      </c>
      <c r="E11" s="2">
        <f t="shared" si="1"/>
        <v>43408.708319999998</v>
      </c>
      <c r="F11" s="2">
        <f t="shared" si="1"/>
        <v>46734.419951999989</v>
      </c>
      <c r="G11" s="2">
        <f t="shared" si="1"/>
        <v>46788.036</v>
      </c>
      <c r="H11" s="2">
        <f t="shared" si="1"/>
        <v>45170.151600000005</v>
      </c>
      <c r="I11" s="2">
        <f t="shared" si="1"/>
        <v>45186.331320000005</v>
      </c>
      <c r="J11" s="2">
        <f t="shared" si="1"/>
        <v>46747.648656000005</v>
      </c>
      <c r="K11" s="2">
        <f>SUM(K2:K10)</f>
        <v>45663.098142233328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workbookViewId="0">
      <selection activeCell="K1" sqref="K1"/>
    </sheetView>
  </sheetViews>
  <sheetFormatPr defaultRowHeight="14.5"/>
  <cols>
    <col min="1" max="1" width="39" bestFit="1" customWidth="1"/>
    <col min="2" max="10" width="9.6328125" bestFit="1" customWidth="1"/>
    <col min="11" max="11" width="11.81640625" bestFit="1" customWidth="1"/>
  </cols>
  <sheetData>
    <row r="1" spans="1:11" ht="15.5">
      <c r="A1" s="80" t="s">
        <v>50</v>
      </c>
      <c r="B1" s="43">
        <v>2012</v>
      </c>
      <c r="C1" s="43">
        <v>2013</v>
      </c>
      <c r="D1" s="54">
        <v>2014</v>
      </c>
      <c r="E1" s="54">
        <v>2015</v>
      </c>
      <c r="F1" s="63">
        <v>2016</v>
      </c>
      <c r="G1" s="63">
        <v>2017</v>
      </c>
      <c r="H1" s="70">
        <v>2018</v>
      </c>
      <c r="I1" s="70">
        <v>2019</v>
      </c>
      <c r="J1" s="74">
        <v>2020</v>
      </c>
      <c r="K1" s="50" t="s">
        <v>0</v>
      </c>
    </row>
    <row r="2" spans="1:11">
      <c r="A2" s="79" t="s">
        <v>39</v>
      </c>
      <c r="B2" s="108">
        <v>56252.882573624076</v>
      </c>
      <c r="C2" s="109">
        <v>56252.882573624076</v>
      </c>
      <c r="D2" s="100">
        <v>41488.243654233935</v>
      </c>
      <c r="E2" s="100">
        <v>41488.243654233935</v>
      </c>
      <c r="F2" s="100">
        <v>11382.249164410652</v>
      </c>
      <c r="G2" s="100">
        <v>11382.259958648874</v>
      </c>
      <c r="H2" s="81">
        <v>16206.1280411883</v>
      </c>
      <c r="I2" s="82">
        <v>16206.128041188254</v>
      </c>
      <c r="J2" s="103">
        <v>61288.157011695512</v>
      </c>
      <c r="K2">
        <f>AVERAGE(B2:J2)</f>
        <v>34660.797185871954</v>
      </c>
    </row>
    <row r="3" spans="1:11">
      <c r="A3" s="79" t="s">
        <v>40</v>
      </c>
      <c r="B3" s="108">
        <v>20691.772318662275</v>
      </c>
      <c r="C3" s="109">
        <v>20691.772318662272</v>
      </c>
      <c r="D3" s="100">
        <v>25048.484518170095</v>
      </c>
      <c r="E3" s="100">
        <v>25048.484518170095</v>
      </c>
      <c r="F3" s="100">
        <v>74872.099560780756</v>
      </c>
      <c r="G3" s="100">
        <v>74872.154027734228</v>
      </c>
      <c r="H3" s="81">
        <v>82656.582646248629</v>
      </c>
      <c r="I3" s="82">
        <v>82656.582646248629</v>
      </c>
      <c r="J3" s="103">
        <v>83707.796765219566</v>
      </c>
      <c r="K3">
        <f t="shared" ref="K3:K10" si="0">AVERAGE(B3:J3)</f>
        <v>54471.747702210727</v>
      </c>
    </row>
    <row r="4" spans="1:11">
      <c r="A4" s="79" t="s">
        <v>41</v>
      </c>
      <c r="B4" s="108">
        <v>7871.1418469481841</v>
      </c>
      <c r="C4" s="109">
        <v>7871.1418469481841</v>
      </c>
      <c r="D4" s="100">
        <v>16255.367657480883</v>
      </c>
      <c r="E4" s="100">
        <v>16255.367657480883</v>
      </c>
      <c r="F4" s="100">
        <v>21240.040844526193</v>
      </c>
      <c r="G4" s="100">
        <v>21239.844089742717</v>
      </c>
      <c r="H4" s="81">
        <v>18707.006108233916</v>
      </c>
      <c r="I4" s="82">
        <v>18707.006108233916</v>
      </c>
      <c r="J4" s="103">
        <v>21685.01440013625</v>
      </c>
      <c r="K4">
        <f t="shared" si="0"/>
        <v>16647.992284414569</v>
      </c>
    </row>
    <row r="5" spans="1:11">
      <c r="A5" s="79" t="s">
        <v>42</v>
      </c>
      <c r="B5" s="108">
        <v>162138.18418968807</v>
      </c>
      <c r="C5" s="109">
        <v>162138.18418968807</v>
      </c>
      <c r="D5" s="100">
        <v>178120.69419239039</v>
      </c>
      <c r="E5" s="100">
        <v>178120.69419239039</v>
      </c>
      <c r="F5" s="100">
        <v>256399.68612812404</v>
      </c>
      <c r="G5" s="100">
        <v>256399.71004335996</v>
      </c>
      <c r="H5" s="81">
        <v>254000.69864845346</v>
      </c>
      <c r="I5" s="82">
        <v>254000.69864845346</v>
      </c>
      <c r="J5" s="103">
        <v>251336.27783533861</v>
      </c>
      <c r="K5">
        <f t="shared" si="0"/>
        <v>216961.64756309849</v>
      </c>
    </row>
    <row r="6" spans="1:11">
      <c r="A6" s="79" t="s">
        <v>43</v>
      </c>
      <c r="B6" s="108">
        <v>223124.40453000448</v>
      </c>
      <c r="C6" s="109">
        <v>223124.40453000448</v>
      </c>
      <c r="D6" s="100">
        <v>196381.07572643991</v>
      </c>
      <c r="E6" s="100">
        <v>196381.07572643991</v>
      </c>
      <c r="F6" s="100">
        <v>199437.88827512879</v>
      </c>
      <c r="G6" s="100">
        <v>199438.02463538051</v>
      </c>
      <c r="H6" s="81">
        <v>207410.93350074161</v>
      </c>
      <c r="I6" s="82">
        <v>207410.93350074161</v>
      </c>
      <c r="J6" s="103">
        <v>208307.73700156808</v>
      </c>
      <c r="K6">
        <f t="shared" si="0"/>
        <v>206779.60860293882</v>
      </c>
    </row>
    <row r="7" spans="1:11">
      <c r="A7" s="79" t="s">
        <v>44</v>
      </c>
      <c r="B7" s="108">
        <v>277176.28329948371</v>
      </c>
      <c r="C7" s="109">
        <v>277176.28329948371</v>
      </c>
      <c r="D7" s="100">
        <v>366813.88394300465</v>
      </c>
      <c r="E7" s="100">
        <v>366813.88394300465</v>
      </c>
      <c r="F7" s="100">
        <v>222363.77960164496</v>
      </c>
      <c r="G7" s="100">
        <v>222363.70013021011</v>
      </c>
      <c r="H7" s="81">
        <v>233235.82455266014</v>
      </c>
      <c r="I7" s="82">
        <v>233235.82455266014</v>
      </c>
      <c r="J7" s="103">
        <v>281218.55928044853</v>
      </c>
      <c r="K7">
        <f t="shared" si="0"/>
        <v>275599.78028917784</v>
      </c>
    </row>
    <row r="8" spans="1:11">
      <c r="A8" s="79" t="s">
        <v>45</v>
      </c>
      <c r="B8" s="108">
        <v>42973.064647249157</v>
      </c>
      <c r="C8" s="109">
        <v>43420.862829870071</v>
      </c>
      <c r="D8" s="100">
        <v>9077.7765317954254</v>
      </c>
      <c r="E8" s="100">
        <v>9016.3287398116645</v>
      </c>
      <c r="F8" s="100">
        <v>7090.4866586675034</v>
      </c>
      <c r="G8" s="100">
        <v>7060.1880030171624</v>
      </c>
      <c r="H8" s="81">
        <v>15534.484740549109</v>
      </c>
      <c r="I8" s="82">
        <v>15535.612077230628</v>
      </c>
      <c r="J8" s="103">
        <v>7722.8904851437019</v>
      </c>
      <c r="K8">
        <f t="shared" si="0"/>
        <v>17492.410523703824</v>
      </c>
    </row>
    <row r="9" spans="1:11">
      <c r="A9" s="79" t="s">
        <v>46</v>
      </c>
      <c r="B9" s="108">
        <v>0</v>
      </c>
      <c r="C9" s="109">
        <v>0</v>
      </c>
      <c r="D9" s="100">
        <v>0</v>
      </c>
      <c r="E9" s="100">
        <v>0</v>
      </c>
      <c r="F9" s="100">
        <v>0</v>
      </c>
      <c r="G9" s="100">
        <v>0</v>
      </c>
      <c r="H9" s="81">
        <v>0</v>
      </c>
      <c r="I9" s="82">
        <v>0</v>
      </c>
      <c r="J9" s="103">
        <v>0</v>
      </c>
      <c r="K9">
        <f t="shared" si="0"/>
        <v>0</v>
      </c>
    </row>
    <row r="10" spans="1:11">
      <c r="A10" s="79" t="s">
        <v>47</v>
      </c>
      <c r="B10" s="108">
        <v>13253.831906686495</v>
      </c>
      <c r="C10" s="109">
        <v>13379.590107529466</v>
      </c>
      <c r="D10" s="100">
        <v>0</v>
      </c>
      <c r="E10" s="100">
        <v>0</v>
      </c>
      <c r="F10" s="100">
        <v>6091.0085354785951</v>
      </c>
      <c r="G10" s="100">
        <v>7194.2026002346756</v>
      </c>
      <c r="H10" s="83">
        <v>8573.835967846544</v>
      </c>
      <c r="I10" s="84">
        <v>13572.413064439683</v>
      </c>
      <c r="J10" s="103">
        <v>9178.7925951648012</v>
      </c>
      <c r="K10">
        <f t="shared" si="0"/>
        <v>7915.9638641533629</v>
      </c>
    </row>
    <row r="11" spans="1:11">
      <c r="A11" s="79" t="s">
        <v>48</v>
      </c>
      <c r="B11" s="105">
        <f>SUM(B2:B10)</f>
        <v>803481.56531234644</v>
      </c>
      <c r="C11" s="105">
        <f>SUM(C2:C10)</f>
        <v>804055.12169581023</v>
      </c>
      <c r="D11" s="105">
        <f t="shared" ref="D11" si="1">SUM(D2:D10)</f>
        <v>833185.52622351528</v>
      </c>
      <c r="E11" s="105">
        <f t="shared" ref="E11" si="2">SUM(E2:E10)</f>
        <v>833124.07843153155</v>
      </c>
      <c r="F11" s="105">
        <f t="shared" ref="F11" si="3">SUM(F2:F10)</f>
        <v>798877.2387687614</v>
      </c>
      <c r="G11" s="105">
        <f t="shared" ref="G11" si="4">SUM(G2:G10)</f>
        <v>799950.08348832827</v>
      </c>
      <c r="H11" s="105">
        <f t="shared" ref="H11:I11" si="5">SUM(H2:H10)</f>
        <v>836325.49420592166</v>
      </c>
      <c r="I11" s="105">
        <f t="shared" si="5"/>
        <v>841325.19863919623</v>
      </c>
      <c r="J11" s="105">
        <f>SUM(J2:J10)</f>
        <v>924445.22537471517</v>
      </c>
      <c r="K11" s="2">
        <f>SUM(K2:K10)</f>
        <v>830529.94801556959</v>
      </c>
    </row>
    <row r="12" spans="1:11">
      <c r="A12" s="79"/>
      <c r="B12" s="79"/>
      <c r="C12" s="79"/>
    </row>
    <row r="13" spans="1:11">
      <c r="A13" s="79"/>
      <c r="B13" s="79"/>
      <c r="C13" s="79"/>
    </row>
    <row r="14" spans="1:11">
      <c r="A14" s="76"/>
      <c r="B14" s="76"/>
      <c r="C14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tabSelected="1" workbookViewId="0">
      <selection activeCell="K2" sqref="K2"/>
    </sheetView>
  </sheetViews>
  <sheetFormatPr defaultRowHeight="14.5"/>
  <cols>
    <col min="1" max="1" width="17.54296875" style="95" bestFit="1" customWidth="1"/>
    <col min="2" max="3" width="10.453125" bestFit="1" customWidth="1"/>
    <col min="4" max="7" width="9.6328125" bestFit="1" customWidth="1"/>
    <col min="8" max="9" width="11.1796875" bestFit="1" customWidth="1"/>
    <col min="10" max="10" width="9.6328125" bestFit="1" customWidth="1"/>
    <col min="11" max="11" width="11.81640625" bestFit="1" customWidth="1"/>
  </cols>
  <sheetData>
    <row r="1" spans="1:11" ht="45.5">
      <c r="A1" s="92" t="s">
        <v>51</v>
      </c>
      <c r="B1" s="43">
        <v>2012</v>
      </c>
      <c r="C1" s="43">
        <v>2013</v>
      </c>
      <c r="D1" s="54">
        <v>2014</v>
      </c>
      <c r="E1" s="54">
        <v>2015</v>
      </c>
      <c r="F1" s="63">
        <v>2016</v>
      </c>
      <c r="G1" s="63">
        <v>2017</v>
      </c>
      <c r="H1" s="70">
        <v>2018</v>
      </c>
      <c r="I1" s="70">
        <v>2019</v>
      </c>
      <c r="J1" s="74">
        <v>2020</v>
      </c>
      <c r="K1" s="59" t="s">
        <v>0</v>
      </c>
    </row>
    <row r="2" spans="1:11" ht="31">
      <c r="A2" s="89" t="s">
        <v>49</v>
      </c>
      <c r="B2" s="94">
        <v>747254.66875841073</v>
      </c>
      <c r="C2" s="94">
        <v>747254.66875841073</v>
      </c>
      <c r="D2" s="102">
        <v>824107.74969171989</v>
      </c>
      <c r="E2" s="102">
        <v>824107.74969171989</v>
      </c>
      <c r="F2" s="102">
        <v>785695.74357461534</v>
      </c>
      <c r="G2" s="102">
        <v>785695.69288507639</v>
      </c>
      <c r="H2" s="87">
        <v>836325.49420592166</v>
      </c>
      <c r="I2" s="87">
        <v>841325.19863919623</v>
      </c>
      <c r="J2" s="102">
        <v>907543.54229440656</v>
      </c>
      <c r="K2" s="65">
        <f>AVERAGE(B2:J2)</f>
        <v>811034.50094438647</v>
      </c>
    </row>
    <row r="3" spans="1:11" ht="46.5">
      <c r="A3" s="89" t="s">
        <v>52</v>
      </c>
      <c r="B3" s="107">
        <v>258637.617</v>
      </c>
      <c r="C3" s="107">
        <v>258637.617</v>
      </c>
      <c r="D3" s="99">
        <v>274037.61699999997</v>
      </c>
      <c r="E3" s="99">
        <v>274037.61699999997</v>
      </c>
      <c r="F3" s="99">
        <v>290637.61699999997</v>
      </c>
      <c r="G3" s="99">
        <v>290637.61699999997</v>
      </c>
      <c r="H3" s="85">
        <v>-317901.72179695696</v>
      </c>
      <c r="I3" s="85">
        <v>-317916.18454546644</v>
      </c>
      <c r="J3" s="99">
        <v>245200</v>
      </c>
      <c r="K3" s="65">
        <f>AVERAGE(B3:J3)</f>
        <v>139556.42173973075</v>
      </c>
    </row>
    <row r="4" spans="1:11" ht="16" thickBot="1">
      <c r="A4" s="96" t="s">
        <v>53</v>
      </c>
      <c r="B4" s="90">
        <v>488617.05175841076</v>
      </c>
      <c r="C4" s="90">
        <v>488617.05175841076</v>
      </c>
      <c r="D4" s="97">
        <v>550070.13269171992</v>
      </c>
      <c r="E4" s="97">
        <v>550070.13269171992</v>
      </c>
      <c r="F4" s="97">
        <v>495058.12657461537</v>
      </c>
      <c r="G4" s="97">
        <v>495058.07588507643</v>
      </c>
      <c r="H4" s="86">
        <v>518423.77240896469</v>
      </c>
      <c r="I4" s="86">
        <v>523409.01409372978</v>
      </c>
      <c r="J4" s="97">
        <v>662343.54229440656</v>
      </c>
      <c r="K4" s="57">
        <f>AVERAGE(B4:J4)</f>
        <v>530185.21112856152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253F5948BD2D45ACBCEA6219E4F4F8" ma:contentTypeVersion="13" ma:contentTypeDescription="Create a new document." ma:contentTypeScope="" ma:versionID="8efdf0e8a11919765d2ce10fd2819279">
  <xsd:schema xmlns:xsd="http://www.w3.org/2001/XMLSchema" xmlns:xs="http://www.w3.org/2001/XMLSchema" xmlns:p="http://schemas.microsoft.com/office/2006/metadata/properties" xmlns:ns3="e83dd86c-2068-450f-aa64-aa26b51be0b8" xmlns:ns4="e4bc69e9-4388-4b95-a64b-1e7978f920c0" targetNamespace="http://schemas.microsoft.com/office/2006/metadata/properties" ma:root="true" ma:fieldsID="978e25196c755da5f27fb20bb1da7777" ns3:_="" ns4:_="">
    <xsd:import namespace="e83dd86c-2068-450f-aa64-aa26b51be0b8"/>
    <xsd:import namespace="e4bc69e9-4388-4b95-a64b-1e7978f9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dd86c-2068-450f-aa64-aa26b51be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c69e9-4388-4b95-a64b-1e7978f92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E2BE9E-C2F1-4CC1-9B79-AE1F7E493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3dd86c-2068-450f-aa64-aa26b51be0b8"/>
    <ds:schemaRef ds:uri="e4bc69e9-4388-4b95-a64b-1e7978f9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806097-3CF9-4E02-94D4-0B1F57B513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D36CE3-2549-4EEE-A726-AF629DD90B43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83dd86c-2068-450f-aa64-aa26b51be0b8"/>
    <ds:schemaRef ds:uri="e4bc69e9-4388-4b95-a64b-1e7978f920c0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Cover</vt:lpstr>
      <vt:lpstr>COSA</vt:lpstr>
      <vt:lpstr>Resources</vt:lpstr>
      <vt:lpstr>Load</vt:lpstr>
      <vt:lpstr>Alloc</vt:lpstr>
      <vt:lpstr>Second_sales</vt:lpstr>
      <vt:lpstr>Exchange_Load</vt:lpstr>
      <vt:lpstr>Base_Ex_Cost</vt:lpstr>
      <vt:lpstr>Rate_Protect</vt:lpstr>
      <vt:lpstr>Rate_Summary</vt:lpstr>
      <vt:lpstr>SD_cost_alloc</vt:lpstr>
      <vt:lpstr>IP_PF_delta</vt:lpstr>
      <vt:lpstr>MidC</vt:lpstr>
      <vt:lpstr>Hydro</vt:lpstr>
      <vt:lpstr>CAISO</vt:lpstr>
      <vt:lpstr>Loads2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Cuppari, Rosa Isabella</cp:lastModifiedBy>
  <dcterms:created xsi:type="dcterms:W3CDTF">2020-07-15T20:11:04Z</dcterms:created>
  <dcterms:modified xsi:type="dcterms:W3CDTF">2022-08-04T17:11:23Z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0x0101001C253F5948BD2D45ACBCEA6219E4F4F8</vt:lpwstr>
  </property>
</Properties>
</file>